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9.xml" ContentType="application/vnd.openxmlformats-officedocument.spreadsheetml.table+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codeName="ThisWorkbook"/>
  <xr:revisionPtr revIDLastSave="0" documentId="13_ncr:1_{B19BF53E-CC9B-4A6C-A0BD-CD24320B9E03}" xr6:coauthVersionLast="36" xr6:coauthVersionMax="43" xr10:uidLastSave="{00000000-0000-0000-0000-000000000000}"/>
  <bookViews>
    <workbookView xWindow="-120" yWindow="-120" windowWidth="29040" windowHeight="15990" firstSheet="4" activeTab="9" xr2:uid="{00000000-000D-0000-FFFF-FFFF00000000}"/>
  </bookViews>
  <sheets>
    <sheet name="Dataset2" sheetId="2" r:id="rId1"/>
    <sheet name="Analysis-section2" sheetId="1" r:id="rId2"/>
    <sheet name="Analysis-class2" sheetId="4" r:id="rId3"/>
    <sheet name="Analysis-class-section2" sheetId="5" r:id="rId4"/>
    <sheet name="Analysis-SubType2" sheetId="6" r:id="rId5"/>
    <sheet name="Dataset23" sheetId="8" r:id="rId6"/>
    <sheet name="Analysis-section23" sheetId="9" r:id="rId7"/>
    <sheet name="Analysis-class23" sheetId="10" r:id="rId8"/>
    <sheet name="Analysis-class-section23" sheetId="11" r:id="rId9"/>
    <sheet name="Analysis-SubType23" sheetId="12" r:id="rId10"/>
  </sheets>
  <definedNames>
    <definedName name="_xlnm._FilterDatabase" localSheetId="2" hidden="1">'Analysis-class2'!$A$1:$B$1</definedName>
    <definedName name="_xlnm._FilterDatabase" localSheetId="1" hidden="1">'Analysis-section2'!#REF!</definedName>
    <definedName name="_xlnm._FilterDatabase" localSheetId="6" hidden="1">'Analysis-section23'!$A$1:$M$547</definedName>
    <definedName name="_xlnm._FilterDatabase" localSheetId="4" hidden="1">'Analysis-SubType2'!$A$1:$B$1188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48" i="12" l="1"/>
  <c r="D548" i="12"/>
  <c r="E548" i="12"/>
  <c r="F548" i="12"/>
  <c r="G548" i="12"/>
  <c r="H548" i="12"/>
  <c r="I548" i="12"/>
  <c r="J548" i="12"/>
  <c r="K548" i="12"/>
  <c r="L548" i="12"/>
  <c r="M548" i="12"/>
  <c r="N548" i="12"/>
  <c r="O548" i="12"/>
  <c r="P548" i="12"/>
  <c r="Q548" i="12"/>
  <c r="R548" i="12"/>
  <c r="S548" i="12"/>
  <c r="T548" i="12"/>
  <c r="U548" i="12"/>
  <c r="V548" i="12"/>
  <c r="W548" i="12"/>
  <c r="X548" i="12"/>
  <c r="Y548" i="12"/>
  <c r="B548" i="12"/>
  <c r="Z548"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B547" i="12"/>
  <c r="Z547" i="12" s="1"/>
  <c r="Z2" i="12"/>
  <c r="Z3" i="12"/>
  <c r="Z4" i="12"/>
  <c r="Z5" i="12"/>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Z470" i="12"/>
  <c r="Z471" i="12"/>
  <c r="Z472" i="12"/>
  <c r="Z473" i="12"/>
  <c r="Z474" i="12"/>
  <c r="Z475" i="12"/>
  <c r="Z476" i="12"/>
  <c r="Z477" i="12"/>
  <c r="Z478" i="12"/>
  <c r="Z479" i="12"/>
  <c r="Z480" i="12"/>
  <c r="Z481" i="12"/>
  <c r="Z482" i="12"/>
  <c r="Z483" i="12"/>
  <c r="Z484" i="12"/>
  <c r="Z485" i="12"/>
  <c r="Z486" i="12"/>
  <c r="Z487" i="12"/>
  <c r="Z488" i="12"/>
  <c r="Z489" i="12"/>
  <c r="Z490" i="12"/>
  <c r="Z491" i="12"/>
  <c r="Z492" i="12"/>
  <c r="Z493" i="12"/>
  <c r="Z494" i="12"/>
  <c r="Z495" i="12"/>
  <c r="Z496" i="12"/>
  <c r="Z497" i="12"/>
  <c r="Z498" i="12"/>
  <c r="Z499" i="12"/>
  <c r="Z500" i="12"/>
  <c r="Z501" i="12"/>
  <c r="Z502" i="12"/>
  <c r="Z503" i="12"/>
  <c r="Z504" i="12"/>
  <c r="Z505" i="12"/>
  <c r="Z506" i="12"/>
  <c r="Z507" i="12"/>
  <c r="Z508" i="12"/>
  <c r="Z509" i="12"/>
  <c r="Z510" i="12"/>
  <c r="Z511" i="12"/>
  <c r="Z512" i="12"/>
  <c r="Z513" i="12"/>
  <c r="Z514" i="12"/>
  <c r="Z515" i="12"/>
  <c r="Z516" i="12"/>
  <c r="Z517" i="12"/>
  <c r="Z518" i="12"/>
  <c r="Z519" i="12"/>
  <c r="Z520" i="12"/>
  <c r="Z521" i="12"/>
  <c r="Z522" i="12"/>
  <c r="Z523" i="12"/>
  <c r="Z524" i="12"/>
  <c r="Z525" i="12"/>
  <c r="Z526" i="12"/>
  <c r="Z527" i="12"/>
  <c r="Z528" i="12"/>
  <c r="Z529" i="12"/>
  <c r="Z530" i="12"/>
  <c r="Z531" i="12"/>
  <c r="Z532" i="12"/>
  <c r="Z533" i="12"/>
  <c r="Z534" i="12"/>
  <c r="Z535" i="12"/>
  <c r="Z536" i="12"/>
  <c r="Z537" i="12"/>
  <c r="Z538" i="12"/>
  <c r="Z539" i="12"/>
  <c r="Z540" i="12"/>
  <c r="Z541" i="12"/>
  <c r="Z542" i="12"/>
  <c r="Z543" i="12"/>
  <c r="Z544" i="12"/>
  <c r="Z545" i="12"/>
  <c r="Z546" i="12"/>
  <c r="Z15" i="11"/>
  <c r="Z16" i="11"/>
  <c r="Z14" i="11"/>
  <c r="Y15" i="11"/>
  <c r="Y16" i="11"/>
  <c r="Y14" i="11"/>
  <c r="X15" i="11"/>
  <c r="X16" i="11"/>
  <c r="X14" i="11"/>
  <c r="W15" i="11"/>
  <c r="W16" i="11"/>
  <c r="W14" i="11"/>
  <c r="V15" i="11"/>
  <c r="V16" i="11"/>
  <c r="V14" i="11"/>
  <c r="U15" i="11"/>
  <c r="U16" i="11"/>
  <c r="U14" i="11"/>
  <c r="T15" i="11"/>
  <c r="T16" i="11"/>
  <c r="S15" i="11"/>
  <c r="S16" i="11"/>
  <c r="T14" i="11"/>
  <c r="S14" i="11"/>
  <c r="R15" i="11"/>
  <c r="R16" i="11"/>
  <c r="R14" i="11"/>
  <c r="Q15" i="11"/>
  <c r="Q16" i="11"/>
  <c r="Q14" i="11"/>
  <c r="P15" i="11"/>
  <c r="P16" i="11"/>
  <c r="P14" i="11"/>
  <c r="O15" i="11"/>
  <c r="O16" i="11"/>
  <c r="O14" i="11"/>
  <c r="C4" i="11"/>
  <c r="D4" i="11"/>
  <c r="E4" i="11"/>
  <c r="F4" i="11"/>
  <c r="G4" i="11"/>
  <c r="H4" i="11"/>
  <c r="I4" i="11"/>
  <c r="J4" i="11"/>
  <c r="K4" i="11"/>
  <c r="L4" i="11"/>
  <c r="M4" i="11"/>
  <c r="C3" i="11"/>
  <c r="D3" i="11"/>
  <c r="E3" i="11"/>
  <c r="F3" i="11"/>
  <c r="G3" i="11"/>
  <c r="H3" i="11"/>
  <c r="I3" i="11"/>
  <c r="J3" i="11"/>
  <c r="K3" i="11"/>
  <c r="L3" i="11"/>
  <c r="M3" i="11"/>
  <c r="C2" i="11"/>
  <c r="D2" i="11"/>
  <c r="E2" i="11"/>
  <c r="F2" i="11"/>
  <c r="G2" i="11"/>
  <c r="H2" i="11"/>
  <c r="I2" i="11"/>
  <c r="J2" i="11"/>
  <c r="K2" i="11"/>
  <c r="L2" i="11"/>
  <c r="M2" i="11"/>
  <c r="B4" i="11"/>
  <c r="B3" i="11"/>
  <c r="B2" i="11"/>
  <c r="N2" i="11" s="1"/>
  <c r="B2" i="5"/>
  <c r="I547" i="10"/>
  <c r="J547" i="10"/>
  <c r="I546" i="10"/>
  <c r="J546" i="10"/>
  <c r="H546"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H287" i="10"/>
  <c r="K287" i="10" s="1"/>
  <c r="H367" i="10"/>
  <c r="K367" i="10" s="1"/>
  <c r="H431" i="10"/>
  <c r="H495" i="10"/>
  <c r="K495" i="10" s="1"/>
  <c r="K431" i="10"/>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H95" i="10" s="1"/>
  <c r="K95" i="10" s="1"/>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H159" i="10" s="1"/>
  <c r="K159" i="10" s="1"/>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H223" i="10" s="1"/>
  <c r="K223" i="10" s="1"/>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H258" i="10" s="1"/>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H319" i="10" s="1"/>
  <c r="K319" i="10" s="1"/>
  <c r="E320" i="10"/>
  <c r="E321" i="10"/>
  <c r="E322" i="10"/>
  <c r="E323" i="10"/>
  <c r="E324" i="10"/>
  <c r="E325" i="10"/>
  <c r="E326" i="10"/>
  <c r="E327" i="10"/>
  <c r="E328" i="10"/>
  <c r="E329" i="10"/>
  <c r="E330" i="10"/>
  <c r="E331" i="10"/>
  <c r="E332" i="10"/>
  <c r="E333" i="10"/>
  <c r="E334" i="10"/>
  <c r="E335" i="10"/>
  <c r="H335" i="10" s="1"/>
  <c r="K335" i="10" s="1"/>
  <c r="E336" i="10"/>
  <c r="E337" i="10"/>
  <c r="E338" i="10"/>
  <c r="E339" i="10"/>
  <c r="E340" i="10"/>
  <c r="E341" i="10"/>
  <c r="E342" i="10"/>
  <c r="E343" i="10"/>
  <c r="E344" i="10"/>
  <c r="E345" i="10"/>
  <c r="E346" i="10"/>
  <c r="E347" i="10"/>
  <c r="E348" i="10"/>
  <c r="E349" i="10"/>
  <c r="E350" i="10"/>
  <c r="E351" i="10"/>
  <c r="H351" i="10" s="1"/>
  <c r="K351" i="10" s="1"/>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H383" i="10" s="1"/>
  <c r="E384" i="10"/>
  <c r="E385" i="10"/>
  <c r="E386" i="10"/>
  <c r="E387" i="10"/>
  <c r="E388" i="10"/>
  <c r="E389" i="10"/>
  <c r="E390" i="10"/>
  <c r="E391" i="10"/>
  <c r="E392" i="10"/>
  <c r="E393" i="10"/>
  <c r="E394" i="10"/>
  <c r="E395" i="10"/>
  <c r="E396" i="10"/>
  <c r="E397" i="10"/>
  <c r="E398" i="10"/>
  <c r="E399" i="10"/>
  <c r="H399" i="10" s="1"/>
  <c r="K399" i="10" s="1"/>
  <c r="E400" i="10"/>
  <c r="E401" i="10"/>
  <c r="E402" i="10"/>
  <c r="E403" i="10"/>
  <c r="E404" i="10"/>
  <c r="E405" i="10"/>
  <c r="E406" i="10"/>
  <c r="E407" i="10"/>
  <c r="E408" i="10"/>
  <c r="E409" i="10"/>
  <c r="E410" i="10"/>
  <c r="E411" i="10"/>
  <c r="E412" i="10"/>
  <c r="E413" i="10"/>
  <c r="E414" i="10"/>
  <c r="E415" i="10"/>
  <c r="H415" i="10" s="1"/>
  <c r="K415" i="10" s="1"/>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H447" i="10" s="1"/>
  <c r="E448" i="10"/>
  <c r="E449" i="10"/>
  <c r="E450" i="10"/>
  <c r="E451" i="10"/>
  <c r="E452" i="10"/>
  <c r="E453" i="10"/>
  <c r="E454" i="10"/>
  <c r="E455" i="10"/>
  <c r="E456" i="10"/>
  <c r="E457" i="10"/>
  <c r="E458" i="10"/>
  <c r="E459" i="10"/>
  <c r="E460" i="10"/>
  <c r="E461" i="10"/>
  <c r="E462" i="10"/>
  <c r="E463" i="10"/>
  <c r="H463" i="10" s="1"/>
  <c r="K463" i="10" s="1"/>
  <c r="E464" i="10"/>
  <c r="E465" i="10"/>
  <c r="E466" i="10"/>
  <c r="E467" i="10"/>
  <c r="E468" i="10"/>
  <c r="E469" i="10"/>
  <c r="E470" i="10"/>
  <c r="E471" i="10"/>
  <c r="E472" i="10"/>
  <c r="E473" i="10"/>
  <c r="E474" i="10"/>
  <c r="E475" i="10"/>
  <c r="E476" i="10"/>
  <c r="E477" i="10"/>
  <c r="E478" i="10"/>
  <c r="E479" i="10"/>
  <c r="H479" i="10" s="1"/>
  <c r="K479" i="10" s="1"/>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H511" i="10" s="1"/>
  <c r="K511" i="10" s="1"/>
  <c r="E512" i="10"/>
  <c r="E513" i="10"/>
  <c r="E514" i="10"/>
  <c r="E515" i="10"/>
  <c r="E516" i="10"/>
  <c r="E517" i="10"/>
  <c r="E518" i="10"/>
  <c r="E519" i="10"/>
  <c r="E520" i="10"/>
  <c r="E521" i="10"/>
  <c r="E522" i="10"/>
  <c r="E523" i="10"/>
  <c r="E524" i="10"/>
  <c r="E525" i="10"/>
  <c r="E526" i="10"/>
  <c r="E527" i="10"/>
  <c r="H527" i="10" s="1"/>
  <c r="K527" i="10" s="1"/>
  <c r="E528" i="10"/>
  <c r="E529" i="10"/>
  <c r="E530" i="10"/>
  <c r="E531" i="10"/>
  <c r="E532" i="10"/>
  <c r="E533" i="10"/>
  <c r="E534" i="10"/>
  <c r="E535" i="10"/>
  <c r="E536" i="10"/>
  <c r="E537" i="10"/>
  <c r="E538" i="10"/>
  <c r="E539" i="10"/>
  <c r="E540" i="10"/>
  <c r="E541" i="10"/>
  <c r="E542" i="10"/>
  <c r="E543" i="10"/>
  <c r="H543" i="10" s="1"/>
  <c r="K543" i="10" s="1"/>
  <c r="E544" i="10"/>
  <c r="E545" i="10"/>
  <c r="D546" i="10"/>
  <c r="C546" i="10"/>
  <c r="B546" i="10"/>
  <c r="E546" i="10" s="1"/>
  <c r="Q547" i="9"/>
  <c r="AC546" i="9"/>
  <c r="AB546" i="9"/>
  <c r="AA546" i="9"/>
  <c r="Z546" i="9"/>
  <c r="Y546" i="9"/>
  <c r="X546" i="9"/>
  <c r="W546" i="9"/>
  <c r="V546" i="9"/>
  <c r="U546" i="9"/>
  <c r="T546" i="9"/>
  <c r="S546" i="9"/>
  <c r="R546" i="9"/>
  <c r="Q546" i="9"/>
  <c r="AC3" i="9"/>
  <c r="AC4" i="9"/>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272" i="9"/>
  <c r="AC273" i="9"/>
  <c r="AC274" i="9"/>
  <c r="AC275" i="9"/>
  <c r="AC276" i="9"/>
  <c r="AC277" i="9"/>
  <c r="AC278" i="9"/>
  <c r="AC279" i="9"/>
  <c r="AC280" i="9"/>
  <c r="AC281" i="9"/>
  <c r="AC282" i="9"/>
  <c r="AC283" i="9"/>
  <c r="AC284" i="9"/>
  <c r="AC285" i="9"/>
  <c r="AC286" i="9"/>
  <c r="AC287" i="9"/>
  <c r="AC288" i="9"/>
  <c r="AC289" i="9"/>
  <c r="AC290" i="9"/>
  <c r="AC291" i="9"/>
  <c r="AC292" i="9"/>
  <c r="AC293" i="9"/>
  <c r="AC294" i="9"/>
  <c r="AC295" i="9"/>
  <c r="AC296" i="9"/>
  <c r="AC297" i="9"/>
  <c r="AC298" i="9"/>
  <c r="AC299" i="9"/>
  <c r="AC300" i="9"/>
  <c r="AC301" i="9"/>
  <c r="AC302" i="9"/>
  <c r="AC303" i="9"/>
  <c r="AC304" i="9"/>
  <c r="AC305" i="9"/>
  <c r="AC306" i="9"/>
  <c r="AC307" i="9"/>
  <c r="AC308" i="9"/>
  <c r="AC309" i="9"/>
  <c r="AC310" i="9"/>
  <c r="AC311" i="9"/>
  <c r="AC312" i="9"/>
  <c r="AC313" i="9"/>
  <c r="AC314" i="9"/>
  <c r="AC315" i="9"/>
  <c r="AC316" i="9"/>
  <c r="AC317" i="9"/>
  <c r="AC318" i="9"/>
  <c r="AC319" i="9"/>
  <c r="AC320" i="9"/>
  <c r="AC321" i="9"/>
  <c r="AC322" i="9"/>
  <c r="AC323" i="9"/>
  <c r="AC324" i="9"/>
  <c r="AC325" i="9"/>
  <c r="AC326" i="9"/>
  <c r="AC327" i="9"/>
  <c r="AC328" i="9"/>
  <c r="AC329" i="9"/>
  <c r="AC330" i="9"/>
  <c r="AC331" i="9"/>
  <c r="AC332" i="9"/>
  <c r="AC333" i="9"/>
  <c r="AC334" i="9"/>
  <c r="AC335" i="9"/>
  <c r="AC336" i="9"/>
  <c r="AC337" i="9"/>
  <c r="AC338" i="9"/>
  <c r="AC339" i="9"/>
  <c r="AC340" i="9"/>
  <c r="AC341" i="9"/>
  <c r="AC342" i="9"/>
  <c r="AC343" i="9"/>
  <c r="AC344" i="9"/>
  <c r="AC345" i="9"/>
  <c r="AC346" i="9"/>
  <c r="AC347" i="9"/>
  <c r="AC348" i="9"/>
  <c r="AC349" i="9"/>
  <c r="AC350" i="9"/>
  <c r="AC351" i="9"/>
  <c r="AC352" i="9"/>
  <c r="AC353" i="9"/>
  <c r="AC354" i="9"/>
  <c r="AC355" i="9"/>
  <c r="AC356" i="9"/>
  <c r="AC357" i="9"/>
  <c r="AC358" i="9"/>
  <c r="AC359" i="9"/>
  <c r="AC360" i="9"/>
  <c r="AC361" i="9"/>
  <c r="AC362" i="9"/>
  <c r="AC363" i="9"/>
  <c r="AC364" i="9"/>
  <c r="AC365" i="9"/>
  <c r="AC366" i="9"/>
  <c r="AC367" i="9"/>
  <c r="AC368" i="9"/>
  <c r="AC369" i="9"/>
  <c r="AC370" i="9"/>
  <c r="AC371" i="9"/>
  <c r="AC372" i="9"/>
  <c r="AC373" i="9"/>
  <c r="AC374" i="9"/>
  <c r="AC375" i="9"/>
  <c r="AC376" i="9"/>
  <c r="AC377" i="9"/>
  <c r="AC378" i="9"/>
  <c r="AC379" i="9"/>
  <c r="AC380" i="9"/>
  <c r="AC381" i="9"/>
  <c r="AC382" i="9"/>
  <c r="AC383" i="9"/>
  <c r="AC384" i="9"/>
  <c r="AC385" i="9"/>
  <c r="AC386" i="9"/>
  <c r="AC387" i="9"/>
  <c r="AC388" i="9"/>
  <c r="AC389" i="9"/>
  <c r="AC390" i="9"/>
  <c r="AC391" i="9"/>
  <c r="AC392" i="9"/>
  <c r="AC393" i="9"/>
  <c r="AC394" i="9"/>
  <c r="AC395" i="9"/>
  <c r="AC396" i="9"/>
  <c r="AC397" i="9"/>
  <c r="AC398" i="9"/>
  <c r="AC399" i="9"/>
  <c r="AC400" i="9"/>
  <c r="AC401" i="9"/>
  <c r="AC402" i="9"/>
  <c r="AC403" i="9"/>
  <c r="AC404" i="9"/>
  <c r="AC405" i="9"/>
  <c r="AC406" i="9"/>
  <c r="AC407" i="9"/>
  <c r="AC408" i="9"/>
  <c r="AC409" i="9"/>
  <c r="AC410" i="9"/>
  <c r="AC411" i="9"/>
  <c r="AC412" i="9"/>
  <c r="AC413" i="9"/>
  <c r="AC414" i="9"/>
  <c r="AC415" i="9"/>
  <c r="AC416" i="9"/>
  <c r="AC417" i="9"/>
  <c r="AC418" i="9"/>
  <c r="AC419" i="9"/>
  <c r="AC420" i="9"/>
  <c r="AC421" i="9"/>
  <c r="AC422" i="9"/>
  <c r="AC423" i="9"/>
  <c r="AC424" i="9"/>
  <c r="AC425" i="9"/>
  <c r="AC426" i="9"/>
  <c r="AC427" i="9"/>
  <c r="AC428" i="9"/>
  <c r="AC429" i="9"/>
  <c r="AC430" i="9"/>
  <c r="AC431" i="9"/>
  <c r="AC432" i="9"/>
  <c r="AC433" i="9"/>
  <c r="AC434" i="9"/>
  <c r="AC435" i="9"/>
  <c r="AC436" i="9"/>
  <c r="AC437" i="9"/>
  <c r="AC438" i="9"/>
  <c r="AC439" i="9"/>
  <c r="AC440" i="9"/>
  <c r="AC441" i="9"/>
  <c r="AC442" i="9"/>
  <c r="AC443" i="9"/>
  <c r="AC444" i="9"/>
  <c r="AC445" i="9"/>
  <c r="AC446" i="9"/>
  <c r="AC447" i="9"/>
  <c r="AC448" i="9"/>
  <c r="AC449" i="9"/>
  <c r="AC450" i="9"/>
  <c r="AC451" i="9"/>
  <c r="AC452" i="9"/>
  <c r="AC453" i="9"/>
  <c r="AC454" i="9"/>
  <c r="AC455" i="9"/>
  <c r="AC456" i="9"/>
  <c r="AC457" i="9"/>
  <c r="AC458" i="9"/>
  <c r="AC459" i="9"/>
  <c r="AC460" i="9"/>
  <c r="AC461" i="9"/>
  <c r="AC462" i="9"/>
  <c r="AC463" i="9"/>
  <c r="AC464" i="9"/>
  <c r="AC465" i="9"/>
  <c r="AC466" i="9"/>
  <c r="AC467" i="9"/>
  <c r="AC468" i="9"/>
  <c r="AC469" i="9"/>
  <c r="AC470" i="9"/>
  <c r="AC471" i="9"/>
  <c r="AC472" i="9"/>
  <c r="AC473" i="9"/>
  <c r="AC474" i="9"/>
  <c r="AC475" i="9"/>
  <c r="AC476" i="9"/>
  <c r="AC477" i="9"/>
  <c r="AC478" i="9"/>
  <c r="AC479" i="9"/>
  <c r="AC480" i="9"/>
  <c r="AC481" i="9"/>
  <c r="AC482" i="9"/>
  <c r="AC483" i="9"/>
  <c r="AC484" i="9"/>
  <c r="AC485" i="9"/>
  <c r="AC486" i="9"/>
  <c r="AC487" i="9"/>
  <c r="AC488" i="9"/>
  <c r="AC489" i="9"/>
  <c r="AC490" i="9"/>
  <c r="AC491" i="9"/>
  <c r="AC492" i="9"/>
  <c r="AC493" i="9"/>
  <c r="AC494" i="9"/>
  <c r="AC495" i="9"/>
  <c r="AC496" i="9"/>
  <c r="AC497" i="9"/>
  <c r="AC498" i="9"/>
  <c r="AC499" i="9"/>
  <c r="AC500" i="9"/>
  <c r="AC501" i="9"/>
  <c r="AC502" i="9"/>
  <c r="AC503" i="9"/>
  <c r="AC504" i="9"/>
  <c r="AC505" i="9"/>
  <c r="AC506" i="9"/>
  <c r="AC507" i="9"/>
  <c r="AC508" i="9"/>
  <c r="AC509" i="9"/>
  <c r="AC510" i="9"/>
  <c r="AC511" i="9"/>
  <c r="AC512" i="9"/>
  <c r="AC513" i="9"/>
  <c r="AC514" i="9"/>
  <c r="AC515" i="9"/>
  <c r="AC516" i="9"/>
  <c r="AC517" i="9"/>
  <c r="AC518" i="9"/>
  <c r="AC519" i="9"/>
  <c r="AC520" i="9"/>
  <c r="AC521" i="9"/>
  <c r="AC522" i="9"/>
  <c r="AC523" i="9"/>
  <c r="AC524" i="9"/>
  <c r="AC525" i="9"/>
  <c r="AC526" i="9"/>
  <c r="AC527" i="9"/>
  <c r="AC528" i="9"/>
  <c r="AC529" i="9"/>
  <c r="AC530" i="9"/>
  <c r="AC531" i="9"/>
  <c r="AC532" i="9"/>
  <c r="AC533" i="9"/>
  <c r="AC534" i="9"/>
  <c r="AC535" i="9"/>
  <c r="AC536" i="9"/>
  <c r="AC537" i="9"/>
  <c r="AC538" i="9"/>
  <c r="AC539" i="9"/>
  <c r="AC540" i="9"/>
  <c r="AC541" i="9"/>
  <c r="AC542" i="9"/>
  <c r="AC543" i="9"/>
  <c r="AC544" i="9"/>
  <c r="AC545" i="9"/>
  <c r="AC2" i="9"/>
  <c r="C546" i="9"/>
  <c r="D546" i="9"/>
  <c r="E546" i="9"/>
  <c r="F546" i="9"/>
  <c r="G546" i="9"/>
  <c r="H546" i="9"/>
  <c r="I546" i="9"/>
  <c r="J546" i="9"/>
  <c r="K546" i="9"/>
  <c r="L546" i="9"/>
  <c r="M546" i="9"/>
  <c r="B546" i="9"/>
  <c r="N2" i="9"/>
  <c r="N3" i="9"/>
  <c r="N4" i="9"/>
  <c r="N5" i="9"/>
  <c r="N6" i="9"/>
  <c r="N7" i="9"/>
  <c r="N8" i="9"/>
  <c r="N9" i="9"/>
  <c r="N10" i="9"/>
  <c r="N11" i="9"/>
  <c r="T11" i="9" s="1"/>
  <c r="N12" i="9"/>
  <c r="N13" i="9"/>
  <c r="T13" i="9" s="1"/>
  <c r="N14" i="9"/>
  <c r="N15" i="9"/>
  <c r="N16" i="9"/>
  <c r="N17" i="9"/>
  <c r="N18" i="9"/>
  <c r="N19" i="9"/>
  <c r="N20" i="9"/>
  <c r="N21" i="9"/>
  <c r="T21" i="9" s="1"/>
  <c r="N22" i="9"/>
  <c r="N23" i="9"/>
  <c r="N24" i="9"/>
  <c r="R24" i="9" s="1"/>
  <c r="N25" i="9"/>
  <c r="U25" i="9" s="1"/>
  <c r="N26" i="9"/>
  <c r="N27" i="9"/>
  <c r="N28" i="9"/>
  <c r="N29" i="9"/>
  <c r="N30" i="9"/>
  <c r="N31" i="9"/>
  <c r="N32" i="9"/>
  <c r="R32" i="9" s="1"/>
  <c r="N33" i="9"/>
  <c r="T33" i="9" s="1"/>
  <c r="N34" i="9"/>
  <c r="N35" i="9"/>
  <c r="N36" i="9"/>
  <c r="N37" i="9"/>
  <c r="N38" i="9"/>
  <c r="N39" i="9"/>
  <c r="N40" i="9"/>
  <c r="R40" i="9" s="1"/>
  <c r="N41" i="9"/>
  <c r="N42" i="9"/>
  <c r="N43" i="9"/>
  <c r="N44" i="9"/>
  <c r="N45" i="9"/>
  <c r="T45" i="9" s="1"/>
  <c r="N46" i="9"/>
  <c r="N47" i="9"/>
  <c r="R47" i="9" s="1"/>
  <c r="N48" i="9"/>
  <c r="R48" i="9" s="1"/>
  <c r="N49" i="9"/>
  <c r="N50" i="9"/>
  <c r="N51" i="9"/>
  <c r="N52" i="9"/>
  <c r="N53" i="9"/>
  <c r="N54" i="9"/>
  <c r="N55" i="9"/>
  <c r="N56" i="9"/>
  <c r="R56" i="9" s="1"/>
  <c r="N57" i="9"/>
  <c r="T57" i="9" s="1"/>
  <c r="N58" i="9"/>
  <c r="N59" i="9"/>
  <c r="N60" i="9"/>
  <c r="N61" i="9"/>
  <c r="N62" i="9"/>
  <c r="N63" i="9"/>
  <c r="N64" i="9"/>
  <c r="R64" i="9" s="1"/>
  <c r="N65" i="9"/>
  <c r="N66" i="9"/>
  <c r="N67" i="9"/>
  <c r="N68" i="9"/>
  <c r="N69" i="9"/>
  <c r="T69" i="9" s="1"/>
  <c r="N70" i="9"/>
  <c r="N71" i="9"/>
  <c r="N72" i="9"/>
  <c r="N73" i="9"/>
  <c r="N74" i="9"/>
  <c r="N75" i="9"/>
  <c r="T75" i="9" s="1"/>
  <c r="N76" i="9"/>
  <c r="N77" i="9"/>
  <c r="N78" i="9"/>
  <c r="N79" i="9"/>
  <c r="N80" i="9"/>
  <c r="N81" i="9"/>
  <c r="T81" i="9" s="1"/>
  <c r="N82" i="9"/>
  <c r="N83" i="9"/>
  <c r="N84" i="9"/>
  <c r="N85" i="9"/>
  <c r="N86" i="9"/>
  <c r="N87" i="9"/>
  <c r="N88" i="9"/>
  <c r="R88" i="9" s="1"/>
  <c r="N89" i="9"/>
  <c r="T89" i="9" s="1"/>
  <c r="N90" i="9"/>
  <c r="N91" i="9"/>
  <c r="N92" i="9"/>
  <c r="N93" i="9"/>
  <c r="N94" i="9"/>
  <c r="N95" i="9"/>
  <c r="N96" i="9"/>
  <c r="R96" i="9" s="1"/>
  <c r="N97" i="9"/>
  <c r="N98" i="9"/>
  <c r="N99" i="9"/>
  <c r="N100" i="9"/>
  <c r="N101" i="9"/>
  <c r="T101" i="9" s="1"/>
  <c r="N102" i="9"/>
  <c r="N103" i="9"/>
  <c r="N104" i="9"/>
  <c r="R104" i="9" s="1"/>
  <c r="N105" i="9"/>
  <c r="N106" i="9"/>
  <c r="N107" i="9"/>
  <c r="N108" i="9"/>
  <c r="N109" i="9"/>
  <c r="N110" i="9"/>
  <c r="N111" i="9"/>
  <c r="R111" i="9" s="1"/>
  <c r="N112" i="9"/>
  <c r="R112" i="9" s="1"/>
  <c r="N113" i="9"/>
  <c r="T113" i="9" s="1"/>
  <c r="N114" i="9"/>
  <c r="N115" i="9"/>
  <c r="N116" i="9"/>
  <c r="N117" i="9"/>
  <c r="N118" i="9"/>
  <c r="N119" i="9"/>
  <c r="N120" i="9"/>
  <c r="R120" i="9" s="1"/>
  <c r="N121" i="9"/>
  <c r="N122" i="9"/>
  <c r="N123" i="9"/>
  <c r="N124" i="9"/>
  <c r="N125" i="9"/>
  <c r="N126" i="9"/>
  <c r="N127" i="9"/>
  <c r="N128" i="9"/>
  <c r="R128" i="9" s="1"/>
  <c r="N129" i="9"/>
  <c r="T129" i="9" s="1"/>
  <c r="N130" i="9"/>
  <c r="N131" i="9"/>
  <c r="N132" i="9"/>
  <c r="N133" i="9"/>
  <c r="N134" i="9"/>
  <c r="N135" i="9"/>
  <c r="N136" i="9"/>
  <c r="N137" i="9"/>
  <c r="N138" i="9"/>
  <c r="N139" i="9"/>
  <c r="T139" i="9" s="1"/>
  <c r="N140" i="9"/>
  <c r="N141" i="9"/>
  <c r="T141" i="9" s="1"/>
  <c r="N142" i="9"/>
  <c r="N143" i="9"/>
  <c r="N144" i="9"/>
  <c r="N145" i="9"/>
  <c r="N146" i="9"/>
  <c r="N147" i="9"/>
  <c r="N148" i="9"/>
  <c r="N149" i="9"/>
  <c r="N150" i="9"/>
  <c r="N151" i="9"/>
  <c r="N152" i="9"/>
  <c r="R152" i="9" s="1"/>
  <c r="N153" i="9"/>
  <c r="T153" i="9" s="1"/>
  <c r="N154" i="9"/>
  <c r="N155" i="9"/>
  <c r="N156" i="9"/>
  <c r="U156" i="9" s="1"/>
  <c r="N157" i="9"/>
  <c r="N158" i="9"/>
  <c r="N159" i="9"/>
  <c r="R159" i="9" s="1"/>
  <c r="N160" i="9"/>
  <c r="R160" i="9" s="1"/>
  <c r="N161" i="9"/>
  <c r="N162" i="9"/>
  <c r="N163" i="9"/>
  <c r="N164" i="9"/>
  <c r="N165" i="9"/>
  <c r="T165" i="9" s="1"/>
  <c r="N166" i="9"/>
  <c r="N167" i="9"/>
  <c r="N168" i="9"/>
  <c r="N169" i="9"/>
  <c r="N170" i="9"/>
  <c r="N171" i="9"/>
  <c r="T171" i="9" s="1"/>
  <c r="N172" i="9"/>
  <c r="N173" i="9"/>
  <c r="T173" i="9" s="1"/>
  <c r="N174" i="9"/>
  <c r="N175" i="9"/>
  <c r="N176" i="9"/>
  <c r="R176" i="9" s="1"/>
  <c r="N177" i="9"/>
  <c r="N178" i="9"/>
  <c r="N179" i="9"/>
  <c r="T179" i="9" s="1"/>
  <c r="N180" i="9"/>
  <c r="N181" i="9"/>
  <c r="T181" i="9" s="1"/>
  <c r="N182" i="9"/>
  <c r="N183" i="9"/>
  <c r="N184" i="9"/>
  <c r="N185" i="9"/>
  <c r="N186" i="9"/>
  <c r="N187" i="9"/>
  <c r="N188" i="9"/>
  <c r="U188" i="9" s="1"/>
  <c r="N189" i="9"/>
  <c r="R189" i="9" s="1"/>
  <c r="N190" i="9"/>
  <c r="N191" i="9"/>
  <c r="N192" i="9"/>
  <c r="N193" i="9"/>
  <c r="N194" i="9"/>
  <c r="N195" i="9"/>
  <c r="N196" i="9"/>
  <c r="N197" i="9"/>
  <c r="N198" i="9"/>
  <c r="N199" i="9"/>
  <c r="N200" i="9"/>
  <c r="Z200" i="9" s="1"/>
  <c r="N201" i="9"/>
  <c r="R201" i="9" s="1"/>
  <c r="N202" i="9"/>
  <c r="N203" i="9"/>
  <c r="N204" i="9"/>
  <c r="N205" i="9"/>
  <c r="N206" i="9"/>
  <c r="N207" i="9"/>
  <c r="R207" i="9" s="1"/>
  <c r="N208" i="9"/>
  <c r="N209" i="9"/>
  <c r="R209" i="9" s="1"/>
  <c r="N210" i="9"/>
  <c r="N211" i="9"/>
  <c r="N212" i="9"/>
  <c r="N213" i="9"/>
  <c r="N214" i="9"/>
  <c r="N215" i="9"/>
  <c r="N216" i="9"/>
  <c r="N217" i="9"/>
  <c r="N218" i="9"/>
  <c r="N219" i="9"/>
  <c r="N220" i="9"/>
  <c r="U220" i="9" s="1"/>
  <c r="N221" i="9"/>
  <c r="R221" i="9" s="1"/>
  <c r="N222" i="9"/>
  <c r="N223" i="9"/>
  <c r="N224" i="9"/>
  <c r="N225" i="9"/>
  <c r="N226" i="9"/>
  <c r="N227" i="9"/>
  <c r="R227" i="9" s="1"/>
  <c r="N228" i="9"/>
  <c r="N229" i="9"/>
  <c r="N230" i="9"/>
  <c r="N231" i="9"/>
  <c r="N232" i="9"/>
  <c r="N233" i="9"/>
  <c r="N234" i="9"/>
  <c r="N235" i="9"/>
  <c r="R235" i="9" s="1"/>
  <c r="N236" i="9"/>
  <c r="N237" i="9"/>
  <c r="R237" i="9" s="1"/>
  <c r="N238" i="9"/>
  <c r="N239" i="9"/>
  <c r="N240" i="9"/>
  <c r="N241" i="9"/>
  <c r="N242" i="9"/>
  <c r="N243" i="9"/>
  <c r="R243" i="9" s="1"/>
  <c r="N244" i="9"/>
  <c r="N245" i="9"/>
  <c r="N246" i="9"/>
  <c r="N247" i="9"/>
  <c r="N248" i="9"/>
  <c r="N249" i="9"/>
  <c r="AA249" i="9" s="1"/>
  <c r="N250" i="9"/>
  <c r="N251" i="9"/>
  <c r="R251" i="9" s="1"/>
  <c r="N252" i="9"/>
  <c r="U252" i="9" s="1"/>
  <c r="N253" i="9"/>
  <c r="N254" i="9"/>
  <c r="N255" i="9"/>
  <c r="N256" i="9"/>
  <c r="N257" i="9"/>
  <c r="R257" i="9" s="1"/>
  <c r="N258" i="9"/>
  <c r="N259" i="9"/>
  <c r="R259" i="9" s="1"/>
  <c r="N260" i="9"/>
  <c r="N261" i="9"/>
  <c r="N262" i="9"/>
  <c r="N263" i="9"/>
  <c r="N264" i="9"/>
  <c r="Z264" i="9" s="1"/>
  <c r="N265" i="9"/>
  <c r="R265" i="9" s="1"/>
  <c r="N266" i="9"/>
  <c r="N267" i="9"/>
  <c r="R267" i="9" s="1"/>
  <c r="N268" i="9"/>
  <c r="N269" i="9"/>
  <c r="N270" i="9"/>
  <c r="N271" i="9"/>
  <c r="N272" i="9"/>
  <c r="N273" i="9"/>
  <c r="N274" i="9"/>
  <c r="N275" i="9"/>
  <c r="R275" i="9" s="1"/>
  <c r="N276" i="9"/>
  <c r="N277" i="9"/>
  <c r="R277" i="9" s="1"/>
  <c r="N278" i="9"/>
  <c r="N279" i="9"/>
  <c r="N280" i="9"/>
  <c r="N281" i="9"/>
  <c r="N282" i="9"/>
  <c r="N283" i="9"/>
  <c r="R283" i="9" s="1"/>
  <c r="N284" i="9"/>
  <c r="N285" i="9"/>
  <c r="R285" i="9" s="1"/>
  <c r="N286" i="9"/>
  <c r="N287" i="9"/>
  <c r="N288" i="9"/>
  <c r="N289" i="9"/>
  <c r="N290" i="9"/>
  <c r="N291" i="9"/>
  <c r="R291" i="9" s="1"/>
  <c r="N292" i="9"/>
  <c r="N293" i="9"/>
  <c r="N294" i="9"/>
  <c r="N295" i="9"/>
  <c r="N296" i="9"/>
  <c r="N297" i="9"/>
  <c r="R297" i="9" s="1"/>
  <c r="N298" i="9"/>
  <c r="N299" i="9"/>
  <c r="R299" i="9" s="1"/>
  <c r="N300" i="9"/>
  <c r="N301" i="9"/>
  <c r="N302" i="9"/>
  <c r="N303" i="9"/>
  <c r="N304" i="9"/>
  <c r="N305" i="9"/>
  <c r="N306" i="9"/>
  <c r="N307" i="9"/>
  <c r="R307" i="9" s="1"/>
  <c r="N308" i="9"/>
  <c r="N309" i="9"/>
  <c r="X309" i="9" s="1"/>
  <c r="N310" i="9"/>
  <c r="N311" i="9"/>
  <c r="N312" i="9"/>
  <c r="N313" i="9"/>
  <c r="U313" i="9" s="1"/>
  <c r="N314" i="9"/>
  <c r="N315" i="9"/>
  <c r="R315" i="9" s="1"/>
  <c r="N316" i="9"/>
  <c r="N317" i="9"/>
  <c r="N318" i="9"/>
  <c r="N319" i="9"/>
  <c r="N320" i="9"/>
  <c r="N321" i="9"/>
  <c r="U321" i="9" s="1"/>
  <c r="N322" i="9"/>
  <c r="N323" i="9"/>
  <c r="R323" i="9" s="1"/>
  <c r="N324" i="9"/>
  <c r="N325" i="9"/>
  <c r="U325" i="9" s="1"/>
  <c r="N326" i="9"/>
  <c r="N327" i="9"/>
  <c r="N328" i="9"/>
  <c r="Z328" i="9" s="1"/>
  <c r="N329" i="9"/>
  <c r="N330" i="9"/>
  <c r="N331" i="9"/>
  <c r="R331" i="9" s="1"/>
  <c r="N332" i="9"/>
  <c r="N333" i="9"/>
  <c r="R333" i="9" s="1"/>
  <c r="N334" i="9"/>
  <c r="N335" i="9"/>
  <c r="N336" i="9"/>
  <c r="N337" i="9"/>
  <c r="N338" i="9"/>
  <c r="N339" i="9"/>
  <c r="R339" i="9" s="1"/>
  <c r="N340" i="9"/>
  <c r="N341" i="9"/>
  <c r="R341" i="9" s="1"/>
  <c r="N342" i="9"/>
  <c r="N343" i="9"/>
  <c r="N344" i="9"/>
  <c r="N345" i="9"/>
  <c r="N346" i="9"/>
  <c r="N347" i="9"/>
  <c r="R347" i="9" s="1"/>
  <c r="N348" i="9"/>
  <c r="N349" i="9"/>
  <c r="R349" i="9" s="1"/>
  <c r="N350" i="9"/>
  <c r="N351" i="9"/>
  <c r="N352" i="9"/>
  <c r="N353" i="9"/>
  <c r="N354" i="9"/>
  <c r="N355" i="9"/>
  <c r="R355" i="9" s="1"/>
  <c r="N356" i="9"/>
  <c r="N357" i="9"/>
  <c r="U357" i="9" s="1"/>
  <c r="N358" i="9"/>
  <c r="N359" i="9"/>
  <c r="N360" i="9"/>
  <c r="N361" i="9"/>
  <c r="R361" i="9" s="1"/>
  <c r="N362" i="9"/>
  <c r="N363" i="9"/>
  <c r="R363" i="9" s="1"/>
  <c r="N364" i="9"/>
  <c r="N365" i="9"/>
  <c r="N366" i="9"/>
  <c r="N367" i="9"/>
  <c r="N368" i="9"/>
  <c r="N369" i="9"/>
  <c r="N370" i="9"/>
  <c r="N371" i="9"/>
  <c r="Y371" i="9" s="1"/>
  <c r="N372" i="9"/>
  <c r="N373" i="9"/>
  <c r="R373" i="9" s="1"/>
  <c r="N374" i="9"/>
  <c r="N375" i="9"/>
  <c r="N376" i="9"/>
  <c r="N377" i="9"/>
  <c r="N378" i="9"/>
  <c r="N379" i="9"/>
  <c r="R379" i="9" s="1"/>
  <c r="N380" i="9"/>
  <c r="N381" i="9"/>
  <c r="N382" i="9"/>
  <c r="N383" i="9"/>
  <c r="N384" i="9"/>
  <c r="N385" i="9"/>
  <c r="U385" i="9" s="1"/>
  <c r="N386" i="9"/>
  <c r="N387" i="9"/>
  <c r="R387" i="9" s="1"/>
  <c r="N388" i="9"/>
  <c r="N389" i="9"/>
  <c r="N390" i="9"/>
  <c r="N391" i="9"/>
  <c r="N392" i="9"/>
  <c r="Z392" i="9" s="1"/>
  <c r="N393" i="9"/>
  <c r="U393" i="9" s="1"/>
  <c r="N394" i="9"/>
  <c r="N395" i="9"/>
  <c r="N396" i="9"/>
  <c r="N397" i="9"/>
  <c r="R397" i="9" s="1"/>
  <c r="N398" i="9"/>
  <c r="N399" i="9"/>
  <c r="N400" i="9"/>
  <c r="N401" i="9"/>
  <c r="N402" i="9"/>
  <c r="N403" i="9"/>
  <c r="N404" i="9"/>
  <c r="N405" i="9"/>
  <c r="R405" i="9" s="1"/>
  <c r="N406" i="9"/>
  <c r="N407" i="9"/>
  <c r="N408" i="9"/>
  <c r="N409" i="9"/>
  <c r="N410" i="9"/>
  <c r="N411" i="9"/>
  <c r="N412" i="9"/>
  <c r="N413" i="9"/>
  <c r="R413" i="9" s="1"/>
  <c r="N414" i="9"/>
  <c r="N415" i="9"/>
  <c r="N416" i="9"/>
  <c r="N417" i="9"/>
  <c r="N418" i="9"/>
  <c r="N419" i="9"/>
  <c r="N420" i="9"/>
  <c r="N421" i="9"/>
  <c r="U421" i="9" s="1"/>
  <c r="N422" i="9"/>
  <c r="N423" i="9"/>
  <c r="N424" i="9"/>
  <c r="N425" i="9"/>
  <c r="N426" i="9"/>
  <c r="N427" i="9"/>
  <c r="N428" i="9"/>
  <c r="N429" i="9"/>
  <c r="R429" i="9" s="1"/>
  <c r="N430" i="9"/>
  <c r="N431" i="9"/>
  <c r="N432" i="9"/>
  <c r="N433" i="9"/>
  <c r="N434" i="9"/>
  <c r="N435" i="9"/>
  <c r="N436" i="9"/>
  <c r="N437" i="9"/>
  <c r="R437" i="9" s="1"/>
  <c r="N438" i="9"/>
  <c r="N439" i="9"/>
  <c r="N440" i="9"/>
  <c r="N441" i="9"/>
  <c r="U441" i="9" s="1"/>
  <c r="N442" i="9"/>
  <c r="N443" i="9"/>
  <c r="N444" i="9"/>
  <c r="N445" i="9"/>
  <c r="N446" i="9"/>
  <c r="N447" i="9"/>
  <c r="N448" i="9"/>
  <c r="N449" i="9"/>
  <c r="U449" i="9" s="1"/>
  <c r="N450" i="9"/>
  <c r="N451" i="9"/>
  <c r="N452" i="9"/>
  <c r="N453" i="9"/>
  <c r="U453" i="9" s="1"/>
  <c r="N454" i="9"/>
  <c r="N455" i="9"/>
  <c r="N456" i="9"/>
  <c r="Z456" i="9" s="1"/>
  <c r="N457" i="9"/>
  <c r="N458" i="9"/>
  <c r="N459" i="9"/>
  <c r="N460" i="9"/>
  <c r="N461" i="9"/>
  <c r="R461" i="9" s="1"/>
  <c r="N462" i="9"/>
  <c r="N463" i="9"/>
  <c r="N464" i="9"/>
  <c r="N465" i="9"/>
  <c r="N466" i="9"/>
  <c r="N467" i="9"/>
  <c r="N468" i="9"/>
  <c r="W468" i="9" s="1"/>
  <c r="N469" i="9"/>
  <c r="N470" i="9"/>
  <c r="N471" i="9"/>
  <c r="N472" i="9"/>
  <c r="N473" i="9"/>
  <c r="R473" i="9" s="1"/>
  <c r="N474" i="9"/>
  <c r="N475" i="9"/>
  <c r="N476" i="9"/>
  <c r="N477" i="9"/>
  <c r="N478" i="9"/>
  <c r="N479" i="9"/>
  <c r="N480" i="9"/>
  <c r="N481" i="9"/>
  <c r="U481" i="9" s="1"/>
  <c r="N482" i="9"/>
  <c r="N483" i="9"/>
  <c r="N484" i="9"/>
  <c r="N485" i="9"/>
  <c r="N486" i="9"/>
  <c r="N487" i="9"/>
  <c r="N488" i="9"/>
  <c r="N489" i="9"/>
  <c r="U489" i="9" s="1"/>
  <c r="N490" i="9"/>
  <c r="N491" i="9"/>
  <c r="N492" i="9"/>
  <c r="N493" i="9"/>
  <c r="R493" i="9" s="1"/>
  <c r="N494" i="9"/>
  <c r="N495" i="9"/>
  <c r="N496" i="9"/>
  <c r="N497" i="9"/>
  <c r="N498" i="9"/>
  <c r="N499" i="9"/>
  <c r="N500" i="9"/>
  <c r="N501" i="9"/>
  <c r="U501" i="9" s="1"/>
  <c r="N502" i="9"/>
  <c r="N503" i="9"/>
  <c r="N504" i="9"/>
  <c r="N505" i="9"/>
  <c r="N506" i="9"/>
  <c r="N507" i="9"/>
  <c r="N508" i="9"/>
  <c r="N509" i="9"/>
  <c r="R509" i="9" s="1"/>
  <c r="N510" i="9"/>
  <c r="N511" i="9"/>
  <c r="N512" i="9"/>
  <c r="N513" i="9"/>
  <c r="N514" i="9"/>
  <c r="N515" i="9"/>
  <c r="N516" i="9"/>
  <c r="N517" i="9"/>
  <c r="N518" i="9"/>
  <c r="N519" i="9"/>
  <c r="N520" i="9"/>
  <c r="Z520" i="9" s="1"/>
  <c r="N521" i="9"/>
  <c r="R521" i="9" s="1"/>
  <c r="N522" i="9"/>
  <c r="N523" i="9"/>
  <c r="N524" i="9"/>
  <c r="N525" i="9"/>
  <c r="N526" i="9"/>
  <c r="N527" i="9"/>
  <c r="R527" i="9" s="1"/>
  <c r="N528" i="9"/>
  <c r="N529" i="9"/>
  <c r="N530" i="9"/>
  <c r="N531" i="9"/>
  <c r="N532" i="9"/>
  <c r="N533" i="9"/>
  <c r="R533" i="9" s="1"/>
  <c r="N534" i="9"/>
  <c r="N535" i="9"/>
  <c r="X535" i="9" s="1"/>
  <c r="N536" i="9"/>
  <c r="N537" i="9"/>
  <c r="U537" i="9" s="1"/>
  <c r="N538" i="9"/>
  <c r="N539" i="9"/>
  <c r="N540" i="9"/>
  <c r="N541" i="9"/>
  <c r="R541" i="9" s="1"/>
  <c r="N542" i="9"/>
  <c r="N543" i="9"/>
  <c r="S543" i="9" s="1"/>
  <c r="N544" i="9"/>
  <c r="N545" i="9"/>
  <c r="T275" i="1"/>
  <c r="E275" i="1"/>
  <c r="V2" i="9"/>
  <c r="T3" i="9"/>
  <c r="S6" i="9"/>
  <c r="R7" i="9"/>
  <c r="Z8" i="9"/>
  <c r="T10" i="9"/>
  <c r="T14" i="9"/>
  <c r="R15" i="9"/>
  <c r="R16" i="9"/>
  <c r="S18" i="9"/>
  <c r="T19" i="9"/>
  <c r="S22" i="9"/>
  <c r="R23" i="9"/>
  <c r="T26" i="9"/>
  <c r="T27" i="9"/>
  <c r="T30" i="9"/>
  <c r="R31" i="9"/>
  <c r="S34" i="9"/>
  <c r="T35" i="9"/>
  <c r="S38" i="9"/>
  <c r="R39" i="9"/>
  <c r="T42" i="9"/>
  <c r="T43" i="9"/>
  <c r="T46" i="9"/>
  <c r="S50" i="9"/>
  <c r="T51" i="9"/>
  <c r="S54" i="9"/>
  <c r="R55" i="9"/>
  <c r="T58" i="9"/>
  <c r="T59" i="9"/>
  <c r="T62" i="9"/>
  <c r="R63" i="9"/>
  <c r="S66" i="9"/>
  <c r="T67" i="9"/>
  <c r="S70" i="9"/>
  <c r="R71" i="9"/>
  <c r="Z72" i="9"/>
  <c r="T74" i="9"/>
  <c r="T78" i="9"/>
  <c r="R79" i="9"/>
  <c r="R80" i="9"/>
  <c r="S82" i="9"/>
  <c r="T83" i="9"/>
  <c r="S86" i="9"/>
  <c r="R87" i="9"/>
  <c r="T90" i="9"/>
  <c r="T91" i="9"/>
  <c r="T94" i="9"/>
  <c r="R95" i="9"/>
  <c r="S98" i="9"/>
  <c r="T99" i="9"/>
  <c r="S102" i="9"/>
  <c r="R103" i="9"/>
  <c r="T106" i="9"/>
  <c r="T107" i="9"/>
  <c r="T110" i="9"/>
  <c r="S114" i="9"/>
  <c r="T115" i="9"/>
  <c r="S118" i="9"/>
  <c r="R119" i="9"/>
  <c r="T122" i="9"/>
  <c r="T123" i="9"/>
  <c r="T126" i="9"/>
  <c r="R127" i="9"/>
  <c r="S130" i="9"/>
  <c r="T131" i="9"/>
  <c r="S134" i="9"/>
  <c r="R135" i="9"/>
  <c r="R136" i="9"/>
  <c r="T138" i="9"/>
  <c r="T142" i="9"/>
  <c r="R143" i="9"/>
  <c r="R144" i="9"/>
  <c r="S146" i="9"/>
  <c r="T147" i="9"/>
  <c r="S150" i="9"/>
  <c r="R151" i="9"/>
  <c r="T154" i="9"/>
  <c r="T155" i="9"/>
  <c r="T158" i="9"/>
  <c r="S162" i="9"/>
  <c r="T163" i="9"/>
  <c r="S166" i="9"/>
  <c r="R167" i="9"/>
  <c r="R168" i="9"/>
  <c r="T170" i="9"/>
  <c r="T174" i="9"/>
  <c r="R175" i="9"/>
  <c r="S178" i="9"/>
  <c r="S182" i="9"/>
  <c r="R183" i="9"/>
  <c r="R186" i="9"/>
  <c r="R187" i="9"/>
  <c r="R190" i="9"/>
  <c r="R191" i="9"/>
  <c r="S194" i="9"/>
  <c r="R195" i="9"/>
  <c r="S198" i="9"/>
  <c r="R199" i="9"/>
  <c r="R202" i="9"/>
  <c r="R203" i="9"/>
  <c r="R206" i="9"/>
  <c r="S210" i="9"/>
  <c r="R211" i="9"/>
  <c r="W212" i="9"/>
  <c r="S214" i="9"/>
  <c r="R215" i="9"/>
  <c r="R218" i="9"/>
  <c r="R219" i="9"/>
  <c r="R222" i="9"/>
  <c r="R223" i="9"/>
  <c r="S226" i="9"/>
  <c r="S230" i="9"/>
  <c r="R231" i="9"/>
  <c r="R234" i="9"/>
  <c r="R238" i="9"/>
  <c r="R239" i="9"/>
  <c r="S242" i="9"/>
  <c r="S246" i="9"/>
  <c r="R247" i="9"/>
  <c r="R250" i="9"/>
  <c r="R254" i="9"/>
  <c r="R255" i="9"/>
  <c r="S258" i="9"/>
  <c r="S262" i="9"/>
  <c r="R263" i="9"/>
  <c r="R266" i="9"/>
  <c r="R270" i="9"/>
  <c r="R271" i="9"/>
  <c r="S274" i="9"/>
  <c r="S278" i="9"/>
  <c r="R279" i="9"/>
  <c r="R282" i="9"/>
  <c r="R286" i="9"/>
  <c r="R287" i="9"/>
  <c r="S290" i="9"/>
  <c r="S294" i="9"/>
  <c r="R295" i="9"/>
  <c r="R298" i="9"/>
  <c r="R302" i="9"/>
  <c r="R303" i="9"/>
  <c r="S306" i="9"/>
  <c r="S310" i="9"/>
  <c r="R311" i="9"/>
  <c r="R314" i="9"/>
  <c r="R318" i="9"/>
  <c r="R319" i="9"/>
  <c r="S322" i="9"/>
  <c r="S326" i="9"/>
  <c r="R327" i="9"/>
  <c r="R330" i="9"/>
  <c r="R334" i="9"/>
  <c r="R335" i="9"/>
  <c r="S338" i="9"/>
  <c r="S342" i="9"/>
  <c r="R343" i="9"/>
  <c r="R346" i="9"/>
  <c r="R350" i="9"/>
  <c r="R351" i="9"/>
  <c r="S354" i="9"/>
  <c r="S358" i="9"/>
  <c r="X359" i="9"/>
  <c r="R362" i="9"/>
  <c r="R366" i="9"/>
  <c r="R367" i="9"/>
  <c r="S370" i="9"/>
  <c r="S374" i="9"/>
  <c r="R375" i="9"/>
  <c r="R378" i="9"/>
  <c r="R382" i="9"/>
  <c r="R383" i="9"/>
  <c r="S386" i="9"/>
  <c r="S390" i="9"/>
  <c r="R391" i="9"/>
  <c r="R394" i="9"/>
  <c r="R395" i="9"/>
  <c r="R398" i="9"/>
  <c r="R399" i="9"/>
  <c r="S402" i="9"/>
  <c r="R403" i="9"/>
  <c r="S406" i="9"/>
  <c r="X407" i="9"/>
  <c r="R410" i="9"/>
  <c r="R411" i="9"/>
  <c r="R414" i="9"/>
  <c r="R415" i="9"/>
  <c r="S418" i="9"/>
  <c r="R419" i="9"/>
  <c r="S422" i="9"/>
  <c r="X423" i="9"/>
  <c r="R426" i="9"/>
  <c r="R427" i="9"/>
  <c r="R430" i="9"/>
  <c r="R431" i="9"/>
  <c r="S434" i="9"/>
  <c r="Y435" i="9"/>
  <c r="S438" i="9"/>
  <c r="R439" i="9"/>
  <c r="R442" i="9"/>
  <c r="R443" i="9"/>
  <c r="R446" i="9"/>
  <c r="R447" i="9"/>
  <c r="S450" i="9"/>
  <c r="R451" i="9"/>
  <c r="S454" i="9"/>
  <c r="X455" i="9"/>
  <c r="R458" i="9"/>
  <c r="R459" i="9"/>
  <c r="S462" i="9"/>
  <c r="R463" i="9"/>
  <c r="R466" i="9"/>
  <c r="S467" i="9"/>
  <c r="S470" i="9"/>
  <c r="X471" i="9"/>
  <c r="R474" i="9"/>
  <c r="R475" i="9"/>
  <c r="S478" i="9"/>
  <c r="S479" i="9"/>
  <c r="R482" i="9"/>
  <c r="R483" i="9"/>
  <c r="S486" i="9"/>
  <c r="X487" i="9"/>
  <c r="R490" i="9"/>
  <c r="R491" i="9"/>
  <c r="S494" i="9"/>
  <c r="R495" i="9"/>
  <c r="R498" i="9"/>
  <c r="Y499" i="9"/>
  <c r="S502" i="9"/>
  <c r="S503" i="9"/>
  <c r="R506" i="9"/>
  <c r="R507" i="9"/>
  <c r="S510" i="9"/>
  <c r="S511" i="9"/>
  <c r="R514" i="9"/>
  <c r="R515" i="9"/>
  <c r="S518" i="9"/>
  <c r="X519" i="9"/>
  <c r="R522" i="9"/>
  <c r="R523" i="9"/>
  <c r="S526" i="9"/>
  <c r="R530" i="9"/>
  <c r="AA531" i="9"/>
  <c r="S534" i="9"/>
  <c r="R538" i="9"/>
  <c r="S539" i="9"/>
  <c r="S542" i="9"/>
  <c r="N3" i="11" l="1"/>
  <c r="K5" i="11"/>
  <c r="G5" i="11"/>
  <c r="C5" i="11"/>
  <c r="N4" i="11"/>
  <c r="J5" i="11"/>
  <c r="F5" i="11"/>
  <c r="M5" i="11"/>
  <c r="I5" i="11"/>
  <c r="E5" i="11"/>
  <c r="L5" i="11"/>
  <c r="H5" i="11"/>
  <c r="D5" i="11"/>
  <c r="B5" i="11"/>
  <c r="H536" i="10"/>
  <c r="K536" i="10" s="1"/>
  <c r="H524" i="10"/>
  <c r="K524" i="10" s="1"/>
  <c r="H512" i="10"/>
  <c r="K512" i="10" s="1"/>
  <c r="H500" i="10"/>
  <c r="K500" i="10" s="1"/>
  <c r="H488" i="10"/>
  <c r="K488" i="10" s="1"/>
  <c r="H476" i="10"/>
  <c r="K476" i="10" s="1"/>
  <c r="H464" i="10"/>
  <c r="K464" i="10" s="1"/>
  <c r="H452" i="10"/>
  <c r="K452" i="10" s="1"/>
  <c r="H444" i="10"/>
  <c r="K444" i="10" s="1"/>
  <c r="H432" i="10"/>
  <c r="K432" i="10" s="1"/>
  <c r="H420" i="10"/>
  <c r="K420" i="10" s="1"/>
  <c r="H412" i="10"/>
  <c r="K412" i="10" s="1"/>
  <c r="H396" i="10"/>
  <c r="K396" i="10" s="1"/>
  <c r="H388" i="10"/>
  <c r="K388" i="10" s="1"/>
  <c r="H376" i="10"/>
  <c r="K376" i="10" s="1"/>
  <c r="H360" i="10"/>
  <c r="K360" i="10" s="1"/>
  <c r="H348" i="10"/>
  <c r="K348" i="10" s="1"/>
  <c r="H336" i="10"/>
  <c r="K336" i="10" s="1"/>
  <c r="H324" i="10"/>
  <c r="K324" i="10" s="1"/>
  <c r="H316" i="10"/>
  <c r="K316" i="10" s="1"/>
  <c r="H300" i="10"/>
  <c r="K300" i="10" s="1"/>
  <c r="H288" i="10"/>
  <c r="K288" i="10" s="1"/>
  <c r="H276" i="10"/>
  <c r="K276" i="10" s="1"/>
  <c r="H264" i="10"/>
  <c r="K264" i="10" s="1"/>
  <c r="H252" i="10"/>
  <c r="K252" i="10" s="1"/>
  <c r="H240" i="10"/>
  <c r="K240" i="10" s="1"/>
  <c r="H228" i="10"/>
  <c r="K228" i="10" s="1"/>
  <c r="H216" i="10"/>
  <c r="K216" i="10" s="1"/>
  <c r="H208" i="10"/>
  <c r="K208" i="10" s="1"/>
  <c r="H192" i="10"/>
  <c r="K192" i="10" s="1"/>
  <c r="H180" i="10"/>
  <c r="K180" i="10" s="1"/>
  <c r="H172" i="10"/>
  <c r="K172" i="10" s="1"/>
  <c r="H160" i="10"/>
  <c r="K160" i="10" s="1"/>
  <c r="H148" i="10"/>
  <c r="K148" i="10" s="1"/>
  <c r="H136" i="10"/>
  <c r="K136" i="10" s="1"/>
  <c r="H128" i="10"/>
  <c r="K128" i="10" s="1"/>
  <c r="H116" i="10"/>
  <c r="K116" i="10" s="1"/>
  <c r="H104" i="10"/>
  <c r="K104" i="10" s="1"/>
  <c r="H92" i="10"/>
  <c r="K92" i="10" s="1"/>
  <c r="H80" i="10"/>
  <c r="K80" i="10" s="1"/>
  <c r="H76" i="10"/>
  <c r="K76" i="10" s="1"/>
  <c r="H64" i="10"/>
  <c r="K64" i="10" s="1"/>
  <c r="H52" i="10"/>
  <c r="K52" i="10" s="1"/>
  <c r="H24" i="10"/>
  <c r="K24" i="10" s="1"/>
  <c r="H12" i="10"/>
  <c r="K12" i="10" s="1"/>
  <c r="K383" i="10"/>
  <c r="H307" i="10"/>
  <c r="H299" i="10"/>
  <c r="H295" i="10"/>
  <c r="H291" i="10"/>
  <c r="H283" i="10"/>
  <c r="H279" i="10"/>
  <c r="H275" i="10"/>
  <c r="H267" i="10"/>
  <c r="H263" i="10"/>
  <c r="H259" i="10"/>
  <c r="H251" i="10"/>
  <c r="H247" i="10"/>
  <c r="H243" i="10"/>
  <c r="H235" i="10"/>
  <c r="H231" i="10"/>
  <c r="H227" i="10"/>
  <c r="H219" i="10"/>
  <c r="H215" i="10"/>
  <c r="H211" i="10"/>
  <c r="H203" i="10"/>
  <c r="H199" i="10"/>
  <c r="H195" i="10"/>
  <c r="H187" i="10"/>
  <c r="H183" i="10"/>
  <c r="H179" i="10"/>
  <c r="H171" i="10"/>
  <c r="H167" i="10"/>
  <c r="H163" i="10"/>
  <c r="H155" i="10"/>
  <c r="H151" i="10"/>
  <c r="H147" i="10"/>
  <c r="H139" i="10"/>
  <c r="H135" i="10"/>
  <c r="H131" i="10"/>
  <c r="H123" i="10"/>
  <c r="H119" i="10"/>
  <c r="H115" i="10"/>
  <c r="H107" i="10"/>
  <c r="H103" i="10"/>
  <c r="H99" i="10"/>
  <c r="H91" i="10"/>
  <c r="H87" i="10"/>
  <c r="H83" i="10"/>
  <c r="H75" i="10"/>
  <c r="H71" i="10"/>
  <c r="H67" i="10"/>
  <c r="K67" i="10" s="1"/>
  <c r="H59" i="10"/>
  <c r="H55" i="10"/>
  <c r="K55" i="10" s="1"/>
  <c r="H51" i="10"/>
  <c r="H47" i="10"/>
  <c r="K47" i="10" s="1"/>
  <c r="H43" i="10"/>
  <c r="H39" i="10"/>
  <c r="K39" i="10" s="1"/>
  <c r="H35" i="10"/>
  <c r="H31" i="10"/>
  <c r="K31" i="10" s="1"/>
  <c r="H27" i="10"/>
  <c r="H23" i="10"/>
  <c r="K23" i="10" s="1"/>
  <c r="H19" i="10"/>
  <c r="H15" i="10"/>
  <c r="K15" i="10" s="1"/>
  <c r="H11" i="10"/>
  <c r="H7" i="10"/>
  <c r="K7" i="10" s="1"/>
  <c r="H3" i="10"/>
  <c r="H539" i="10"/>
  <c r="K539" i="10" s="1"/>
  <c r="H523" i="10"/>
  <c r="K523" i="10" s="1"/>
  <c r="H507" i="10"/>
  <c r="K507" i="10" s="1"/>
  <c r="H491" i="10"/>
  <c r="K491" i="10" s="1"/>
  <c r="H475" i="10"/>
  <c r="K475" i="10" s="1"/>
  <c r="H459" i="10"/>
  <c r="K459" i="10" s="1"/>
  <c r="H443" i="10"/>
  <c r="K443" i="10" s="1"/>
  <c r="H427" i="10"/>
  <c r="K427" i="10" s="1"/>
  <c r="H411" i="10"/>
  <c r="K411" i="10" s="1"/>
  <c r="H395" i="10"/>
  <c r="K395" i="10" s="1"/>
  <c r="H379" i="10"/>
  <c r="K379" i="10" s="1"/>
  <c r="H363" i="10"/>
  <c r="K363" i="10" s="1"/>
  <c r="H347" i="10"/>
  <c r="K347" i="10" s="1"/>
  <c r="H331" i="10"/>
  <c r="K331" i="10" s="1"/>
  <c r="H315" i="10"/>
  <c r="K315" i="10" s="1"/>
  <c r="H271" i="10"/>
  <c r="K271" i="10" s="1"/>
  <c r="H207" i="10"/>
  <c r="K207" i="10" s="1"/>
  <c r="H143" i="10"/>
  <c r="K143" i="10" s="1"/>
  <c r="H79" i="10"/>
  <c r="K79" i="10" s="1"/>
  <c r="H544" i="10"/>
  <c r="K544" i="10" s="1"/>
  <c r="H532" i="10"/>
  <c r="K532" i="10" s="1"/>
  <c r="H520" i="10"/>
  <c r="K520" i="10" s="1"/>
  <c r="H508" i="10"/>
  <c r="K508" i="10" s="1"/>
  <c r="H496" i="10"/>
  <c r="K496" i="10" s="1"/>
  <c r="H484" i="10"/>
  <c r="K484" i="10" s="1"/>
  <c r="H472" i="10"/>
  <c r="K472" i="10" s="1"/>
  <c r="H460" i="10"/>
  <c r="K460" i="10" s="1"/>
  <c r="H448" i="10"/>
  <c r="K448" i="10" s="1"/>
  <c r="H436" i="10"/>
  <c r="K436" i="10" s="1"/>
  <c r="H424" i="10"/>
  <c r="K424" i="10" s="1"/>
  <c r="H408" i="10"/>
  <c r="K408" i="10" s="1"/>
  <c r="H400" i="10"/>
  <c r="K400" i="10" s="1"/>
  <c r="H384" i="10"/>
  <c r="K384" i="10" s="1"/>
  <c r="H372" i="10"/>
  <c r="K372" i="10" s="1"/>
  <c r="H364" i="10"/>
  <c r="K364" i="10" s="1"/>
  <c r="H352" i="10"/>
  <c r="K352" i="10" s="1"/>
  <c r="H340" i="10"/>
  <c r="K340" i="10" s="1"/>
  <c r="H328" i="10"/>
  <c r="K328" i="10" s="1"/>
  <c r="H312" i="10"/>
  <c r="K312" i="10" s="1"/>
  <c r="H304" i="10"/>
  <c r="K304" i="10" s="1"/>
  <c r="H292" i="10"/>
  <c r="K292" i="10" s="1"/>
  <c r="H280" i="10"/>
  <c r="K280" i="10" s="1"/>
  <c r="H268" i="10"/>
  <c r="K268" i="10" s="1"/>
  <c r="H256" i="10"/>
  <c r="K256" i="10" s="1"/>
  <c r="H248" i="10"/>
  <c r="K248" i="10" s="1"/>
  <c r="H236" i="10"/>
  <c r="K236" i="10" s="1"/>
  <c r="H224" i="10"/>
  <c r="K224" i="10" s="1"/>
  <c r="H212" i="10"/>
  <c r="K212" i="10" s="1"/>
  <c r="H200" i="10"/>
  <c r="K200" i="10" s="1"/>
  <c r="H196" i="10"/>
  <c r="K196" i="10" s="1"/>
  <c r="H184" i="10"/>
  <c r="K184" i="10" s="1"/>
  <c r="H168" i="10"/>
  <c r="K168" i="10" s="1"/>
  <c r="H156" i="10"/>
  <c r="K156" i="10" s="1"/>
  <c r="H144" i="10"/>
  <c r="K144" i="10" s="1"/>
  <c r="H132" i="10"/>
  <c r="K132" i="10" s="1"/>
  <c r="H120" i="10"/>
  <c r="K120" i="10" s="1"/>
  <c r="H112" i="10"/>
  <c r="K112" i="10" s="1"/>
  <c r="H100" i="10"/>
  <c r="K100" i="10" s="1"/>
  <c r="H88" i="10"/>
  <c r="K88" i="10" s="1"/>
  <c r="H72" i="10"/>
  <c r="K72" i="10" s="1"/>
  <c r="H60" i="10"/>
  <c r="K60" i="10" s="1"/>
  <c r="H48" i="10"/>
  <c r="K48" i="10" s="1"/>
  <c r="H40" i="10"/>
  <c r="K40" i="10" s="1"/>
  <c r="H28" i="10"/>
  <c r="K28" i="10" s="1"/>
  <c r="H16" i="10"/>
  <c r="K16" i="10" s="1"/>
  <c r="H4" i="10"/>
  <c r="K4" i="10" s="1"/>
  <c r="H542" i="10"/>
  <c r="K542" i="10" s="1"/>
  <c r="H538" i="10"/>
  <c r="H534" i="10"/>
  <c r="K534" i="10" s="1"/>
  <c r="H530" i="10"/>
  <c r="H526" i="10"/>
  <c r="K526" i="10" s="1"/>
  <c r="H522" i="10"/>
  <c r="H518" i="10"/>
  <c r="K518" i="10" s="1"/>
  <c r="H514" i="10"/>
  <c r="H510" i="10"/>
  <c r="K510" i="10" s="1"/>
  <c r="H506" i="10"/>
  <c r="H502" i="10"/>
  <c r="K502" i="10" s="1"/>
  <c r="H498" i="10"/>
  <c r="H494" i="10"/>
  <c r="K494" i="10" s="1"/>
  <c r="H490" i="10"/>
  <c r="H486" i="10"/>
  <c r="K486" i="10" s="1"/>
  <c r="H482" i="10"/>
  <c r="H478" i="10"/>
  <c r="K478" i="10" s="1"/>
  <c r="H474" i="10"/>
  <c r="H470" i="10"/>
  <c r="K470" i="10" s="1"/>
  <c r="H466" i="10"/>
  <c r="H462" i="10"/>
  <c r="K462" i="10" s="1"/>
  <c r="H458" i="10"/>
  <c r="H454" i="10"/>
  <c r="K454" i="10" s="1"/>
  <c r="H450" i="10"/>
  <c r="H446" i="10"/>
  <c r="K446" i="10" s="1"/>
  <c r="H442" i="10"/>
  <c r="H438" i="10"/>
  <c r="K438" i="10" s="1"/>
  <c r="H434" i="10"/>
  <c r="H430" i="10"/>
  <c r="K430" i="10" s="1"/>
  <c r="H426" i="10"/>
  <c r="H422" i="10"/>
  <c r="K422" i="10" s="1"/>
  <c r="H418" i="10"/>
  <c r="H414" i="10"/>
  <c r="K414" i="10" s="1"/>
  <c r="H410" i="10"/>
  <c r="H406" i="10"/>
  <c r="K406" i="10" s="1"/>
  <c r="H402" i="10"/>
  <c r="H398" i="10"/>
  <c r="K398" i="10" s="1"/>
  <c r="H394" i="10"/>
  <c r="H390" i="10"/>
  <c r="K390" i="10" s="1"/>
  <c r="H386" i="10"/>
  <c r="H382" i="10"/>
  <c r="K382" i="10" s="1"/>
  <c r="H378" i="10"/>
  <c r="H374" i="10"/>
  <c r="K374" i="10" s="1"/>
  <c r="H370" i="10"/>
  <c r="H366" i="10"/>
  <c r="K366" i="10" s="1"/>
  <c r="H362" i="10"/>
  <c r="H358" i="10"/>
  <c r="K358" i="10" s="1"/>
  <c r="H354" i="10"/>
  <c r="H350" i="10"/>
  <c r="K350" i="10" s="1"/>
  <c r="H346" i="10"/>
  <c r="H342" i="10"/>
  <c r="K342" i="10" s="1"/>
  <c r="H338" i="10"/>
  <c r="H334" i="10"/>
  <c r="K334" i="10" s="1"/>
  <c r="H330" i="10"/>
  <c r="H326" i="10"/>
  <c r="H322" i="10"/>
  <c r="H318" i="10"/>
  <c r="K318" i="10" s="1"/>
  <c r="H314" i="10"/>
  <c r="H310" i="10"/>
  <c r="K310" i="10" s="1"/>
  <c r="H306" i="10"/>
  <c r="H302" i="10"/>
  <c r="K302" i="10" s="1"/>
  <c r="H298" i="10"/>
  <c r="H294" i="10"/>
  <c r="K294" i="10" s="1"/>
  <c r="H290" i="10"/>
  <c r="H286" i="10"/>
  <c r="K286" i="10" s="1"/>
  <c r="H282" i="10"/>
  <c r="H278" i="10"/>
  <c r="K278" i="10" s="1"/>
  <c r="H274" i="10"/>
  <c r="H270" i="10"/>
  <c r="K270" i="10" s="1"/>
  <c r="H266" i="10"/>
  <c r="H262" i="10"/>
  <c r="H254" i="10"/>
  <c r="H250" i="10"/>
  <c r="K250" i="10" s="1"/>
  <c r="H246" i="10"/>
  <c r="H242" i="10"/>
  <c r="K242" i="10" s="1"/>
  <c r="H238" i="10"/>
  <c r="H234" i="10"/>
  <c r="K234" i="10" s="1"/>
  <c r="H230" i="10"/>
  <c r="H226" i="10"/>
  <c r="K226" i="10" s="1"/>
  <c r="H222" i="10"/>
  <c r="H218" i="10"/>
  <c r="K218" i="10" s="1"/>
  <c r="H214" i="10"/>
  <c r="H210" i="10"/>
  <c r="K210" i="10" s="1"/>
  <c r="H206" i="10"/>
  <c r="H202" i="10"/>
  <c r="K202" i="10" s="1"/>
  <c r="H198" i="10"/>
  <c r="H194" i="10"/>
  <c r="K194" i="10" s="1"/>
  <c r="H190" i="10"/>
  <c r="H186" i="10"/>
  <c r="K186" i="10" s="1"/>
  <c r="H182" i="10"/>
  <c r="K182" i="10" s="1"/>
  <c r="H178" i="10"/>
  <c r="K178" i="10" s="1"/>
  <c r="H174" i="10"/>
  <c r="H170" i="10"/>
  <c r="K170" i="10" s="1"/>
  <c r="H166" i="10"/>
  <c r="H162" i="10"/>
  <c r="K162" i="10" s="1"/>
  <c r="H158" i="10"/>
  <c r="H154" i="10"/>
  <c r="K154" i="10" s="1"/>
  <c r="H150" i="10"/>
  <c r="K150" i="10" s="1"/>
  <c r="H146" i="10"/>
  <c r="K146" i="10" s="1"/>
  <c r="H142" i="10"/>
  <c r="H138" i="10"/>
  <c r="K138" i="10" s="1"/>
  <c r="H134" i="10"/>
  <c r="H130" i="10"/>
  <c r="K130" i="10"/>
  <c r="H126" i="10"/>
  <c r="H122" i="10"/>
  <c r="K122" i="10" s="1"/>
  <c r="H118" i="10"/>
  <c r="H114" i="10"/>
  <c r="K114" i="10" s="1"/>
  <c r="H110" i="10"/>
  <c r="H106" i="10"/>
  <c r="K106" i="10" s="1"/>
  <c r="H102" i="10"/>
  <c r="H98" i="10"/>
  <c r="K98" i="10" s="1"/>
  <c r="H94" i="10"/>
  <c r="H90" i="10"/>
  <c r="K90" i="10" s="1"/>
  <c r="H86" i="10"/>
  <c r="H82" i="10"/>
  <c r="K82" i="10" s="1"/>
  <c r="H78" i="10"/>
  <c r="H74" i="10"/>
  <c r="K74" i="10" s="1"/>
  <c r="H70" i="10"/>
  <c r="H66" i="10"/>
  <c r="K66" i="10" s="1"/>
  <c r="H62" i="10"/>
  <c r="K62" i="10" s="1"/>
  <c r="H58" i="10"/>
  <c r="K58" i="10" s="1"/>
  <c r="H54" i="10"/>
  <c r="H50" i="10"/>
  <c r="K50" i="10"/>
  <c r="H46" i="10"/>
  <c r="H42" i="10"/>
  <c r="K42" i="10" s="1"/>
  <c r="H38" i="10"/>
  <c r="H34" i="10"/>
  <c r="K34" i="10" s="1"/>
  <c r="H30" i="10"/>
  <c r="H26" i="10"/>
  <c r="K26" i="10" s="1"/>
  <c r="H22" i="10"/>
  <c r="K22" i="10" s="1"/>
  <c r="H18" i="10"/>
  <c r="K18" i="10"/>
  <c r="H14" i="10"/>
  <c r="H10" i="10"/>
  <c r="K10" i="10" s="1"/>
  <c r="H6" i="10"/>
  <c r="H2" i="10"/>
  <c r="J2" i="10"/>
  <c r="H535" i="10"/>
  <c r="K535" i="10" s="1"/>
  <c r="H519" i="10"/>
  <c r="K519" i="10" s="1"/>
  <c r="H503" i="10"/>
  <c r="K503" i="10" s="1"/>
  <c r="H487" i="10"/>
  <c r="K487" i="10" s="1"/>
  <c r="H471" i="10"/>
  <c r="K471" i="10" s="1"/>
  <c r="H455" i="10"/>
  <c r="K455" i="10" s="1"/>
  <c r="H439" i="10"/>
  <c r="K439" i="10" s="1"/>
  <c r="H423" i="10"/>
  <c r="K423" i="10" s="1"/>
  <c r="H407" i="10"/>
  <c r="K407" i="10" s="1"/>
  <c r="H391" i="10"/>
  <c r="K391" i="10" s="1"/>
  <c r="H375" i="10"/>
  <c r="K375" i="10" s="1"/>
  <c r="H359" i="10"/>
  <c r="K359" i="10" s="1"/>
  <c r="H343" i="10"/>
  <c r="K343" i="10" s="1"/>
  <c r="H327" i="10"/>
  <c r="K327" i="10" s="1"/>
  <c r="H311" i="10"/>
  <c r="K311" i="10" s="1"/>
  <c r="H255" i="10"/>
  <c r="K255" i="10" s="1"/>
  <c r="H191" i="10"/>
  <c r="K191" i="10" s="1"/>
  <c r="H127" i="10"/>
  <c r="K127" i="10" s="1"/>
  <c r="H63" i="10"/>
  <c r="K63" i="10" s="1"/>
  <c r="H540" i="10"/>
  <c r="H528" i="10"/>
  <c r="K528" i="10" s="1"/>
  <c r="H516" i="10"/>
  <c r="H504" i="10"/>
  <c r="K504" i="10" s="1"/>
  <c r="H492" i="10"/>
  <c r="H480" i="10"/>
  <c r="K480" i="10" s="1"/>
  <c r="H468" i="10"/>
  <c r="H456" i="10"/>
  <c r="K456" i="10" s="1"/>
  <c r="H440" i="10"/>
  <c r="H428" i="10"/>
  <c r="K428" i="10" s="1"/>
  <c r="H416" i="10"/>
  <c r="H404" i="10"/>
  <c r="K404" i="10" s="1"/>
  <c r="H392" i="10"/>
  <c r="K392" i="10" s="1"/>
  <c r="H380" i="10"/>
  <c r="K380" i="10" s="1"/>
  <c r="H368" i="10"/>
  <c r="K368" i="10" s="1"/>
  <c r="H356" i="10"/>
  <c r="K356" i="10" s="1"/>
  <c r="H344" i="10"/>
  <c r="K344" i="10" s="1"/>
  <c r="H332" i="10"/>
  <c r="K332" i="10" s="1"/>
  <c r="H320" i="10"/>
  <c r="K320" i="10" s="1"/>
  <c r="H308" i="10"/>
  <c r="K308" i="10" s="1"/>
  <c r="H296" i="10"/>
  <c r="K296" i="10" s="1"/>
  <c r="H284" i="10"/>
  <c r="K284" i="10" s="1"/>
  <c r="H272" i="10"/>
  <c r="K272" i="10" s="1"/>
  <c r="H260" i="10"/>
  <c r="K260" i="10" s="1"/>
  <c r="H244" i="10"/>
  <c r="K244" i="10" s="1"/>
  <c r="H232" i="10"/>
  <c r="K232" i="10" s="1"/>
  <c r="H220" i="10"/>
  <c r="K220" i="10" s="1"/>
  <c r="H204" i="10"/>
  <c r="K204" i="10" s="1"/>
  <c r="H188" i="10"/>
  <c r="K188" i="10" s="1"/>
  <c r="H176" i="10"/>
  <c r="K176" i="10" s="1"/>
  <c r="H164" i="10"/>
  <c r="K164" i="10" s="1"/>
  <c r="H152" i="10"/>
  <c r="K152" i="10" s="1"/>
  <c r="H140" i="10"/>
  <c r="K140" i="10" s="1"/>
  <c r="H124" i="10"/>
  <c r="K124" i="10" s="1"/>
  <c r="H108" i="10"/>
  <c r="K108" i="10" s="1"/>
  <c r="H96" i="10"/>
  <c r="K96" i="10" s="1"/>
  <c r="H84" i="10"/>
  <c r="K84" i="10" s="1"/>
  <c r="H68" i="10"/>
  <c r="K68" i="10" s="1"/>
  <c r="H56" i="10"/>
  <c r="K56" i="10" s="1"/>
  <c r="H44" i="10"/>
  <c r="K44" i="10" s="1"/>
  <c r="H36" i="10"/>
  <c r="K36" i="10" s="1"/>
  <c r="H20" i="10"/>
  <c r="K20" i="10" s="1"/>
  <c r="H8" i="10"/>
  <c r="K8" i="10" s="1"/>
  <c r="K447" i="10"/>
  <c r="H545" i="10"/>
  <c r="H541" i="10"/>
  <c r="H537" i="10"/>
  <c r="H533" i="10"/>
  <c r="H529" i="10"/>
  <c r="H525" i="10"/>
  <c r="H521" i="10"/>
  <c r="H517" i="10"/>
  <c r="H513" i="10"/>
  <c r="H509" i="10"/>
  <c r="H505" i="10"/>
  <c r="H501" i="10"/>
  <c r="H497" i="10"/>
  <c r="H493" i="10"/>
  <c r="H489" i="10"/>
  <c r="H485" i="10"/>
  <c r="H481" i="10"/>
  <c r="H477" i="10"/>
  <c r="H473" i="10"/>
  <c r="H469" i="10"/>
  <c r="H465" i="10"/>
  <c r="H461" i="10"/>
  <c r="H457" i="10"/>
  <c r="H453" i="10"/>
  <c r="H449" i="10"/>
  <c r="H445" i="10"/>
  <c r="H441" i="10"/>
  <c r="H437" i="10"/>
  <c r="H433" i="10"/>
  <c r="H429" i="10"/>
  <c r="H425" i="10"/>
  <c r="H421" i="10"/>
  <c r="H417" i="10"/>
  <c r="H413" i="10"/>
  <c r="H409" i="10"/>
  <c r="H405" i="10"/>
  <c r="H401" i="10"/>
  <c r="H397" i="10"/>
  <c r="H393" i="10"/>
  <c r="H389" i="10"/>
  <c r="H385" i="10"/>
  <c r="H381" i="10"/>
  <c r="H377" i="10"/>
  <c r="H373" i="10"/>
  <c r="H369" i="10"/>
  <c r="H365" i="10"/>
  <c r="H361" i="10"/>
  <c r="H357" i="10"/>
  <c r="H353" i="10"/>
  <c r="H349" i="10"/>
  <c r="H345" i="10"/>
  <c r="H341" i="10"/>
  <c r="H337" i="10"/>
  <c r="H333" i="10"/>
  <c r="H329" i="10"/>
  <c r="H325" i="10"/>
  <c r="H321" i="10"/>
  <c r="H317" i="10"/>
  <c r="H313" i="10"/>
  <c r="H309" i="10"/>
  <c r="H305" i="10"/>
  <c r="H301" i="10"/>
  <c r="H297" i="10"/>
  <c r="H293" i="10"/>
  <c r="H289" i="10"/>
  <c r="H285" i="10"/>
  <c r="H281" i="10"/>
  <c r="H277" i="10"/>
  <c r="H273" i="10"/>
  <c r="H269" i="10"/>
  <c r="H265" i="10"/>
  <c r="H261" i="10"/>
  <c r="H257" i="10"/>
  <c r="H253" i="10"/>
  <c r="H249" i="10"/>
  <c r="H245" i="10"/>
  <c r="H241" i="10"/>
  <c r="H237" i="10"/>
  <c r="H233" i="10"/>
  <c r="H229" i="10"/>
  <c r="H225" i="10"/>
  <c r="H221" i="10"/>
  <c r="H217" i="10"/>
  <c r="H213" i="10"/>
  <c r="H209" i="10"/>
  <c r="H205" i="10"/>
  <c r="H201" i="10"/>
  <c r="H197" i="10"/>
  <c r="K197" i="10" s="1"/>
  <c r="H193" i="10"/>
  <c r="H189" i="10"/>
  <c r="K189" i="10" s="1"/>
  <c r="H185" i="10"/>
  <c r="H181" i="10"/>
  <c r="K181" i="10" s="1"/>
  <c r="H177" i="10"/>
  <c r="H173" i="10"/>
  <c r="K173" i="10" s="1"/>
  <c r="H169" i="10"/>
  <c r="H165" i="10"/>
  <c r="K165" i="10" s="1"/>
  <c r="H161" i="10"/>
  <c r="H157" i="10"/>
  <c r="K157" i="10" s="1"/>
  <c r="H153" i="10"/>
  <c r="H149" i="10"/>
  <c r="K149" i="10" s="1"/>
  <c r="H145" i="10"/>
  <c r="H141" i="10"/>
  <c r="K141" i="10" s="1"/>
  <c r="H137" i="10"/>
  <c r="H133" i="10"/>
  <c r="K133" i="10" s="1"/>
  <c r="H129" i="10"/>
  <c r="H125" i="10"/>
  <c r="K125" i="10" s="1"/>
  <c r="H121" i="10"/>
  <c r="H117" i="10"/>
  <c r="K117" i="10" s="1"/>
  <c r="H113" i="10"/>
  <c r="H109" i="10"/>
  <c r="K109" i="10" s="1"/>
  <c r="H105" i="10"/>
  <c r="H101" i="10"/>
  <c r="K101" i="10" s="1"/>
  <c r="H97" i="10"/>
  <c r="H93" i="10"/>
  <c r="K93" i="10" s="1"/>
  <c r="H89" i="10"/>
  <c r="H85" i="10"/>
  <c r="K85" i="10" s="1"/>
  <c r="H81" i="10"/>
  <c r="H77" i="10"/>
  <c r="K77" i="10" s="1"/>
  <c r="H73" i="10"/>
  <c r="H69" i="10"/>
  <c r="K69" i="10" s="1"/>
  <c r="H65" i="10"/>
  <c r="H61" i="10"/>
  <c r="K61" i="10" s="1"/>
  <c r="H57" i="10"/>
  <c r="H53" i="10"/>
  <c r="K53" i="10" s="1"/>
  <c r="H49" i="10"/>
  <c r="H45" i="10"/>
  <c r="K45" i="10" s="1"/>
  <c r="H41" i="10"/>
  <c r="H37" i="10"/>
  <c r="K37" i="10" s="1"/>
  <c r="H33" i="10"/>
  <c r="H29" i="10"/>
  <c r="K29" i="10" s="1"/>
  <c r="H25" i="10"/>
  <c r="H21" i="10"/>
  <c r="K21" i="10" s="1"/>
  <c r="H17" i="10"/>
  <c r="H13" i="10"/>
  <c r="K13" i="10" s="1"/>
  <c r="H9" i="10"/>
  <c r="H5" i="10"/>
  <c r="K5" i="10" s="1"/>
  <c r="I2" i="10"/>
  <c r="H531" i="10"/>
  <c r="K531" i="10" s="1"/>
  <c r="H515" i="10"/>
  <c r="K515" i="10" s="1"/>
  <c r="H499" i="10"/>
  <c r="K499" i="10" s="1"/>
  <c r="H483" i="10"/>
  <c r="K483" i="10" s="1"/>
  <c r="H467" i="10"/>
  <c r="K467" i="10" s="1"/>
  <c r="H451" i="10"/>
  <c r="K451" i="10" s="1"/>
  <c r="H435" i="10"/>
  <c r="K435" i="10" s="1"/>
  <c r="H419" i="10"/>
  <c r="K419" i="10" s="1"/>
  <c r="H403" i="10"/>
  <c r="K403" i="10" s="1"/>
  <c r="H387" i="10"/>
  <c r="K387" i="10" s="1"/>
  <c r="H371" i="10"/>
  <c r="K371" i="10" s="1"/>
  <c r="H355" i="10"/>
  <c r="K355" i="10" s="1"/>
  <c r="H339" i="10"/>
  <c r="K339" i="10" s="1"/>
  <c r="H323" i="10"/>
  <c r="K323" i="10" s="1"/>
  <c r="H303" i="10"/>
  <c r="K303" i="10" s="1"/>
  <c r="H239" i="10"/>
  <c r="K239" i="10" s="1"/>
  <c r="H175" i="10"/>
  <c r="K175" i="10" s="1"/>
  <c r="H111" i="10"/>
  <c r="K111" i="10" s="1"/>
  <c r="H32" i="10"/>
  <c r="K32" i="10" s="1"/>
  <c r="K258" i="10"/>
  <c r="K538" i="10"/>
  <c r="K530" i="10"/>
  <c r="K522" i="10"/>
  <c r="K514" i="10"/>
  <c r="K506" i="10"/>
  <c r="K498" i="10"/>
  <c r="K490" i="10"/>
  <c r="K482" i="10"/>
  <c r="K474" i="10"/>
  <c r="K466" i="10"/>
  <c r="K458" i="10"/>
  <c r="K450" i="10"/>
  <c r="K442" i="10"/>
  <c r="K434" i="10"/>
  <c r="K426" i="10"/>
  <c r="K418" i="10"/>
  <c r="K410" i="10"/>
  <c r="K402" i="10"/>
  <c r="K394" i="10"/>
  <c r="K386" i="10"/>
  <c r="K378" i="10"/>
  <c r="K370" i="10"/>
  <c r="K362" i="10"/>
  <c r="K354" i="10"/>
  <c r="K346" i="10"/>
  <c r="K338" i="10"/>
  <c r="K330" i="10"/>
  <c r="K326" i="10"/>
  <c r="K322" i="10"/>
  <c r="K314" i="10"/>
  <c r="K306" i="10"/>
  <c r="K298" i="10"/>
  <c r="K290" i="10"/>
  <c r="K282" i="10"/>
  <c r="K274" i="10"/>
  <c r="K266" i="10"/>
  <c r="K262" i="10"/>
  <c r="K254" i="10"/>
  <c r="K246" i="10"/>
  <c r="K238" i="10"/>
  <c r="K230" i="10"/>
  <c r="K222" i="10"/>
  <c r="K214" i="10"/>
  <c r="K206" i="10"/>
  <c r="K198" i="10"/>
  <c r="K190" i="10"/>
  <c r="K174" i="10"/>
  <c r="K166" i="10"/>
  <c r="K158" i="10"/>
  <c r="K142" i="10"/>
  <c r="K134" i="10"/>
  <c r="K126" i="10"/>
  <c r="K118" i="10"/>
  <c r="K110" i="10"/>
  <c r="K102" i="10"/>
  <c r="K94" i="10"/>
  <c r="K86" i="10"/>
  <c r="K78" i="10"/>
  <c r="K70" i="10"/>
  <c r="K54" i="10"/>
  <c r="K46" i="10"/>
  <c r="K38" i="10"/>
  <c r="K30" i="10"/>
  <c r="K14" i="10"/>
  <c r="K6" i="10"/>
  <c r="N546" i="9"/>
  <c r="T7" i="9"/>
  <c r="Y2" i="9"/>
  <c r="T535" i="9"/>
  <c r="T519" i="9"/>
  <c r="T503" i="9"/>
  <c r="T487" i="9"/>
  <c r="T471" i="9"/>
  <c r="T455" i="9"/>
  <c r="T439" i="9"/>
  <c r="T423" i="9"/>
  <c r="T407" i="9"/>
  <c r="T391" i="9"/>
  <c r="T375" i="9"/>
  <c r="T359" i="9"/>
  <c r="T343" i="9"/>
  <c r="T327" i="9"/>
  <c r="T311" i="9"/>
  <c r="T295" i="9"/>
  <c r="T279" i="9"/>
  <c r="T263" i="9"/>
  <c r="T247" i="9"/>
  <c r="T231" i="9"/>
  <c r="T215" i="9"/>
  <c r="T199" i="9"/>
  <c r="T183" i="9"/>
  <c r="T167" i="9"/>
  <c r="T151" i="9"/>
  <c r="T135" i="9"/>
  <c r="T119" i="9"/>
  <c r="T103" i="9"/>
  <c r="T87" i="9"/>
  <c r="T71" i="9"/>
  <c r="T55" i="9"/>
  <c r="T39" i="9"/>
  <c r="T23" i="9"/>
  <c r="R535" i="9"/>
  <c r="R519" i="9"/>
  <c r="R503" i="9"/>
  <c r="R487" i="9"/>
  <c r="R471" i="9"/>
  <c r="R455" i="9"/>
  <c r="R423" i="9"/>
  <c r="R407" i="9"/>
  <c r="R359" i="9"/>
  <c r="S535" i="9"/>
  <c r="S471" i="9"/>
  <c r="S426" i="9"/>
  <c r="S362" i="9"/>
  <c r="S298" i="9"/>
  <c r="S234" i="9"/>
  <c r="S170" i="9"/>
  <c r="S106" i="9"/>
  <c r="S42" i="9"/>
  <c r="Q2" i="9"/>
  <c r="T531" i="9"/>
  <c r="T515" i="9"/>
  <c r="T499" i="9"/>
  <c r="T483" i="9"/>
  <c r="T467" i="9"/>
  <c r="T451" i="9"/>
  <c r="T435" i="9"/>
  <c r="T419" i="9"/>
  <c r="T403" i="9"/>
  <c r="T387" i="9"/>
  <c r="T371" i="9"/>
  <c r="T355" i="9"/>
  <c r="T339" i="9"/>
  <c r="T323" i="9"/>
  <c r="T307" i="9"/>
  <c r="T291" i="9"/>
  <c r="T275" i="9"/>
  <c r="T259" i="9"/>
  <c r="T243" i="9"/>
  <c r="T227" i="9"/>
  <c r="T211" i="9"/>
  <c r="T195" i="9"/>
  <c r="R531" i="9"/>
  <c r="R499" i="9"/>
  <c r="R467" i="9"/>
  <c r="R435" i="9"/>
  <c r="R371" i="9"/>
  <c r="S527" i="9"/>
  <c r="S495" i="9"/>
  <c r="S463" i="9"/>
  <c r="S410" i="9"/>
  <c r="S346" i="9"/>
  <c r="S282" i="9"/>
  <c r="S218" i="9"/>
  <c r="S154" i="9"/>
  <c r="S90" i="9"/>
  <c r="S26" i="9"/>
  <c r="Z136" i="9"/>
  <c r="U2" i="9"/>
  <c r="T543" i="9"/>
  <c r="T527" i="9"/>
  <c r="T511" i="9"/>
  <c r="T495" i="9"/>
  <c r="T479" i="9"/>
  <c r="T463" i="9"/>
  <c r="T447" i="9"/>
  <c r="T431" i="9"/>
  <c r="T415" i="9"/>
  <c r="T399" i="9"/>
  <c r="T383" i="9"/>
  <c r="T367" i="9"/>
  <c r="T351" i="9"/>
  <c r="T335" i="9"/>
  <c r="T319" i="9"/>
  <c r="T303" i="9"/>
  <c r="T287" i="9"/>
  <c r="T271" i="9"/>
  <c r="T255" i="9"/>
  <c r="T239" i="9"/>
  <c r="T223" i="9"/>
  <c r="T207" i="9"/>
  <c r="T191" i="9"/>
  <c r="T175" i="9"/>
  <c r="T159" i="9"/>
  <c r="T143" i="9"/>
  <c r="T127" i="9"/>
  <c r="T111" i="9"/>
  <c r="T95" i="9"/>
  <c r="T79" i="9"/>
  <c r="T63" i="9"/>
  <c r="T47" i="9"/>
  <c r="T31" i="9"/>
  <c r="T15" i="9"/>
  <c r="R543" i="9"/>
  <c r="R511" i="9"/>
  <c r="R479" i="9"/>
  <c r="R72" i="9"/>
  <c r="R8" i="9"/>
  <c r="S519" i="9"/>
  <c r="S487" i="9"/>
  <c r="S455" i="9"/>
  <c r="S394" i="9"/>
  <c r="S330" i="9"/>
  <c r="S266" i="9"/>
  <c r="S202" i="9"/>
  <c r="S138" i="9"/>
  <c r="S74" i="9"/>
  <c r="S10" i="9"/>
  <c r="Y242" i="9"/>
  <c r="X2" i="9"/>
  <c r="T539" i="9"/>
  <c r="T523" i="9"/>
  <c r="T507" i="9"/>
  <c r="T491" i="9"/>
  <c r="T475" i="9"/>
  <c r="T459" i="9"/>
  <c r="T443" i="9"/>
  <c r="T427" i="9"/>
  <c r="T411" i="9"/>
  <c r="T395" i="9"/>
  <c r="T379" i="9"/>
  <c r="T363" i="9"/>
  <c r="T347" i="9"/>
  <c r="T331" i="9"/>
  <c r="T315" i="9"/>
  <c r="T299" i="9"/>
  <c r="T283" i="9"/>
  <c r="T267" i="9"/>
  <c r="T251" i="9"/>
  <c r="T235" i="9"/>
  <c r="T219" i="9"/>
  <c r="T203" i="9"/>
  <c r="T187" i="9"/>
  <c r="R539" i="9"/>
  <c r="S442" i="9"/>
  <c r="S378" i="9"/>
  <c r="S314" i="9"/>
  <c r="S250" i="9"/>
  <c r="S186" i="9"/>
  <c r="S122" i="9"/>
  <c r="S58" i="9"/>
  <c r="D547" i="9"/>
  <c r="H547" i="9"/>
  <c r="G547" i="9"/>
  <c r="M547" i="9"/>
  <c r="F547" i="9"/>
  <c r="J547" i="9"/>
  <c r="E547" i="9"/>
  <c r="K547" i="9"/>
  <c r="L547" i="9"/>
  <c r="C547" i="9"/>
  <c r="I547" i="9"/>
  <c r="Q545" i="9"/>
  <c r="AB545" i="9"/>
  <c r="V545" i="9"/>
  <c r="AA545" i="9"/>
  <c r="W545" i="9"/>
  <c r="Y545" i="9"/>
  <c r="Z545" i="9"/>
  <c r="X545" i="9"/>
  <c r="S545" i="9"/>
  <c r="Q529" i="9"/>
  <c r="AB529" i="9"/>
  <c r="V529" i="9"/>
  <c r="AA529" i="9"/>
  <c r="W529" i="9"/>
  <c r="Y529" i="9"/>
  <c r="Z529" i="9"/>
  <c r="X529" i="9"/>
  <c r="S529" i="9"/>
  <c r="Q517" i="9"/>
  <c r="AB517" i="9"/>
  <c r="AA517" i="9"/>
  <c r="W517" i="9"/>
  <c r="V517" i="9"/>
  <c r="Y517" i="9"/>
  <c r="Z517" i="9"/>
  <c r="X517" i="9"/>
  <c r="S517" i="9"/>
  <c r="Q505" i="9"/>
  <c r="V505" i="9"/>
  <c r="AB505" i="9"/>
  <c r="AA505" i="9"/>
  <c r="W505" i="9"/>
  <c r="Y505" i="9"/>
  <c r="Z505" i="9"/>
  <c r="X505" i="9"/>
  <c r="S505" i="9"/>
  <c r="Q497" i="9"/>
  <c r="AB497" i="9"/>
  <c r="V497" i="9"/>
  <c r="AA497" i="9"/>
  <c r="W497" i="9"/>
  <c r="Y497" i="9"/>
  <c r="Z497" i="9"/>
  <c r="X497" i="9"/>
  <c r="S497" i="9"/>
  <c r="Q485" i="9"/>
  <c r="AB485" i="9"/>
  <c r="V485" i="9"/>
  <c r="AA485" i="9"/>
  <c r="W485" i="9"/>
  <c r="Y485" i="9"/>
  <c r="Z485" i="9"/>
  <c r="X485" i="9"/>
  <c r="S485" i="9"/>
  <c r="Q469" i="9"/>
  <c r="AB469" i="9"/>
  <c r="V469" i="9"/>
  <c r="AA469" i="9"/>
  <c r="W469" i="9"/>
  <c r="Y469" i="9"/>
  <c r="Z469" i="9"/>
  <c r="X469" i="9"/>
  <c r="S469" i="9"/>
  <c r="Q457" i="9"/>
  <c r="V457" i="9"/>
  <c r="AB457" i="9"/>
  <c r="AA457" i="9"/>
  <c r="W457" i="9"/>
  <c r="Y457" i="9"/>
  <c r="Z457" i="9"/>
  <c r="X457" i="9"/>
  <c r="S457" i="9"/>
  <c r="Q445" i="9"/>
  <c r="V445" i="9"/>
  <c r="AB445" i="9"/>
  <c r="AA445" i="9"/>
  <c r="W445" i="9"/>
  <c r="Y445" i="9"/>
  <c r="Z445" i="9"/>
  <c r="X445" i="9"/>
  <c r="S445" i="9"/>
  <c r="Q433" i="9"/>
  <c r="AB433" i="9"/>
  <c r="V433" i="9"/>
  <c r="AA433" i="9"/>
  <c r="W433" i="9"/>
  <c r="Y433" i="9"/>
  <c r="Z433" i="9"/>
  <c r="X433" i="9"/>
  <c r="S433" i="9"/>
  <c r="Q425" i="9"/>
  <c r="V425" i="9"/>
  <c r="AB425" i="9"/>
  <c r="AA425" i="9"/>
  <c r="W425" i="9"/>
  <c r="Y425" i="9"/>
  <c r="Z425" i="9"/>
  <c r="X425" i="9"/>
  <c r="S425" i="9"/>
  <c r="Q417" i="9"/>
  <c r="AB417" i="9"/>
  <c r="V417" i="9"/>
  <c r="AA417" i="9"/>
  <c r="W417" i="9"/>
  <c r="Y417" i="9"/>
  <c r="Z417" i="9"/>
  <c r="X417" i="9"/>
  <c r="S417" i="9"/>
  <c r="Q409" i="9"/>
  <c r="V409" i="9"/>
  <c r="AB409" i="9"/>
  <c r="AA409" i="9"/>
  <c r="W409" i="9"/>
  <c r="Y409" i="9"/>
  <c r="Z409" i="9"/>
  <c r="X409" i="9"/>
  <c r="S409" i="9"/>
  <c r="Q401" i="9"/>
  <c r="AB401" i="9"/>
  <c r="V401" i="9"/>
  <c r="AA401" i="9"/>
  <c r="W401" i="9"/>
  <c r="Y401" i="9"/>
  <c r="Z401" i="9"/>
  <c r="X401" i="9"/>
  <c r="S401" i="9"/>
  <c r="Q389" i="9"/>
  <c r="AB389" i="9"/>
  <c r="AA389" i="9"/>
  <c r="W389" i="9"/>
  <c r="Y389" i="9"/>
  <c r="Z389" i="9"/>
  <c r="V389" i="9"/>
  <c r="X389" i="9"/>
  <c r="S389" i="9"/>
  <c r="Q377" i="9"/>
  <c r="V377" i="9"/>
  <c r="AB377" i="9"/>
  <c r="AA377" i="9"/>
  <c r="W377" i="9"/>
  <c r="Y377" i="9"/>
  <c r="Z377" i="9"/>
  <c r="X377" i="9"/>
  <c r="S377" i="9"/>
  <c r="Q365" i="9"/>
  <c r="V365" i="9"/>
  <c r="AB365" i="9"/>
  <c r="AA365" i="9"/>
  <c r="W365" i="9"/>
  <c r="Y365" i="9"/>
  <c r="Z365" i="9"/>
  <c r="X365" i="9"/>
  <c r="S365" i="9"/>
  <c r="Q353" i="9"/>
  <c r="V353" i="9"/>
  <c r="AB353" i="9"/>
  <c r="AA353" i="9"/>
  <c r="W353" i="9"/>
  <c r="Y353" i="9"/>
  <c r="Z353" i="9"/>
  <c r="X353" i="9"/>
  <c r="S353" i="9"/>
  <c r="Q345" i="9"/>
  <c r="AB345" i="9"/>
  <c r="V345" i="9"/>
  <c r="AA345" i="9"/>
  <c r="W345" i="9"/>
  <c r="Y345" i="9"/>
  <c r="Z345" i="9"/>
  <c r="X345" i="9"/>
  <c r="S345" i="9"/>
  <c r="Q329" i="9"/>
  <c r="AB329" i="9"/>
  <c r="V329" i="9"/>
  <c r="AA329" i="9"/>
  <c r="W329" i="9"/>
  <c r="Y329" i="9"/>
  <c r="Z329" i="9"/>
  <c r="X329" i="9"/>
  <c r="S329" i="9"/>
  <c r="Q317" i="9"/>
  <c r="AB317" i="9"/>
  <c r="V317" i="9"/>
  <c r="AA317" i="9"/>
  <c r="W317" i="9"/>
  <c r="Y317" i="9"/>
  <c r="Z317" i="9"/>
  <c r="X317" i="9"/>
  <c r="S317" i="9"/>
  <c r="Q305" i="9"/>
  <c r="AB305" i="9"/>
  <c r="V305" i="9"/>
  <c r="AA305" i="9"/>
  <c r="W305" i="9"/>
  <c r="Y305" i="9"/>
  <c r="Z305" i="9"/>
  <c r="X305" i="9"/>
  <c r="S305" i="9"/>
  <c r="Q293" i="9"/>
  <c r="AB293" i="9"/>
  <c r="V293" i="9"/>
  <c r="AA293" i="9"/>
  <c r="W293" i="9"/>
  <c r="Y293" i="9"/>
  <c r="Z293" i="9"/>
  <c r="X293" i="9"/>
  <c r="S293" i="9"/>
  <c r="Q281" i="9"/>
  <c r="V281" i="9"/>
  <c r="AB281" i="9"/>
  <c r="W281" i="9"/>
  <c r="Y281" i="9"/>
  <c r="AA281" i="9"/>
  <c r="X281" i="9"/>
  <c r="Z281" i="9"/>
  <c r="S281" i="9"/>
  <c r="Q269" i="9"/>
  <c r="V269" i="9"/>
  <c r="AB269" i="9"/>
  <c r="AA269" i="9"/>
  <c r="W269" i="9"/>
  <c r="Y269" i="9"/>
  <c r="Z269" i="9"/>
  <c r="X269" i="9"/>
  <c r="U269" i="9"/>
  <c r="S269" i="9"/>
  <c r="Q261" i="9"/>
  <c r="AB261" i="9"/>
  <c r="V261" i="9"/>
  <c r="AA261" i="9"/>
  <c r="W261" i="9"/>
  <c r="Y261" i="9"/>
  <c r="Z261" i="9"/>
  <c r="X261" i="9"/>
  <c r="U261" i="9"/>
  <c r="S261" i="9"/>
  <c r="Q253" i="9"/>
  <c r="V253" i="9"/>
  <c r="AB253" i="9"/>
  <c r="AA253" i="9"/>
  <c r="W253" i="9"/>
  <c r="Y253" i="9"/>
  <c r="Z253" i="9"/>
  <c r="X253" i="9"/>
  <c r="U253" i="9"/>
  <c r="S253" i="9"/>
  <c r="Q245" i="9"/>
  <c r="AB245" i="9"/>
  <c r="V245" i="9"/>
  <c r="AA245" i="9"/>
  <c r="W245" i="9"/>
  <c r="Y245" i="9"/>
  <c r="Z245" i="9"/>
  <c r="U245" i="9"/>
  <c r="S245" i="9"/>
  <c r="Q233" i="9"/>
  <c r="V233" i="9"/>
  <c r="AB233" i="9"/>
  <c r="Y233" i="9"/>
  <c r="W233" i="9"/>
  <c r="AA233" i="9"/>
  <c r="X233" i="9"/>
  <c r="Z233" i="9"/>
  <c r="U233" i="9"/>
  <c r="S233" i="9"/>
  <c r="Q225" i="9"/>
  <c r="V225" i="9"/>
  <c r="AB225" i="9"/>
  <c r="Y225" i="9"/>
  <c r="AA225" i="9"/>
  <c r="W225" i="9"/>
  <c r="Z225" i="9"/>
  <c r="X225" i="9"/>
  <c r="U225" i="9"/>
  <c r="S225" i="9"/>
  <c r="Q213" i="9"/>
  <c r="AB213" i="9"/>
  <c r="V213" i="9"/>
  <c r="Y213" i="9"/>
  <c r="AA213" i="9"/>
  <c r="W213" i="9"/>
  <c r="Z213" i="9"/>
  <c r="U213" i="9"/>
  <c r="X213" i="9"/>
  <c r="S213" i="9"/>
  <c r="Q205" i="9"/>
  <c r="V205" i="9"/>
  <c r="AB205" i="9"/>
  <c r="Y205" i="9"/>
  <c r="AA205" i="9"/>
  <c r="W205" i="9"/>
  <c r="Z205" i="9"/>
  <c r="X205" i="9"/>
  <c r="U205" i="9"/>
  <c r="S205" i="9"/>
  <c r="Q193" i="9"/>
  <c r="V193" i="9"/>
  <c r="AB193" i="9"/>
  <c r="AA193" i="9"/>
  <c r="Y193" i="9"/>
  <c r="W193" i="9"/>
  <c r="Z193" i="9"/>
  <c r="X193" i="9"/>
  <c r="U193" i="9"/>
  <c r="S193" i="9"/>
  <c r="Q185" i="9"/>
  <c r="V185" i="9"/>
  <c r="AB185" i="9"/>
  <c r="AA185" i="9"/>
  <c r="Y185" i="9"/>
  <c r="W185" i="9"/>
  <c r="X185" i="9"/>
  <c r="Z185" i="9"/>
  <c r="U185" i="9"/>
  <c r="S185" i="9"/>
  <c r="Q177" i="9"/>
  <c r="V177" i="9"/>
  <c r="AB177" i="9"/>
  <c r="AA177" i="9"/>
  <c r="Y177" i="9"/>
  <c r="W177" i="9"/>
  <c r="Z177" i="9"/>
  <c r="X177" i="9"/>
  <c r="R177" i="9"/>
  <c r="U177" i="9"/>
  <c r="S177" i="9"/>
  <c r="Q161" i="9"/>
  <c r="V161" i="9"/>
  <c r="AB161" i="9"/>
  <c r="AA161" i="9"/>
  <c r="Y161" i="9"/>
  <c r="W161" i="9"/>
  <c r="Z161" i="9"/>
  <c r="X161" i="9"/>
  <c r="R161" i="9"/>
  <c r="U161" i="9"/>
  <c r="S161" i="9"/>
  <c r="Q149" i="9"/>
  <c r="AB149" i="9"/>
  <c r="V149" i="9"/>
  <c r="AA149" i="9"/>
  <c r="Y149" i="9"/>
  <c r="W149" i="9"/>
  <c r="Z149" i="9"/>
  <c r="U149" i="9"/>
  <c r="X149" i="9"/>
  <c r="R149" i="9"/>
  <c r="S149" i="9"/>
  <c r="Q137" i="9"/>
  <c r="V137" i="9"/>
  <c r="AB137" i="9"/>
  <c r="AA137" i="9"/>
  <c r="Y137" i="9"/>
  <c r="W137" i="9"/>
  <c r="X137" i="9"/>
  <c r="Z137" i="9"/>
  <c r="R137" i="9"/>
  <c r="S137" i="9"/>
  <c r="Q121" i="9"/>
  <c r="V121" i="9"/>
  <c r="AB121" i="9"/>
  <c r="AA121" i="9"/>
  <c r="Y121" i="9"/>
  <c r="W121" i="9"/>
  <c r="X121" i="9"/>
  <c r="Z121" i="9"/>
  <c r="R121" i="9"/>
  <c r="S121" i="9"/>
  <c r="Q117" i="9"/>
  <c r="AB117" i="9"/>
  <c r="AA117" i="9"/>
  <c r="V117" i="9"/>
  <c r="Y117" i="9"/>
  <c r="W117" i="9"/>
  <c r="Z117" i="9"/>
  <c r="R117" i="9"/>
  <c r="U117" i="9"/>
  <c r="S117" i="9"/>
  <c r="Q105" i="9"/>
  <c r="V105" i="9"/>
  <c r="AB105" i="9"/>
  <c r="AA105" i="9"/>
  <c r="Y105" i="9"/>
  <c r="W105" i="9"/>
  <c r="X105" i="9"/>
  <c r="Z105" i="9"/>
  <c r="R105" i="9"/>
  <c r="S105" i="9"/>
  <c r="Q93" i="9"/>
  <c r="V93" i="9"/>
  <c r="AB93" i="9"/>
  <c r="AA93" i="9"/>
  <c r="Y93" i="9"/>
  <c r="W93" i="9"/>
  <c r="Z93" i="9"/>
  <c r="X93" i="9"/>
  <c r="U93" i="9"/>
  <c r="R93" i="9"/>
  <c r="S93" i="9"/>
  <c r="Q77" i="9"/>
  <c r="V77" i="9"/>
  <c r="AB77" i="9"/>
  <c r="AA77" i="9"/>
  <c r="Y77" i="9"/>
  <c r="W77" i="9"/>
  <c r="Z77" i="9"/>
  <c r="X77" i="9"/>
  <c r="U77" i="9"/>
  <c r="R77" i="9"/>
  <c r="S77" i="9"/>
  <c r="Q65" i="9"/>
  <c r="V65" i="9"/>
  <c r="AB65" i="9"/>
  <c r="AA65" i="9"/>
  <c r="Y65" i="9"/>
  <c r="W65" i="9"/>
  <c r="Z65" i="9"/>
  <c r="X65" i="9"/>
  <c r="U65" i="9"/>
  <c r="R65" i="9"/>
  <c r="S65" i="9"/>
  <c r="Q53" i="9"/>
  <c r="AB53" i="9"/>
  <c r="AA53" i="9"/>
  <c r="V53" i="9"/>
  <c r="Y53" i="9"/>
  <c r="W53" i="9"/>
  <c r="Z53" i="9"/>
  <c r="R53" i="9"/>
  <c r="U53" i="9"/>
  <c r="S53" i="9"/>
  <c r="Q41" i="9"/>
  <c r="V41" i="9"/>
  <c r="AB41" i="9"/>
  <c r="AA41" i="9"/>
  <c r="Y41" i="9"/>
  <c r="W41" i="9"/>
  <c r="X41" i="9"/>
  <c r="Z41" i="9"/>
  <c r="R41" i="9"/>
  <c r="S41" i="9"/>
  <c r="Q29" i="9"/>
  <c r="V29" i="9"/>
  <c r="AB29" i="9"/>
  <c r="AA29" i="9"/>
  <c r="Y29" i="9"/>
  <c r="W29" i="9"/>
  <c r="Z29" i="9"/>
  <c r="X29" i="9"/>
  <c r="U29" i="9"/>
  <c r="R29" i="9"/>
  <c r="S29" i="9"/>
  <c r="Q17" i="9"/>
  <c r="V17" i="9"/>
  <c r="AB17" i="9"/>
  <c r="AA17" i="9"/>
  <c r="Y17" i="9"/>
  <c r="W17" i="9"/>
  <c r="Z17" i="9"/>
  <c r="X17" i="9"/>
  <c r="U17" i="9"/>
  <c r="R17" i="9"/>
  <c r="S17" i="9"/>
  <c r="Q5" i="9"/>
  <c r="V5" i="9"/>
  <c r="AB5" i="9"/>
  <c r="AA5" i="9"/>
  <c r="Y5" i="9"/>
  <c r="W5" i="9"/>
  <c r="Z5" i="9"/>
  <c r="X5" i="9"/>
  <c r="R5" i="9"/>
  <c r="U5" i="9"/>
  <c r="S5" i="9"/>
  <c r="U521" i="9"/>
  <c r="U505" i="9"/>
  <c r="U473" i="9"/>
  <c r="U457" i="9"/>
  <c r="U425" i="9"/>
  <c r="U409" i="9"/>
  <c r="U377" i="9"/>
  <c r="U361" i="9"/>
  <c r="U345" i="9"/>
  <c r="U329" i="9"/>
  <c r="U297" i="9"/>
  <c r="U281" i="9"/>
  <c r="U105" i="9"/>
  <c r="U41" i="9"/>
  <c r="X181" i="9"/>
  <c r="Q544" i="9"/>
  <c r="V544" i="9"/>
  <c r="AB544" i="9"/>
  <c r="AA544" i="9"/>
  <c r="Y544" i="9"/>
  <c r="X544" i="9"/>
  <c r="W544" i="9"/>
  <c r="Z544" i="9"/>
  <c r="S544" i="9"/>
  <c r="U544" i="9"/>
  <c r="Q540" i="9"/>
  <c r="V540" i="9"/>
  <c r="AB540" i="9"/>
  <c r="AA540" i="9"/>
  <c r="Y540" i="9"/>
  <c r="X540" i="9"/>
  <c r="W540" i="9"/>
  <c r="Z540" i="9"/>
  <c r="S540" i="9"/>
  <c r="U540" i="9"/>
  <c r="Q536" i="9"/>
  <c r="V536" i="9"/>
  <c r="AB536" i="9"/>
  <c r="AA536" i="9"/>
  <c r="Y536" i="9"/>
  <c r="W536" i="9"/>
  <c r="X536" i="9"/>
  <c r="S536" i="9"/>
  <c r="U536" i="9"/>
  <c r="Q532" i="9"/>
  <c r="V532" i="9"/>
  <c r="AB532" i="9"/>
  <c r="AA532" i="9"/>
  <c r="Y532" i="9"/>
  <c r="X532" i="9"/>
  <c r="S532" i="9"/>
  <c r="Z532" i="9"/>
  <c r="U532" i="9"/>
  <c r="Q528" i="9"/>
  <c r="V528" i="9"/>
  <c r="AB528" i="9"/>
  <c r="AA528" i="9"/>
  <c r="Y528" i="9"/>
  <c r="X528" i="9"/>
  <c r="W528" i="9"/>
  <c r="Z528" i="9"/>
  <c r="S528" i="9"/>
  <c r="U528" i="9"/>
  <c r="Q524" i="9"/>
  <c r="V524" i="9"/>
  <c r="AB524" i="9"/>
  <c r="AA524" i="9"/>
  <c r="Y524" i="9"/>
  <c r="X524" i="9"/>
  <c r="W524" i="9"/>
  <c r="Z524" i="9"/>
  <c r="S524" i="9"/>
  <c r="U524" i="9"/>
  <c r="Q520" i="9"/>
  <c r="V520" i="9"/>
  <c r="AB520" i="9"/>
  <c r="AA520" i="9"/>
  <c r="Y520" i="9"/>
  <c r="W520" i="9"/>
  <c r="X520" i="9"/>
  <c r="S520" i="9"/>
  <c r="U520" i="9"/>
  <c r="Q516" i="9"/>
  <c r="V516" i="9"/>
  <c r="AB516" i="9"/>
  <c r="AA516" i="9"/>
  <c r="Y516" i="9"/>
  <c r="X516" i="9"/>
  <c r="S516" i="9"/>
  <c r="W516" i="9"/>
  <c r="Z516" i="9"/>
  <c r="U516" i="9"/>
  <c r="Q512" i="9"/>
  <c r="V512" i="9"/>
  <c r="AB512" i="9"/>
  <c r="AA512" i="9"/>
  <c r="Y512" i="9"/>
  <c r="X512" i="9"/>
  <c r="W512" i="9"/>
  <c r="Z512" i="9"/>
  <c r="S512" i="9"/>
  <c r="U512" i="9"/>
  <c r="Q508" i="9"/>
  <c r="V508" i="9"/>
  <c r="AB508" i="9"/>
  <c r="AA508" i="9"/>
  <c r="Y508" i="9"/>
  <c r="X508" i="9"/>
  <c r="W508" i="9"/>
  <c r="Z508" i="9"/>
  <c r="S508" i="9"/>
  <c r="U508" i="9"/>
  <c r="Q504" i="9"/>
  <c r="V504" i="9"/>
  <c r="AB504" i="9"/>
  <c r="AA504" i="9"/>
  <c r="Y504" i="9"/>
  <c r="W504" i="9"/>
  <c r="X504" i="9"/>
  <c r="S504" i="9"/>
  <c r="U504" i="9"/>
  <c r="Q500" i="9"/>
  <c r="V500" i="9"/>
  <c r="AB500" i="9"/>
  <c r="AA500" i="9"/>
  <c r="Y500" i="9"/>
  <c r="X500" i="9"/>
  <c r="W500" i="9"/>
  <c r="S500" i="9"/>
  <c r="Z500" i="9"/>
  <c r="U500" i="9"/>
  <c r="Q496" i="9"/>
  <c r="V496" i="9"/>
  <c r="AB496" i="9"/>
  <c r="AA496" i="9"/>
  <c r="Y496" i="9"/>
  <c r="X496" i="9"/>
  <c r="W496" i="9"/>
  <c r="Z496" i="9"/>
  <c r="S496" i="9"/>
  <c r="U496" i="9"/>
  <c r="Q492" i="9"/>
  <c r="V492" i="9"/>
  <c r="AB492" i="9"/>
  <c r="AA492" i="9"/>
  <c r="Y492" i="9"/>
  <c r="X492" i="9"/>
  <c r="W492" i="9"/>
  <c r="Z492" i="9"/>
  <c r="S492" i="9"/>
  <c r="U492" i="9"/>
  <c r="Q488" i="9"/>
  <c r="V488" i="9"/>
  <c r="AB488" i="9"/>
  <c r="AA488" i="9"/>
  <c r="Y488" i="9"/>
  <c r="W488" i="9"/>
  <c r="X488" i="9"/>
  <c r="S488" i="9"/>
  <c r="U488" i="9"/>
  <c r="Q484" i="9"/>
  <c r="V484" i="9"/>
  <c r="AB484" i="9"/>
  <c r="AA484" i="9"/>
  <c r="Y484" i="9"/>
  <c r="X484" i="9"/>
  <c r="W484" i="9"/>
  <c r="S484" i="9"/>
  <c r="Z484" i="9"/>
  <c r="U484" i="9"/>
  <c r="Q480" i="9"/>
  <c r="V480" i="9"/>
  <c r="AB480" i="9"/>
  <c r="AA480" i="9"/>
  <c r="Y480" i="9"/>
  <c r="X480" i="9"/>
  <c r="W480" i="9"/>
  <c r="Z480" i="9"/>
  <c r="S480" i="9"/>
  <c r="U480" i="9"/>
  <c r="Q476" i="9"/>
  <c r="V476" i="9"/>
  <c r="AB476" i="9"/>
  <c r="AA476" i="9"/>
  <c r="Y476" i="9"/>
  <c r="X476" i="9"/>
  <c r="W476" i="9"/>
  <c r="Z476" i="9"/>
  <c r="S476" i="9"/>
  <c r="U476" i="9"/>
  <c r="Q472" i="9"/>
  <c r="V472" i="9"/>
  <c r="AB472" i="9"/>
  <c r="AA472" i="9"/>
  <c r="Y472" i="9"/>
  <c r="W472" i="9"/>
  <c r="X472" i="9"/>
  <c r="S472" i="9"/>
  <c r="U472" i="9"/>
  <c r="Q468" i="9"/>
  <c r="V468" i="9"/>
  <c r="AB468" i="9"/>
  <c r="AA468" i="9"/>
  <c r="Y468" i="9"/>
  <c r="X468" i="9"/>
  <c r="S468" i="9"/>
  <c r="Z468" i="9"/>
  <c r="U468" i="9"/>
  <c r="Q464" i="9"/>
  <c r="V464" i="9"/>
  <c r="AB464" i="9"/>
  <c r="AA464" i="9"/>
  <c r="Y464" i="9"/>
  <c r="X464" i="9"/>
  <c r="W464" i="9"/>
  <c r="Z464" i="9"/>
  <c r="S464" i="9"/>
  <c r="U464" i="9"/>
  <c r="Q460" i="9"/>
  <c r="V460" i="9"/>
  <c r="AB460" i="9"/>
  <c r="AA460" i="9"/>
  <c r="Y460" i="9"/>
  <c r="X460" i="9"/>
  <c r="W460" i="9"/>
  <c r="Z460" i="9"/>
  <c r="S460" i="9"/>
  <c r="U460" i="9"/>
  <c r="Q456" i="9"/>
  <c r="V456" i="9"/>
  <c r="AB456" i="9"/>
  <c r="AA456" i="9"/>
  <c r="Y456" i="9"/>
  <c r="W456" i="9"/>
  <c r="X456" i="9"/>
  <c r="S456" i="9"/>
  <c r="U456" i="9"/>
  <c r="Q452" i="9"/>
  <c r="V452" i="9"/>
  <c r="AB452" i="9"/>
  <c r="AA452" i="9"/>
  <c r="Y452" i="9"/>
  <c r="X452" i="9"/>
  <c r="S452" i="9"/>
  <c r="W452" i="9"/>
  <c r="Z452" i="9"/>
  <c r="U452" i="9"/>
  <c r="Q448" i="9"/>
  <c r="V448" i="9"/>
  <c r="AB448" i="9"/>
  <c r="AA448" i="9"/>
  <c r="Y448" i="9"/>
  <c r="X448" i="9"/>
  <c r="W448" i="9"/>
  <c r="Z448" i="9"/>
  <c r="S448" i="9"/>
  <c r="U448" i="9"/>
  <c r="Q444" i="9"/>
  <c r="V444" i="9"/>
  <c r="AB444" i="9"/>
  <c r="AA444" i="9"/>
  <c r="Y444" i="9"/>
  <c r="X444" i="9"/>
  <c r="W444" i="9"/>
  <c r="Z444" i="9"/>
  <c r="S444" i="9"/>
  <c r="U444" i="9"/>
  <c r="Q440" i="9"/>
  <c r="V440" i="9"/>
  <c r="AB440" i="9"/>
  <c r="AA440" i="9"/>
  <c r="Y440" i="9"/>
  <c r="W440" i="9"/>
  <c r="X440" i="9"/>
  <c r="S440" i="9"/>
  <c r="U440" i="9"/>
  <c r="Q436" i="9"/>
  <c r="V436" i="9"/>
  <c r="AB436" i="9"/>
  <c r="AA436" i="9"/>
  <c r="Y436" i="9"/>
  <c r="X436" i="9"/>
  <c r="W436" i="9"/>
  <c r="S436" i="9"/>
  <c r="Z436" i="9"/>
  <c r="U436" i="9"/>
  <c r="Q432" i="9"/>
  <c r="V432" i="9"/>
  <c r="AB432" i="9"/>
  <c r="AA432" i="9"/>
  <c r="Y432" i="9"/>
  <c r="X432" i="9"/>
  <c r="W432" i="9"/>
  <c r="Z432" i="9"/>
  <c r="S432" i="9"/>
  <c r="U432" i="9"/>
  <c r="Q428" i="9"/>
  <c r="V428" i="9"/>
  <c r="AB428" i="9"/>
  <c r="AA428" i="9"/>
  <c r="Y428" i="9"/>
  <c r="X428" i="9"/>
  <c r="W428" i="9"/>
  <c r="Z428" i="9"/>
  <c r="S428" i="9"/>
  <c r="U428" i="9"/>
  <c r="Q424" i="9"/>
  <c r="V424" i="9"/>
  <c r="AB424" i="9"/>
  <c r="AA424" i="9"/>
  <c r="Y424" i="9"/>
  <c r="W424" i="9"/>
  <c r="X424" i="9"/>
  <c r="S424" i="9"/>
  <c r="U424" i="9"/>
  <c r="Q420" i="9"/>
  <c r="V420" i="9"/>
  <c r="AB420" i="9"/>
  <c r="AA420" i="9"/>
  <c r="Y420" i="9"/>
  <c r="X420" i="9"/>
  <c r="W420" i="9"/>
  <c r="S420" i="9"/>
  <c r="Z420" i="9"/>
  <c r="U420" i="9"/>
  <c r="Q416" i="9"/>
  <c r="V416" i="9"/>
  <c r="AB416" i="9"/>
  <c r="AA416" i="9"/>
  <c r="Y416" i="9"/>
  <c r="X416" i="9"/>
  <c r="W416" i="9"/>
  <c r="Z416" i="9"/>
  <c r="S416" i="9"/>
  <c r="U416" i="9"/>
  <c r="Q412" i="9"/>
  <c r="V412" i="9"/>
  <c r="AB412" i="9"/>
  <c r="AA412" i="9"/>
  <c r="Y412" i="9"/>
  <c r="X412" i="9"/>
  <c r="W412" i="9"/>
  <c r="Z412" i="9"/>
  <c r="S412" i="9"/>
  <c r="U412" i="9"/>
  <c r="Q408" i="9"/>
  <c r="V408" i="9"/>
  <c r="AB408" i="9"/>
  <c r="AA408" i="9"/>
  <c r="Y408" i="9"/>
  <c r="W408" i="9"/>
  <c r="X408" i="9"/>
  <c r="S408" i="9"/>
  <c r="U408" i="9"/>
  <c r="Q404" i="9"/>
  <c r="V404" i="9"/>
  <c r="AB404" i="9"/>
  <c r="AA404" i="9"/>
  <c r="Y404" i="9"/>
  <c r="X404" i="9"/>
  <c r="S404" i="9"/>
  <c r="Z404" i="9"/>
  <c r="U404" i="9"/>
  <c r="Q400" i="9"/>
  <c r="V400" i="9"/>
  <c r="AB400" i="9"/>
  <c r="AA400" i="9"/>
  <c r="Y400" i="9"/>
  <c r="X400" i="9"/>
  <c r="W400" i="9"/>
  <c r="Z400" i="9"/>
  <c r="S400" i="9"/>
  <c r="U400" i="9"/>
  <c r="Q396" i="9"/>
  <c r="V396" i="9"/>
  <c r="AB396" i="9"/>
  <c r="AA396" i="9"/>
  <c r="Y396" i="9"/>
  <c r="X396" i="9"/>
  <c r="W396" i="9"/>
  <c r="Z396" i="9"/>
  <c r="S396" i="9"/>
  <c r="U396" i="9"/>
  <c r="Q392" i="9"/>
  <c r="V392" i="9"/>
  <c r="AB392" i="9"/>
  <c r="AA392" i="9"/>
  <c r="Y392" i="9"/>
  <c r="W392" i="9"/>
  <c r="X392" i="9"/>
  <c r="S392" i="9"/>
  <c r="U392" i="9"/>
  <c r="Q388" i="9"/>
  <c r="V388" i="9"/>
  <c r="AB388" i="9"/>
  <c r="AA388" i="9"/>
  <c r="Y388" i="9"/>
  <c r="X388" i="9"/>
  <c r="S388" i="9"/>
  <c r="W388" i="9"/>
  <c r="Z388" i="9"/>
  <c r="U388" i="9"/>
  <c r="Q384" i="9"/>
  <c r="V384" i="9"/>
  <c r="AB384" i="9"/>
  <c r="AA384" i="9"/>
  <c r="Y384" i="9"/>
  <c r="X384" i="9"/>
  <c r="W384" i="9"/>
  <c r="Z384" i="9"/>
  <c r="S384" i="9"/>
  <c r="U384" i="9"/>
  <c r="Q380" i="9"/>
  <c r="V380" i="9"/>
  <c r="AB380" i="9"/>
  <c r="AA380" i="9"/>
  <c r="Y380" i="9"/>
  <c r="X380" i="9"/>
  <c r="W380" i="9"/>
  <c r="Z380" i="9"/>
  <c r="S380" i="9"/>
  <c r="U380" i="9"/>
  <c r="Q376" i="9"/>
  <c r="V376" i="9"/>
  <c r="AB376" i="9"/>
  <c r="AA376" i="9"/>
  <c r="Y376" i="9"/>
  <c r="W376" i="9"/>
  <c r="X376" i="9"/>
  <c r="S376" i="9"/>
  <c r="U376" i="9"/>
  <c r="Q372" i="9"/>
  <c r="V372" i="9"/>
  <c r="AB372" i="9"/>
  <c r="AA372" i="9"/>
  <c r="Y372" i="9"/>
  <c r="X372" i="9"/>
  <c r="W372" i="9"/>
  <c r="S372" i="9"/>
  <c r="Z372" i="9"/>
  <c r="U372" i="9"/>
  <c r="Q368" i="9"/>
  <c r="V368" i="9"/>
  <c r="AB368" i="9"/>
  <c r="AA368" i="9"/>
  <c r="Y368" i="9"/>
  <c r="X368" i="9"/>
  <c r="W368" i="9"/>
  <c r="Z368" i="9"/>
  <c r="S368" i="9"/>
  <c r="U368" i="9"/>
  <c r="Q364" i="9"/>
  <c r="V364" i="9"/>
  <c r="AB364" i="9"/>
  <c r="AA364" i="9"/>
  <c r="Y364" i="9"/>
  <c r="X364" i="9"/>
  <c r="W364" i="9"/>
  <c r="Z364" i="9"/>
  <c r="S364" i="9"/>
  <c r="U364" i="9"/>
  <c r="Q360" i="9"/>
  <c r="V360" i="9"/>
  <c r="AB360" i="9"/>
  <c r="AA360" i="9"/>
  <c r="Y360" i="9"/>
  <c r="W360" i="9"/>
  <c r="X360" i="9"/>
  <c r="S360" i="9"/>
  <c r="U360" i="9"/>
  <c r="Q356" i="9"/>
  <c r="V356" i="9"/>
  <c r="AB356" i="9"/>
  <c r="AA356" i="9"/>
  <c r="Y356" i="9"/>
  <c r="X356" i="9"/>
  <c r="W356" i="9"/>
  <c r="S356" i="9"/>
  <c r="Z356" i="9"/>
  <c r="U356" i="9"/>
  <c r="Q352" i="9"/>
  <c r="V352" i="9"/>
  <c r="AB352" i="9"/>
  <c r="AA352" i="9"/>
  <c r="Y352" i="9"/>
  <c r="X352" i="9"/>
  <c r="W352" i="9"/>
  <c r="Z352" i="9"/>
  <c r="S352" i="9"/>
  <c r="U352" i="9"/>
  <c r="Q348" i="9"/>
  <c r="V348" i="9"/>
  <c r="AA348" i="9"/>
  <c r="AB348" i="9"/>
  <c r="Y348" i="9"/>
  <c r="X348" i="9"/>
  <c r="W348" i="9"/>
  <c r="Z348" i="9"/>
  <c r="S348" i="9"/>
  <c r="U348" i="9"/>
  <c r="Q344" i="9"/>
  <c r="V344" i="9"/>
  <c r="AB344" i="9"/>
  <c r="AA344" i="9"/>
  <c r="Y344" i="9"/>
  <c r="W344" i="9"/>
  <c r="X344" i="9"/>
  <c r="S344" i="9"/>
  <c r="U344" i="9"/>
  <c r="Q340" i="9"/>
  <c r="V340" i="9"/>
  <c r="AA340" i="9"/>
  <c r="AB340" i="9"/>
  <c r="Y340" i="9"/>
  <c r="X340" i="9"/>
  <c r="S340" i="9"/>
  <c r="Z340" i="9"/>
  <c r="U340" i="9"/>
  <c r="Q336" i="9"/>
  <c r="V336" i="9"/>
  <c r="AB336" i="9"/>
  <c r="AA336" i="9"/>
  <c r="Y336" i="9"/>
  <c r="X336" i="9"/>
  <c r="W336" i="9"/>
  <c r="Z336" i="9"/>
  <c r="S336" i="9"/>
  <c r="U336" i="9"/>
  <c r="Q332" i="9"/>
  <c r="V332" i="9"/>
  <c r="AA332" i="9"/>
  <c r="AB332" i="9"/>
  <c r="Y332" i="9"/>
  <c r="X332" i="9"/>
  <c r="W332" i="9"/>
  <c r="Z332" i="9"/>
  <c r="S332" i="9"/>
  <c r="U332" i="9"/>
  <c r="Q328" i="9"/>
  <c r="V328" i="9"/>
  <c r="AB328" i="9"/>
  <c r="AA328" i="9"/>
  <c r="Y328" i="9"/>
  <c r="X328" i="9"/>
  <c r="W328" i="9"/>
  <c r="S328" i="9"/>
  <c r="U328" i="9"/>
  <c r="Q324" i="9"/>
  <c r="V324" i="9"/>
  <c r="AB324" i="9"/>
  <c r="AA324" i="9"/>
  <c r="Y324" i="9"/>
  <c r="X324" i="9"/>
  <c r="S324" i="9"/>
  <c r="W324" i="9"/>
  <c r="Z324" i="9"/>
  <c r="U324" i="9"/>
  <c r="Q320" i="9"/>
  <c r="V320" i="9"/>
  <c r="AB320" i="9"/>
  <c r="AA320" i="9"/>
  <c r="Y320" i="9"/>
  <c r="X320" i="9"/>
  <c r="W320" i="9"/>
  <c r="Z320" i="9"/>
  <c r="S320" i="9"/>
  <c r="U320" i="9"/>
  <c r="Q316" i="9"/>
  <c r="V316" i="9"/>
  <c r="AA316" i="9"/>
  <c r="Y316" i="9"/>
  <c r="X316" i="9"/>
  <c r="W316" i="9"/>
  <c r="Z316" i="9"/>
  <c r="AB316" i="9"/>
  <c r="S316" i="9"/>
  <c r="U316" i="9"/>
  <c r="Q312" i="9"/>
  <c r="V312" i="9"/>
  <c r="AB312" i="9"/>
  <c r="AA312" i="9"/>
  <c r="Y312" i="9"/>
  <c r="X312" i="9"/>
  <c r="W312" i="9"/>
  <c r="S312" i="9"/>
  <c r="U312" i="9"/>
  <c r="Q308" i="9"/>
  <c r="V308" i="9"/>
  <c r="AA308" i="9"/>
  <c r="AB308" i="9"/>
  <c r="Y308" i="9"/>
  <c r="X308" i="9"/>
  <c r="W308" i="9"/>
  <c r="S308" i="9"/>
  <c r="Z308" i="9"/>
  <c r="U308" i="9"/>
  <c r="Q304" i="9"/>
  <c r="V304" i="9"/>
  <c r="AB304" i="9"/>
  <c r="AA304" i="9"/>
  <c r="Y304" i="9"/>
  <c r="X304" i="9"/>
  <c r="W304" i="9"/>
  <c r="Z304" i="9"/>
  <c r="S304" i="9"/>
  <c r="U304" i="9"/>
  <c r="Q300" i="9"/>
  <c r="V300" i="9"/>
  <c r="AA300" i="9"/>
  <c r="AB300" i="9"/>
  <c r="Y300" i="9"/>
  <c r="X300" i="9"/>
  <c r="W300" i="9"/>
  <c r="Z300" i="9"/>
  <c r="S300" i="9"/>
  <c r="U300" i="9"/>
  <c r="Q296" i="9"/>
  <c r="V296" i="9"/>
  <c r="AB296" i="9"/>
  <c r="AA296" i="9"/>
  <c r="Y296" i="9"/>
  <c r="X296" i="9"/>
  <c r="W296" i="9"/>
  <c r="S296" i="9"/>
  <c r="U296" i="9"/>
  <c r="Q292" i="9"/>
  <c r="V292" i="9"/>
  <c r="AB292" i="9"/>
  <c r="AA292" i="9"/>
  <c r="Y292" i="9"/>
  <c r="X292" i="9"/>
  <c r="W292" i="9"/>
  <c r="S292" i="9"/>
  <c r="Z292" i="9"/>
  <c r="U292" i="9"/>
  <c r="Q288" i="9"/>
  <c r="V288" i="9"/>
  <c r="AB288" i="9"/>
  <c r="AA288" i="9"/>
  <c r="Y288" i="9"/>
  <c r="X288" i="9"/>
  <c r="W288" i="9"/>
  <c r="Z288" i="9"/>
  <c r="S288" i="9"/>
  <c r="U288" i="9"/>
  <c r="Q284" i="9"/>
  <c r="V284" i="9"/>
  <c r="AA284" i="9"/>
  <c r="Y284" i="9"/>
  <c r="AB284" i="9"/>
  <c r="X284" i="9"/>
  <c r="W284" i="9"/>
  <c r="Z284" i="9"/>
  <c r="S284" i="9"/>
  <c r="U284" i="9"/>
  <c r="Q280" i="9"/>
  <c r="V280" i="9"/>
  <c r="AB280" i="9"/>
  <c r="AA280" i="9"/>
  <c r="Y280" i="9"/>
  <c r="X280" i="9"/>
  <c r="W280" i="9"/>
  <c r="S280" i="9"/>
  <c r="U280" i="9"/>
  <c r="Q276" i="9"/>
  <c r="V276" i="9"/>
  <c r="AA276" i="9"/>
  <c r="AB276" i="9"/>
  <c r="Y276" i="9"/>
  <c r="X276" i="9"/>
  <c r="S276" i="9"/>
  <c r="Z276" i="9"/>
  <c r="Q272" i="9"/>
  <c r="V272" i="9"/>
  <c r="AB272" i="9"/>
  <c r="AA272" i="9"/>
  <c r="Y272" i="9"/>
  <c r="X272" i="9"/>
  <c r="W272" i="9"/>
  <c r="Z272" i="9"/>
  <c r="U272" i="9"/>
  <c r="S272" i="9"/>
  <c r="Q268" i="9"/>
  <c r="V268" i="9"/>
  <c r="AB268" i="9"/>
  <c r="AA268" i="9"/>
  <c r="Y268" i="9"/>
  <c r="X268" i="9"/>
  <c r="W268" i="9"/>
  <c r="Z268" i="9"/>
  <c r="S268" i="9"/>
  <c r="Q264" i="9"/>
  <c r="V264" i="9"/>
  <c r="AB264" i="9"/>
  <c r="AA264" i="9"/>
  <c r="Y264" i="9"/>
  <c r="X264" i="9"/>
  <c r="W264" i="9"/>
  <c r="U264" i="9"/>
  <c r="S264" i="9"/>
  <c r="Q260" i="9"/>
  <c r="V260" i="9"/>
  <c r="AB260" i="9"/>
  <c r="AA260" i="9"/>
  <c r="Y260" i="9"/>
  <c r="X260" i="9"/>
  <c r="S260" i="9"/>
  <c r="W260" i="9"/>
  <c r="Z260" i="9"/>
  <c r="Q256" i="9"/>
  <c r="V256" i="9"/>
  <c r="AB256" i="9"/>
  <c r="AA256" i="9"/>
  <c r="Y256" i="9"/>
  <c r="X256" i="9"/>
  <c r="W256" i="9"/>
  <c r="Z256" i="9"/>
  <c r="U256" i="9"/>
  <c r="S256" i="9"/>
  <c r="Q252" i="9"/>
  <c r="V252" i="9"/>
  <c r="AB252" i="9"/>
  <c r="AA252" i="9"/>
  <c r="Y252" i="9"/>
  <c r="X252" i="9"/>
  <c r="W252" i="9"/>
  <c r="Z252" i="9"/>
  <c r="S252" i="9"/>
  <c r="Q248" i="9"/>
  <c r="V248" i="9"/>
  <c r="AB248" i="9"/>
  <c r="AA248" i="9"/>
  <c r="Y248" i="9"/>
  <c r="X248" i="9"/>
  <c r="W248" i="9"/>
  <c r="U248" i="9"/>
  <c r="S248" i="9"/>
  <c r="Q244" i="9"/>
  <c r="V244" i="9"/>
  <c r="AB244" i="9"/>
  <c r="AA244" i="9"/>
  <c r="Y244" i="9"/>
  <c r="X244" i="9"/>
  <c r="W244" i="9"/>
  <c r="S244" i="9"/>
  <c r="Z244" i="9"/>
  <c r="Q240" i="9"/>
  <c r="V240" i="9"/>
  <c r="AB240" i="9"/>
  <c r="AA240" i="9"/>
  <c r="Y240" i="9"/>
  <c r="X240" i="9"/>
  <c r="W240" i="9"/>
  <c r="Z240" i="9"/>
  <c r="U240" i="9"/>
  <c r="S240" i="9"/>
  <c r="Q236" i="9"/>
  <c r="V236" i="9"/>
  <c r="AB236" i="9"/>
  <c r="AA236" i="9"/>
  <c r="Y236" i="9"/>
  <c r="X236" i="9"/>
  <c r="W236" i="9"/>
  <c r="Z236" i="9"/>
  <c r="S236" i="9"/>
  <c r="Q232" i="9"/>
  <c r="V232" i="9"/>
  <c r="AB232" i="9"/>
  <c r="AA232" i="9"/>
  <c r="Y232" i="9"/>
  <c r="X232" i="9"/>
  <c r="W232" i="9"/>
  <c r="U232" i="9"/>
  <c r="S232" i="9"/>
  <c r="Q228" i="9"/>
  <c r="V228" i="9"/>
  <c r="AB228" i="9"/>
  <c r="AA228" i="9"/>
  <c r="X228" i="9"/>
  <c r="Y228" i="9"/>
  <c r="W228" i="9"/>
  <c r="S228" i="9"/>
  <c r="Z228" i="9"/>
  <c r="Q224" i="9"/>
  <c r="V224" i="9"/>
  <c r="AB224" i="9"/>
  <c r="AA224" i="9"/>
  <c r="Y224" i="9"/>
  <c r="X224" i="9"/>
  <c r="W224" i="9"/>
  <c r="Z224" i="9"/>
  <c r="U224" i="9"/>
  <c r="S224" i="9"/>
  <c r="Q220" i="9"/>
  <c r="V220" i="9"/>
  <c r="AB220" i="9"/>
  <c r="AA220" i="9"/>
  <c r="Y220" i="9"/>
  <c r="X220" i="9"/>
  <c r="W220" i="9"/>
  <c r="Z220" i="9"/>
  <c r="S220" i="9"/>
  <c r="Q216" i="9"/>
  <c r="V216" i="9"/>
  <c r="AB216" i="9"/>
  <c r="AA216" i="9"/>
  <c r="Y216" i="9"/>
  <c r="X216" i="9"/>
  <c r="W216" i="9"/>
  <c r="U216" i="9"/>
  <c r="S216" i="9"/>
  <c r="Q212" i="9"/>
  <c r="V212" i="9"/>
  <c r="AB212" i="9"/>
  <c r="AA212" i="9"/>
  <c r="X212" i="9"/>
  <c r="Y212" i="9"/>
  <c r="S212" i="9"/>
  <c r="Z212" i="9"/>
  <c r="Q208" i="9"/>
  <c r="V208" i="9"/>
  <c r="AB208" i="9"/>
  <c r="AA208" i="9"/>
  <c r="Y208" i="9"/>
  <c r="X208" i="9"/>
  <c r="W208" i="9"/>
  <c r="Z208" i="9"/>
  <c r="U208" i="9"/>
  <c r="S208" i="9"/>
  <c r="Q204" i="9"/>
  <c r="V204" i="9"/>
  <c r="AB204" i="9"/>
  <c r="AA204" i="9"/>
  <c r="Y204" i="9"/>
  <c r="X204" i="9"/>
  <c r="W204" i="9"/>
  <c r="Z204" i="9"/>
  <c r="S204" i="9"/>
  <c r="Q200" i="9"/>
  <c r="V200" i="9"/>
  <c r="AB200" i="9"/>
  <c r="AA200" i="9"/>
  <c r="Y200" i="9"/>
  <c r="X200" i="9"/>
  <c r="W200" i="9"/>
  <c r="U200" i="9"/>
  <c r="S200" i="9"/>
  <c r="Q196" i="9"/>
  <c r="V196" i="9"/>
  <c r="AB196" i="9"/>
  <c r="AA196" i="9"/>
  <c r="X196" i="9"/>
  <c r="Y196" i="9"/>
  <c r="S196" i="9"/>
  <c r="W196" i="9"/>
  <c r="Z196" i="9"/>
  <c r="Q192" i="9"/>
  <c r="V192" i="9"/>
  <c r="AB192" i="9"/>
  <c r="AA192" i="9"/>
  <c r="Y192" i="9"/>
  <c r="X192" i="9"/>
  <c r="W192" i="9"/>
  <c r="Z192" i="9"/>
  <c r="U192" i="9"/>
  <c r="S192" i="9"/>
  <c r="Q188" i="9"/>
  <c r="V188" i="9"/>
  <c r="AB188" i="9"/>
  <c r="AA188" i="9"/>
  <c r="Y188" i="9"/>
  <c r="X188" i="9"/>
  <c r="W188" i="9"/>
  <c r="Z188" i="9"/>
  <c r="S188" i="9"/>
  <c r="Q184" i="9"/>
  <c r="V184" i="9"/>
  <c r="AB184" i="9"/>
  <c r="AA184" i="9"/>
  <c r="Y184" i="9"/>
  <c r="X184" i="9"/>
  <c r="W184" i="9"/>
  <c r="U184" i="9"/>
  <c r="S184" i="9"/>
  <c r="Q180" i="9"/>
  <c r="V180" i="9"/>
  <c r="AB180" i="9"/>
  <c r="AA180" i="9"/>
  <c r="X180" i="9"/>
  <c r="W180" i="9"/>
  <c r="S180" i="9"/>
  <c r="Y180" i="9"/>
  <c r="Z180" i="9"/>
  <c r="Q176" i="9"/>
  <c r="V176" i="9"/>
  <c r="AB176" i="9"/>
  <c r="Y176" i="9"/>
  <c r="X176" i="9"/>
  <c r="AA176" i="9"/>
  <c r="W176" i="9"/>
  <c r="Z176" i="9"/>
  <c r="U176" i="9"/>
  <c r="S176" i="9"/>
  <c r="Q172" i="9"/>
  <c r="V172" i="9"/>
  <c r="AB172" i="9"/>
  <c r="AA172" i="9"/>
  <c r="Y172" i="9"/>
  <c r="X172" i="9"/>
  <c r="W172" i="9"/>
  <c r="Z172" i="9"/>
  <c r="S172" i="9"/>
  <c r="Q168" i="9"/>
  <c r="V168" i="9"/>
  <c r="AB168" i="9"/>
  <c r="AA168" i="9"/>
  <c r="Y168" i="9"/>
  <c r="X168" i="9"/>
  <c r="W168" i="9"/>
  <c r="U168" i="9"/>
  <c r="S168" i="9"/>
  <c r="Q164" i="9"/>
  <c r="V164" i="9"/>
  <c r="AB164" i="9"/>
  <c r="AA164" i="9"/>
  <c r="X164" i="9"/>
  <c r="Y164" i="9"/>
  <c r="W164" i="9"/>
  <c r="S164" i="9"/>
  <c r="Z164" i="9"/>
  <c r="Q160" i="9"/>
  <c r="V160" i="9"/>
  <c r="AB160" i="9"/>
  <c r="AA160" i="9"/>
  <c r="Y160" i="9"/>
  <c r="X160" i="9"/>
  <c r="W160" i="9"/>
  <c r="Z160" i="9"/>
  <c r="U160" i="9"/>
  <c r="S160" i="9"/>
  <c r="Q156" i="9"/>
  <c r="V156" i="9"/>
  <c r="AB156" i="9"/>
  <c r="AA156" i="9"/>
  <c r="Y156" i="9"/>
  <c r="X156" i="9"/>
  <c r="W156" i="9"/>
  <c r="Z156" i="9"/>
  <c r="S156" i="9"/>
  <c r="Q152" i="9"/>
  <c r="V152" i="9"/>
  <c r="AB152" i="9"/>
  <c r="AA152" i="9"/>
  <c r="Y152" i="9"/>
  <c r="X152" i="9"/>
  <c r="W152" i="9"/>
  <c r="U152" i="9"/>
  <c r="S152" i="9"/>
  <c r="Q148" i="9"/>
  <c r="V148" i="9"/>
  <c r="AB148" i="9"/>
  <c r="AA148" i="9"/>
  <c r="X148" i="9"/>
  <c r="Y148" i="9"/>
  <c r="S148" i="9"/>
  <c r="Z148" i="9"/>
  <c r="Q144" i="9"/>
  <c r="V144" i="9"/>
  <c r="AB144" i="9"/>
  <c r="AA144" i="9"/>
  <c r="Y144" i="9"/>
  <c r="X144" i="9"/>
  <c r="W144" i="9"/>
  <c r="Z144" i="9"/>
  <c r="U144" i="9"/>
  <c r="S144" i="9"/>
  <c r="Q140" i="9"/>
  <c r="V140" i="9"/>
  <c r="AB140" i="9"/>
  <c r="AA140" i="9"/>
  <c r="Y140" i="9"/>
  <c r="X140" i="9"/>
  <c r="W140" i="9"/>
  <c r="U140" i="9"/>
  <c r="Z140" i="9"/>
  <c r="S140" i="9"/>
  <c r="Q136" i="9"/>
  <c r="V136" i="9"/>
  <c r="AB136" i="9"/>
  <c r="AA136" i="9"/>
  <c r="Y136" i="9"/>
  <c r="X136" i="9"/>
  <c r="W136" i="9"/>
  <c r="U136" i="9"/>
  <c r="S136" i="9"/>
  <c r="Q132" i="9"/>
  <c r="V132" i="9"/>
  <c r="AB132" i="9"/>
  <c r="AA132" i="9"/>
  <c r="X132" i="9"/>
  <c r="Y132" i="9"/>
  <c r="U132" i="9"/>
  <c r="S132" i="9"/>
  <c r="W132" i="9"/>
  <c r="Z132" i="9"/>
  <c r="Q128" i="9"/>
  <c r="V128" i="9"/>
  <c r="AB128" i="9"/>
  <c r="AA128" i="9"/>
  <c r="Y128" i="9"/>
  <c r="X128" i="9"/>
  <c r="W128" i="9"/>
  <c r="U128" i="9"/>
  <c r="Z128" i="9"/>
  <c r="S128" i="9"/>
  <c r="Q124" i="9"/>
  <c r="V124" i="9"/>
  <c r="AB124" i="9"/>
  <c r="AA124" i="9"/>
  <c r="Y124" i="9"/>
  <c r="X124" i="9"/>
  <c r="W124" i="9"/>
  <c r="U124" i="9"/>
  <c r="Z124" i="9"/>
  <c r="S124" i="9"/>
  <c r="Q120" i="9"/>
  <c r="V120" i="9"/>
  <c r="AB120" i="9"/>
  <c r="AA120" i="9"/>
  <c r="Y120" i="9"/>
  <c r="X120" i="9"/>
  <c r="W120" i="9"/>
  <c r="U120" i="9"/>
  <c r="S120" i="9"/>
  <c r="Q116" i="9"/>
  <c r="V116" i="9"/>
  <c r="AB116" i="9"/>
  <c r="AA116" i="9"/>
  <c r="X116" i="9"/>
  <c r="U116" i="9"/>
  <c r="Y116" i="9"/>
  <c r="W116" i="9"/>
  <c r="S116" i="9"/>
  <c r="Z116" i="9"/>
  <c r="Q112" i="9"/>
  <c r="V112" i="9"/>
  <c r="AB112" i="9"/>
  <c r="Y112" i="9"/>
  <c r="X112" i="9"/>
  <c r="AA112" i="9"/>
  <c r="W112" i="9"/>
  <c r="U112" i="9"/>
  <c r="Z112" i="9"/>
  <c r="S112" i="9"/>
  <c r="Q108" i="9"/>
  <c r="V108" i="9"/>
  <c r="AB108" i="9"/>
  <c r="AA108" i="9"/>
  <c r="Y108" i="9"/>
  <c r="X108" i="9"/>
  <c r="W108" i="9"/>
  <c r="U108" i="9"/>
  <c r="Z108" i="9"/>
  <c r="S108" i="9"/>
  <c r="Q104" i="9"/>
  <c r="V104" i="9"/>
  <c r="AB104" i="9"/>
  <c r="AA104" i="9"/>
  <c r="Y104" i="9"/>
  <c r="X104" i="9"/>
  <c r="W104" i="9"/>
  <c r="U104" i="9"/>
  <c r="S104" i="9"/>
  <c r="Q100" i="9"/>
  <c r="V100" i="9"/>
  <c r="AB100" i="9"/>
  <c r="AA100" i="9"/>
  <c r="X100" i="9"/>
  <c r="Y100" i="9"/>
  <c r="U100" i="9"/>
  <c r="W100" i="9"/>
  <c r="S100" i="9"/>
  <c r="Z100" i="9"/>
  <c r="Q96" i="9"/>
  <c r="V96" i="9"/>
  <c r="AB96" i="9"/>
  <c r="AA96" i="9"/>
  <c r="Y96" i="9"/>
  <c r="X96" i="9"/>
  <c r="W96" i="9"/>
  <c r="U96" i="9"/>
  <c r="Z96" i="9"/>
  <c r="S96" i="9"/>
  <c r="Q92" i="9"/>
  <c r="V92" i="9"/>
  <c r="AB92" i="9"/>
  <c r="AA92" i="9"/>
  <c r="Y92" i="9"/>
  <c r="X92" i="9"/>
  <c r="W92" i="9"/>
  <c r="U92" i="9"/>
  <c r="Z92" i="9"/>
  <c r="S92" i="9"/>
  <c r="Q88" i="9"/>
  <c r="V88" i="9"/>
  <c r="AB88" i="9"/>
  <c r="AA88" i="9"/>
  <c r="Y88" i="9"/>
  <c r="X88" i="9"/>
  <c r="W88" i="9"/>
  <c r="U88" i="9"/>
  <c r="S88" i="9"/>
  <c r="Q84" i="9"/>
  <c r="V84" i="9"/>
  <c r="AB84" i="9"/>
  <c r="AA84" i="9"/>
  <c r="X84" i="9"/>
  <c r="Y84" i="9"/>
  <c r="U84" i="9"/>
  <c r="S84" i="9"/>
  <c r="Z84" i="9"/>
  <c r="Q80" i="9"/>
  <c r="V80" i="9"/>
  <c r="AB80" i="9"/>
  <c r="AA80" i="9"/>
  <c r="Y80" i="9"/>
  <c r="X80" i="9"/>
  <c r="W80" i="9"/>
  <c r="U80" i="9"/>
  <c r="Z80" i="9"/>
  <c r="S80" i="9"/>
  <c r="Q76" i="9"/>
  <c r="V76" i="9"/>
  <c r="AB76" i="9"/>
  <c r="AA76" i="9"/>
  <c r="Y76" i="9"/>
  <c r="X76" i="9"/>
  <c r="W76" i="9"/>
  <c r="U76" i="9"/>
  <c r="Z76" i="9"/>
  <c r="S76" i="9"/>
  <c r="Q72" i="9"/>
  <c r="V72" i="9"/>
  <c r="AB72" i="9"/>
  <c r="AA72" i="9"/>
  <c r="Y72" i="9"/>
  <c r="X72" i="9"/>
  <c r="W72" i="9"/>
  <c r="U72" i="9"/>
  <c r="S72" i="9"/>
  <c r="Q68" i="9"/>
  <c r="V68" i="9"/>
  <c r="AB68" i="9"/>
  <c r="AA68" i="9"/>
  <c r="X68" i="9"/>
  <c r="Y68" i="9"/>
  <c r="U68" i="9"/>
  <c r="S68" i="9"/>
  <c r="W68" i="9"/>
  <c r="Z68" i="9"/>
  <c r="Q64" i="9"/>
  <c r="V64" i="9"/>
  <c r="AB64" i="9"/>
  <c r="AA64" i="9"/>
  <c r="Y64" i="9"/>
  <c r="X64" i="9"/>
  <c r="W64" i="9"/>
  <c r="U64" i="9"/>
  <c r="Z64" i="9"/>
  <c r="S64" i="9"/>
  <c r="Q60" i="9"/>
  <c r="V60" i="9"/>
  <c r="AB60" i="9"/>
  <c r="AA60" i="9"/>
  <c r="Y60" i="9"/>
  <c r="X60" i="9"/>
  <c r="W60" i="9"/>
  <c r="U60" i="9"/>
  <c r="Z60" i="9"/>
  <c r="S60" i="9"/>
  <c r="Q56" i="9"/>
  <c r="V56" i="9"/>
  <c r="AB56" i="9"/>
  <c r="AA56" i="9"/>
  <c r="Y56" i="9"/>
  <c r="X56" i="9"/>
  <c r="W56" i="9"/>
  <c r="U56" i="9"/>
  <c r="S56" i="9"/>
  <c r="Q52" i="9"/>
  <c r="V52" i="9"/>
  <c r="AB52" i="9"/>
  <c r="AA52" i="9"/>
  <c r="X52" i="9"/>
  <c r="U52" i="9"/>
  <c r="Y52" i="9"/>
  <c r="W52" i="9"/>
  <c r="S52" i="9"/>
  <c r="Z52" i="9"/>
  <c r="Q48" i="9"/>
  <c r="V48" i="9"/>
  <c r="AB48" i="9"/>
  <c r="Y48" i="9"/>
  <c r="X48" i="9"/>
  <c r="W48" i="9"/>
  <c r="U48" i="9"/>
  <c r="Z48" i="9"/>
  <c r="S48" i="9"/>
  <c r="AA48" i="9"/>
  <c r="Q44" i="9"/>
  <c r="V44" i="9"/>
  <c r="AB44" i="9"/>
  <c r="AA44" i="9"/>
  <c r="Y44" i="9"/>
  <c r="X44" i="9"/>
  <c r="W44" i="9"/>
  <c r="U44" i="9"/>
  <c r="Z44" i="9"/>
  <c r="S44" i="9"/>
  <c r="Q40" i="9"/>
  <c r="V40" i="9"/>
  <c r="AB40" i="9"/>
  <c r="AA40" i="9"/>
  <c r="Y40" i="9"/>
  <c r="X40" i="9"/>
  <c r="W40" i="9"/>
  <c r="U40" i="9"/>
  <c r="S40" i="9"/>
  <c r="Q36" i="9"/>
  <c r="V36" i="9"/>
  <c r="AB36" i="9"/>
  <c r="AA36" i="9"/>
  <c r="X36" i="9"/>
  <c r="Y36" i="9"/>
  <c r="U36" i="9"/>
  <c r="W36" i="9"/>
  <c r="S36" i="9"/>
  <c r="Z36" i="9"/>
  <c r="Q32" i="9"/>
  <c r="V32" i="9"/>
  <c r="AB32" i="9"/>
  <c r="AA32" i="9"/>
  <c r="Y32" i="9"/>
  <c r="X32" i="9"/>
  <c r="W32" i="9"/>
  <c r="U32" i="9"/>
  <c r="Z32" i="9"/>
  <c r="S32" i="9"/>
  <c r="Q28" i="9"/>
  <c r="V28" i="9"/>
  <c r="AB28" i="9"/>
  <c r="AA28" i="9"/>
  <c r="Y28" i="9"/>
  <c r="X28" i="9"/>
  <c r="W28" i="9"/>
  <c r="U28" i="9"/>
  <c r="Z28" i="9"/>
  <c r="S28" i="9"/>
  <c r="Q24" i="9"/>
  <c r="V24" i="9"/>
  <c r="AB24" i="9"/>
  <c r="AA24" i="9"/>
  <c r="Y24" i="9"/>
  <c r="X24" i="9"/>
  <c r="W24" i="9"/>
  <c r="U24" i="9"/>
  <c r="S24" i="9"/>
  <c r="Q20" i="9"/>
  <c r="V20" i="9"/>
  <c r="AB20" i="9"/>
  <c r="AA20" i="9"/>
  <c r="X20" i="9"/>
  <c r="Y20" i="9"/>
  <c r="U20" i="9"/>
  <c r="S20" i="9"/>
  <c r="Z20" i="9"/>
  <c r="Q16" i="9"/>
  <c r="V16" i="9"/>
  <c r="AB16" i="9"/>
  <c r="AA16" i="9"/>
  <c r="Y16" i="9"/>
  <c r="X16" i="9"/>
  <c r="W16" i="9"/>
  <c r="U16" i="9"/>
  <c r="Z16" i="9"/>
  <c r="S16" i="9"/>
  <c r="Q12" i="9"/>
  <c r="V12" i="9"/>
  <c r="AB12" i="9"/>
  <c r="AA12" i="9"/>
  <c r="Y12" i="9"/>
  <c r="X12" i="9"/>
  <c r="W12" i="9"/>
  <c r="U12" i="9"/>
  <c r="Z12" i="9"/>
  <c r="S12" i="9"/>
  <c r="Q8" i="9"/>
  <c r="V8" i="9"/>
  <c r="AB8" i="9"/>
  <c r="AA8" i="9"/>
  <c r="Y8" i="9"/>
  <c r="X8" i="9"/>
  <c r="W8" i="9"/>
  <c r="U8" i="9"/>
  <c r="S8" i="9"/>
  <c r="Q4" i="9"/>
  <c r="V4" i="9"/>
  <c r="AB4" i="9"/>
  <c r="AA4" i="9"/>
  <c r="X4" i="9"/>
  <c r="Y4" i="9"/>
  <c r="U4" i="9"/>
  <c r="S4" i="9"/>
  <c r="W4" i="9"/>
  <c r="Z4" i="9"/>
  <c r="Z2" i="9"/>
  <c r="AA2" i="9"/>
  <c r="T2" i="9"/>
  <c r="T542" i="9"/>
  <c r="T538" i="9"/>
  <c r="T534" i="9"/>
  <c r="T530" i="9"/>
  <c r="T526" i="9"/>
  <c r="T522" i="9"/>
  <c r="T518" i="9"/>
  <c r="T514" i="9"/>
  <c r="T510" i="9"/>
  <c r="T506" i="9"/>
  <c r="T502" i="9"/>
  <c r="T498" i="9"/>
  <c r="T494" i="9"/>
  <c r="T490" i="9"/>
  <c r="T486" i="9"/>
  <c r="T482" i="9"/>
  <c r="T478" i="9"/>
  <c r="T474" i="9"/>
  <c r="T470" i="9"/>
  <c r="T466" i="9"/>
  <c r="T462" i="9"/>
  <c r="T458" i="9"/>
  <c r="T454" i="9"/>
  <c r="T450" i="9"/>
  <c r="T446" i="9"/>
  <c r="T442" i="9"/>
  <c r="T438" i="9"/>
  <c r="T434" i="9"/>
  <c r="T430" i="9"/>
  <c r="T426" i="9"/>
  <c r="T422" i="9"/>
  <c r="T418" i="9"/>
  <c r="T414" i="9"/>
  <c r="T410" i="9"/>
  <c r="T406" i="9"/>
  <c r="T402" i="9"/>
  <c r="T398" i="9"/>
  <c r="T394" i="9"/>
  <c r="T390" i="9"/>
  <c r="T386" i="9"/>
  <c r="T382" i="9"/>
  <c r="T378" i="9"/>
  <c r="T374" i="9"/>
  <c r="T370" i="9"/>
  <c r="T366" i="9"/>
  <c r="T362" i="9"/>
  <c r="T358" i="9"/>
  <c r="T354" i="9"/>
  <c r="T350" i="9"/>
  <c r="T346" i="9"/>
  <c r="T342" i="9"/>
  <c r="T338" i="9"/>
  <c r="T334" i="9"/>
  <c r="T330" i="9"/>
  <c r="T326" i="9"/>
  <c r="T322" i="9"/>
  <c r="T318" i="9"/>
  <c r="T314" i="9"/>
  <c r="T310" i="9"/>
  <c r="T306" i="9"/>
  <c r="T302" i="9"/>
  <c r="T298" i="9"/>
  <c r="T294" i="9"/>
  <c r="T290" i="9"/>
  <c r="T286" i="9"/>
  <c r="T282" i="9"/>
  <c r="T278" i="9"/>
  <c r="T274" i="9"/>
  <c r="T270" i="9"/>
  <c r="T266" i="9"/>
  <c r="T262" i="9"/>
  <c r="T258" i="9"/>
  <c r="T254" i="9"/>
  <c r="T250" i="9"/>
  <c r="T246" i="9"/>
  <c r="T242" i="9"/>
  <c r="T238" i="9"/>
  <c r="T234" i="9"/>
  <c r="T230" i="9"/>
  <c r="T226" i="9"/>
  <c r="T222" i="9"/>
  <c r="T218" i="9"/>
  <c r="T214" i="9"/>
  <c r="T210" i="9"/>
  <c r="T206" i="9"/>
  <c r="T202" i="9"/>
  <c r="T198" i="9"/>
  <c r="T194" i="9"/>
  <c r="T190" i="9"/>
  <c r="T186" i="9"/>
  <c r="T182" i="9"/>
  <c r="T178" i="9"/>
  <c r="T166" i="9"/>
  <c r="T162" i="9"/>
  <c r="T150" i="9"/>
  <c r="T146" i="9"/>
  <c r="T134" i="9"/>
  <c r="T130" i="9"/>
  <c r="T118" i="9"/>
  <c r="T114" i="9"/>
  <c r="T102" i="9"/>
  <c r="T98" i="9"/>
  <c r="T86" i="9"/>
  <c r="T82" i="9"/>
  <c r="T70" i="9"/>
  <c r="T66" i="9"/>
  <c r="T54" i="9"/>
  <c r="T50" i="9"/>
  <c r="T38" i="9"/>
  <c r="T34" i="9"/>
  <c r="T22" i="9"/>
  <c r="T18" i="9"/>
  <c r="T6" i="9"/>
  <c r="R2" i="9"/>
  <c r="R542" i="9"/>
  <c r="R534" i="9"/>
  <c r="R526" i="9"/>
  <c r="R518" i="9"/>
  <c r="R510" i="9"/>
  <c r="R502" i="9"/>
  <c r="R494" i="9"/>
  <c r="R486" i="9"/>
  <c r="R478" i="9"/>
  <c r="R470" i="9"/>
  <c r="R462" i="9"/>
  <c r="R454" i="9"/>
  <c r="R450" i="9"/>
  <c r="R438" i="9"/>
  <c r="R434" i="9"/>
  <c r="R422" i="9"/>
  <c r="R418" i="9"/>
  <c r="R406" i="9"/>
  <c r="R402" i="9"/>
  <c r="R390" i="9"/>
  <c r="R386" i="9"/>
  <c r="R374" i="9"/>
  <c r="R370" i="9"/>
  <c r="R358" i="9"/>
  <c r="R354" i="9"/>
  <c r="R342" i="9"/>
  <c r="R338" i="9"/>
  <c r="R326" i="9"/>
  <c r="R322" i="9"/>
  <c r="R310" i="9"/>
  <c r="R306" i="9"/>
  <c r="R294" i="9"/>
  <c r="R290" i="9"/>
  <c r="R278" i="9"/>
  <c r="R274" i="9"/>
  <c r="R262" i="9"/>
  <c r="R258" i="9"/>
  <c r="R246" i="9"/>
  <c r="R242" i="9"/>
  <c r="R230" i="9"/>
  <c r="R226" i="9"/>
  <c r="R214" i="9"/>
  <c r="R210" i="9"/>
  <c r="R198" i="9"/>
  <c r="R194" i="9"/>
  <c r="R182" i="9"/>
  <c r="U533" i="9"/>
  <c r="U517" i="9"/>
  <c r="U485" i="9"/>
  <c r="U469" i="9"/>
  <c r="U437" i="9"/>
  <c r="U405" i="9"/>
  <c r="U389" i="9"/>
  <c r="U373" i="9"/>
  <c r="U341" i="9"/>
  <c r="U309" i="9"/>
  <c r="U293" i="9"/>
  <c r="U276" i="9"/>
  <c r="U244" i="9"/>
  <c r="U212" i="9"/>
  <c r="U180" i="9"/>
  <c r="U148" i="9"/>
  <c r="U89" i="9"/>
  <c r="Z504" i="9"/>
  <c r="Z440" i="9"/>
  <c r="Z376" i="9"/>
  <c r="Z312" i="9"/>
  <c r="Z248" i="9"/>
  <c r="Z184" i="9"/>
  <c r="Z120" i="9"/>
  <c r="Z56" i="9"/>
  <c r="X341" i="9"/>
  <c r="X117" i="9"/>
  <c r="W404" i="9"/>
  <c r="W148" i="9"/>
  <c r="Q537" i="9"/>
  <c r="V537" i="9"/>
  <c r="AB537" i="9"/>
  <c r="AA537" i="9"/>
  <c r="W537" i="9"/>
  <c r="Y537" i="9"/>
  <c r="Z537" i="9"/>
  <c r="X537" i="9"/>
  <c r="S537" i="9"/>
  <c r="Q525" i="9"/>
  <c r="V525" i="9"/>
  <c r="AB525" i="9"/>
  <c r="AA525" i="9"/>
  <c r="W525" i="9"/>
  <c r="Y525" i="9"/>
  <c r="Z525" i="9"/>
  <c r="X525" i="9"/>
  <c r="S525" i="9"/>
  <c r="Q513" i="9"/>
  <c r="AB513" i="9"/>
  <c r="V513" i="9"/>
  <c r="AA513" i="9"/>
  <c r="W513" i="9"/>
  <c r="Y513" i="9"/>
  <c r="Z513" i="9"/>
  <c r="X513" i="9"/>
  <c r="S513" i="9"/>
  <c r="Q501" i="9"/>
  <c r="AB501" i="9"/>
  <c r="AA501" i="9"/>
  <c r="V501" i="9"/>
  <c r="W501" i="9"/>
  <c r="Y501" i="9"/>
  <c r="Z501" i="9"/>
  <c r="X501" i="9"/>
  <c r="S501" i="9"/>
  <c r="Q489" i="9"/>
  <c r="V489" i="9"/>
  <c r="AB489" i="9"/>
  <c r="AA489" i="9"/>
  <c r="W489" i="9"/>
  <c r="Y489" i="9"/>
  <c r="Z489" i="9"/>
  <c r="X489" i="9"/>
  <c r="S489" i="9"/>
  <c r="Q477" i="9"/>
  <c r="V477" i="9"/>
  <c r="AB477" i="9"/>
  <c r="AA477" i="9"/>
  <c r="W477" i="9"/>
  <c r="Y477" i="9"/>
  <c r="Z477" i="9"/>
  <c r="X477" i="9"/>
  <c r="S477" i="9"/>
  <c r="Q465" i="9"/>
  <c r="AB465" i="9"/>
  <c r="V465" i="9"/>
  <c r="AA465" i="9"/>
  <c r="W465" i="9"/>
  <c r="Y465" i="9"/>
  <c r="Z465" i="9"/>
  <c r="X465" i="9"/>
  <c r="S465" i="9"/>
  <c r="Q453" i="9"/>
  <c r="AB453" i="9"/>
  <c r="AA453" i="9"/>
  <c r="V453" i="9"/>
  <c r="W453" i="9"/>
  <c r="Y453" i="9"/>
  <c r="Z453" i="9"/>
  <c r="X453" i="9"/>
  <c r="S453" i="9"/>
  <c r="Q441" i="9"/>
  <c r="V441" i="9"/>
  <c r="AB441" i="9"/>
  <c r="AA441" i="9"/>
  <c r="W441" i="9"/>
  <c r="Y441" i="9"/>
  <c r="Z441" i="9"/>
  <c r="X441" i="9"/>
  <c r="S441" i="9"/>
  <c r="Q421" i="9"/>
  <c r="AB421" i="9"/>
  <c r="V421" i="9"/>
  <c r="AA421" i="9"/>
  <c r="W421" i="9"/>
  <c r="Y421" i="9"/>
  <c r="Z421" i="9"/>
  <c r="X421" i="9"/>
  <c r="S421" i="9"/>
  <c r="Q393" i="9"/>
  <c r="V393" i="9"/>
  <c r="AB393" i="9"/>
  <c r="AA393" i="9"/>
  <c r="W393" i="9"/>
  <c r="Y393" i="9"/>
  <c r="Z393" i="9"/>
  <c r="X393" i="9"/>
  <c r="S393" i="9"/>
  <c r="Q381" i="9"/>
  <c r="V381" i="9"/>
  <c r="AB381" i="9"/>
  <c r="AA381" i="9"/>
  <c r="W381" i="9"/>
  <c r="Y381" i="9"/>
  <c r="Z381" i="9"/>
  <c r="X381" i="9"/>
  <c r="S381" i="9"/>
  <c r="Q369" i="9"/>
  <c r="AB369" i="9"/>
  <c r="V369" i="9"/>
  <c r="AA369" i="9"/>
  <c r="W369" i="9"/>
  <c r="Y369" i="9"/>
  <c r="Z369" i="9"/>
  <c r="X369" i="9"/>
  <c r="S369" i="9"/>
  <c r="Q357" i="9"/>
  <c r="AB357" i="9"/>
  <c r="V357" i="9"/>
  <c r="AA357" i="9"/>
  <c r="W357" i="9"/>
  <c r="Y357" i="9"/>
  <c r="Z357" i="9"/>
  <c r="X357" i="9"/>
  <c r="S357" i="9"/>
  <c r="Q337" i="9"/>
  <c r="AB337" i="9"/>
  <c r="V337" i="9"/>
  <c r="AA337" i="9"/>
  <c r="W337" i="9"/>
  <c r="Y337" i="9"/>
  <c r="Z337" i="9"/>
  <c r="X337" i="9"/>
  <c r="S337" i="9"/>
  <c r="Q325" i="9"/>
  <c r="AB325" i="9"/>
  <c r="AA325" i="9"/>
  <c r="W325" i="9"/>
  <c r="Y325" i="9"/>
  <c r="V325" i="9"/>
  <c r="Z325" i="9"/>
  <c r="X325" i="9"/>
  <c r="S325" i="9"/>
  <c r="Q313" i="9"/>
  <c r="AB313" i="9"/>
  <c r="V313" i="9"/>
  <c r="AA313" i="9"/>
  <c r="W313" i="9"/>
  <c r="Y313" i="9"/>
  <c r="Z313" i="9"/>
  <c r="X313" i="9"/>
  <c r="S313" i="9"/>
  <c r="Q301" i="9"/>
  <c r="V301" i="9"/>
  <c r="AB301" i="9"/>
  <c r="AA301" i="9"/>
  <c r="W301" i="9"/>
  <c r="Y301" i="9"/>
  <c r="Z301" i="9"/>
  <c r="X301" i="9"/>
  <c r="S301" i="9"/>
  <c r="Q289" i="9"/>
  <c r="V289" i="9"/>
  <c r="AB289" i="9"/>
  <c r="AA289" i="9"/>
  <c r="W289" i="9"/>
  <c r="Y289" i="9"/>
  <c r="Z289" i="9"/>
  <c r="X289" i="9"/>
  <c r="S289" i="9"/>
  <c r="Q273" i="9"/>
  <c r="V273" i="9"/>
  <c r="AB273" i="9"/>
  <c r="W273" i="9"/>
  <c r="Y273" i="9"/>
  <c r="AA273" i="9"/>
  <c r="Z273" i="9"/>
  <c r="X273" i="9"/>
  <c r="U273" i="9"/>
  <c r="S273" i="9"/>
  <c r="Q241" i="9"/>
  <c r="V241" i="9"/>
  <c r="AB241" i="9"/>
  <c r="Y241" i="9"/>
  <c r="W241" i="9"/>
  <c r="AA241" i="9"/>
  <c r="Z241" i="9"/>
  <c r="X241" i="9"/>
  <c r="U241" i="9"/>
  <c r="S241" i="9"/>
  <c r="Q229" i="9"/>
  <c r="AB229" i="9"/>
  <c r="V229" i="9"/>
  <c r="Y229" i="9"/>
  <c r="AA229" i="9"/>
  <c r="W229" i="9"/>
  <c r="Z229" i="9"/>
  <c r="U229" i="9"/>
  <c r="X229" i="9"/>
  <c r="S229" i="9"/>
  <c r="Q217" i="9"/>
  <c r="V217" i="9"/>
  <c r="AB217" i="9"/>
  <c r="Y217" i="9"/>
  <c r="W217" i="9"/>
  <c r="X217" i="9"/>
  <c r="Z217" i="9"/>
  <c r="AA217" i="9"/>
  <c r="U217" i="9"/>
  <c r="S217" i="9"/>
  <c r="Q197" i="9"/>
  <c r="AB197" i="9"/>
  <c r="V197" i="9"/>
  <c r="Y197" i="9"/>
  <c r="AA197" i="9"/>
  <c r="W197" i="9"/>
  <c r="Z197" i="9"/>
  <c r="X197" i="9"/>
  <c r="U197" i="9"/>
  <c r="S197" i="9"/>
  <c r="Q169" i="9"/>
  <c r="V169" i="9"/>
  <c r="AB169" i="9"/>
  <c r="AA169" i="9"/>
  <c r="Y169" i="9"/>
  <c r="W169" i="9"/>
  <c r="X169" i="9"/>
  <c r="Z169" i="9"/>
  <c r="R169" i="9"/>
  <c r="U169" i="9"/>
  <c r="S169" i="9"/>
  <c r="Q157" i="9"/>
  <c r="V157" i="9"/>
  <c r="AB157" i="9"/>
  <c r="AA157" i="9"/>
  <c r="Y157" i="9"/>
  <c r="W157" i="9"/>
  <c r="Z157" i="9"/>
  <c r="X157" i="9"/>
  <c r="U157" i="9"/>
  <c r="R157" i="9"/>
  <c r="S157" i="9"/>
  <c r="Q145" i="9"/>
  <c r="V145" i="9"/>
  <c r="AB145" i="9"/>
  <c r="AA145" i="9"/>
  <c r="Y145" i="9"/>
  <c r="W145" i="9"/>
  <c r="Z145" i="9"/>
  <c r="X145" i="9"/>
  <c r="R145" i="9"/>
  <c r="U145" i="9"/>
  <c r="S145" i="9"/>
  <c r="Q133" i="9"/>
  <c r="AB133" i="9"/>
  <c r="AA133" i="9"/>
  <c r="Y133" i="9"/>
  <c r="W133" i="9"/>
  <c r="V133" i="9"/>
  <c r="Z133" i="9"/>
  <c r="X133" i="9"/>
  <c r="R133" i="9"/>
  <c r="U133" i="9"/>
  <c r="S133" i="9"/>
  <c r="Q125" i="9"/>
  <c r="V125" i="9"/>
  <c r="AB125" i="9"/>
  <c r="AA125" i="9"/>
  <c r="Y125" i="9"/>
  <c r="W125" i="9"/>
  <c r="Z125" i="9"/>
  <c r="X125" i="9"/>
  <c r="U125" i="9"/>
  <c r="R125" i="9"/>
  <c r="S125" i="9"/>
  <c r="Q109" i="9"/>
  <c r="V109" i="9"/>
  <c r="AB109" i="9"/>
  <c r="AA109" i="9"/>
  <c r="Y109" i="9"/>
  <c r="W109" i="9"/>
  <c r="Z109" i="9"/>
  <c r="X109" i="9"/>
  <c r="U109" i="9"/>
  <c r="R109" i="9"/>
  <c r="S109" i="9"/>
  <c r="Q97" i="9"/>
  <c r="V97" i="9"/>
  <c r="AB97" i="9"/>
  <c r="AA97" i="9"/>
  <c r="Y97" i="9"/>
  <c r="W97" i="9"/>
  <c r="Z97" i="9"/>
  <c r="X97" i="9"/>
  <c r="U97" i="9"/>
  <c r="R97" i="9"/>
  <c r="S97" i="9"/>
  <c r="Q85" i="9"/>
  <c r="AB85" i="9"/>
  <c r="V85" i="9"/>
  <c r="AA85" i="9"/>
  <c r="Y85" i="9"/>
  <c r="W85" i="9"/>
  <c r="Z85" i="9"/>
  <c r="X85" i="9"/>
  <c r="R85" i="9"/>
  <c r="U85" i="9"/>
  <c r="S85" i="9"/>
  <c r="Q73" i="9"/>
  <c r="V73" i="9"/>
  <c r="AB73" i="9"/>
  <c r="AA73" i="9"/>
  <c r="Y73" i="9"/>
  <c r="W73" i="9"/>
  <c r="X73" i="9"/>
  <c r="Z73" i="9"/>
  <c r="R73" i="9"/>
  <c r="S73" i="9"/>
  <c r="Q61" i="9"/>
  <c r="V61" i="9"/>
  <c r="AB61" i="9"/>
  <c r="AA61" i="9"/>
  <c r="Y61" i="9"/>
  <c r="W61" i="9"/>
  <c r="Z61" i="9"/>
  <c r="X61" i="9"/>
  <c r="U61" i="9"/>
  <c r="R61" i="9"/>
  <c r="S61" i="9"/>
  <c r="Q49" i="9"/>
  <c r="V49" i="9"/>
  <c r="AB49" i="9"/>
  <c r="AA49" i="9"/>
  <c r="Y49" i="9"/>
  <c r="W49" i="9"/>
  <c r="Z49" i="9"/>
  <c r="X49" i="9"/>
  <c r="U49" i="9"/>
  <c r="R49" i="9"/>
  <c r="S49" i="9"/>
  <c r="Q37" i="9"/>
  <c r="V37" i="9"/>
  <c r="AB37" i="9"/>
  <c r="AA37" i="9"/>
  <c r="Y37" i="9"/>
  <c r="W37" i="9"/>
  <c r="Z37" i="9"/>
  <c r="R37" i="9"/>
  <c r="X37" i="9"/>
  <c r="U37" i="9"/>
  <c r="S37" i="9"/>
  <c r="Q25" i="9"/>
  <c r="V25" i="9"/>
  <c r="AB25" i="9"/>
  <c r="AA25" i="9"/>
  <c r="Y25" i="9"/>
  <c r="W25" i="9"/>
  <c r="X25" i="9"/>
  <c r="Z25" i="9"/>
  <c r="R25" i="9"/>
  <c r="S25" i="9"/>
  <c r="Q9" i="9"/>
  <c r="V9" i="9"/>
  <c r="AB9" i="9"/>
  <c r="AA9" i="9"/>
  <c r="Y9" i="9"/>
  <c r="W9" i="9"/>
  <c r="X9" i="9"/>
  <c r="Z9" i="9"/>
  <c r="R9" i="9"/>
  <c r="S9" i="9"/>
  <c r="Q543" i="9"/>
  <c r="V543" i="9"/>
  <c r="AB543" i="9"/>
  <c r="AA543" i="9"/>
  <c r="W543" i="9"/>
  <c r="Y543" i="9"/>
  <c r="Z543" i="9"/>
  <c r="X543" i="9"/>
  <c r="U543" i="9"/>
  <c r="Q531" i="9"/>
  <c r="V531" i="9"/>
  <c r="AB531" i="9"/>
  <c r="W531" i="9"/>
  <c r="Z531" i="9"/>
  <c r="Y531" i="9"/>
  <c r="U531" i="9"/>
  <c r="X531" i="9"/>
  <c r="Q523" i="9"/>
  <c r="V523" i="9"/>
  <c r="AB523" i="9"/>
  <c r="AA523" i="9"/>
  <c r="W523" i="9"/>
  <c r="Y523" i="9"/>
  <c r="Z523" i="9"/>
  <c r="X523" i="9"/>
  <c r="U523" i="9"/>
  <c r="Q515" i="9"/>
  <c r="V515" i="9"/>
  <c r="AB515" i="9"/>
  <c r="W515" i="9"/>
  <c r="AA515" i="9"/>
  <c r="Z515" i="9"/>
  <c r="Y515" i="9"/>
  <c r="U515" i="9"/>
  <c r="X515" i="9"/>
  <c r="Q507" i="9"/>
  <c r="V507" i="9"/>
  <c r="AB507" i="9"/>
  <c r="AA507" i="9"/>
  <c r="W507" i="9"/>
  <c r="Y507" i="9"/>
  <c r="Z507" i="9"/>
  <c r="X507" i="9"/>
  <c r="U507" i="9"/>
  <c r="Q499" i="9"/>
  <c r="V499" i="9"/>
  <c r="AB499" i="9"/>
  <c r="W499" i="9"/>
  <c r="AA499" i="9"/>
  <c r="Z499" i="9"/>
  <c r="U499" i="9"/>
  <c r="X499" i="9"/>
  <c r="Q491" i="9"/>
  <c r="V491" i="9"/>
  <c r="AB491" i="9"/>
  <c r="AA491" i="9"/>
  <c r="W491" i="9"/>
  <c r="Y491" i="9"/>
  <c r="Z491" i="9"/>
  <c r="X491" i="9"/>
  <c r="U491" i="9"/>
  <c r="Q483" i="9"/>
  <c r="V483" i="9"/>
  <c r="AB483" i="9"/>
  <c r="W483" i="9"/>
  <c r="AA483" i="9"/>
  <c r="Z483" i="9"/>
  <c r="U483" i="9"/>
  <c r="Y483" i="9"/>
  <c r="X483" i="9"/>
  <c r="Q475" i="9"/>
  <c r="V475" i="9"/>
  <c r="AB475" i="9"/>
  <c r="AA475" i="9"/>
  <c r="W475" i="9"/>
  <c r="Y475" i="9"/>
  <c r="Z475" i="9"/>
  <c r="X475" i="9"/>
  <c r="U475" i="9"/>
  <c r="Q459" i="9"/>
  <c r="V459" i="9"/>
  <c r="AB459" i="9"/>
  <c r="AA459" i="9"/>
  <c r="W459" i="9"/>
  <c r="Y459" i="9"/>
  <c r="Z459" i="9"/>
  <c r="X459" i="9"/>
  <c r="U459" i="9"/>
  <c r="Q451" i="9"/>
  <c r="V451" i="9"/>
  <c r="AB451" i="9"/>
  <c r="W451" i="9"/>
  <c r="AA451" i="9"/>
  <c r="Z451" i="9"/>
  <c r="Y451" i="9"/>
  <c r="S451" i="9"/>
  <c r="U451" i="9"/>
  <c r="X451" i="9"/>
  <c r="Q443" i="9"/>
  <c r="V443" i="9"/>
  <c r="AB443" i="9"/>
  <c r="AA443" i="9"/>
  <c r="W443" i="9"/>
  <c r="Y443" i="9"/>
  <c r="Z443" i="9"/>
  <c r="X443" i="9"/>
  <c r="S443" i="9"/>
  <c r="U443" i="9"/>
  <c r="Q431" i="9"/>
  <c r="V431" i="9"/>
  <c r="AB431" i="9"/>
  <c r="AA431" i="9"/>
  <c r="W431" i="9"/>
  <c r="Y431" i="9"/>
  <c r="Z431" i="9"/>
  <c r="S431" i="9"/>
  <c r="X431" i="9"/>
  <c r="U431" i="9"/>
  <c r="Q415" i="9"/>
  <c r="V415" i="9"/>
  <c r="AB415" i="9"/>
  <c r="AA415" i="9"/>
  <c r="W415" i="9"/>
  <c r="Y415" i="9"/>
  <c r="Z415" i="9"/>
  <c r="S415" i="9"/>
  <c r="X415" i="9"/>
  <c r="U415" i="9"/>
  <c r="Q407" i="9"/>
  <c r="V407" i="9"/>
  <c r="AB407" i="9"/>
  <c r="AA407" i="9"/>
  <c r="W407" i="9"/>
  <c r="Y407" i="9"/>
  <c r="Z407" i="9"/>
  <c r="S407" i="9"/>
  <c r="U407" i="9"/>
  <c r="Q399" i="9"/>
  <c r="V399" i="9"/>
  <c r="AA399" i="9"/>
  <c r="W399" i="9"/>
  <c r="AB399" i="9"/>
  <c r="Y399" i="9"/>
  <c r="Z399" i="9"/>
  <c r="S399" i="9"/>
  <c r="X399" i="9"/>
  <c r="U399" i="9"/>
  <c r="Q391" i="9"/>
  <c r="V391" i="9"/>
  <c r="AB391" i="9"/>
  <c r="AA391" i="9"/>
  <c r="W391" i="9"/>
  <c r="Y391" i="9"/>
  <c r="Z391" i="9"/>
  <c r="S391" i="9"/>
  <c r="U391" i="9"/>
  <c r="Q383" i="9"/>
  <c r="V383" i="9"/>
  <c r="AB383" i="9"/>
  <c r="AA383" i="9"/>
  <c r="W383" i="9"/>
  <c r="Y383" i="9"/>
  <c r="Z383" i="9"/>
  <c r="S383" i="9"/>
  <c r="X383" i="9"/>
  <c r="U383" i="9"/>
  <c r="Q363" i="9"/>
  <c r="V363" i="9"/>
  <c r="AB363" i="9"/>
  <c r="AA363" i="9"/>
  <c r="W363" i="9"/>
  <c r="Y363" i="9"/>
  <c r="Z363" i="9"/>
  <c r="X363" i="9"/>
  <c r="S363" i="9"/>
  <c r="U363" i="9"/>
  <c r="Q359" i="9"/>
  <c r="V359" i="9"/>
  <c r="AB359" i="9"/>
  <c r="AA359" i="9"/>
  <c r="W359" i="9"/>
  <c r="Y359" i="9"/>
  <c r="Z359" i="9"/>
  <c r="S359" i="9"/>
  <c r="U359" i="9"/>
  <c r="Q351" i="9"/>
  <c r="AB351" i="9"/>
  <c r="V351" i="9"/>
  <c r="AA351" i="9"/>
  <c r="W351" i="9"/>
  <c r="Y351" i="9"/>
  <c r="Z351" i="9"/>
  <c r="S351" i="9"/>
  <c r="X351" i="9"/>
  <c r="U351" i="9"/>
  <c r="Q343" i="9"/>
  <c r="AB343" i="9"/>
  <c r="V343" i="9"/>
  <c r="AA343" i="9"/>
  <c r="X343" i="9"/>
  <c r="W343" i="9"/>
  <c r="Y343" i="9"/>
  <c r="Z343" i="9"/>
  <c r="S343" i="9"/>
  <c r="U343" i="9"/>
  <c r="Q335" i="9"/>
  <c r="AB335" i="9"/>
  <c r="V335" i="9"/>
  <c r="X335" i="9"/>
  <c r="AA335" i="9"/>
  <c r="W335" i="9"/>
  <c r="Y335" i="9"/>
  <c r="Z335" i="9"/>
  <c r="S335" i="9"/>
  <c r="U335" i="9"/>
  <c r="Q327" i="9"/>
  <c r="AB327" i="9"/>
  <c r="V327" i="9"/>
  <c r="AA327" i="9"/>
  <c r="X327" i="9"/>
  <c r="W327" i="9"/>
  <c r="Y327" i="9"/>
  <c r="Z327" i="9"/>
  <c r="S327" i="9"/>
  <c r="U327" i="9"/>
  <c r="Q315" i="9"/>
  <c r="AB315" i="9"/>
  <c r="V315" i="9"/>
  <c r="AA315" i="9"/>
  <c r="X315" i="9"/>
  <c r="W315" i="9"/>
  <c r="Y315" i="9"/>
  <c r="Z315" i="9"/>
  <c r="S315" i="9"/>
  <c r="U315" i="9"/>
  <c r="Q307" i="9"/>
  <c r="AB307" i="9"/>
  <c r="V307" i="9"/>
  <c r="X307" i="9"/>
  <c r="W307" i="9"/>
  <c r="AA307" i="9"/>
  <c r="Z307" i="9"/>
  <c r="S307" i="9"/>
  <c r="U307" i="9"/>
  <c r="Q291" i="9"/>
  <c r="V291" i="9"/>
  <c r="AB291" i="9"/>
  <c r="AA291" i="9"/>
  <c r="X291" i="9"/>
  <c r="W291" i="9"/>
  <c r="Z291" i="9"/>
  <c r="S291" i="9"/>
  <c r="U291" i="9"/>
  <c r="Y291" i="9"/>
  <c r="Q279" i="9"/>
  <c r="V279" i="9"/>
  <c r="AB279" i="9"/>
  <c r="AA279" i="9"/>
  <c r="X279" i="9"/>
  <c r="W279" i="9"/>
  <c r="Y279" i="9"/>
  <c r="U279" i="9"/>
  <c r="Z279" i="9"/>
  <c r="S279" i="9"/>
  <c r="Q271" i="9"/>
  <c r="V271" i="9"/>
  <c r="AB271" i="9"/>
  <c r="AA271" i="9"/>
  <c r="X271" i="9"/>
  <c r="W271" i="9"/>
  <c r="U271" i="9"/>
  <c r="Y271" i="9"/>
  <c r="Z271" i="9"/>
  <c r="S271" i="9"/>
  <c r="Q263" i="9"/>
  <c r="V263" i="9"/>
  <c r="AB263" i="9"/>
  <c r="AA263" i="9"/>
  <c r="X263" i="9"/>
  <c r="W263" i="9"/>
  <c r="Y263" i="9"/>
  <c r="U263" i="9"/>
  <c r="Z263" i="9"/>
  <c r="S263" i="9"/>
  <c r="Q259" i="9"/>
  <c r="V259" i="9"/>
  <c r="AB259" i="9"/>
  <c r="AA259" i="9"/>
  <c r="X259" i="9"/>
  <c r="W259" i="9"/>
  <c r="U259" i="9"/>
  <c r="Z259" i="9"/>
  <c r="Y259" i="9"/>
  <c r="S259" i="9"/>
  <c r="Q255" i="9"/>
  <c r="V255" i="9"/>
  <c r="AB255" i="9"/>
  <c r="AA255" i="9"/>
  <c r="X255" i="9"/>
  <c r="W255" i="9"/>
  <c r="U255" i="9"/>
  <c r="Y255" i="9"/>
  <c r="Z255" i="9"/>
  <c r="S255" i="9"/>
  <c r="Q251" i="9"/>
  <c r="V251" i="9"/>
  <c r="AB251" i="9"/>
  <c r="AA251" i="9"/>
  <c r="X251" i="9"/>
  <c r="W251" i="9"/>
  <c r="Y251" i="9"/>
  <c r="U251" i="9"/>
  <c r="Z251" i="9"/>
  <c r="S251" i="9"/>
  <c r="Q243" i="9"/>
  <c r="V243" i="9"/>
  <c r="AB243" i="9"/>
  <c r="AA243" i="9"/>
  <c r="Y243" i="9"/>
  <c r="X243" i="9"/>
  <c r="W243" i="9"/>
  <c r="U243" i="9"/>
  <c r="Z243" i="9"/>
  <c r="S243" i="9"/>
  <c r="Q239" i="9"/>
  <c r="V239" i="9"/>
  <c r="AB239" i="9"/>
  <c r="AA239" i="9"/>
  <c r="Y239" i="9"/>
  <c r="X239" i="9"/>
  <c r="W239" i="9"/>
  <c r="U239" i="9"/>
  <c r="Z239" i="9"/>
  <c r="S239" i="9"/>
  <c r="Q235" i="9"/>
  <c r="V235" i="9"/>
  <c r="AB235" i="9"/>
  <c r="AA235" i="9"/>
  <c r="Y235" i="9"/>
  <c r="X235" i="9"/>
  <c r="W235" i="9"/>
  <c r="U235" i="9"/>
  <c r="Z235" i="9"/>
  <c r="S235" i="9"/>
  <c r="Q231" i="9"/>
  <c r="V231" i="9"/>
  <c r="AB231" i="9"/>
  <c r="AA231" i="9"/>
  <c r="Y231" i="9"/>
  <c r="X231" i="9"/>
  <c r="W231" i="9"/>
  <c r="U231" i="9"/>
  <c r="Z231" i="9"/>
  <c r="S231" i="9"/>
  <c r="Q227" i="9"/>
  <c r="V227" i="9"/>
  <c r="AB227" i="9"/>
  <c r="AA227" i="9"/>
  <c r="Y227" i="9"/>
  <c r="X227" i="9"/>
  <c r="W227" i="9"/>
  <c r="U227" i="9"/>
  <c r="Z227" i="9"/>
  <c r="S227" i="9"/>
  <c r="Q223" i="9"/>
  <c r="V223" i="9"/>
  <c r="AB223" i="9"/>
  <c r="AA223" i="9"/>
  <c r="Y223" i="9"/>
  <c r="X223" i="9"/>
  <c r="W223" i="9"/>
  <c r="U223" i="9"/>
  <c r="Z223" i="9"/>
  <c r="S223" i="9"/>
  <c r="Q219" i="9"/>
  <c r="V219" i="9"/>
  <c r="AB219" i="9"/>
  <c r="AA219" i="9"/>
  <c r="Y219" i="9"/>
  <c r="X219" i="9"/>
  <c r="W219" i="9"/>
  <c r="U219" i="9"/>
  <c r="Z219" i="9"/>
  <c r="S219" i="9"/>
  <c r="Q215" i="9"/>
  <c r="V215" i="9"/>
  <c r="AB215" i="9"/>
  <c r="AA215" i="9"/>
  <c r="Y215" i="9"/>
  <c r="X215" i="9"/>
  <c r="W215" i="9"/>
  <c r="U215" i="9"/>
  <c r="Z215" i="9"/>
  <c r="S215" i="9"/>
  <c r="Q211" i="9"/>
  <c r="V211" i="9"/>
  <c r="AB211" i="9"/>
  <c r="AA211" i="9"/>
  <c r="Y211" i="9"/>
  <c r="X211" i="9"/>
  <c r="W211" i="9"/>
  <c r="U211" i="9"/>
  <c r="Z211" i="9"/>
  <c r="S211" i="9"/>
  <c r="Q207" i="9"/>
  <c r="V207" i="9"/>
  <c r="AB207" i="9"/>
  <c r="AA207" i="9"/>
  <c r="Y207" i="9"/>
  <c r="X207" i="9"/>
  <c r="W207" i="9"/>
  <c r="U207" i="9"/>
  <c r="Z207" i="9"/>
  <c r="S207" i="9"/>
  <c r="Q203" i="9"/>
  <c r="V203" i="9"/>
  <c r="AB203" i="9"/>
  <c r="AA203" i="9"/>
  <c r="Y203" i="9"/>
  <c r="X203" i="9"/>
  <c r="W203" i="9"/>
  <c r="U203" i="9"/>
  <c r="Z203" i="9"/>
  <c r="S203" i="9"/>
  <c r="Q199" i="9"/>
  <c r="V199" i="9"/>
  <c r="AB199" i="9"/>
  <c r="AA199" i="9"/>
  <c r="Y199" i="9"/>
  <c r="X199" i="9"/>
  <c r="W199" i="9"/>
  <c r="U199" i="9"/>
  <c r="Z199" i="9"/>
  <c r="S199" i="9"/>
  <c r="Q195" i="9"/>
  <c r="V195" i="9"/>
  <c r="AB195" i="9"/>
  <c r="AA195" i="9"/>
  <c r="Y195" i="9"/>
  <c r="X195" i="9"/>
  <c r="W195" i="9"/>
  <c r="U195" i="9"/>
  <c r="Z195" i="9"/>
  <c r="S195" i="9"/>
  <c r="Q191" i="9"/>
  <c r="V191" i="9"/>
  <c r="AB191" i="9"/>
  <c r="AA191" i="9"/>
  <c r="Y191" i="9"/>
  <c r="X191" i="9"/>
  <c r="W191" i="9"/>
  <c r="U191" i="9"/>
  <c r="Z191" i="9"/>
  <c r="S191" i="9"/>
  <c r="Q187" i="9"/>
  <c r="V187" i="9"/>
  <c r="AB187" i="9"/>
  <c r="AA187" i="9"/>
  <c r="Y187" i="9"/>
  <c r="X187" i="9"/>
  <c r="W187" i="9"/>
  <c r="U187" i="9"/>
  <c r="Z187" i="9"/>
  <c r="S187" i="9"/>
  <c r="Q183" i="9"/>
  <c r="V183" i="9"/>
  <c r="AB183" i="9"/>
  <c r="AA183" i="9"/>
  <c r="Y183" i="9"/>
  <c r="X183" i="9"/>
  <c r="W183" i="9"/>
  <c r="U183" i="9"/>
  <c r="Z183" i="9"/>
  <c r="S183" i="9"/>
  <c r="Q179" i="9"/>
  <c r="V179" i="9"/>
  <c r="AB179" i="9"/>
  <c r="AA179" i="9"/>
  <c r="Y179" i="9"/>
  <c r="X179" i="9"/>
  <c r="W179" i="9"/>
  <c r="U179" i="9"/>
  <c r="Z179" i="9"/>
  <c r="S179" i="9"/>
  <c r="Q175" i="9"/>
  <c r="V175" i="9"/>
  <c r="AB175" i="9"/>
  <c r="AA175" i="9"/>
  <c r="Y175" i="9"/>
  <c r="X175" i="9"/>
  <c r="W175" i="9"/>
  <c r="U175" i="9"/>
  <c r="Z175" i="9"/>
  <c r="S175" i="9"/>
  <c r="Q171" i="9"/>
  <c r="V171" i="9"/>
  <c r="AB171" i="9"/>
  <c r="AA171" i="9"/>
  <c r="Y171" i="9"/>
  <c r="X171" i="9"/>
  <c r="W171" i="9"/>
  <c r="U171" i="9"/>
  <c r="Z171" i="9"/>
  <c r="S171" i="9"/>
  <c r="Q167" i="9"/>
  <c r="V167" i="9"/>
  <c r="AB167" i="9"/>
  <c r="AA167" i="9"/>
  <c r="Y167" i="9"/>
  <c r="X167" i="9"/>
  <c r="W167" i="9"/>
  <c r="U167" i="9"/>
  <c r="Z167" i="9"/>
  <c r="S167" i="9"/>
  <c r="Q163" i="9"/>
  <c r="V163" i="9"/>
  <c r="AB163" i="9"/>
  <c r="AA163" i="9"/>
  <c r="Y163" i="9"/>
  <c r="X163" i="9"/>
  <c r="W163" i="9"/>
  <c r="U163" i="9"/>
  <c r="Z163" i="9"/>
  <c r="S163" i="9"/>
  <c r="Q159" i="9"/>
  <c r="V159" i="9"/>
  <c r="AB159" i="9"/>
  <c r="AA159" i="9"/>
  <c r="Y159" i="9"/>
  <c r="X159" i="9"/>
  <c r="W159" i="9"/>
  <c r="U159" i="9"/>
  <c r="Z159" i="9"/>
  <c r="S159" i="9"/>
  <c r="Q155" i="9"/>
  <c r="V155" i="9"/>
  <c r="AB155" i="9"/>
  <c r="AA155" i="9"/>
  <c r="Y155" i="9"/>
  <c r="X155" i="9"/>
  <c r="W155" i="9"/>
  <c r="U155" i="9"/>
  <c r="Z155" i="9"/>
  <c r="S155" i="9"/>
  <c r="Q151" i="9"/>
  <c r="V151" i="9"/>
  <c r="AB151" i="9"/>
  <c r="AA151" i="9"/>
  <c r="Y151" i="9"/>
  <c r="X151" i="9"/>
  <c r="W151" i="9"/>
  <c r="U151" i="9"/>
  <c r="Z151" i="9"/>
  <c r="S151" i="9"/>
  <c r="Q147" i="9"/>
  <c r="V147" i="9"/>
  <c r="AB147" i="9"/>
  <c r="AA147" i="9"/>
  <c r="Y147" i="9"/>
  <c r="X147" i="9"/>
  <c r="W147" i="9"/>
  <c r="U147" i="9"/>
  <c r="Z147" i="9"/>
  <c r="S147" i="9"/>
  <c r="Q143" i="9"/>
  <c r="V143" i="9"/>
  <c r="AB143" i="9"/>
  <c r="AA143" i="9"/>
  <c r="Y143" i="9"/>
  <c r="X143" i="9"/>
  <c r="W143" i="9"/>
  <c r="U143" i="9"/>
  <c r="Z143" i="9"/>
  <c r="S143" i="9"/>
  <c r="Q139" i="9"/>
  <c r="V139" i="9"/>
  <c r="AB139" i="9"/>
  <c r="AA139" i="9"/>
  <c r="Y139" i="9"/>
  <c r="X139" i="9"/>
  <c r="W139" i="9"/>
  <c r="U139" i="9"/>
  <c r="Z139" i="9"/>
  <c r="S139" i="9"/>
  <c r="Q135" i="9"/>
  <c r="V135" i="9"/>
  <c r="AB135" i="9"/>
  <c r="AA135" i="9"/>
  <c r="Y135" i="9"/>
  <c r="X135" i="9"/>
  <c r="W135" i="9"/>
  <c r="U135" i="9"/>
  <c r="Z135" i="9"/>
  <c r="S135" i="9"/>
  <c r="Q131" i="9"/>
  <c r="V131" i="9"/>
  <c r="AB131" i="9"/>
  <c r="AA131" i="9"/>
  <c r="Y131" i="9"/>
  <c r="X131" i="9"/>
  <c r="W131" i="9"/>
  <c r="U131" i="9"/>
  <c r="Z131" i="9"/>
  <c r="S131" i="9"/>
  <c r="Q127" i="9"/>
  <c r="V127" i="9"/>
  <c r="AB127" i="9"/>
  <c r="AA127" i="9"/>
  <c r="Y127" i="9"/>
  <c r="X127" i="9"/>
  <c r="W127" i="9"/>
  <c r="U127" i="9"/>
  <c r="Z127" i="9"/>
  <c r="S127" i="9"/>
  <c r="Q123" i="9"/>
  <c r="V123" i="9"/>
  <c r="AB123" i="9"/>
  <c r="AA123" i="9"/>
  <c r="Y123" i="9"/>
  <c r="X123" i="9"/>
  <c r="W123" i="9"/>
  <c r="U123" i="9"/>
  <c r="Z123" i="9"/>
  <c r="S123" i="9"/>
  <c r="Q119" i="9"/>
  <c r="V119" i="9"/>
  <c r="AB119" i="9"/>
  <c r="AA119" i="9"/>
  <c r="Y119" i="9"/>
  <c r="X119" i="9"/>
  <c r="W119" i="9"/>
  <c r="U119" i="9"/>
  <c r="Z119" i="9"/>
  <c r="S119" i="9"/>
  <c r="Q115" i="9"/>
  <c r="V115" i="9"/>
  <c r="AB115" i="9"/>
  <c r="AA115" i="9"/>
  <c r="Y115" i="9"/>
  <c r="X115" i="9"/>
  <c r="W115" i="9"/>
  <c r="U115" i="9"/>
  <c r="Z115" i="9"/>
  <c r="S115" i="9"/>
  <c r="Q111" i="9"/>
  <c r="V111" i="9"/>
  <c r="AB111" i="9"/>
  <c r="AA111" i="9"/>
  <c r="Y111" i="9"/>
  <c r="X111" i="9"/>
  <c r="W111" i="9"/>
  <c r="U111" i="9"/>
  <c r="Z111" i="9"/>
  <c r="S111" i="9"/>
  <c r="Q107" i="9"/>
  <c r="V107" i="9"/>
  <c r="AB107" i="9"/>
  <c r="AA107" i="9"/>
  <c r="Y107" i="9"/>
  <c r="X107" i="9"/>
  <c r="W107" i="9"/>
  <c r="U107" i="9"/>
  <c r="Z107" i="9"/>
  <c r="S107" i="9"/>
  <c r="Q103" i="9"/>
  <c r="V103" i="9"/>
  <c r="AB103" i="9"/>
  <c r="AA103" i="9"/>
  <c r="Y103" i="9"/>
  <c r="X103" i="9"/>
  <c r="W103" i="9"/>
  <c r="U103" i="9"/>
  <c r="Z103" i="9"/>
  <c r="S103" i="9"/>
  <c r="Q99" i="9"/>
  <c r="V99" i="9"/>
  <c r="AB99" i="9"/>
  <c r="AA99" i="9"/>
  <c r="Y99" i="9"/>
  <c r="X99" i="9"/>
  <c r="W99" i="9"/>
  <c r="U99" i="9"/>
  <c r="Z99" i="9"/>
  <c r="S99" i="9"/>
  <c r="Q95" i="9"/>
  <c r="V95" i="9"/>
  <c r="AB95" i="9"/>
  <c r="AA95" i="9"/>
  <c r="Y95" i="9"/>
  <c r="X95" i="9"/>
  <c r="W95" i="9"/>
  <c r="U95" i="9"/>
  <c r="Z95" i="9"/>
  <c r="S95" i="9"/>
  <c r="Q91" i="9"/>
  <c r="V91" i="9"/>
  <c r="AB91" i="9"/>
  <c r="AA91" i="9"/>
  <c r="Y91" i="9"/>
  <c r="X91" i="9"/>
  <c r="W91" i="9"/>
  <c r="U91" i="9"/>
  <c r="Z91" i="9"/>
  <c r="S91" i="9"/>
  <c r="Q87" i="9"/>
  <c r="V87" i="9"/>
  <c r="AB87" i="9"/>
  <c r="AA87" i="9"/>
  <c r="Y87" i="9"/>
  <c r="X87" i="9"/>
  <c r="W87" i="9"/>
  <c r="U87" i="9"/>
  <c r="Z87" i="9"/>
  <c r="S87" i="9"/>
  <c r="Q83" i="9"/>
  <c r="V83" i="9"/>
  <c r="AB83" i="9"/>
  <c r="AA83" i="9"/>
  <c r="Y83" i="9"/>
  <c r="X83" i="9"/>
  <c r="W83" i="9"/>
  <c r="U83" i="9"/>
  <c r="Z83" i="9"/>
  <c r="S83" i="9"/>
  <c r="Q79" i="9"/>
  <c r="V79" i="9"/>
  <c r="AB79" i="9"/>
  <c r="AA79" i="9"/>
  <c r="Y79" i="9"/>
  <c r="X79" i="9"/>
  <c r="W79" i="9"/>
  <c r="U79" i="9"/>
  <c r="Z79" i="9"/>
  <c r="S79" i="9"/>
  <c r="Q75" i="9"/>
  <c r="V75" i="9"/>
  <c r="AB75" i="9"/>
  <c r="AA75" i="9"/>
  <c r="Y75" i="9"/>
  <c r="X75" i="9"/>
  <c r="W75" i="9"/>
  <c r="U75" i="9"/>
  <c r="Z75" i="9"/>
  <c r="S75" i="9"/>
  <c r="Q71" i="9"/>
  <c r="V71" i="9"/>
  <c r="AB71" i="9"/>
  <c r="AA71" i="9"/>
  <c r="Y71" i="9"/>
  <c r="X71" i="9"/>
  <c r="W71" i="9"/>
  <c r="U71" i="9"/>
  <c r="Z71" i="9"/>
  <c r="S71" i="9"/>
  <c r="Q67" i="9"/>
  <c r="V67" i="9"/>
  <c r="AB67" i="9"/>
  <c r="AA67" i="9"/>
  <c r="Y67" i="9"/>
  <c r="X67" i="9"/>
  <c r="W67" i="9"/>
  <c r="U67" i="9"/>
  <c r="Z67" i="9"/>
  <c r="S67" i="9"/>
  <c r="Q63" i="9"/>
  <c r="V63" i="9"/>
  <c r="AB63" i="9"/>
  <c r="AA63" i="9"/>
  <c r="Y63" i="9"/>
  <c r="X63" i="9"/>
  <c r="W63" i="9"/>
  <c r="U63" i="9"/>
  <c r="Z63" i="9"/>
  <c r="S63" i="9"/>
  <c r="Q59" i="9"/>
  <c r="V59" i="9"/>
  <c r="AB59" i="9"/>
  <c r="AA59" i="9"/>
  <c r="Y59" i="9"/>
  <c r="X59" i="9"/>
  <c r="W59" i="9"/>
  <c r="U59" i="9"/>
  <c r="Z59" i="9"/>
  <c r="S59" i="9"/>
  <c r="Q55" i="9"/>
  <c r="V55" i="9"/>
  <c r="AB55" i="9"/>
  <c r="AA55" i="9"/>
  <c r="Y55" i="9"/>
  <c r="X55" i="9"/>
  <c r="W55" i="9"/>
  <c r="U55" i="9"/>
  <c r="Z55" i="9"/>
  <c r="S55" i="9"/>
  <c r="Q51" i="9"/>
  <c r="V51" i="9"/>
  <c r="AB51" i="9"/>
  <c r="AA51" i="9"/>
  <c r="Y51" i="9"/>
  <c r="X51" i="9"/>
  <c r="W51" i="9"/>
  <c r="U51" i="9"/>
  <c r="Z51" i="9"/>
  <c r="S51" i="9"/>
  <c r="Q47" i="9"/>
  <c r="AB47" i="9"/>
  <c r="V47" i="9"/>
  <c r="AA47" i="9"/>
  <c r="Y47" i="9"/>
  <c r="X47" i="9"/>
  <c r="W47" i="9"/>
  <c r="U47" i="9"/>
  <c r="Z47" i="9"/>
  <c r="S47" i="9"/>
  <c r="Q43" i="9"/>
  <c r="V43" i="9"/>
  <c r="AB43" i="9"/>
  <c r="AA43" i="9"/>
  <c r="Y43" i="9"/>
  <c r="X43" i="9"/>
  <c r="W43" i="9"/>
  <c r="U43" i="9"/>
  <c r="Z43" i="9"/>
  <c r="S43" i="9"/>
  <c r="Q39" i="9"/>
  <c r="AB39" i="9"/>
  <c r="V39" i="9"/>
  <c r="AA39" i="9"/>
  <c r="Y39" i="9"/>
  <c r="X39" i="9"/>
  <c r="W39" i="9"/>
  <c r="U39" i="9"/>
  <c r="Z39" i="9"/>
  <c r="S39" i="9"/>
  <c r="Q35" i="9"/>
  <c r="V35" i="9"/>
  <c r="AB35" i="9"/>
  <c r="AA35" i="9"/>
  <c r="Y35" i="9"/>
  <c r="X35" i="9"/>
  <c r="W35" i="9"/>
  <c r="U35" i="9"/>
  <c r="Z35" i="9"/>
  <c r="S35" i="9"/>
  <c r="Q31" i="9"/>
  <c r="V31" i="9"/>
  <c r="AB31" i="9"/>
  <c r="AA31" i="9"/>
  <c r="Y31" i="9"/>
  <c r="X31" i="9"/>
  <c r="W31" i="9"/>
  <c r="U31" i="9"/>
  <c r="Z31" i="9"/>
  <c r="S31" i="9"/>
  <c r="Q27" i="9"/>
  <c r="V27" i="9"/>
  <c r="AB27" i="9"/>
  <c r="AA27" i="9"/>
  <c r="Y27" i="9"/>
  <c r="X27" i="9"/>
  <c r="W27" i="9"/>
  <c r="U27" i="9"/>
  <c r="Z27" i="9"/>
  <c r="S27" i="9"/>
  <c r="Q23" i="9"/>
  <c r="V23" i="9"/>
  <c r="AB23" i="9"/>
  <c r="AA23" i="9"/>
  <c r="Y23" i="9"/>
  <c r="X23" i="9"/>
  <c r="W23" i="9"/>
  <c r="U23" i="9"/>
  <c r="Z23" i="9"/>
  <c r="S23" i="9"/>
  <c r="Q19" i="9"/>
  <c r="V19" i="9"/>
  <c r="AB19" i="9"/>
  <c r="AA19" i="9"/>
  <c r="Y19" i="9"/>
  <c r="X19" i="9"/>
  <c r="W19" i="9"/>
  <c r="U19" i="9"/>
  <c r="Z19" i="9"/>
  <c r="S19" i="9"/>
  <c r="Q15" i="9"/>
  <c r="V15" i="9"/>
  <c r="AB15" i="9"/>
  <c r="AA15" i="9"/>
  <c r="Y15" i="9"/>
  <c r="X15" i="9"/>
  <c r="W15" i="9"/>
  <c r="U15" i="9"/>
  <c r="Z15" i="9"/>
  <c r="S15" i="9"/>
  <c r="Q11" i="9"/>
  <c r="AB11" i="9"/>
  <c r="V11" i="9"/>
  <c r="AA11" i="9"/>
  <c r="Y11" i="9"/>
  <c r="X11" i="9"/>
  <c r="W11" i="9"/>
  <c r="U11" i="9"/>
  <c r="Z11" i="9"/>
  <c r="S11" i="9"/>
  <c r="Q7" i="9"/>
  <c r="V7" i="9"/>
  <c r="AB7" i="9"/>
  <c r="AA7" i="9"/>
  <c r="Y7" i="9"/>
  <c r="X7" i="9"/>
  <c r="W7" i="9"/>
  <c r="U7" i="9"/>
  <c r="Z7" i="9"/>
  <c r="S7" i="9"/>
  <c r="Q3" i="9"/>
  <c r="V3" i="9"/>
  <c r="AB3" i="9"/>
  <c r="AA3" i="9"/>
  <c r="Y3" i="9"/>
  <c r="X3" i="9"/>
  <c r="W3" i="9"/>
  <c r="U3" i="9"/>
  <c r="Z3" i="9"/>
  <c r="S3" i="9"/>
  <c r="B547" i="9"/>
  <c r="AB2" i="9"/>
  <c r="T545" i="9"/>
  <c r="T541" i="9"/>
  <c r="T537" i="9"/>
  <c r="T533" i="9"/>
  <c r="T529" i="9"/>
  <c r="T525" i="9"/>
  <c r="T521" i="9"/>
  <c r="T517" i="9"/>
  <c r="T513" i="9"/>
  <c r="T509" i="9"/>
  <c r="T505" i="9"/>
  <c r="T501" i="9"/>
  <c r="T497" i="9"/>
  <c r="T493" i="9"/>
  <c r="T489" i="9"/>
  <c r="T485" i="9"/>
  <c r="T481" i="9"/>
  <c r="T477" i="9"/>
  <c r="T473" i="9"/>
  <c r="T469" i="9"/>
  <c r="T465" i="9"/>
  <c r="T461" i="9"/>
  <c r="T457" i="9"/>
  <c r="T453" i="9"/>
  <c r="T449" i="9"/>
  <c r="T445" i="9"/>
  <c r="T441" i="9"/>
  <c r="T437" i="9"/>
  <c r="T433" i="9"/>
  <c r="T429" i="9"/>
  <c r="T425" i="9"/>
  <c r="T421" i="9"/>
  <c r="T417" i="9"/>
  <c r="T413" i="9"/>
  <c r="T409" i="9"/>
  <c r="T405" i="9"/>
  <c r="T401" i="9"/>
  <c r="T397" i="9"/>
  <c r="T393" i="9"/>
  <c r="T389" i="9"/>
  <c r="T385" i="9"/>
  <c r="T381" i="9"/>
  <c r="T377" i="9"/>
  <c r="T373" i="9"/>
  <c r="T369" i="9"/>
  <c r="T365" i="9"/>
  <c r="T361" i="9"/>
  <c r="T357" i="9"/>
  <c r="T353" i="9"/>
  <c r="T349" i="9"/>
  <c r="T345" i="9"/>
  <c r="T341" i="9"/>
  <c r="T337" i="9"/>
  <c r="T333" i="9"/>
  <c r="T329" i="9"/>
  <c r="T325" i="9"/>
  <c r="T321" i="9"/>
  <c r="T317" i="9"/>
  <c r="T313" i="9"/>
  <c r="T309" i="9"/>
  <c r="T305" i="9"/>
  <c r="T301" i="9"/>
  <c r="T297" i="9"/>
  <c r="T293" i="9"/>
  <c r="T289" i="9"/>
  <c r="T285" i="9"/>
  <c r="T281" i="9"/>
  <c r="T277" i="9"/>
  <c r="T273" i="9"/>
  <c r="T269" i="9"/>
  <c r="T265" i="9"/>
  <c r="T261" i="9"/>
  <c r="T257" i="9"/>
  <c r="T253" i="9"/>
  <c r="T249" i="9"/>
  <c r="T245" i="9"/>
  <c r="T241" i="9"/>
  <c r="T237" i="9"/>
  <c r="T233" i="9"/>
  <c r="T229" i="9"/>
  <c r="T225" i="9"/>
  <c r="T221" i="9"/>
  <c r="T217" i="9"/>
  <c r="T213" i="9"/>
  <c r="T209" i="9"/>
  <c r="T205" i="9"/>
  <c r="T201" i="9"/>
  <c r="T197" i="9"/>
  <c r="T193" i="9"/>
  <c r="T189" i="9"/>
  <c r="T185" i="9"/>
  <c r="T177" i="9"/>
  <c r="T169" i="9"/>
  <c r="T161" i="9"/>
  <c r="T157" i="9"/>
  <c r="T149" i="9"/>
  <c r="T145" i="9"/>
  <c r="T137" i="9"/>
  <c r="T133" i="9"/>
  <c r="T125" i="9"/>
  <c r="T121" i="9"/>
  <c r="T117" i="9"/>
  <c r="T109" i="9"/>
  <c r="T105" i="9"/>
  <c r="T97" i="9"/>
  <c r="T93" i="9"/>
  <c r="T85" i="9"/>
  <c r="T77" i="9"/>
  <c r="T73" i="9"/>
  <c r="T65" i="9"/>
  <c r="T61" i="9"/>
  <c r="T53" i="9"/>
  <c r="T49" i="9"/>
  <c r="T41" i="9"/>
  <c r="T37" i="9"/>
  <c r="T29" i="9"/>
  <c r="T25" i="9"/>
  <c r="T17" i="9"/>
  <c r="T9" i="9"/>
  <c r="T5" i="9"/>
  <c r="R545" i="9"/>
  <c r="R537" i="9"/>
  <c r="R529" i="9"/>
  <c r="R525" i="9"/>
  <c r="R517" i="9"/>
  <c r="R513" i="9"/>
  <c r="R505" i="9"/>
  <c r="R501" i="9"/>
  <c r="R497" i="9"/>
  <c r="R489" i="9"/>
  <c r="R485" i="9"/>
  <c r="R481" i="9"/>
  <c r="R477" i="9"/>
  <c r="R469" i="9"/>
  <c r="R465" i="9"/>
  <c r="R457" i="9"/>
  <c r="R453" i="9"/>
  <c r="R449" i="9"/>
  <c r="R445" i="9"/>
  <c r="R441" i="9"/>
  <c r="R433" i="9"/>
  <c r="R425" i="9"/>
  <c r="R421" i="9"/>
  <c r="R417" i="9"/>
  <c r="R409" i="9"/>
  <c r="R401" i="9"/>
  <c r="R393" i="9"/>
  <c r="R389" i="9"/>
  <c r="R385" i="9"/>
  <c r="R381" i="9"/>
  <c r="R377" i="9"/>
  <c r="R369" i="9"/>
  <c r="R365" i="9"/>
  <c r="R357" i="9"/>
  <c r="R353" i="9"/>
  <c r="R345" i="9"/>
  <c r="R337" i="9"/>
  <c r="R329" i="9"/>
  <c r="R325" i="9"/>
  <c r="R321" i="9"/>
  <c r="R317" i="9"/>
  <c r="R313" i="9"/>
  <c r="R309" i="9"/>
  <c r="R305" i="9"/>
  <c r="R301" i="9"/>
  <c r="R293" i="9"/>
  <c r="R289" i="9"/>
  <c r="R281" i="9"/>
  <c r="R273" i="9"/>
  <c r="R269" i="9"/>
  <c r="R261" i="9"/>
  <c r="R253" i="9"/>
  <c r="R249" i="9"/>
  <c r="R245" i="9"/>
  <c r="R241" i="9"/>
  <c r="R233" i="9"/>
  <c r="R229" i="9"/>
  <c r="R225" i="9"/>
  <c r="R217" i="9"/>
  <c r="R213" i="9"/>
  <c r="R205" i="9"/>
  <c r="R197" i="9"/>
  <c r="R193" i="9"/>
  <c r="R185" i="9"/>
  <c r="R180" i="9"/>
  <c r="R172" i="9"/>
  <c r="R164" i="9"/>
  <c r="R156" i="9"/>
  <c r="R148" i="9"/>
  <c r="R140" i="9"/>
  <c r="R132" i="9"/>
  <c r="R124" i="9"/>
  <c r="R116" i="9"/>
  <c r="R108" i="9"/>
  <c r="R100" i="9"/>
  <c r="R92" i="9"/>
  <c r="R84" i="9"/>
  <c r="R76" i="9"/>
  <c r="R68" i="9"/>
  <c r="R60" i="9"/>
  <c r="R52" i="9"/>
  <c r="R44" i="9"/>
  <c r="R36" i="9"/>
  <c r="R28" i="9"/>
  <c r="R20" i="9"/>
  <c r="R12" i="9"/>
  <c r="R4" i="9"/>
  <c r="S531" i="9"/>
  <c r="S523" i="9"/>
  <c r="S515" i="9"/>
  <c r="S507" i="9"/>
  <c r="S499" i="9"/>
  <c r="S491" i="9"/>
  <c r="S483" i="9"/>
  <c r="S475" i="9"/>
  <c r="S459" i="9"/>
  <c r="U545" i="9"/>
  <c r="U529" i="9"/>
  <c r="U513" i="9"/>
  <c r="U497" i="9"/>
  <c r="U465" i="9"/>
  <c r="U433" i="9"/>
  <c r="U417" i="9"/>
  <c r="U401" i="9"/>
  <c r="U369" i="9"/>
  <c r="U353" i="9"/>
  <c r="U337" i="9"/>
  <c r="U305" i="9"/>
  <c r="U289" i="9"/>
  <c r="U268" i="9"/>
  <c r="U236" i="9"/>
  <c r="U204" i="9"/>
  <c r="U172" i="9"/>
  <c r="U137" i="9"/>
  <c r="U73" i="9"/>
  <c r="U9" i="9"/>
  <c r="Z488" i="9"/>
  <c r="Z424" i="9"/>
  <c r="Z360" i="9"/>
  <c r="Z296" i="9"/>
  <c r="Z232" i="9"/>
  <c r="Z168" i="9"/>
  <c r="Z104" i="9"/>
  <c r="Z40" i="9"/>
  <c r="X391" i="9"/>
  <c r="X53" i="9"/>
  <c r="W340" i="9"/>
  <c r="W84" i="9"/>
  <c r="Q541" i="9"/>
  <c r="V541" i="9"/>
  <c r="AB541" i="9"/>
  <c r="AA541" i="9"/>
  <c r="W541" i="9"/>
  <c r="Y541" i="9"/>
  <c r="Z541" i="9"/>
  <c r="X541" i="9"/>
  <c r="S541" i="9"/>
  <c r="Q533" i="9"/>
  <c r="AB533" i="9"/>
  <c r="V533" i="9"/>
  <c r="AA533" i="9"/>
  <c r="W533" i="9"/>
  <c r="Y533" i="9"/>
  <c r="Z533" i="9"/>
  <c r="X533" i="9"/>
  <c r="S533" i="9"/>
  <c r="Q521" i="9"/>
  <c r="V521" i="9"/>
  <c r="AB521" i="9"/>
  <c r="AA521" i="9"/>
  <c r="W521" i="9"/>
  <c r="Y521" i="9"/>
  <c r="Z521" i="9"/>
  <c r="X521" i="9"/>
  <c r="S521" i="9"/>
  <c r="Q509" i="9"/>
  <c r="V509" i="9"/>
  <c r="AB509" i="9"/>
  <c r="AA509" i="9"/>
  <c r="W509" i="9"/>
  <c r="Y509" i="9"/>
  <c r="Z509" i="9"/>
  <c r="X509" i="9"/>
  <c r="S509" i="9"/>
  <c r="Q493" i="9"/>
  <c r="V493" i="9"/>
  <c r="AB493" i="9"/>
  <c r="AA493" i="9"/>
  <c r="W493" i="9"/>
  <c r="Y493" i="9"/>
  <c r="Z493" i="9"/>
  <c r="X493" i="9"/>
  <c r="S493" i="9"/>
  <c r="Q481" i="9"/>
  <c r="AB481" i="9"/>
  <c r="V481" i="9"/>
  <c r="AA481" i="9"/>
  <c r="W481" i="9"/>
  <c r="Y481" i="9"/>
  <c r="Z481" i="9"/>
  <c r="X481" i="9"/>
  <c r="S481" i="9"/>
  <c r="Q473" i="9"/>
  <c r="V473" i="9"/>
  <c r="AB473" i="9"/>
  <c r="AA473" i="9"/>
  <c r="W473" i="9"/>
  <c r="Y473" i="9"/>
  <c r="Z473" i="9"/>
  <c r="X473" i="9"/>
  <c r="S473" i="9"/>
  <c r="Q461" i="9"/>
  <c r="V461" i="9"/>
  <c r="AB461" i="9"/>
  <c r="AA461" i="9"/>
  <c r="W461" i="9"/>
  <c r="Y461" i="9"/>
  <c r="Z461" i="9"/>
  <c r="X461" i="9"/>
  <c r="S461" i="9"/>
  <c r="Q449" i="9"/>
  <c r="AB449" i="9"/>
  <c r="V449" i="9"/>
  <c r="AA449" i="9"/>
  <c r="W449" i="9"/>
  <c r="Y449" i="9"/>
  <c r="Z449" i="9"/>
  <c r="X449" i="9"/>
  <c r="S449" i="9"/>
  <c r="Q437" i="9"/>
  <c r="AB437" i="9"/>
  <c r="AA437" i="9"/>
  <c r="V437" i="9"/>
  <c r="W437" i="9"/>
  <c r="Y437" i="9"/>
  <c r="Z437" i="9"/>
  <c r="X437" i="9"/>
  <c r="S437" i="9"/>
  <c r="Q429" i="9"/>
  <c r="V429" i="9"/>
  <c r="AB429" i="9"/>
  <c r="AA429" i="9"/>
  <c r="W429" i="9"/>
  <c r="Y429" i="9"/>
  <c r="Z429" i="9"/>
  <c r="X429" i="9"/>
  <c r="S429" i="9"/>
  <c r="Q413" i="9"/>
  <c r="V413" i="9"/>
  <c r="AB413" i="9"/>
  <c r="AA413" i="9"/>
  <c r="W413" i="9"/>
  <c r="Y413" i="9"/>
  <c r="Z413" i="9"/>
  <c r="X413" i="9"/>
  <c r="S413" i="9"/>
  <c r="Q405" i="9"/>
  <c r="AB405" i="9"/>
  <c r="V405" i="9"/>
  <c r="AA405" i="9"/>
  <c r="W405" i="9"/>
  <c r="Y405" i="9"/>
  <c r="Z405" i="9"/>
  <c r="X405" i="9"/>
  <c r="S405" i="9"/>
  <c r="Q397" i="9"/>
  <c r="V397" i="9"/>
  <c r="AB397" i="9"/>
  <c r="AA397" i="9"/>
  <c r="W397" i="9"/>
  <c r="Y397" i="9"/>
  <c r="Z397" i="9"/>
  <c r="X397" i="9"/>
  <c r="S397" i="9"/>
  <c r="Q385" i="9"/>
  <c r="AB385" i="9"/>
  <c r="V385" i="9"/>
  <c r="AA385" i="9"/>
  <c r="W385" i="9"/>
  <c r="Y385" i="9"/>
  <c r="Z385" i="9"/>
  <c r="X385" i="9"/>
  <c r="S385" i="9"/>
  <c r="Q373" i="9"/>
  <c r="AB373" i="9"/>
  <c r="AA373" i="9"/>
  <c r="V373" i="9"/>
  <c r="W373" i="9"/>
  <c r="Y373" i="9"/>
  <c r="Z373" i="9"/>
  <c r="X373" i="9"/>
  <c r="S373" i="9"/>
  <c r="Q361" i="9"/>
  <c r="V361" i="9"/>
  <c r="AB361" i="9"/>
  <c r="AA361" i="9"/>
  <c r="W361" i="9"/>
  <c r="Y361" i="9"/>
  <c r="Z361" i="9"/>
  <c r="X361" i="9"/>
  <c r="S361" i="9"/>
  <c r="Q349" i="9"/>
  <c r="AB349" i="9"/>
  <c r="V349" i="9"/>
  <c r="AA349" i="9"/>
  <c r="W349" i="9"/>
  <c r="Y349" i="9"/>
  <c r="Z349" i="9"/>
  <c r="X349" i="9"/>
  <c r="S349" i="9"/>
  <c r="Q341" i="9"/>
  <c r="AB341" i="9"/>
  <c r="V341" i="9"/>
  <c r="AA341" i="9"/>
  <c r="W341" i="9"/>
  <c r="Y341" i="9"/>
  <c r="Z341" i="9"/>
  <c r="S341" i="9"/>
  <c r="Q333" i="9"/>
  <c r="AB333" i="9"/>
  <c r="V333" i="9"/>
  <c r="AA333" i="9"/>
  <c r="W333" i="9"/>
  <c r="Y333" i="9"/>
  <c r="Z333" i="9"/>
  <c r="X333" i="9"/>
  <c r="S333" i="9"/>
  <c r="Q321" i="9"/>
  <c r="AB321" i="9"/>
  <c r="V321" i="9"/>
  <c r="AA321" i="9"/>
  <c r="W321" i="9"/>
  <c r="Y321" i="9"/>
  <c r="Z321" i="9"/>
  <c r="X321" i="9"/>
  <c r="S321" i="9"/>
  <c r="Q309" i="9"/>
  <c r="AB309" i="9"/>
  <c r="AA309" i="9"/>
  <c r="V309" i="9"/>
  <c r="W309" i="9"/>
  <c r="Y309" i="9"/>
  <c r="Z309" i="9"/>
  <c r="S309" i="9"/>
  <c r="Q297" i="9"/>
  <c r="V297" i="9"/>
  <c r="AB297" i="9"/>
  <c r="W297" i="9"/>
  <c r="AA297" i="9"/>
  <c r="Y297" i="9"/>
  <c r="X297" i="9"/>
  <c r="Z297" i="9"/>
  <c r="S297" i="9"/>
  <c r="Q285" i="9"/>
  <c r="V285" i="9"/>
  <c r="AB285" i="9"/>
  <c r="AA285" i="9"/>
  <c r="W285" i="9"/>
  <c r="Y285" i="9"/>
  <c r="Z285" i="9"/>
  <c r="X285" i="9"/>
  <c r="S285" i="9"/>
  <c r="Q277" i="9"/>
  <c r="AB277" i="9"/>
  <c r="V277" i="9"/>
  <c r="AA277" i="9"/>
  <c r="W277" i="9"/>
  <c r="Y277" i="9"/>
  <c r="Z277" i="9"/>
  <c r="U277" i="9"/>
  <c r="X277" i="9"/>
  <c r="S277" i="9"/>
  <c r="Q265" i="9"/>
  <c r="V265" i="9"/>
  <c r="AB265" i="9"/>
  <c r="W265" i="9"/>
  <c r="AA265" i="9"/>
  <c r="Y265" i="9"/>
  <c r="X265" i="9"/>
  <c r="Z265" i="9"/>
  <c r="U265" i="9"/>
  <c r="S265" i="9"/>
  <c r="Q257" i="9"/>
  <c r="V257" i="9"/>
  <c r="AB257" i="9"/>
  <c r="AA257" i="9"/>
  <c r="W257" i="9"/>
  <c r="Y257" i="9"/>
  <c r="Z257" i="9"/>
  <c r="X257" i="9"/>
  <c r="U257" i="9"/>
  <c r="S257" i="9"/>
  <c r="Q249" i="9"/>
  <c r="V249" i="9"/>
  <c r="AB249" i="9"/>
  <c r="W249" i="9"/>
  <c r="Y249" i="9"/>
  <c r="X249" i="9"/>
  <c r="Z249" i="9"/>
  <c r="U249" i="9"/>
  <c r="S249" i="9"/>
  <c r="Q237" i="9"/>
  <c r="V237" i="9"/>
  <c r="AB237" i="9"/>
  <c r="Y237" i="9"/>
  <c r="AA237" i="9"/>
  <c r="W237" i="9"/>
  <c r="Z237" i="9"/>
  <c r="X237" i="9"/>
  <c r="U237" i="9"/>
  <c r="S237" i="9"/>
  <c r="Q221" i="9"/>
  <c r="V221" i="9"/>
  <c r="AB221" i="9"/>
  <c r="Y221" i="9"/>
  <c r="AA221" i="9"/>
  <c r="W221" i="9"/>
  <c r="Z221" i="9"/>
  <c r="X221" i="9"/>
  <c r="U221" i="9"/>
  <c r="S221" i="9"/>
  <c r="Q209" i="9"/>
  <c r="V209" i="9"/>
  <c r="AB209" i="9"/>
  <c r="Y209" i="9"/>
  <c r="W209" i="9"/>
  <c r="AA209" i="9"/>
  <c r="Z209" i="9"/>
  <c r="X209" i="9"/>
  <c r="U209" i="9"/>
  <c r="S209" i="9"/>
  <c r="Q201" i="9"/>
  <c r="V201" i="9"/>
  <c r="AB201" i="9"/>
  <c r="Y201" i="9"/>
  <c r="W201" i="9"/>
  <c r="AA201" i="9"/>
  <c r="X201" i="9"/>
  <c r="Z201" i="9"/>
  <c r="U201" i="9"/>
  <c r="S201" i="9"/>
  <c r="Q189" i="9"/>
  <c r="V189" i="9"/>
  <c r="AB189" i="9"/>
  <c r="AA189" i="9"/>
  <c r="Y189" i="9"/>
  <c r="W189" i="9"/>
  <c r="Z189" i="9"/>
  <c r="X189" i="9"/>
  <c r="U189" i="9"/>
  <c r="S189" i="9"/>
  <c r="Q181" i="9"/>
  <c r="AB181" i="9"/>
  <c r="AA181" i="9"/>
  <c r="V181" i="9"/>
  <c r="Y181" i="9"/>
  <c r="W181" i="9"/>
  <c r="Z181" i="9"/>
  <c r="U181" i="9"/>
  <c r="R181" i="9"/>
  <c r="S181" i="9"/>
  <c r="Q173" i="9"/>
  <c r="V173" i="9"/>
  <c r="AB173" i="9"/>
  <c r="AA173" i="9"/>
  <c r="Y173" i="9"/>
  <c r="W173" i="9"/>
  <c r="Z173" i="9"/>
  <c r="X173" i="9"/>
  <c r="U173" i="9"/>
  <c r="R173" i="9"/>
  <c r="S173" i="9"/>
  <c r="Q165" i="9"/>
  <c r="AB165" i="9"/>
  <c r="AA165" i="9"/>
  <c r="V165" i="9"/>
  <c r="Y165" i="9"/>
  <c r="W165" i="9"/>
  <c r="Z165" i="9"/>
  <c r="U165" i="9"/>
  <c r="R165" i="9"/>
  <c r="X165" i="9"/>
  <c r="S165" i="9"/>
  <c r="Q153" i="9"/>
  <c r="V153" i="9"/>
  <c r="AB153" i="9"/>
  <c r="AA153" i="9"/>
  <c r="Y153" i="9"/>
  <c r="W153" i="9"/>
  <c r="X153" i="9"/>
  <c r="Z153" i="9"/>
  <c r="R153" i="9"/>
  <c r="U153" i="9"/>
  <c r="S153" i="9"/>
  <c r="Q141" i="9"/>
  <c r="V141" i="9"/>
  <c r="AB141" i="9"/>
  <c r="AA141" i="9"/>
  <c r="Y141" i="9"/>
  <c r="W141" i="9"/>
  <c r="Z141" i="9"/>
  <c r="X141" i="9"/>
  <c r="U141" i="9"/>
  <c r="R141" i="9"/>
  <c r="S141" i="9"/>
  <c r="Q129" i="9"/>
  <c r="V129" i="9"/>
  <c r="AB129" i="9"/>
  <c r="AA129" i="9"/>
  <c r="Y129" i="9"/>
  <c r="W129" i="9"/>
  <c r="Z129" i="9"/>
  <c r="X129" i="9"/>
  <c r="U129" i="9"/>
  <c r="R129" i="9"/>
  <c r="S129" i="9"/>
  <c r="Q113" i="9"/>
  <c r="V113" i="9"/>
  <c r="AB113" i="9"/>
  <c r="AA113" i="9"/>
  <c r="Y113" i="9"/>
  <c r="W113" i="9"/>
  <c r="Z113" i="9"/>
  <c r="X113" i="9"/>
  <c r="U113" i="9"/>
  <c r="R113" i="9"/>
  <c r="S113" i="9"/>
  <c r="Q101" i="9"/>
  <c r="AB101" i="9"/>
  <c r="AA101" i="9"/>
  <c r="V101" i="9"/>
  <c r="Y101" i="9"/>
  <c r="W101" i="9"/>
  <c r="Z101" i="9"/>
  <c r="R101" i="9"/>
  <c r="X101" i="9"/>
  <c r="U101" i="9"/>
  <c r="S101" i="9"/>
  <c r="Q89" i="9"/>
  <c r="V89" i="9"/>
  <c r="AB89" i="9"/>
  <c r="AA89" i="9"/>
  <c r="Y89" i="9"/>
  <c r="W89" i="9"/>
  <c r="X89" i="9"/>
  <c r="Z89" i="9"/>
  <c r="R89" i="9"/>
  <c r="S89" i="9"/>
  <c r="Q81" i="9"/>
  <c r="V81" i="9"/>
  <c r="AB81" i="9"/>
  <c r="AA81" i="9"/>
  <c r="Y81" i="9"/>
  <c r="W81" i="9"/>
  <c r="Z81" i="9"/>
  <c r="X81" i="9"/>
  <c r="U81" i="9"/>
  <c r="R81" i="9"/>
  <c r="S81" i="9"/>
  <c r="Q69" i="9"/>
  <c r="AB69" i="9"/>
  <c r="AA69" i="9"/>
  <c r="Y69" i="9"/>
  <c r="V69" i="9"/>
  <c r="W69" i="9"/>
  <c r="Z69" i="9"/>
  <c r="X69" i="9"/>
  <c r="R69" i="9"/>
  <c r="U69" i="9"/>
  <c r="S69" i="9"/>
  <c r="Q57" i="9"/>
  <c r="V57" i="9"/>
  <c r="AB57" i="9"/>
  <c r="AA57" i="9"/>
  <c r="Y57" i="9"/>
  <c r="W57" i="9"/>
  <c r="X57" i="9"/>
  <c r="Z57" i="9"/>
  <c r="R57" i="9"/>
  <c r="S57" i="9"/>
  <c r="Q45" i="9"/>
  <c r="V45" i="9"/>
  <c r="AB45" i="9"/>
  <c r="AA45" i="9"/>
  <c r="Y45" i="9"/>
  <c r="W45" i="9"/>
  <c r="Z45" i="9"/>
  <c r="X45" i="9"/>
  <c r="U45" i="9"/>
  <c r="R45" i="9"/>
  <c r="S45" i="9"/>
  <c r="Q33" i="9"/>
  <c r="V33" i="9"/>
  <c r="AB33" i="9"/>
  <c r="AA33" i="9"/>
  <c r="Y33" i="9"/>
  <c r="W33" i="9"/>
  <c r="Z33" i="9"/>
  <c r="X33" i="9"/>
  <c r="U33" i="9"/>
  <c r="R33" i="9"/>
  <c r="S33" i="9"/>
  <c r="Q21" i="9"/>
  <c r="V21" i="9"/>
  <c r="AB21" i="9"/>
  <c r="AA21" i="9"/>
  <c r="Y21" i="9"/>
  <c r="W21" i="9"/>
  <c r="Z21" i="9"/>
  <c r="X21" i="9"/>
  <c r="R21" i="9"/>
  <c r="U21" i="9"/>
  <c r="S21" i="9"/>
  <c r="Q13" i="9"/>
  <c r="V13" i="9"/>
  <c r="AB13" i="9"/>
  <c r="AA13" i="9"/>
  <c r="Y13" i="9"/>
  <c r="W13" i="9"/>
  <c r="Z13" i="9"/>
  <c r="X13" i="9"/>
  <c r="U13" i="9"/>
  <c r="R13" i="9"/>
  <c r="S13" i="9"/>
  <c r="Q539" i="9"/>
  <c r="V539" i="9"/>
  <c r="AB539" i="9"/>
  <c r="AA539" i="9"/>
  <c r="W539" i="9"/>
  <c r="Y539" i="9"/>
  <c r="Z539" i="9"/>
  <c r="X539" i="9"/>
  <c r="U539" i="9"/>
  <c r="Q535" i="9"/>
  <c r="V535" i="9"/>
  <c r="AB535" i="9"/>
  <c r="AA535" i="9"/>
  <c r="W535" i="9"/>
  <c r="Y535" i="9"/>
  <c r="Z535" i="9"/>
  <c r="U535" i="9"/>
  <c r="Q527" i="9"/>
  <c r="V527" i="9"/>
  <c r="AA527" i="9"/>
  <c r="W527" i="9"/>
  <c r="AB527" i="9"/>
  <c r="Y527" i="9"/>
  <c r="Z527" i="9"/>
  <c r="X527" i="9"/>
  <c r="U527" i="9"/>
  <c r="Q519" i="9"/>
  <c r="V519" i="9"/>
  <c r="AB519" i="9"/>
  <c r="AA519" i="9"/>
  <c r="W519" i="9"/>
  <c r="Y519" i="9"/>
  <c r="Z519" i="9"/>
  <c r="U519" i="9"/>
  <c r="Q511" i="9"/>
  <c r="V511" i="9"/>
  <c r="AB511" i="9"/>
  <c r="AA511" i="9"/>
  <c r="W511" i="9"/>
  <c r="Y511" i="9"/>
  <c r="Z511" i="9"/>
  <c r="X511" i="9"/>
  <c r="U511" i="9"/>
  <c r="Q503" i="9"/>
  <c r="V503" i="9"/>
  <c r="AB503" i="9"/>
  <c r="AA503" i="9"/>
  <c r="W503" i="9"/>
  <c r="Y503" i="9"/>
  <c r="Z503" i="9"/>
  <c r="U503" i="9"/>
  <c r="Q495" i="9"/>
  <c r="V495" i="9"/>
  <c r="AB495" i="9"/>
  <c r="AA495" i="9"/>
  <c r="W495" i="9"/>
  <c r="Y495" i="9"/>
  <c r="Z495" i="9"/>
  <c r="X495" i="9"/>
  <c r="U495" i="9"/>
  <c r="Q487" i="9"/>
  <c r="V487" i="9"/>
  <c r="AB487" i="9"/>
  <c r="AA487" i="9"/>
  <c r="W487" i="9"/>
  <c r="Y487" i="9"/>
  <c r="Z487" i="9"/>
  <c r="U487" i="9"/>
  <c r="Q479" i="9"/>
  <c r="V479" i="9"/>
  <c r="AB479" i="9"/>
  <c r="AA479" i="9"/>
  <c r="W479" i="9"/>
  <c r="Y479" i="9"/>
  <c r="Z479" i="9"/>
  <c r="X479" i="9"/>
  <c r="U479" i="9"/>
  <c r="Q471" i="9"/>
  <c r="V471" i="9"/>
  <c r="AB471" i="9"/>
  <c r="AA471" i="9"/>
  <c r="W471" i="9"/>
  <c r="Y471" i="9"/>
  <c r="Z471" i="9"/>
  <c r="U471" i="9"/>
  <c r="Q467" i="9"/>
  <c r="V467" i="9"/>
  <c r="AB467" i="9"/>
  <c r="W467" i="9"/>
  <c r="Z467" i="9"/>
  <c r="Y467" i="9"/>
  <c r="U467" i="9"/>
  <c r="AA467" i="9"/>
  <c r="X467" i="9"/>
  <c r="Q463" i="9"/>
  <c r="V463" i="9"/>
  <c r="AA463" i="9"/>
  <c r="W463" i="9"/>
  <c r="AB463" i="9"/>
  <c r="Y463" i="9"/>
  <c r="Z463" i="9"/>
  <c r="X463" i="9"/>
  <c r="U463" i="9"/>
  <c r="Q455" i="9"/>
  <c r="V455" i="9"/>
  <c r="AB455" i="9"/>
  <c r="AA455" i="9"/>
  <c r="W455" i="9"/>
  <c r="Y455" i="9"/>
  <c r="Z455" i="9"/>
  <c r="U455" i="9"/>
  <c r="Q447" i="9"/>
  <c r="V447" i="9"/>
  <c r="AB447" i="9"/>
  <c r="AA447" i="9"/>
  <c r="W447" i="9"/>
  <c r="Y447" i="9"/>
  <c r="Z447" i="9"/>
  <c r="S447" i="9"/>
  <c r="X447" i="9"/>
  <c r="U447" i="9"/>
  <c r="Q439" i="9"/>
  <c r="V439" i="9"/>
  <c r="AB439" i="9"/>
  <c r="AA439" i="9"/>
  <c r="W439" i="9"/>
  <c r="Y439" i="9"/>
  <c r="Z439" i="9"/>
  <c r="S439" i="9"/>
  <c r="U439" i="9"/>
  <c r="Q435" i="9"/>
  <c r="V435" i="9"/>
  <c r="AB435" i="9"/>
  <c r="W435" i="9"/>
  <c r="AA435" i="9"/>
  <c r="Z435" i="9"/>
  <c r="S435" i="9"/>
  <c r="U435" i="9"/>
  <c r="X435" i="9"/>
  <c r="Q427" i="9"/>
  <c r="V427" i="9"/>
  <c r="AB427" i="9"/>
  <c r="AA427" i="9"/>
  <c r="W427" i="9"/>
  <c r="Y427" i="9"/>
  <c r="Z427" i="9"/>
  <c r="X427" i="9"/>
  <c r="S427" i="9"/>
  <c r="U427" i="9"/>
  <c r="Q423" i="9"/>
  <c r="V423" i="9"/>
  <c r="AB423" i="9"/>
  <c r="AA423" i="9"/>
  <c r="W423" i="9"/>
  <c r="Y423" i="9"/>
  <c r="Z423" i="9"/>
  <c r="S423" i="9"/>
  <c r="U423" i="9"/>
  <c r="Q419" i="9"/>
  <c r="V419" i="9"/>
  <c r="AB419" i="9"/>
  <c r="W419" i="9"/>
  <c r="AA419" i="9"/>
  <c r="Z419" i="9"/>
  <c r="S419" i="9"/>
  <c r="U419" i="9"/>
  <c r="Y419" i="9"/>
  <c r="X419" i="9"/>
  <c r="Q411" i="9"/>
  <c r="V411" i="9"/>
  <c r="AB411" i="9"/>
  <c r="AA411" i="9"/>
  <c r="W411" i="9"/>
  <c r="Y411" i="9"/>
  <c r="Z411" i="9"/>
  <c r="X411" i="9"/>
  <c r="S411" i="9"/>
  <c r="U411" i="9"/>
  <c r="Q403" i="9"/>
  <c r="V403" i="9"/>
  <c r="AB403" i="9"/>
  <c r="W403" i="9"/>
  <c r="Z403" i="9"/>
  <c r="S403" i="9"/>
  <c r="AA403" i="9"/>
  <c r="Y403" i="9"/>
  <c r="U403" i="9"/>
  <c r="X403" i="9"/>
  <c r="Q395" i="9"/>
  <c r="V395" i="9"/>
  <c r="AB395" i="9"/>
  <c r="AA395" i="9"/>
  <c r="W395" i="9"/>
  <c r="Y395" i="9"/>
  <c r="Z395" i="9"/>
  <c r="X395" i="9"/>
  <c r="S395" i="9"/>
  <c r="U395" i="9"/>
  <c r="Q387" i="9"/>
  <c r="V387" i="9"/>
  <c r="AB387" i="9"/>
  <c r="W387" i="9"/>
  <c r="AA387" i="9"/>
  <c r="Z387" i="9"/>
  <c r="Y387" i="9"/>
  <c r="S387" i="9"/>
  <c r="U387" i="9"/>
  <c r="X387" i="9"/>
  <c r="Q379" i="9"/>
  <c r="V379" i="9"/>
  <c r="AB379" i="9"/>
  <c r="AA379" i="9"/>
  <c r="W379" i="9"/>
  <c r="Y379" i="9"/>
  <c r="Z379" i="9"/>
  <c r="X379" i="9"/>
  <c r="S379" i="9"/>
  <c r="U379" i="9"/>
  <c r="Q375" i="9"/>
  <c r="V375" i="9"/>
  <c r="AB375" i="9"/>
  <c r="AA375" i="9"/>
  <c r="W375" i="9"/>
  <c r="Y375" i="9"/>
  <c r="Z375" i="9"/>
  <c r="S375" i="9"/>
  <c r="U375" i="9"/>
  <c r="Q371" i="9"/>
  <c r="V371" i="9"/>
  <c r="AB371" i="9"/>
  <c r="W371" i="9"/>
  <c r="AA371" i="9"/>
  <c r="Z371" i="9"/>
  <c r="S371" i="9"/>
  <c r="U371" i="9"/>
  <c r="X371" i="9"/>
  <c r="Q367" i="9"/>
  <c r="V367" i="9"/>
  <c r="AB367" i="9"/>
  <c r="AA367" i="9"/>
  <c r="W367" i="9"/>
  <c r="Y367" i="9"/>
  <c r="Z367" i="9"/>
  <c r="S367" i="9"/>
  <c r="X367" i="9"/>
  <c r="U367" i="9"/>
  <c r="Q355" i="9"/>
  <c r="AB355" i="9"/>
  <c r="V355" i="9"/>
  <c r="W355" i="9"/>
  <c r="AA355" i="9"/>
  <c r="Z355" i="9"/>
  <c r="S355" i="9"/>
  <c r="U355" i="9"/>
  <c r="Y355" i="9"/>
  <c r="X355" i="9"/>
  <c r="Q347" i="9"/>
  <c r="AB347" i="9"/>
  <c r="V347" i="9"/>
  <c r="AA347" i="9"/>
  <c r="X347" i="9"/>
  <c r="W347" i="9"/>
  <c r="Y347" i="9"/>
  <c r="Z347" i="9"/>
  <c r="S347" i="9"/>
  <c r="U347" i="9"/>
  <c r="Q339" i="9"/>
  <c r="AB339" i="9"/>
  <c r="V339" i="9"/>
  <c r="X339" i="9"/>
  <c r="W339" i="9"/>
  <c r="Z339" i="9"/>
  <c r="AA339" i="9"/>
  <c r="S339" i="9"/>
  <c r="Y339" i="9"/>
  <c r="U339" i="9"/>
  <c r="Q331" i="9"/>
  <c r="AB331" i="9"/>
  <c r="V331" i="9"/>
  <c r="AA331" i="9"/>
  <c r="X331" i="9"/>
  <c r="W331" i="9"/>
  <c r="Y331" i="9"/>
  <c r="Z331" i="9"/>
  <c r="S331" i="9"/>
  <c r="U331" i="9"/>
  <c r="Q323" i="9"/>
  <c r="AB323" i="9"/>
  <c r="V323" i="9"/>
  <c r="X323" i="9"/>
  <c r="W323" i="9"/>
  <c r="AA323" i="9"/>
  <c r="Z323" i="9"/>
  <c r="Y323" i="9"/>
  <c r="S323" i="9"/>
  <c r="U323" i="9"/>
  <c r="Q319" i="9"/>
  <c r="AB319" i="9"/>
  <c r="V319" i="9"/>
  <c r="X319" i="9"/>
  <c r="AA319" i="9"/>
  <c r="W319" i="9"/>
  <c r="Y319" i="9"/>
  <c r="Z319" i="9"/>
  <c r="S319" i="9"/>
  <c r="U319" i="9"/>
  <c r="Q311" i="9"/>
  <c r="AB311" i="9"/>
  <c r="V311" i="9"/>
  <c r="AA311" i="9"/>
  <c r="X311" i="9"/>
  <c r="W311" i="9"/>
  <c r="Y311" i="9"/>
  <c r="Z311" i="9"/>
  <c r="S311" i="9"/>
  <c r="U311" i="9"/>
  <c r="Q303" i="9"/>
  <c r="V303" i="9"/>
  <c r="AB303" i="9"/>
  <c r="X303" i="9"/>
  <c r="AA303" i="9"/>
  <c r="W303" i="9"/>
  <c r="Y303" i="9"/>
  <c r="Z303" i="9"/>
  <c r="S303" i="9"/>
  <c r="U303" i="9"/>
  <c r="V299" i="9"/>
  <c r="Q299" i="9"/>
  <c r="AB299" i="9"/>
  <c r="AA299" i="9"/>
  <c r="X299" i="9"/>
  <c r="W299" i="9"/>
  <c r="Y299" i="9"/>
  <c r="Z299" i="9"/>
  <c r="S299" i="9"/>
  <c r="U299" i="9"/>
  <c r="Q295" i="9"/>
  <c r="V295" i="9"/>
  <c r="AB295" i="9"/>
  <c r="AA295" i="9"/>
  <c r="X295" i="9"/>
  <c r="W295" i="9"/>
  <c r="Y295" i="9"/>
  <c r="Z295" i="9"/>
  <c r="S295" i="9"/>
  <c r="U295" i="9"/>
  <c r="Q287" i="9"/>
  <c r="V287" i="9"/>
  <c r="AB287" i="9"/>
  <c r="AA287" i="9"/>
  <c r="X287" i="9"/>
  <c r="W287" i="9"/>
  <c r="Y287" i="9"/>
  <c r="Z287" i="9"/>
  <c r="S287" i="9"/>
  <c r="U287" i="9"/>
  <c r="Q283" i="9"/>
  <c r="V283" i="9"/>
  <c r="AB283" i="9"/>
  <c r="AA283" i="9"/>
  <c r="X283" i="9"/>
  <c r="W283" i="9"/>
  <c r="Y283" i="9"/>
  <c r="Z283" i="9"/>
  <c r="S283" i="9"/>
  <c r="U283" i="9"/>
  <c r="V275" i="9"/>
  <c r="AB275" i="9"/>
  <c r="Q275" i="9"/>
  <c r="AA275" i="9"/>
  <c r="X275" i="9"/>
  <c r="W275" i="9"/>
  <c r="U275" i="9"/>
  <c r="Z275" i="9"/>
  <c r="S275" i="9"/>
  <c r="Y275" i="9"/>
  <c r="V267" i="9"/>
  <c r="Q267" i="9"/>
  <c r="AB267" i="9"/>
  <c r="AA267" i="9"/>
  <c r="X267" i="9"/>
  <c r="W267" i="9"/>
  <c r="Y267" i="9"/>
  <c r="U267" i="9"/>
  <c r="Z267" i="9"/>
  <c r="S267" i="9"/>
  <c r="Q247" i="9"/>
  <c r="V247" i="9"/>
  <c r="AB247" i="9"/>
  <c r="AA247" i="9"/>
  <c r="X247" i="9"/>
  <c r="W247" i="9"/>
  <c r="Y247" i="9"/>
  <c r="U247" i="9"/>
  <c r="Z247" i="9"/>
  <c r="S247" i="9"/>
  <c r="Q542" i="9"/>
  <c r="V542" i="9"/>
  <c r="AB542" i="9"/>
  <c r="AA542" i="9"/>
  <c r="W542" i="9"/>
  <c r="Y542" i="9"/>
  <c r="Z542" i="9"/>
  <c r="X542" i="9"/>
  <c r="U542" i="9"/>
  <c r="V538" i="9"/>
  <c r="Q538" i="9"/>
  <c r="AB538" i="9"/>
  <c r="AA538" i="9"/>
  <c r="W538" i="9"/>
  <c r="Y538" i="9"/>
  <c r="Z538" i="9"/>
  <c r="X538" i="9"/>
  <c r="U538" i="9"/>
  <c r="Q534" i="9"/>
  <c r="V534" i="9"/>
  <c r="AB534" i="9"/>
  <c r="AA534" i="9"/>
  <c r="W534" i="9"/>
  <c r="Y534" i="9"/>
  <c r="Z534" i="9"/>
  <c r="X534" i="9"/>
  <c r="U534" i="9"/>
  <c r="Q530" i="9"/>
  <c r="V530" i="9"/>
  <c r="AB530" i="9"/>
  <c r="AA530" i="9"/>
  <c r="W530" i="9"/>
  <c r="Y530" i="9"/>
  <c r="Z530" i="9"/>
  <c r="X530" i="9"/>
  <c r="U530" i="9"/>
  <c r="Q526" i="9"/>
  <c r="V526" i="9"/>
  <c r="AB526" i="9"/>
  <c r="AA526" i="9"/>
  <c r="W526" i="9"/>
  <c r="Y526" i="9"/>
  <c r="Z526" i="9"/>
  <c r="X526" i="9"/>
  <c r="U526" i="9"/>
  <c r="V522" i="9"/>
  <c r="Q522" i="9"/>
  <c r="AB522" i="9"/>
  <c r="AA522" i="9"/>
  <c r="W522" i="9"/>
  <c r="Y522" i="9"/>
  <c r="Z522" i="9"/>
  <c r="X522" i="9"/>
  <c r="U522" i="9"/>
  <c r="Q518" i="9"/>
  <c r="V518" i="9"/>
  <c r="AB518" i="9"/>
  <c r="AA518" i="9"/>
  <c r="W518" i="9"/>
  <c r="Y518" i="9"/>
  <c r="Z518" i="9"/>
  <c r="X518" i="9"/>
  <c r="U518" i="9"/>
  <c r="Q514" i="9"/>
  <c r="V514" i="9"/>
  <c r="AB514" i="9"/>
  <c r="AA514" i="9"/>
  <c r="W514" i="9"/>
  <c r="Y514" i="9"/>
  <c r="Z514" i="9"/>
  <c r="X514" i="9"/>
  <c r="U514" i="9"/>
  <c r="Q510" i="9"/>
  <c r="V510" i="9"/>
  <c r="AB510" i="9"/>
  <c r="AA510" i="9"/>
  <c r="W510" i="9"/>
  <c r="Y510" i="9"/>
  <c r="Z510" i="9"/>
  <c r="X510" i="9"/>
  <c r="U510" i="9"/>
  <c r="Q506" i="9"/>
  <c r="V506" i="9"/>
  <c r="AB506" i="9"/>
  <c r="AA506" i="9"/>
  <c r="W506" i="9"/>
  <c r="Y506" i="9"/>
  <c r="Z506" i="9"/>
  <c r="X506" i="9"/>
  <c r="U506" i="9"/>
  <c r="Q502" i="9"/>
  <c r="V502" i="9"/>
  <c r="AB502" i="9"/>
  <c r="AA502" i="9"/>
  <c r="W502" i="9"/>
  <c r="Y502" i="9"/>
  <c r="Z502" i="9"/>
  <c r="X502" i="9"/>
  <c r="U502" i="9"/>
  <c r="Q498" i="9"/>
  <c r="V498" i="9"/>
  <c r="AB498" i="9"/>
  <c r="AA498" i="9"/>
  <c r="W498" i="9"/>
  <c r="Y498" i="9"/>
  <c r="Z498" i="9"/>
  <c r="X498" i="9"/>
  <c r="U498" i="9"/>
  <c r="Q494" i="9"/>
  <c r="V494" i="9"/>
  <c r="AB494" i="9"/>
  <c r="AA494" i="9"/>
  <c r="W494" i="9"/>
  <c r="Y494" i="9"/>
  <c r="Z494" i="9"/>
  <c r="X494" i="9"/>
  <c r="U494" i="9"/>
  <c r="V490" i="9"/>
  <c r="Q490" i="9"/>
  <c r="AB490" i="9"/>
  <c r="AA490" i="9"/>
  <c r="W490" i="9"/>
  <c r="Y490" i="9"/>
  <c r="Z490" i="9"/>
  <c r="X490" i="9"/>
  <c r="U490" i="9"/>
  <c r="Q486" i="9"/>
  <c r="V486" i="9"/>
  <c r="AB486" i="9"/>
  <c r="AA486" i="9"/>
  <c r="W486" i="9"/>
  <c r="Y486" i="9"/>
  <c r="Z486" i="9"/>
  <c r="X486" i="9"/>
  <c r="U486" i="9"/>
  <c r="Q482" i="9"/>
  <c r="V482" i="9"/>
  <c r="AB482" i="9"/>
  <c r="AA482" i="9"/>
  <c r="W482" i="9"/>
  <c r="Y482" i="9"/>
  <c r="Z482" i="9"/>
  <c r="X482" i="9"/>
  <c r="U482" i="9"/>
  <c r="Q478" i="9"/>
  <c r="V478" i="9"/>
  <c r="AB478" i="9"/>
  <c r="AA478" i="9"/>
  <c r="W478" i="9"/>
  <c r="Y478" i="9"/>
  <c r="Z478" i="9"/>
  <c r="X478" i="9"/>
  <c r="U478" i="9"/>
  <c r="V474" i="9"/>
  <c r="Q474" i="9"/>
  <c r="AB474" i="9"/>
  <c r="AA474" i="9"/>
  <c r="W474" i="9"/>
  <c r="Y474" i="9"/>
  <c r="Z474" i="9"/>
  <c r="X474" i="9"/>
  <c r="U474" i="9"/>
  <c r="Q470" i="9"/>
  <c r="V470" i="9"/>
  <c r="AB470" i="9"/>
  <c r="AA470" i="9"/>
  <c r="W470" i="9"/>
  <c r="Y470" i="9"/>
  <c r="Z470" i="9"/>
  <c r="X470" i="9"/>
  <c r="U470" i="9"/>
  <c r="Q466" i="9"/>
  <c r="V466" i="9"/>
  <c r="AB466" i="9"/>
  <c r="AA466" i="9"/>
  <c r="W466" i="9"/>
  <c r="Y466" i="9"/>
  <c r="Z466" i="9"/>
  <c r="X466" i="9"/>
  <c r="U466" i="9"/>
  <c r="Q462" i="9"/>
  <c r="V462" i="9"/>
  <c r="AB462" i="9"/>
  <c r="AA462" i="9"/>
  <c r="W462" i="9"/>
  <c r="Y462" i="9"/>
  <c r="Z462" i="9"/>
  <c r="X462" i="9"/>
  <c r="U462" i="9"/>
  <c r="V458" i="9"/>
  <c r="Q458" i="9"/>
  <c r="AB458" i="9"/>
  <c r="AA458" i="9"/>
  <c r="W458" i="9"/>
  <c r="Y458" i="9"/>
  <c r="Z458" i="9"/>
  <c r="X458" i="9"/>
  <c r="U458" i="9"/>
  <c r="Q454" i="9"/>
  <c r="V454" i="9"/>
  <c r="AB454" i="9"/>
  <c r="AA454" i="9"/>
  <c r="W454" i="9"/>
  <c r="Y454" i="9"/>
  <c r="Z454" i="9"/>
  <c r="X454" i="9"/>
  <c r="U454" i="9"/>
  <c r="Q450" i="9"/>
  <c r="V450" i="9"/>
  <c r="AB450" i="9"/>
  <c r="AA450" i="9"/>
  <c r="W450" i="9"/>
  <c r="Y450" i="9"/>
  <c r="Z450" i="9"/>
  <c r="X450" i="9"/>
  <c r="U450" i="9"/>
  <c r="Q446" i="9"/>
  <c r="V446" i="9"/>
  <c r="AB446" i="9"/>
  <c r="AA446" i="9"/>
  <c r="W446" i="9"/>
  <c r="Y446" i="9"/>
  <c r="Z446" i="9"/>
  <c r="X446" i="9"/>
  <c r="U446" i="9"/>
  <c r="Q442" i="9"/>
  <c r="V442" i="9"/>
  <c r="AB442" i="9"/>
  <c r="AA442" i="9"/>
  <c r="W442" i="9"/>
  <c r="Y442" i="9"/>
  <c r="Z442" i="9"/>
  <c r="X442" i="9"/>
  <c r="U442" i="9"/>
  <c r="Q438" i="9"/>
  <c r="V438" i="9"/>
  <c r="AB438" i="9"/>
  <c r="AA438" i="9"/>
  <c r="W438" i="9"/>
  <c r="Y438" i="9"/>
  <c r="Z438" i="9"/>
  <c r="X438" i="9"/>
  <c r="U438" i="9"/>
  <c r="Q434" i="9"/>
  <c r="V434" i="9"/>
  <c r="AB434" i="9"/>
  <c r="AA434" i="9"/>
  <c r="W434" i="9"/>
  <c r="Y434" i="9"/>
  <c r="Z434" i="9"/>
  <c r="X434" i="9"/>
  <c r="U434" i="9"/>
  <c r="Q430" i="9"/>
  <c r="V430" i="9"/>
  <c r="AB430" i="9"/>
  <c r="AA430" i="9"/>
  <c r="W430" i="9"/>
  <c r="Y430" i="9"/>
  <c r="Z430" i="9"/>
  <c r="X430" i="9"/>
  <c r="U430" i="9"/>
  <c r="V426" i="9"/>
  <c r="AB426" i="9"/>
  <c r="Q426" i="9"/>
  <c r="AA426" i="9"/>
  <c r="W426" i="9"/>
  <c r="Y426" i="9"/>
  <c r="Z426" i="9"/>
  <c r="X426" i="9"/>
  <c r="U426" i="9"/>
  <c r="Q422" i="9"/>
  <c r="V422" i="9"/>
  <c r="AB422" i="9"/>
  <c r="AA422" i="9"/>
  <c r="W422" i="9"/>
  <c r="Y422" i="9"/>
  <c r="Z422" i="9"/>
  <c r="X422" i="9"/>
  <c r="U422" i="9"/>
  <c r="Q418" i="9"/>
  <c r="V418" i="9"/>
  <c r="AB418" i="9"/>
  <c r="AA418" i="9"/>
  <c r="W418" i="9"/>
  <c r="Y418" i="9"/>
  <c r="Z418" i="9"/>
  <c r="X418" i="9"/>
  <c r="U418" i="9"/>
  <c r="Q414" i="9"/>
  <c r="V414" i="9"/>
  <c r="AB414" i="9"/>
  <c r="AA414" i="9"/>
  <c r="W414" i="9"/>
  <c r="Y414" i="9"/>
  <c r="Z414" i="9"/>
  <c r="X414" i="9"/>
  <c r="U414" i="9"/>
  <c r="V410" i="9"/>
  <c r="Q410" i="9"/>
  <c r="AB410" i="9"/>
  <c r="AA410" i="9"/>
  <c r="W410" i="9"/>
  <c r="Y410" i="9"/>
  <c r="Z410" i="9"/>
  <c r="X410" i="9"/>
  <c r="U410" i="9"/>
  <c r="Q406" i="9"/>
  <c r="V406" i="9"/>
  <c r="AB406" i="9"/>
  <c r="AA406" i="9"/>
  <c r="W406" i="9"/>
  <c r="Y406" i="9"/>
  <c r="Z406" i="9"/>
  <c r="X406" i="9"/>
  <c r="U406" i="9"/>
  <c r="Q402" i="9"/>
  <c r="V402" i="9"/>
  <c r="AB402" i="9"/>
  <c r="AA402" i="9"/>
  <c r="W402" i="9"/>
  <c r="Y402" i="9"/>
  <c r="Z402" i="9"/>
  <c r="X402" i="9"/>
  <c r="U402" i="9"/>
  <c r="Q398" i="9"/>
  <c r="V398" i="9"/>
  <c r="AB398" i="9"/>
  <c r="AA398" i="9"/>
  <c r="W398" i="9"/>
  <c r="Y398" i="9"/>
  <c r="Z398" i="9"/>
  <c r="X398" i="9"/>
  <c r="U398" i="9"/>
  <c r="V394" i="9"/>
  <c r="Q394" i="9"/>
  <c r="AB394" i="9"/>
  <c r="AA394" i="9"/>
  <c r="W394" i="9"/>
  <c r="Y394" i="9"/>
  <c r="Z394" i="9"/>
  <c r="X394" i="9"/>
  <c r="U394" i="9"/>
  <c r="Q390" i="9"/>
  <c r="V390" i="9"/>
  <c r="AB390" i="9"/>
  <c r="AA390" i="9"/>
  <c r="W390" i="9"/>
  <c r="Y390" i="9"/>
  <c r="Z390" i="9"/>
  <c r="X390" i="9"/>
  <c r="U390" i="9"/>
  <c r="Q386" i="9"/>
  <c r="V386" i="9"/>
  <c r="AB386" i="9"/>
  <c r="AA386" i="9"/>
  <c r="W386" i="9"/>
  <c r="Y386" i="9"/>
  <c r="Z386" i="9"/>
  <c r="X386" i="9"/>
  <c r="U386" i="9"/>
  <c r="Q382" i="9"/>
  <c r="V382" i="9"/>
  <c r="AB382" i="9"/>
  <c r="AA382" i="9"/>
  <c r="W382" i="9"/>
  <c r="Y382" i="9"/>
  <c r="Z382" i="9"/>
  <c r="X382" i="9"/>
  <c r="U382" i="9"/>
  <c r="Q378" i="9"/>
  <c r="V378" i="9"/>
  <c r="AB378" i="9"/>
  <c r="AA378" i="9"/>
  <c r="W378" i="9"/>
  <c r="Y378" i="9"/>
  <c r="Z378" i="9"/>
  <c r="X378" i="9"/>
  <c r="U378" i="9"/>
  <c r="Q374" i="9"/>
  <c r="V374" i="9"/>
  <c r="AB374" i="9"/>
  <c r="AA374" i="9"/>
  <c r="W374" i="9"/>
  <c r="Y374" i="9"/>
  <c r="Z374" i="9"/>
  <c r="X374" i="9"/>
  <c r="U374" i="9"/>
  <c r="Q370" i="9"/>
  <c r="V370" i="9"/>
  <c r="AB370" i="9"/>
  <c r="AA370" i="9"/>
  <c r="W370" i="9"/>
  <c r="Y370" i="9"/>
  <c r="Z370" i="9"/>
  <c r="X370" i="9"/>
  <c r="U370" i="9"/>
  <c r="Q366" i="9"/>
  <c r="V366" i="9"/>
  <c r="AB366" i="9"/>
  <c r="AA366" i="9"/>
  <c r="W366" i="9"/>
  <c r="Y366" i="9"/>
  <c r="Z366" i="9"/>
  <c r="X366" i="9"/>
  <c r="U366" i="9"/>
  <c r="V362" i="9"/>
  <c r="Q362" i="9"/>
  <c r="AB362" i="9"/>
  <c r="AA362" i="9"/>
  <c r="W362" i="9"/>
  <c r="Y362" i="9"/>
  <c r="Z362" i="9"/>
  <c r="X362" i="9"/>
  <c r="U362" i="9"/>
  <c r="Q358" i="9"/>
  <c r="V358" i="9"/>
  <c r="AB358" i="9"/>
  <c r="AA358" i="9"/>
  <c r="W358" i="9"/>
  <c r="Y358" i="9"/>
  <c r="Z358" i="9"/>
  <c r="X358" i="9"/>
  <c r="U358" i="9"/>
  <c r="Q354" i="9"/>
  <c r="V354" i="9"/>
  <c r="AB354" i="9"/>
  <c r="AA354" i="9"/>
  <c r="W354" i="9"/>
  <c r="Y354" i="9"/>
  <c r="Z354" i="9"/>
  <c r="X354" i="9"/>
  <c r="U354" i="9"/>
  <c r="Q350" i="9"/>
  <c r="V350" i="9"/>
  <c r="AB350" i="9"/>
  <c r="AA350" i="9"/>
  <c r="W350" i="9"/>
  <c r="Y350" i="9"/>
  <c r="Z350" i="9"/>
  <c r="X350" i="9"/>
  <c r="U350" i="9"/>
  <c r="V346" i="9"/>
  <c r="Q346" i="9"/>
  <c r="AB346" i="9"/>
  <c r="AA346" i="9"/>
  <c r="W346" i="9"/>
  <c r="Y346" i="9"/>
  <c r="Z346" i="9"/>
  <c r="X346" i="9"/>
  <c r="U346" i="9"/>
  <c r="Q342" i="9"/>
  <c r="V342" i="9"/>
  <c r="AB342" i="9"/>
  <c r="AA342" i="9"/>
  <c r="W342" i="9"/>
  <c r="Y342" i="9"/>
  <c r="X342" i="9"/>
  <c r="Z342" i="9"/>
  <c r="U342" i="9"/>
  <c r="Q338" i="9"/>
  <c r="V338" i="9"/>
  <c r="AB338" i="9"/>
  <c r="AA338" i="9"/>
  <c r="W338" i="9"/>
  <c r="Y338" i="9"/>
  <c r="Z338" i="9"/>
  <c r="X338" i="9"/>
  <c r="U338" i="9"/>
  <c r="Q334" i="9"/>
  <c r="V334" i="9"/>
  <c r="AB334" i="9"/>
  <c r="AA334" i="9"/>
  <c r="W334" i="9"/>
  <c r="Y334" i="9"/>
  <c r="X334" i="9"/>
  <c r="Z334" i="9"/>
  <c r="U334" i="9"/>
  <c r="V330" i="9"/>
  <c r="Q330" i="9"/>
  <c r="AB330" i="9"/>
  <c r="AA330" i="9"/>
  <c r="W330" i="9"/>
  <c r="Y330" i="9"/>
  <c r="Z330" i="9"/>
  <c r="X330" i="9"/>
  <c r="U330" i="9"/>
  <c r="Q326" i="9"/>
  <c r="V326" i="9"/>
  <c r="AB326" i="9"/>
  <c r="AA326" i="9"/>
  <c r="W326" i="9"/>
  <c r="Y326" i="9"/>
  <c r="X326" i="9"/>
  <c r="Z326" i="9"/>
  <c r="U326" i="9"/>
  <c r="Q322" i="9"/>
  <c r="V322" i="9"/>
  <c r="AB322" i="9"/>
  <c r="AA322" i="9"/>
  <c r="W322" i="9"/>
  <c r="Y322" i="9"/>
  <c r="Z322" i="9"/>
  <c r="X322" i="9"/>
  <c r="U322" i="9"/>
  <c r="Q318" i="9"/>
  <c r="V318" i="9"/>
  <c r="AB318" i="9"/>
  <c r="AA318" i="9"/>
  <c r="W318" i="9"/>
  <c r="Y318" i="9"/>
  <c r="X318" i="9"/>
  <c r="Z318" i="9"/>
  <c r="U318" i="9"/>
  <c r="Q314" i="9"/>
  <c r="V314" i="9"/>
  <c r="AB314" i="9"/>
  <c r="AA314" i="9"/>
  <c r="W314" i="9"/>
  <c r="Y314" i="9"/>
  <c r="Z314" i="9"/>
  <c r="X314" i="9"/>
  <c r="U314" i="9"/>
  <c r="Q310" i="9"/>
  <c r="V310" i="9"/>
  <c r="AB310" i="9"/>
  <c r="AA310" i="9"/>
  <c r="W310" i="9"/>
  <c r="Y310" i="9"/>
  <c r="X310" i="9"/>
  <c r="Z310" i="9"/>
  <c r="U310" i="9"/>
  <c r="Q306" i="9"/>
  <c r="V306" i="9"/>
  <c r="AB306" i="9"/>
  <c r="AA306" i="9"/>
  <c r="X306" i="9"/>
  <c r="W306" i="9"/>
  <c r="Y306" i="9"/>
  <c r="Z306" i="9"/>
  <c r="U306" i="9"/>
  <c r="Q302" i="9"/>
  <c r="V302" i="9"/>
  <c r="AB302" i="9"/>
  <c r="AA302" i="9"/>
  <c r="X302" i="9"/>
  <c r="W302" i="9"/>
  <c r="Y302" i="9"/>
  <c r="Z302" i="9"/>
  <c r="U302" i="9"/>
  <c r="Q298" i="9"/>
  <c r="V298" i="9"/>
  <c r="AA298" i="9"/>
  <c r="AB298" i="9"/>
  <c r="X298" i="9"/>
  <c r="W298" i="9"/>
  <c r="Y298" i="9"/>
  <c r="Z298" i="9"/>
  <c r="U298" i="9"/>
  <c r="Q294" i="9"/>
  <c r="V294" i="9"/>
  <c r="AB294" i="9"/>
  <c r="AA294" i="9"/>
  <c r="X294" i="9"/>
  <c r="W294" i="9"/>
  <c r="Y294" i="9"/>
  <c r="Z294" i="9"/>
  <c r="U294" i="9"/>
  <c r="Q290" i="9"/>
  <c r="V290" i="9"/>
  <c r="AA290" i="9"/>
  <c r="AB290" i="9"/>
  <c r="X290" i="9"/>
  <c r="W290" i="9"/>
  <c r="Y290" i="9"/>
  <c r="Z290" i="9"/>
  <c r="U290" i="9"/>
  <c r="Q286" i="9"/>
  <c r="V286" i="9"/>
  <c r="AB286" i="9"/>
  <c r="AA286" i="9"/>
  <c r="X286" i="9"/>
  <c r="W286" i="9"/>
  <c r="Y286" i="9"/>
  <c r="Z286" i="9"/>
  <c r="U286" i="9"/>
  <c r="Q282" i="9"/>
  <c r="V282" i="9"/>
  <c r="AA282" i="9"/>
  <c r="AB282" i="9"/>
  <c r="X282" i="9"/>
  <c r="W282" i="9"/>
  <c r="Y282" i="9"/>
  <c r="Z282" i="9"/>
  <c r="U282" i="9"/>
  <c r="Q278" i="9"/>
  <c r="V278" i="9"/>
  <c r="AB278" i="9"/>
  <c r="AA278" i="9"/>
  <c r="X278" i="9"/>
  <c r="W278" i="9"/>
  <c r="Y278" i="9"/>
  <c r="Z278" i="9"/>
  <c r="U278" i="9"/>
  <c r="Q274" i="9"/>
  <c r="V274" i="9"/>
  <c r="AA274" i="9"/>
  <c r="AB274" i="9"/>
  <c r="X274" i="9"/>
  <c r="W274" i="9"/>
  <c r="Y274" i="9"/>
  <c r="U274" i="9"/>
  <c r="Z274" i="9"/>
  <c r="Q270" i="9"/>
  <c r="V270" i="9"/>
  <c r="AB270" i="9"/>
  <c r="AA270" i="9"/>
  <c r="X270" i="9"/>
  <c r="W270" i="9"/>
  <c r="Y270" i="9"/>
  <c r="U270" i="9"/>
  <c r="Z270" i="9"/>
  <c r="Q266" i="9"/>
  <c r="V266" i="9"/>
  <c r="AB266" i="9"/>
  <c r="AA266" i="9"/>
  <c r="X266" i="9"/>
  <c r="W266" i="9"/>
  <c r="Y266" i="9"/>
  <c r="U266" i="9"/>
  <c r="Z266" i="9"/>
  <c r="Q262" i="9"/>
  <c r="V262" i="9"/>
  <c r="AA262" i="9"/>
  <c r="AB262" i="9"/>
  <c r="X262" i="9"/>
  <c r="W262" i="9"/>
  <c r="Y262" i="9"/>
  <c r="U262" i="9"/>
  <c r="Z262" i="9"/>
  <c r="Q258" i="9"/>
  <c r="V258" i="9"/>
  <c r="AA258" i="9"/>
  <c r="AB258" i="9"/>
  <c r="X258" i="9"/>
  <c r="W258" i="9"/>
  <c r="Y258" i="9"/>
  <c r="U258" i="9"/>
  <c r="Z258" i="9"/>
  <c r="Q254" i="9"/>
  <c r="V254" i="9"/>
  <c r="AB254" i="9"/>
  <c r="AA254" i="9"/>
  <c r="X254" i="9"/>
  <c r="W254" i="9"/>
  <c r="Y254" i="9"/>
  <c r="U254" i="9"/>
  <c r="Z254" i="9"/>
  <c r="Q250" i="9"/>
  <c r="V250" i="9"/>
  <c r="AB250" i="9"/>
  <c r="AA250" i="9"/>
  <c r="X250" i="9"/>
  <c r="W250" i="9"/>
  <c r="Y250" i="9"/>
  <c r="U250" i="9"/>
  <c r="Z250" i="9"/>
  <c r="Q246" i="9"/>
  <c r="V246" i="9"/>
  <c r="AA246" i="9"/>
  <c r="AB246" i="9"/>
  <c r="X246" i="9"/>
  <c r="W246" i="9"/>
  <c r="Y246" i="9"/>
  <c r="U246" i="9"/>
  <c r="Z246" i="9"/>
  <c r="Q242" i="9"/>
  <c r="V242" i="9"/>
  <c r="AA242" i="9"/>
  <c r="AB242" i="9"/>
  <c r="X242" i="9"/>
  <c r="W242" i="9"/>
  <c r="U242" i="9"/>
  <c r="Z242" i="9"/>
  <c r="Q238" i="9"/>
  <c r="V238" i="9"/>
  <c r="AB238" i="9"/>
  <c r="AA238" i="9"/>
  <c r="Y238" i="9"/>
  <c r="X238" i="9"/>
  <c r="W238" i="9"/>
  <c r="U238" i="9"/>
  <c r="Z238" i="9"/>
  <c r="V234" i="9"/>
  <c r="Q234" i="9"/>
  <c r="AB234" i="9"/>
  <c r="AA234" i="9"/>
  <c r="Y234" i="9"/>
  <c r="X234" i="9"/>
  <c r="W234" i="9"/>
  <c r="U234" i="9"/>
  <c r="Z234" i="9"/>
  <c r="Q230" i="9"/>
  <c r="V230" i="9"/>
  <c r="AA230" i="9"/>
  <c r="Y230" i="9"/>
  <c r="X230" i="9"/>
  <c r="AB230" i="9"/>
  <c r="W230" i="9"/>
  <c r="U230" i="9"/>
  <c r="Z230" i="9"/>
  <c r="Q226" i="9"/>
  <c r="V226" i="9"/>
  <c r="AA226" i="9"/>
  <c r="AB226" i="9"/>
  <c r="Y226" i="9"/>
  <c r="X226" i="9"/>
  <c r="W226" i="9"/>
  <c r="U226" i="9"/>
  <c r="Z226" i="9"/>
  <c r="Q222" i="9"/>
  <c r="V222" i="9"/>
  <c r="AB222" i="9"/>
  <c r="AA222" i="9"/>
  <c r="Y222" i="9"/>
  <c r="X222" i="9"/>
  <c r="W222" i="9"/>
  <c r="U222" i="9"/>
  <c r="Z222" i="9"/>
  <c r="V218" i="9"/>
  <c r="Q218" i="9"/>
  <c r="AB218" i="9"/>
  <c r="AA218" i="9"/>
  <c r="Y218" i="9"/>
  <c r="X218" i="9"/>
  <c r="W218" i="9"/>
  <c r="U218" i="9"/>
  <c r="Z218" i="9"/>
  <c r="Q214" i="9"/>
  <c r="V214" i="9"/>
  <c r="AA214" i="9"/>
  <c r="Y214" i="9"/>
  <c r="AB214" i="9"/>
  <c r="X214" i="9"/>
  <c r="W214" i="9"/>
  <c r="U214" i="9"/>
  <c r="Z214" i="9"/>
  <c r="Q210" i="9"/>
  <c r="V210" i="9"/>
  <c r="AA210" i="9"/>
  <c r="AB210" i="9"/>
  <c r="Y210" i="9"/>
  <c r="X210" i="9"/>
  <c r="W210" i="9"/>
  <c r="U210" i="9"/>
  <c r="Z210" i="9"/>
  <c r="Q206" i="9"/>
  <c r="V206" i="9"/>
  <c r="AB206" i="9"/>
  <c r="AA206" i="9"/>
  <c r="Y206" i="9"/>
  <c r="X206" i="9"/>
  <c r="W206" i="9"/>
  <c r="U206" i="9"/>
  <c r="Z206" i="9"/>
  <c r="V202" i="9"/>
  <c r="Q202" i="9"/>
  <c r="AB202" i="9"/>
  <c r="AA202" i="9"/>
  <c r="Y202" i="9"/>
  <c r="X202" i="9"/>
  <c r="W202" i="9"/>
  <c r="U202" i="9"/>
  <c r="Z202" i="9"/>
  <c r="Q198" i="9"/>
  <c r="V198" i="9"/>
  <c r="AA198" i="9"/>
  <c r="AB198" i="9"/>
  <c r="Y198" i="9"/>
  <c r="X198" i="9"/>
  <c r="W198" i="9"/>
  <c r="U198" i="9"/>
  <c r="Z198" i="9"/>
  <c r="Q194" i="9"/>
  <c r="V194" i="9"/>
  <c r="AA194" i="9"/>
  <c r="AB194" i="9"/>
  <c r="Y194" i="9"/>
  <c r="X194" i="9"/>
  <c r="W194" i="9"/>
  <c r="U194" i="9"/>
  <c r="Z194" i="9"/>
  <c r="Q190" i="9"/>
  <c r="V190" i="9"/>
  <c r="AB190" i="9"/>
  <c r="AA190" i="9"/>
  <c r="Y190" i="9"/>
  <c r="X190" i="9"/>
  <c r="W190" i="9"/>
  <c r="U190" i="9"/>
  <c r="Z190" i="9"/>
  <c r="Q186" i="9"/>
  <c r="V186" i="9"/>
  <c r="AB186" i="9"/>
  <c r="AA186" i="9"/>
  <c r="Y186" i="9"/>
  <c r="X186" i="9"/>
  <c r="W186" i="9"/>
  <c r="U186" i="9"/>
  <c r="Z186" i="9"/>
  <c r="Q182" i="9"/>
  <c r="V182" i="9"/>
  <c r="AA182" i="9"/>
  <c r="AB182" i="9"/>
  <c r="Y182" i="9"/>
  <c r="X182" i="9"/>
  <c r="W182" i="9"/>
  <c r="U182" i="9"/>
  <c r="Z182" i="9"/>
  <c r="Q178" i="9"/>
  <c r="V178" i="9"/>
  <c r="AA178" i="9"/>
  <c r="AB178" i="9"/>
  <c r="Y178" i="9"/>
  <c r="X178" i="9"/>
  <c r="W178" i="9"/>
  <c r="U178" i="9"/>
  <c r="Z178" i="9"/>
  <c r="R178" i="9"/>
  <c r="Q174" i="9"/>
  <c r="V174" i="9"/>
  <c r="AB174" i="9"/>
  <c r="AA174" i="9"/>
  <c r="Y174" i="9"/>
  <c r="X174" i="9"/>
  <c r="W174" i="9"/>
  <c r="U174" i="9"/>
  <c r="Z174" i="9"/>
  <c r="R174" i="9"/>
  <c r="V170" i="9"/>
  <c r="Q170" i="9"/>
  <c r="AB170" i="9"/>
  <c r="AA170" i="9"/>
  <c r="Y170" i="9"/>
  <c r="X170" i="9"/>
  <c r="W170" i="9"/>
  <c r="U170" i="9"/>
  <c r="Z170" i="9"/>
  <c r="R170" i="9"/>
  <c r="Q166" i="9"/>
  <c r="V166" i="9"/>
  <c r="AA166" i="9"/>
  <c r="Y166" i="9"/>
  <c r="AB166" i="9"/>
  <c r="X166" i="9"/>
  <c r="W166" i="9"/>
  <c r="U166" i="9"/>
  <c r="Z166" i="9"/>
  <c r="R166" i="9"/>
  <c r="Q162" i="9"/>
  <c r="V162" i="9"/>
  <c r="AA162" i="9"/>
  <c r="AB162" i="9"/>
  <c r="Y162" i="9"/>
  <c r="X162" i="9"/>
  <c r="W162" i="9"/>
  <c r="U162" i="9"/>
  <c r="Z162" i="9"/>
  <c r="R162" i="9"/>
  <c r="Q158" i="9"/>
  <c r="V158" i="9"/>
  <c r="AB158" i="9"/>
  <c r="AA158" i="9"/>
  <c r="Y158" i="9"/>
  <c r="X158" i="9"/>
  <c r="W158" i="9"/>
  <c r="U158" i="9"/>
  <c r="Z158" i="9"/>
  <c r="R158" i="9"/>
  <c r="V154" i="9"/>
  <c r="Q154" i="9"/>
  <c r="AB154" i="9"/>
  <c r="AA154" i="9"/>
  <c r="Y154" i="9"/>
  <c r="X154" i="9"/>
  <c r="W154" i="9"/>
  <c r="U154" i="9"/>
  <c r="Z154" i="9"/>
  <c r="R154" i="9"/>
  <c r="Q150" i="9"/>
  <c r="V150" i="9"/>
  <c r="AA150" i="9"/>
  <c r="Y150" i="9"/>
  <c r="AB150" i="9"/>
  <c r="X150" i="9"/>
  <c r="W150" i="9"/>
  <c r="U150" i="9"/>
  <c r="Z150" i="9"/>
  <c r="R150" i="9"/>
  <c r="Q146" i="9"/>
  <c r="V146" i="9"/>
  <c r="AA146" i="9"/>
  <c r="AB146" i="9"/>
  <c r="Y146" i="9"/>
  <c r="X146" i="9"/>
  <c r="W146" i="9"/>
  <c r="U146" i="9"/>
  <c r="Z146" i="9"/>
  <c r="R146" i="9"/>
  <c r="Q142" i="9"/>
  <c r="V142" i="9"/>
  <c r="AB142" i="9"/>
  <c r="AA142" i="9"/>
  <c r="Y142" i="9"/>
  <c r="X142" i="9"/>
  <c r="W142" i="9"/>
  <c r="U142" i="9"/>
  <c r="Z142" i="9"/>
  <c r="R142" i="9"/>
  <c r="V138" i="9"/>
  <c r="Q138" i="9"/>
  <c r="AB138" i="9"/>
  <c r="AA138" i="9"/>
  <c r="Y138" i="9"/>
  <c r="X138" i="9"/>
  <c r="W138" i="9"/>
  <c r="U138" i="9"/>
  <c r="Z138" i="9"/>
  <c r="R138" i="9"/>
  <c r="Q134" i="9"/>
  <c r="V134" i="9"/>
  <c r="AA134" i="9"/>
  <c r="AB134" i="9"/>
  <c r="Y134" i="9"/>
  <c r="X134" i="9"/>
  <c r="W134" i="9"/>
  <c r="U134" i="9"/>
  <c r="Z134" i="9"/>
  <c r="R134" i="9"/>
  <c r="Q130" i="9"/>
  <c r="V130" i="9"/>
  <c r="AA130" i="9"/>
  <c r="AB130" i="9"/>
  <c r="Y130" i="9"/>
  <c r="X130" i="9"/>
  <c r="W130" i="9"/>
  <c r="U130" i="9"/>
  <c r="Z130" i="9"/>
  <c r="R130" i="9"/>
  <c r="Q126" i="9"/>
  <c r="V126" i="9"/>
  <c r="AB126" i="9"/>
  <c r="AA126" i="9"/>
  <c r="Y126" i="9"/>
  <c r="X126" i="9"/>
  <c r="W126" i="9"/>
  <c r="U126" i="9"/>
  <c r="Z126" i="9"/>
  <c r="R126" i="9"/>
  <c r="Q122" i="9"/>
  <c r="V122" i="9"/>
  <c r="AB122" i="9"/>
  <c r="AA122" i="9"/>
  <c r="Y122" i="9"/>
  <c r="X122" i="9"/>
  <c r="W122" i="9"/>
  <c r="U122" i="9"/>
  <c r="Z122" i="9"/>
  <c r="R122" i="9"/>
  <c r="Q118" i="9"/>
  <c r="V118" i="9"/>
  <c r="AA118" i="9"/>
  <c r="AB118" i="9"/>
  <c r="Y118" i="9"/>
  <c r="X118" i="9"/>
  <c r="W118" i="9"/>
  <c r="U118" i="9"/>
  <c r="Z118" i="9"/>
  <c r="R118" i="9"/>
  <c r="Q114" i="9"/>
  <c r="V114" i="9"/>
  <c r="AA114" i="9"/>
  <c r="AB114" i="9"/>
  <c r="Y114" i="9"/>
  <c r="X114" i="9"/>
  <c r="W114" i="9"/>
  <c r="U114" i="9"/>
  <c r="Z114" i="9"/>
  <c r="R114" i="9"/>
  <c r="Q110" i="9"/>
  <c r="V110" i="9"/>
  <c r="AB110" i="9"/>
  <c r="AA110" i="9"/>
  <c r="Y110" i="9"/>
  <c r="X110" i="9"/>
  <c r="W110" i="9"/>
  <c r="U110" i="9"/>
  <c r="Z110" i="9"/>
  <c r="R110" i="9"/>
  <c r="Q106" i="9"/>
  <c r="V106" i="9"/>
  <c r="AB106" i="9"/>
  <c r="AA106" i="9"/>
  <c r="Y106" i="9"/>
  <c r="X106" i="9"/>
  <c r="W106" i="9"/>
  <c r="U106" i="9"/>
  <c r="Z106" i="9"/>
  <c r="R106" i="9"/>
  <c r="Q102" i="9"/>
  <c r="V102" i="9"/>
  <c r="AA102" i="9"/>
  <c r="Y102" i="9"/>
  <c r="X102" i="9"/>
  <c r="W102" i="9"/>
  <c r="U102" i="9"/>
  <c r="Z102" i="9"/>
  <c r="AB102" i="9"/>
  <c r="R102" i="9"/>
  <c r="Q98" i="9"/>
  <c r="V98" i="9"/>
  <c r="AA98" i="9"/>
  <c r="AB98" i="9"/>
  <c r="Y98" i="9"/>
  <c r="X98" i="9"/>
  <c r="W98" i="9"/>
  <c r="U98" i="9"/>
  <c r="Z98" i="9"/>
  <c r="R98" i="9"/>
  <c r="Q94" i="9"/>
  <c r="V94" i="9"/>
  <c r="AB94" i="9"/>
  <c r="AA94" i="9"/>
  <c r="Y94" i="9"/>
  <c r="X94" i="9"/>
  <c r="W94" i="9"/>
  <c r="U94" i="9"/>
  <c r="Z94" i="9"/>
  <c r="R94" i="9"/>
  <c r="Q90" i="9"/>
  <c r="V90" i="9"/>
  <c r="AB90" i="9"/>
  <c r="AA90" i="9"/>
  <c r="Y90" i="9"/>
  <c r="X90" i="9"/>
  <c r="W90" i="9"/>
  <c r="U90" i="9"/>
  <c r="Z90" i="9"/>
  <c r="R90" i="9"/>
  <c r="Q86" i="9"/>
  <c r="V86" i="9"/>
  <c r="AA86" i="9"/>
  <c r="Y86" i="9"/>
  <c r="AB86" i="9"/>
  <c r="X86" i="9"/>
  <c r="W86" i="9"/>
  <c r="U86" i="9"/>
  <c r="Z86" i="9"/>
  <c r="R86" i="9"/>
  <c r="Q82" i="9"/>
  <c r="V82" i="9"/>
  <c r="AA82" i="9"/>
  <c r="AB82" i="9"/>
  <c r="Y82" i="9"/>
  <c r="X82" i="9"/>
  <c r="W82" i="9"/>
  <c r="U82" i="9"/>
  <c r="Z82" i="9"/>
  <c r="R82" i="9"/>
  <c r="Q78" i="9"/>
  <c r="V78" i="9"/>
  <c r="AB78" i="9"/>
  <c r="AA78" i="9"/>
  <c r="Y78" i="9"/>
  <c r="X78" i="9"/>
  <c r="W78" i="9"/>
  <c r="U78" i="9"/>
  <c r="Z78" i="9"/>
  <c r="R78" i="9"/>
  <c r="Q74" i="9"/>
  <c r="V74" i="9"/>
  <c r="AB74" i="9"/>
  <c r="AA74" i="9"/>
  <c r="Y74" i="9"/>
  <c r="X74" i="9"/>
  <c r="W74" i="9"/>
  <c r="U74" i="9"/>
  <c r="Z74" i="9"/>
  <c r="R74" i="9"/>
  <c r="Q70" i="9"/>
  <c r="V70" i="9"/>
  <c r="AA70" i="9"/>
  <c r="AB70" i="9"/>
  <c r="Y70" i="9"/>
  <c r="X70" i="9"/>
  <c r="W70" i="9"/>
  <c r="U70" i="9"/>
  <c r="Z70" i="9"/>
  <c r="R70" i="9"/>
  <c r="Q66" i="9"/>
  <c r="V66" i="9"/>
  <c r="AA66" i="9"/>
  <c r="AB66" i="9"/>
  <c r="Y66" i="9"/>
  <c r="X66" i="9"/>
  <c r="W66" i="9"/>
  <c r="U66" i="9"/>
  <c r="Z66" i="9"/>
  <c r="R66" i="9"/>
  <c r="Q62" i="9"/>
  <c r="V62" i="9"/>
  <c r="AB62" i="9"/>
  <c r="AA62" i="9"/>
  <c r="Y62" i="9"/>
  <c r="X62" i="9"/>
  <c r="W62" i="9"/>
  <c r="U62" i="9"/>
  <c r="Z62" i="9"/>
  <c r="R62" i="9"/>
  <c r="Q58" i="9"/>
  <c r="V58" i="9"/>
  <c r="AB58" i="9"/>
  <c r="AA58" i="9"/>
  <c r="Y58" i="9"/>
  <c r="X58" i="9"/>
  <c r="W58" i="9"/>
  <c r="U58" i="9"/>
  <c r="Z58" i="9"/>
  <c r="R58" i="9"/>
  <c r="Q54" i="9"/>
  <c r="V54" i="9"/>
  <c r="AA54" i="9"/>
  <c r="AB54" i="9"/>
  <c r="Y54" i="9"/>
  <c r="X54" i="9"/>
  <c r="W54" i="9"/>
  <c r="U54" i="9"/>
  <c r="Z54" i="9"/>
  <c r="R54" i="9"/>
  <c r="Q50" i="9"/>
  <c r="V50" i="9"/>
  <c r="AA50" i="9"/>
  <c r="AB50" i="9"/>
  <c r="Y50" i="9"/>
  <c r="X50" i="9"/>
  <c r="W50" i="9"/>
  <c r="U50" i="9"/>
  <c r="Z50" i="9"/>
  <c r="R50" i="9"/>
  <c r="Q46" i="9"/>
  <c r="V46" i="9"/>
  <c r="AB46" i="9"/>
  <c r="AA46" i="9"/>
  <c r="Y46" i="9"/>
  <c r="X46" i="9"/>
  <c r="W46" i="9"/>
  <c r="U46" i="9"/>
  <c r="Z46" i="9"/>
  <c r="R46" i="9"/>
  <c r="Q42" i="9"/>
  <c r="V42" i="9"/>
  <c r="AB42" i="9"/>
  <c r="AA42" i="9"/>
  <c r="Y42" i="9"/>
  <c r="X42" i="9"/>
  <c r="W42" i="9"/>
  <c r="U42" i="9"/>
  <c r="Z42" i="9"/>
  <c r="R42" i="9"/>
  <c r="Q38" i="9"/>
  <c r="V38" i="9"/>
  <c r="AA38" i="9"/>
  <c r="Y38" i="9"/>
  <c r="X38" i="9"/>
  <c r="W38" i="9"/>
  <c r="AB38" i="9"/>
  <c r="U38" i="9"/>
  <c r="Z38" i="9"/>
  <c r="R38" i="9"/>
  <c r="Q34" i="9"/>
  <c r="V34" i="9"/>
  <c r="AA34" i="9"/>
  <c r="AB34" i="9"/>
  <c r="Y34" i="9"/>
  <c r="X34" i="9"/>
  <c r="W34" i="9"/>
  <c r="U34" i="9"/>
  <c r="Z34" i="9"/>
  <c r="R34" i="9"/>
  <c r="Q30" i="9"/>
  <c r="V30" i="9"/>
  <c r="AB30" i="9"/>
  <c r="AA30" i="9"/>
  <c r="Y30" i="9"/>
  <c r="X30" i="9"/>
  <c r="W30" i="9"/>
  <c r="U30" i="9"/>
  <c r="Z30" i="9"/>
  <c r="R30" i="9"/>
  <c r="Q26" i="9"/>
  <c r="V26" i="9"/>
  <c r="AB26" i="9"/>
  <c r="AA26" i="9"/>
  <c r="Y26" i="9"/>
  <c r="X26" i="9"/>
  <c r="W26" i="9"/>
  <c r="U26" i="9"/>
  <c r="Z26" i="9"/>
  <c r="R26" i="9"/>
  <c r="Q22" i="9"/>
  <c r="V22" i="9"/>
  <c r="AA22" i="9"/>
  <c r="Y22" i="9"/>
  <c r="AB22" i="9"/>
  <c r="X22" i="9"/>
  <c r="W22" i="9"/>
  <c r="U22" i="9"/>
  <c r="Z22" i="9"/>
  <c r="R22" i="9"/>
  <c r="Q18" i="9"/>
  <c r="V18" i="9"/>
  <c r="AA18" i="9"/>
  <c r="AB18" i="9"/>
  <c r="Y18" i="9"/>
  <c r="X18" i="9"/>
  <c r="W18" i="9"/>
  <c r="U18" i="9"/>
  <c r="Z18" i="9"/>
  <c r="R18" i="9"/>
  <c r="Q14" i="9"/>
  <c r="V14" i="9"/>
  <c r="AB14" i="9"/>
  <c r="AA14" i="9"/>
  <c r="Y14" i="9"/>
  <c r="X14" i="9"/>
  <c r="W14" i="9"/>
  <c r="U14" i="9"/>
  <c r="Z14" i="9"/>
  <c r="R14" i="9"/>
  <c r="Q10" i="9"/>
  <c r="V10" i="9"/>
  <c r="AB10" i="9"/>
  <c r="AA10" i="9"/>
  <c r="Y10" i="9"/>
  <c r="X10" i="9"/>
  <c r="W10" i="9"/>
  <c r="U10" i="9"/>
  <c r="Z10" i="9"/>
  <c r="R10" i="9"/>
  <c r="Q6" i="9"/>
  <c r="V6" i="9"/>
  <c r="AA6" i="9"/>
  <c r="AB6" i="9"/>
  <c r="Y6" i="9"/>
  <c r="X6" i="9"/>
  <c r="W6" i="9"/>
  <c r="U6" i="9"/>
  <c r="Z6" i="9"/>
  <c r="R6" i="9"/>
  <c r="S2" i="9"/>
  <c r="W2" i="9"/>
  <c r="T544" i="9"/>
  <c r="T540" i="9"/>
  <c r="T536" i="9"/>
  <c r="T532" i="9"/>
  <c r="T528" i="9"/>
  <c r="T524" i="9"/>
  <c r="T520" i="9"/>
  <c r="T516" i="9"/>
  <c r="T512" i="9"/>
  <c r="T508" i="9"/>
  <c r="T504" i="9"/>
  <c r="T500" i="9"/>
  <c r="T496" i="9"/>
  <c r="T492" i="9"/>
  <c r="T488" i="9"/>
  <c r="T484" i="9"/>
  <c r="T480" i="9"/>
  <c r="T476" i="9"/>
  <c r="T472" i="9"/>
  <c r="T468" i="9"/>
  <c r="T464" i="9"/>
  <c r="T460" i="9"/>
  <c r="T456" i="9"/>
  <c r="T452" i="9"/>
  <c r="T448" i="9"/>
  <c r="T444" i="9"/>
  <c r="T440" i="9"/>
  <c r="T436" i="9"/>
  <c r="T432" i="9"/>
  <c r="T428" i="9"/>
  <c r="T424" i="9"/>
  <c r="T420" i="9"/>
  <c r="T416" i="9"/>
  <c r="T412" i="9"/>
  <c r="T408" i="9"/>
  <c r="T404" i="9"/>
  <c r="T400" i="9"/>
  <c r="T396" i="9"/>
  <c r="T392" i="9"/>
  <c r="T388" i="9"/>
  <c r="T384" i="9"/>
  <c r="T380" i="9"/>
  <c r="T376" i="9"/>
  <c r="T372" i="9"/>
  <c r="T368" i="9"/>
  <c r="T364" i="9"/>
  <c r="T360" i="9"/>
  <c r="T356" i="9"/>
  <c r="T352" i="9"/>
  <c r="T348" i="9"/>
  <c r="T344" i="9"/>
  <c r="T340" i="9"/>
  <c r="T336" i="9"/>
  <c r="T332" i="9"/>
  <c r="T328" i="9"/>
  <c r="T324" i="9"/>
  <c r="T320" i="9"/>
  <c r="T316" i="9"/>
  <c r="T312" i="9"/>
  <c r="T308" i="9"/>
  <c r="T304" i="9"/>
  <c r="T300" i="9"/>
  <c r="T296" i="9"/>
  <c r="T292" i="9"/>
  <c r="T288" i="9"/>
  <c r="T284" i="9"/>
  <c r="T280" i="9"/>
  <c r="T276" i="9"/>
  <c r="T272" i="9"/>
  <c r="T268" i="9"/>
  <c r="T264" i="9"/>
  <c r="T260" i="9"/>
  <c r="T256" i="9"/>
  <c r="T252" i="9"/>
  <c r="T248" i="9"/>
  <c r="T244" i="9"/>
  <c r="T240" i="9"/>
  <c r="T236" i="9"/>
  <c r="T232" i="9"/>
  <c r="T228" i="9"/>
  <c r="T224" i="9"/>
  <c r="T220" i="9"/>
  <c r="T216" i="9"/>
  <c r="T212" i="9"/>
  <c r="T208" i="9"/>
  <c r="T204" i="9"/>
  <c r="T200" i="9"/>
  <c r="T196" i="9"/>
  <c r="T192" i="9"/>
  <c r="T188" i="9"/>
  <c r="T184" i="9"/>
  <c r="T180" i="9"/>
  <c r="T176" i="9"/>
  <c r="T172" i="9"/>
  <c r="T168" i="9"/>
  <c r="T164" i="9"/>
  <c r="T160" i="9"/>
  <c r="T156" i="9"/>
  <c r="T152" i="9"/>
  <c r="T148" i="9"/>
  <c r="T144" i="9"/>
  <c r="T140" i="9"/>
  <c r="T136" i="9"/>
  <c r="T132" i="9"/>
  <c r="T128" i="9"/>
  <c r="T124" i="9"/>
  <c r="T120" i="9"/>
  <c r="T116" i="9"/>
  <c r="T112" i="9"/>
  <c r="T108" i="9"/>
  <c r="T104" i="9"/>
  <c r="T100" i="9"/>
  <c r="T96" i="9"/>
  <c r="T92" i="9"/>
  <c r="T88" i="9"/>
  <c r="T84" i="9"/>
  <c r="T80" i="9"/>
  <c r="T76" i="9"/>
  <c r="T72" i="9"/>
  <c r="T68" i="9"/>
  <c r="T64" i="9"/>
  <c r="T60" i="9"/>
  <c r="T56" i="9"/>
  <c r="T52" i="9"/>
  <c r="T48" i="9"/>
  <c r="T44" i="9"/>
  <c r="T40" i="9"/>
  <c r="T36" i="9"/>
  <c r="T32" i="9"/>
  <c r="T28" i="9"/>
  <c r="T24" i="9"/>
  <c r="T20" i="9"/>
  <c r="T16" i="9"/>
  <c r="T12" i="9"/>
  <c r="T8" i="9"/>
  <c r="T4" i="9"/>
  <c r="R544" i="9"/>
  <c r="R540" i="9"/>
  <c r="R536" i="9"/>
  <c r="R532" i="9"/>
  <c r="R528" i="9"/>
  <c r="R524" i="9"/>
  <c r="R520" i="9"/>
  <c r="R516" i="9"/>
  <c r="R512" i="9"/>
  <c r="R508" i="9"/>
  <c r="R504" i="9"/>
  <c r="R500" i="9"/>
  <c r="R496" i="9"/>
  <c r="R492" i="9"/>
  <c r="R488" i="9"/>
  <c r="R484" i="9"/>
  <c r="R480" i="9"/>
  <c r="R476" i="9"/>
  <c r="R472" i="9"/>
  <c r="R468" i="9"/>
  <c r="R464" i="9"/>
  <c r="R460" i="9"/>
  <c r="R456" i="9"/>
  <c r="R452" i="9"/>
  <c r="R448" i="9"/>
  <c r="R444" i="9"/>
  <c r="R440" i="9"/>
  <c r="R436" i="9"/>
  <c r="R432" i="9"/>
  <c r="R428" i="9"/>
  <c r="R424" i="9"/>
  <c r="R420" i="9"/>
  <c r="R416" i="9"/>
  <c r="R412" i="9"/>
  <c r="R408" i="9"/>
  <c r="R404" i="9"/>
  <c r="R400" i="9"/>
  <c r="R396" i="9"/>
  <c r="R392" i="9"/>
  <c r="R388" i="9"/>
  <c r="R384" i="9"/>
  <c r="R380" i="9"/>
  <c r="R376" i="9"/>
  <c r="R372" i="9"/>
  <c r="R368" i="9"/>
  <c r="R364" i="9"/>
  <c r="R360" i="9"/>
  <c r="R356" i="9"/>
  <c r="R352" i="9"/>
  <c r="R348" i="9"/>
  <c r="R344" i="9"/>
  <c r="R340" i="9"/>
  <c r="R336" i="9"/>
  <c r="R332" i="9"/>
  <c r="R328" i="9"/>
  <c r="R324" i="9"/>
  <c r="R320" i="9"/>
  <c r="R316" i="9"/>
  <c r="R312" i="9"/>
  <c r="R308" i="9"/>
  <c r="R304" i="9"/>
  <c r="R300" i="9"/>
  <c r="R296" i="9"/>
  <c r="R292" i="9"/>
  <c r="R288" i="9"/>
  <c r="R284" i="9"/>
  <c r="R280" i="9"/>
  <c r="R276" i="9"/>
  <c r="R272" i="9"/>
  <c r="R268" i="9"/>
  <c r="R264" i="9"/>
  <c r="R260" i="9"/>
  <c r="R256" i="9"/>
  <c r="R252" i="9"/>
  <c r="R248" i="9"/>
  <c r="R244" i="9"/>
  <c r="R240" i="9"/>
  <c r="R236" i="9"/>
  <c r="R232" i="9"/>
  <c r="R228" i="9"/>
  <c r="R224" i="9"/>
  <c r="R220" i="9"/>
  <c r="R216" i="9"/>
  <c r="R212" i="9"/>
  <c r="R208" i="9"/>
  <c r="R204" i="9"/>
  <c r="R200" i="9"/>
  <c r="R196" i="9"/>
  <c r="R192" i="9"/>
  <c r="R188" i="9"/>
  <c r="R184" i="9"/>
  <c r="R179" i="9"/>
  <c r="R171" i="9"/>
  <c r="R163" i="9"/>
  <c r="R155" i="9"/>
  <c r="R147" i="9"/>
  <c r="R139" i="9"/>
  <c r="R131" i="9"/>
  <c r="R123" i="9"/>
  <c r="R115" i="9"/>
  <c r="R107" i="9"/>
  <c r="R99" i="9"/>
  <c r="R91" i="9"/>
  <c r="R83" i="9"/>
  <c r="R75" i="9"/>
  <c r="R67" i="9"/>
  <c r="R59" i="9"/>
  <c r="R51" i="9"/>
  <c r="R43" i="9"/>
  <c r="R35" i="9"/>
  <c r="R27" i="9"/>
  <c r="R19" i="9"/>
  <c r="R11" i="9"/>
  <c r="R3" i="9"/>
  <c r="S538" i="9"/>
  <c r="S530" i="9"/>
  <c r="S522" i="9"/>
  <c r="S514" i="9"/>
  <c r="S506" i="9"/>
  <c r="S498" i="9"/>
  <c r="S490" i="9"/>
  <c r="S482" i="9"/>
  <c r="S474" i="9"/>
  <c r="S466" i="9"/>
  <c r="S458" i="9"/>
  <c r="S446" i="9"/>
  <c r="S430" i="9"/>
  <c r="S414" i="9"/>
  <c r="S398" i="9"/>
  <c r="S382" i="9"/>
  <c r="S366" i="9"/>
  <c r="S350" i="9"/>
  <c r="S334" i="9"/>
  <c r="S318" i="9"/>
  <c r="S302" i="9"/>
  <c r="S286" i="9"/>
  <c r="S270" i="9"/>
  <c r="S254" i="9"/>
  <c r="S238" i="9"/>
  <c r="S222" i="9"/>
  <c r="S206" i="9"/>
  <c r="S190" i="9"/>
  <c r="S174" i="9"/>
  <c r="S158" i="9"/>
  <c r="S142" i="9"/>
  <c r="S126" i="9"/>
  <c r="S110" i="9"/>
  <c r="S94" i="9"/>
  <c r="S78" i="9"/>
  <c r="S62" i="9"/>
  <c r="S46" i="9"/>
  <c r="S30" i="9"/>
  <c r="S14" i="9"/>
  <c r="U541" i="9"/>
  <c r="U525" i="9"/>
  <c r="U509" i="9"/>
  <c r="U493" i="9"/>
  <c r="U477" i="9"/>
  <c r="U461" i="9"/>
  <c r="U445" i="9"/>
  <c r="U429" i="9"/>
  <c r="U413" i="9"/>
  <c r="U397" i="9"/>
  <c r="U381" i="9"/>
  <c r="U365" i="9"/>
  <c r="U349" i="9"/>
  <c r="U333" i="9"/>
  <c r="U317" i="9"/>
  <c r="U301" i="9"/>
  <c r="U285" i="9"/>
  <c r="U260" i="9"/>
  <c r="U228" i="9"/>
  <c r="U196" i="9"/>
  <c r="U164" i="9"/>
  <c r="U121" i="9"/>
  <c r="U57" i="9"/>
  <c r="Z536" i="9"/>
  <c r="Z472" i="9"/>
  <c r="Z408" i="9"/>
  <c r="Z344" i="9"/>
  <c r="Z280" i="9"/>
  <c r="Z216" i="9"/>
  <c r="Z152" i="9"/>
  <c r="Z88" i="9"/>
  <c r="Z24" i="9"/>
  <c r="X503" i="9"/>
  <c r="X439" i="9"/>
  <c r="X375" i="9"/>
  <c r="X245" i="9"/>
  <c r="W532" i="9"/>
  <c r="W276" i="9"/>
  <c r="W20" i="9"/>
  <c r="Y307" i="9"/>
  <c r="AD263" i="6"/>
  <c r="N5" i="11" l="1"/>
  <c r="K2" i="10"/>
  <c r="K205" i="10"/>
  <c r="K213" i="10"/>
  <c r="K221" i="10"/>
  <c r="K229" i="10"/>
  <c r="K237" i="10"/>
  <c r="K245" i="10"/>
  <c r="K253" i="10"/>
  <c r="K261" i="10"/>
  <c r="K269" i="10"/>
  <c r="K277" i="10"/>
  <c r="K285" i="10"/>
  <c r="K293" i="10"/>
  <c r="K301" i="10"/>
  <c r="K309" i="10"/>
  <c r="K317" i="10"/>
  <c r="K325" i="10"/>
  <c r="K333" i="10"/>
  <c r="K341" i="10"/>
  <c r="K349" i="10"/>
  <c r="K357" i="10"/>
  <c r="K365" i="10"/>
  <c r="K373" i="10"/>
  <c r="K381" i="10"/>
  <c r="K389" i="10"/>
  <c r="K397" i="10"/>
  <c r="K405" i="10"/>
  <c r="K413" i="10"/>
  <c r="K421" i="10"/>
  <c r="K429" i="10"/>
  <c r="K437" i="10"/>
  <c r="K445" i="10"/>
  <c r="K453" i="10"/>
  <c r="K461" i="10"/>
  <c r="K469" i="10"/>
  <c r="K477" i="10"/>
  <c r="K485" i="10"/>
  <c r="K493" i="10"/>
  <c r="K501" i="10"/>
  <c r="K509" i="10"/>
  <c r="K517" i="10"/>
  <c r="K525" i="10"/>
  <c r="K533" i="10"/>
  <c r="K541" i="10"/>
  <c r="K75" i="10"/>
  <c r="K87" i="10"/>
  <c r="K99" i="10"/>
  <c r="K107" i="10"/>
  <c r="K119" i="10"/>
  <c r="K131" i="10"/>
  <c r="K139" i="10"/>
  <c r="K151" i="10"/>
  <c r="K163" i="10"/>
  <c r="K171" i="10"/>
  <c r="K183" i="10"/>
  <c r="K195" i="10"/>
  <c r="K203" i="10"/>
  <c r="K215" i="10"/>
  <c r="K227" i="10"/>
  <c r="K235" i="10"/>
  <c r="K247" i="10"/>
  <c r="K259" i="10"/>
  <c r="K267" i="10"/>
  <c r="K279" i="10"/>
  <c r="K291" i="10"/>
  <c r="K299" i="10"/>
  <c r="K416" i="10"/>
  <c r="K440" i="10"/>
  <c r="K468" i="10"/>
  <c r="K492" i="10"/>
  <c r="K516" i="10"/>
  <c r="K540" i="10"/>
  <c r="K9" i="10"/>
  <c r="K17" i="10"/>
  <c r="K25" i="10"/>
  <c r="K33" i="10"/>
  <c r="K41" i="10"/>
  <c r="K49" i="10"/>
  <c r="K57" i="10"/>
  <c r="K65" i="10"/>
  <c r="K73" i="10"/>
  <c r="K81" i="10"/>
  <c r="K89" i="10"/>
  <c r="K97" i="10"/>
  <c r="K105" i="10"/>
  <c r="K113" i="10"/>
  <c r="K121" i="10"/>
  <c r="K129" i="10"/>
  <c r="K137" i="10"/>
  <c r="K145" i="10"/>
  <c r="K153" i="10"/>
  <c r="K161" i="10"/>
  <c r="K169" i="10"/>
  <c r="K177" i="10"/>
  <c r="K185" i="10"/>
  <c r="K193" i="10"/>
  <c r="K201" i="10"/>
  <c r="K209" i="10"/>
  <c r="K217" i="10"/>
  <c r="K225" i="10"/>
  <c r="K233" i="10"/>
  <c r="K241" i="10"/>
  <c r="K249" i="10"/>
  <c r="K257" i="10"/>
  <c r="K265" i="10"/>
  <c r="K273" i="10"/>
  <c r="K281" i="10"/>
  <c r="K289" i="10"/>
  <c r="K297" i="10"/>
  <c r="K305" i="10"/>
  <c r="K313" i="10"/>
  <c r="K321" i="10"/>
  <c r="K329" i="10"/>
  <c r="K337" i="10"/>
  <c r="K345" i="10"/>
  <c r="K353" i="10"/>
  <c r="K361" i="10"/>
  <c r="K369" i="10"/>
  <c r="K377" i="10"/>
  <c r="K385" i="10"/>
  <c r="K393" i="10"/>
  <c r="K401" i="10"/>
  <c r="K409" i="10"/>
  <c r="K417" i="10"/>
  <c r="K425" i="10"/>
  <c r="K433" i="10"/>
  <c r="K441" i="10"/>
  <c r="K449" i="10"/>
  <c r="K457" i="10"/>
  <c r="K465" i="10"/>
  <c r="K473" i="10"/>
  <c r="K481" i="10"/>
  <c r="K489" i="10"/>
  <c r="K497" i="10"/>
  <c r="K505" i="10"/>
  <c r="K513" i="10"/>
  <c r="K521" i="10"/>
  <c r="K529" i="10"/>
  <c r="K537" i="10"/>
  <c r="K545" i="10"/>
  <c r="K3" i="10"/>
  <c r="K11" i="10"/>
  <c r="K19" i="10"/>
  <c r="K27" i="10"/>
  <c r="K35" i="10"/>
  <c r="K43" i="10"/>
  <c r="K51" i="10"/>
  <c r="K59" i="10"/>
  <c r="K71" i="10"/>
  <c r="K83" i="10"/>
  <c r="K91" i="10"/>
  <c r="K103" i="10"/>
  <c r="K115" i="10"/>
  <c r="K123" i="10"/>
  <c r="K135" i="10"/>
  <c r="K147" i="10"/>
  <c r="K155" i="10"/>
  <c r="K167" i="10"/>
  <c r="K179" i="10"/>
  <c r="K187" i="10"/>
  <c r="K199" i="10"/>
  <c r="K211" i="10"/>
  <c r="K219" i="10"/>
  <c r="K231" i="10"/>
  <c r="K243" i="10"/>
  <c r="K251" i="10"/>
  <c r="K263" i="10"/>
  <c r="K275" i="10"/>
  <c r="K283" i="10"/>
  <c r="K295" i="10"/>
  <c r="K307" i="10"/>
  <c r="D547" i="10"/>
  <c r="C547" i="10"/>
  <c r="B547" i="10"/>
  <c r="N547" i="9"/>
  <c r="F386" i="6"/>
  <c r="G386" i="6"/>
  <c r="H386" i="6"/>
  <c r="I386" i="6"/>
  <c r="J386" i="6"/>
  <c r="K386" i="6"/>
  <c r="L386" i="6"/>
  <c r="M386" i="6"/>
  <c r="N386" i="6"/>
  <c r="O386" i="6"/>
  <c r="P386" i="6"/>
  <c r="Q386" i="6"/>
  <c r="R386" i="6"/>
  <c r="S386" i="6"/>
  <c r="T386" i="6"/>
  <c r="U386" i="6"/>
  <c r="V386" i="6"/>
  <c r="W386" i="6"/>
  <c r="X386" i="6"/>
  <c r="Y386" i="6"/>
  <c r="Z386" i="6"/>
  <c r="F387" i="6"/>
  <c r="G387" i="6"/>
  <c r="H387" i="6"/>
  <c r="I387" i="6"/>
  <c r="J387" i="6"/>
  <c r="K387" i="6"/>
  <c r="L387" i="6"/>
  <c r="M387" i="6"/>
  <c r="N387" i="6"/>
  <c r="O387" i="6"/>
  <c r="P387" i="6"/>
  <c r="Q387" i="6"/>
  <c r="R387" i="6"/>
  <c r="S387" i="6"/>
  <c r="T387" i="6"/>
  <c r="U387" i="6"/>
  <c r="V387" i="6"/>
  <c r="W387" i="6"/>
  <c r="X387" i="6"/>
  <c r="Y387" i="6"/>
  <c r="Z387" i="6"/>
  <c r="F388" i="6"/>
  <c r="G388" i="6"/>
  <c r="H388" i="6"/>
  <c r="I388" i="6"/>
  <c r="J388" i="6"/>
  <c r="K388" i="6"/>
  <c r="L388" i="6"/>
  <c r="M388" i="6"/>
  <c r="N388" i="6"/>
  <c r="O388" i="6"/>
  <c r="P388" i="6"/>
  <c r="Q388" i="6"/>
  <c r="R388" i="6"/>
  <c r="S388" i="6"/>
  <c r="T388" i="6"/>
  <c r="U388" i="6"/>
  <c r="V388" i="6"/>
  <c r="W388" i="6"/>
  <c r="X388" i="6"/>
  <c r="Y388" i="6"/>
  <c r="Z388" i="6"/>
  <c r="F389" i="6"/>
  <c r="G389" i="6"/>
  <c r="H389" i="6"/>
  <c r="I389" i="6"/>
  <c r="J389" i="6"/>
  <c r="K389" i="6"/>
  <c r="L389" i="6"/>
  <c r="M389" i="6"/>
  <c r="N389" i="6"/>
  <c r="O389" i="6"/>
  <c r="P389" i="6"/>
  <c r="Q389" i="6"/>
  <c r="R389" i="6"/>
  <c r="S389" i="6"/>
  <c r="T389" i="6"/>
  <c r="U389" i="6"/>
  <c r="V389" i="6"/>
  <c r="W389" i="6"/>
  <c r="X389" i="6"/>
  <c r="Y389" i="6"/>
  <c r="Z389" i="6"/>
  <c r="E389" i="6"/>
  <c r="E388" i="6"/>
  <c r="E387" i="6"/>
  <c r="E386" i="6"/>
  <c r="E390" i="6" s="1"/>
  <c r="E367" i="6"/>
  <c r="E369" i="6"/>
  <c r="E368" i="6"/>
  <c r="E370" i="6"/>
  <c r="E371" i="6"/>
  <c r="E372" i="6"/>
  <c r="E373" i="6"/>
  <c r="E374" i="6"/>
  <c r="E375" i="6"/>
  <c r="E376" i="6"/>
  <c r="E377" i="6"/>
  <c r="E378" i="6"/>
  <c r="E274" i="6"/>
  <c r="AA2" i="6"/>
  <c r="Z368" i="6"/>
  <c r="Z369" i="6"/>
  <c r="Z370" i="6"/>
  <c r="Z371" i="6"/>
  <c r="Z372" i="6"/>
  <c r="Z373" i="6"/>
  <c r="Z374" i="6"/>
  <c r="Z375" i="6"/>
  <c r="Z376" i="6"/>
  <c r="Z377" i="6"/>
  <c r="Z378" i="6"/>
  <c r="Y368" i="6"/>
  <c r="Y369" i="6"/>
  <c r="Y370" i="6"/>
  <c r="Y371" i="6"/>
  <c r="Y372" i="6"/>
  <c r="Y373" i="6"/>
  <c r="Y374" i="6"/>
  <c r="Y375" i="6"/>
  <c r="Y376" i="6"/>
  <c r="Y377" i="6"/>
  <c r="Y378" i="6"/>
  <c r="X368" i="6"/>
  <c r="X369" i="6"/>
  <c r="X370" i="6"/>
  <c r="X371" i="6"/>
  <c r="X372" i="6"/>
  <c r="X373" i="6"/>
  <c r="X374" i="6"/>
  <c r="X375" i="6"/>
  <c r="X376" i="6"/>
  <c r="X377" i="6"/>
  <c r="X378" i="6"/>
  <c r="W368" i="6"/>
  <c r="W369" i="6"/>
  <c r="W370" i="6"/>
  <c r="W371" i="6"/>
  <c r="W372" i="6"/>
  <c r="W373" i="6"/>
  <c r="W374" i="6"/>
  <c r="W375" i="6"/>
  <c r="W376" i="6"/>
  <c r="W377" i="6"/>
  <c r="W378" i="6"/>
  <c r="V368" i="6"/>
  <c r="V369" i="6"/>
  <c r="V370" i="6"/>
  <c r="V371" i="6"/>
  <c r="V372" i="6"/>
  <c r="V373" i="6"/>
  <c r="V374" i="6"/>
  <c r="V375" i="6"/>
  <c r="V376" i="6"/>
  <c r="V377" i="6"/>
  <c r="V378" i="6"/>
  <c r="U368" i="6"/>
  <c r="U369" i="6"/>
  <c r="U370" i="6"/>
  <c r="U371" i="6"/>
  <c r="U372" i="6"/>
  <c r="U373" i="6"/>
  <c r="U374" i="6"/>
  <c r="U375" i="6"/>
  <c r="U376" i="6"/>
  <c r="U377" i="6"/>
  <c r="U378" i="6"/>
  <c r="T368" i="6"/>
  <c r="T369" i="6"/>
  <c r="T370" i="6"/>
  <c r="T371" i="6"/>
  <c r="T372" i="6"/>
  <c r="T373" i="6"/>
  <c r="T374" i="6"/>
  <c r="T375" i="6"/>
  <c r="T376" i="6"/>
  <c r="T377" i="6"/>
  <c r="T378" i="6"/>
  <c r="S368" i="6"/>
  <c r="S369" i="6"/>
  <c r="S370" i="6"/>
  <c r="S371" i="6"/>
  <c r="S372" i="6"/>
  <c r="S373" i="6"/>
  <c r="S374" i="6"/>
  <c r="S375" i="6"/>
  <c r="S376" i="6"/>
  <c r="S377" i="6"/>
  <c r="S378" i="6"/>
  <c r="R368" i="6"/>
  <c r="R369" i="6"/>
  <c r="R370" i="6"/>
  <c r="R371" i="6"/>
  <c r="R372" i="6"/>
  <c r="R373" i="6"/>
  <c r="R374" i="6"/>
  <c r="R375" i="6"/>
  <c r="R376" i="6"/>
  <c r="R377" i="6"/>
  <c r="R378" i="6"/>
  <c r="Q368" i="6"/>
  <c r="Q369" i="6"/>
  <c r="Q370" i="6"/>
  <c r="Q371" i="6"/>
  <c r="Q372" i="6"/>
  <c r="Q373" i="6"/>
  <c r="Q374" i="6"/>
  <c r="Q375" i="6"/>
  <c r="Q376" i="6"/>
  <c r="Q377" i="6"/>
  <c r="Q378" i="6"/>
  <c r="P368" i="6"/>
  <c r="P369" i="6"/>
  <c r="P370" i="6"/>
  <c r="P371" i="6"/>
  <c r="P372" i="6"/>
  <c r="P373" i="6"/>
  <c r="P374" i="6"/>
  <c r="P375" i="6"/>
  <c r="P376" i="6"/>
  <c r="P377" i="6"/>
  <c r="P378" i="6"/>
  <c r="O368" i="6"/>
  <c r="O369" i="6"/>
  <c r="O370" i="6"/>
  <c r="O371" i="6"/>
  <c r="O372" i="6"/>
  <c r="O373" i="6"/>
  <c r="O374" i="6"/>
  <c r="O375" i="6"/>
  <c r="O376" i="6"/>
  <c r="O377" i="6"/>
  <c r="O378" i="6"/>
  <c r="Z367" i="6"/>
  <c r="Y367" i="6"/>
  <c r="X367" i="6"/>
  <c r="W367" i="6"/>
  <c r="V367" i="6"/>
  <c r="U367" i="6"/>
  <c r="T367" i="6"/>
  <c r="S367" i="6"/>
  <c r="R367" i="6"/>
  <c r="Q367" i="6"/>
  <c r="P367" i="6"/>
  <c r="O367" i="6"/>
  <c r="N368" i="6"/>
  <c r="N369" i="6"/>
  <c r="N370" i="6"/>
  <c r="N371" i="6"/>
  <c r="N372" i="6"/>
  <c r="N373" i="6"/>
  <c r="N374" i="6"/>
  <c r="N375" i="6"/>
  <c r="N376" i="6"/>
  <c r="N377" i="6"/>
  <c r="N378" i="6"/>
  <c r="N367" i="6"/>
  <c r="M368" i="6"/>
  <c r="M369" i="6"/>
  <c r="M370" i="6"/>
  <c r="M371" i="6"/>
  <c r="M372" i="6"/>
  <c r="M373" i="6"/>
  <c r="M374" i="6"/>
  <c r="M375" i="6"/>
  <c r="M376" i="6"/>
  <c r="M377" i="6"/>
  <c r="M378" i="6"/>
  <c r="L368" i="6"/>
  <c r="L369" i="6"/>
  <c r="L370" i="6"/>
  <c r="L371" i="6"/>
  <c r="L372" i="6"/>
  <c r="L373" i="6"/>
  <c r="L374" i="6"/>
  <c r="L375" i="6"/>
  <c r="L376" i="6"/>
  <c r="L377" i="6"/>
  <c r="L378" i="6"/>
  <c r="K368" i="6"/>
  <c r="K369" i="6"/>
  <c r="K370" i="6"/>
  <c r="K371" i="6"/>
  <c r="K372" i="6"/>
  <c r="K373" i="6"/>
  <c r="K374" i="6"/>
  <c r="K375" i="6"/>
  <c r="K376" i="6"/>
  <c r="K377" i="6"/>
  <c r="K378" i="6"/>
  <c r="J368" i="6"/>
  <c r="J369" i="6"/>
  <c r="J370" i="6"/>
  <c r="J371" i="6"/>
  <c r="J372" i="6"/>
  <c r="J373" i="6"/>
  <c r="J374" i="6"/>
  <c r="J375" i="6"/>
  <c r="J376" i="6"/>
  <c r="J377" i="6"/>
  <c r="J378" i="6"/>
  <c r="I368" i="6"/>
  <c r="I369" i="6"/>
  <c r="I370" i="6"/>
  <c r="I371" i="6"/>
  <c r="I372" i="6"/>
  <c r="I373" i="6"/>
  <c r="I374" i="6"/>
  <c r="I375" i="6"/>
  <c r="I376" i="6"/>
  <c r="I377" i="6"/>
  <c r="I378" i="6"/>
  <c r="H368" i="6"/>
  <c r="H369" i="6"/>
  <c r="H370" i="6"/>
  <c r="H371" i="6"/>
  <c r="H372" i="6"/>
  <c r="H373" i="6"/>
  <c r="H374" i="6"/>
  <c r="H375" i="6"/>
  <c r="H376" i="6"/>
  <c r="H377" i="6"/>
  <c r="H378" i="6"/>
  <c r="G368" i="6"/>
  <c r="G369" i="6"/>
  <c r="G370" i="6"/>
  <c r="G371" i="6"/>
  <c r="G372" i="6"/>
  <c r="G373" i="6"/>
  <c r="G374" i="6"/>
  <c r="G375" i="6"/>
  <c r="G376" i="6"/>
  <c r="G377" i="6"/>
  <c r="G378" i="6"/>
  <c r="F368" i="6"/>
  <c r="F369" i="6"/>
  <c r="F370" i="6"/>
  <c r="F371" i="6"/>
  <c r="F372" i="6"/>
  <c r="F373" i="6"/>
  <c r="F374" i="6"/>
  <c r="F375" i="6"/>
  <c r="F376" i="6"/>
  <c r="F377" i="6"/>
  <c r="F378" i="6"/>
  <c r="M367" i="6"/>
  <c r="L367" i="6"/>
  <c r="K367" i="6"/>
  <c r="J367" i="6"/>
  <c r="I367" i="6"/>
  <c r="H367" i="6"/>
  <c r="G367" i="6"/>
  <c r="F367" i="6"/>
  <c r="AA3" i="6"/>
  <c r="AD3" i="6" s="1"/>
  <c r="AA4" i="6"/>
  <c r="AA5" i="6"/>
  <c r="AF5" i="6" s="1"/>
  <c r="AA6" i="6"/>
  <c r="AD6" i="6" s="1"/>
  <c r="AA7" i="6"/>
  <c r="AD7" i="6" s="1"/>
  <c r="AA8" i="6"/>
  <c r="AA9" i="6"/>
  <c r="AA10" i="6"/>
  <c r="AA11" i="6"/>
  <c r="AD11" i="6" s="1"/>
  <c r="AA12" i="6"/>
  <c r="AA13" i="6"/>
  <c r="AF13" i="6" s="1"/>
  <c r="AA14" i="6"/>
  <c r="AA15" i="6"/>
  <c r="AD15" i="6" s="1"/>
  <c r="AA16" i="6"/>
  <c r="AA17" i="6"/>
  <c r="AA18" i="6"/>
  <c r="AA19" i="6"/>
  <c r="AD19" i="6" s="1"/>
  <c r="AA20" i="6"/>
  <c r="AA21" i="6"/>
  <c r="AF21" i="6" s="1"/>
  <c r="AA22" i="6"/>
  <c r="AA23" i="6"/>
  <c r="AE23" i="6" s="1"/>
  <c r="AA24" i="6"/>
  <c r="AA25" i="6"/>
  <c r="AA26" i="6"/>
  <c r="AD26" i="6" s="1"/>
  <c r="AA27" i="6"/>
  <c r="AA28" i="6"/>
  <c r="AA29" i="6"/>
  <c r="AF29" i="6" s="1"/>
  <c r="AA30" i="6"/>
  <c r="AA31" i="6"/>
  <c r="AE31" i="6" s="1"/>
  <c r="AA32" i="6"/>
  <c r="AA33" i="6"/>
  <c r="AA34" i="6"/>
  <c r="AA35" i="6"/>
  <c r="AA36" i="6"/>
  <c r="AA37" i="6"/>
  <c r="AF37" i="6" s="1"/>
  <c r="AA38" i="6"/>
  <c r="AA39" i="6"/>
  <c r="AE39" i="6" s="1"/>
  <c r="AA40" i="6"/>
  <c r="AA41" i="6"/>
  <c r="AA42" i="6"/>
  <c r="AD42" i="6" s="1"/>
  <c r="AA43" i="6"/>
  <c r="AA44" i="6"/>
  <c r="AA45" i="6"/>
  <c r="AF45" i="6" s="1"/>
  <c r="AA46" i="6"/>
  <c r="AA47" i="6"/>
  <c r="AE47" i="6" s="1"/>
  <c r="AA48" i="6"/>
  <c r="AA49" i="6"/>
  <c r="AA50" i="6"/>
  <c r="AA51" i="6"/>
  <c r="AA52" i="6"/>
  <c r="AA53" i="6"/>
  <c r="AF53" i="6" s="1"/>
  <c r="AA54" i="6"/>
  <c r="AA55" i="6"/>
  <c r="AE55" i="6" s="1"/>
  <c r="AA56" i="6"/>
  <c r="AA57" i="6"/>
  <c r="AA58" i="6"/>
  <c r="AD58" i="6" s="1"/>
  <c r="AA59" i="6"/>
  <c r="AA60" i="6"/>
  <c r="AA61" i="6"/>
  <c r="AF61" i="6" s="1"/>
  <c r="AA62" i="6"/>
  <c r="AA63" i="6"/>
  <c r="AE63" i="6" s="1"/>
  <c r="AA64" i="6"/>
  <c r="AA65" i="6"/>
  <c r="AA66" i="6"/>
  <c r="AA67" i="6"/>
  <c r="AE67" i="6" s="1"/>
  <c r="AA68" i="6"/>
  <c r="AA69" i="6"/>
  <c r="AF69" i="6" s="1"/>
  <c r="AA70" i="6"/>
  <c r="AF70" i="6" s="1"/>
  <c r="AA71" i="6"/>
  <c r="AE71" i="6" s="1"/>
  <c r="AA72" i="6"/>
  <c r="AA73" i="6"/>
  <c r="AA74" i="6"/>
  <c r="AE74" i="6" s="1"/>
  <c r="AA75" i="6"/>
  <c r="AE75" i="6" s="1"/>
  <c r="AA76" i="6"/>
  <c r="AA77" i="6"/>
  <c r="AF77" i="6" s="1"/>
  <c r="AA78" i="6"/>
  <c r="AA79" i="6"/>
  <c r="AE79" i="6" s="1"/>
  <c r="AA80" i="6"/>
  <c r="AA81" i="6"/>
  <c r="AA82" i="6"/>
  <c r="AE82" i="6" s="1"/>
  <c r="AA83" i="6"/>
  <c r="AE83" i="6" s="1"/>
  <c r="AA84" i="6"/>
  <c r="AA85" i="6"/>
  <c r="AF85" i="6" s="1"/>
  <c r="AA86" i="6"/>
  <c r="AA87" i="6"/>
  <c r="AE87" i="6" s="1"/>
  <c r="AA88" i="6"/>
  <c r="AA89" i="6"/>
  <c r="AA90" i="6"/>
  <c r="AD90" i="6" s="1"/>
  <c r="AA91" i="6"/>
  <c r="AE91" i="6" s="1"/>
  <c r="AA92" i="6"/>
  <c r="AA93" i="6"/>
  <c r="AF93" i="6" s="1"/>
  <c r="AA94" i="6"/>
  <c r="AA95" i="6"/>
  <c r="AE95" i="6" s="1"/>
  <c r="AA96" i="6"/>
  <c r="AA97" i="6"/>
  <c r="AA98" i="6"/>
  <c r="AE98" i="6" s="1"/>
  <c r="AA99" i="6"/>
  <c r="AE99" i="6" s="1"/>
  <c r="AA100" i="6"/>
  <c r="AV100" i="6" s="1"/>
  <c r="AA101" i="6"/>
  <c r="AF101" i="6" s="1"/>
  <c r="AA102" i="6"/>
  <c r="AA103" i="6"/>
  <c r="AE103" i="6" s="1"/>
  <c r="AA104" i="6"/>
  <c r="AA105" i="6"/>
  <c r="AA106" i="6"/>
  <c r="AD106" i="6" s="1"/>
  <c r="AA107" i="6"/>
  <c r="AA108" i="6"/>
  <c r="AA109" i="6"/>
  <c r="AF109" i="6" s="1"/>
  <c r="AA110" i="6"/>
  <c r="AA111" i="6"/>
  <c r="AE111" i="6" s="1"/>
  <c r="AA112" i="6"/>
  <c r="AA113" i="6"/>
  <c r="AA114" i="6"/>
  <c r="AA115" i="6"/>
  <c r="AE115" i="6" s="1"/>
  <c r="AA116" i="6"/>
  <c r="AA117" i="6"/>
  <c r="AF117" i="6" s="1"/>
  <c r="AA118" i="6"/>
  <c r="AA119" i="6"/>
  <c r="AE119" i="6" s="1"/>
  <c r="AA120" i="6"/>
  <c r="AQ120" i="6" s="1"/>
  <c r="AA121" i="6"/>
  <c r="AA122" i="6"/>
  <c r="AE122" i="6" s="1"/>
  <c r="AA123" i="6"/>
  <c r="AA124" i="6"/>
  <c r="AA125" i="6"/>
  <c r="AQ125" i="6" s="1"/>
  <c r="AA126" i="6"/>
  <c r="AA127" i="6"/>
  <c r="AE127" i="6" s="1"/>
  <c r="AA128" i="6"/>
  <c r="AU128" i="6" s="1"/>
  <c r="AA129" i="6"/>
  <c r="AA130" i="6"/>
  <c r="AD130" i="6" s="1"/>
  <c r="AA131" i="6"/>
  <c r="AA132" i="6"/>
  <c r="AU132" i="6" s="1"/>
  <c r="AA133" i="6"/>
  <c r="AA134" i="6"/>
  <c r="AA135" i="6"/>
  <c r="AY135" i="6" s="1"/>
  <c r="AA136" i="6"/>
  <c r="AA137" i="6"/>
  <c r="AA138" i="6"/>
  <c r="AE138" i="6" s="1"/>
  <c r="AA139" i="6"/>
  <c r="AA140" i="6"/>
  <c r="AA141" i="6"/>
  <c r="AQ141" i="6" s="1"/>
  <c r="AA142" i="6"/>
  <c r="AA143" i="6"/>
  <c r="AJ143" i="6" s="1"/>
  <c r="AA144" i="6"/>
  <c r="AU144" i="6" s="1"/>
  <c r="AA145" i="6"/>
  <c r="AA146" i="6"/>
  <c r="AA147" i="6"/>
  <c r="AE147" i="6" s="1"/>
  <c r="AA148" i="6"/>
  <c r="AU148" i="6" s="1"/>
  <c r="AA149" i="6"/>
  <c r="AA150" i="6"/>
  <c r="AA151" i="6"/>
  <c r="AE151" i="6" s="1"/>
  <c r="AA152" i="6"/>
  <c r="AA153" i="6"/>
  <c r="AA154" i="6"/>
  <c r="AE154" i="6" s="1"/>
  <c r="AA155" i="6"/>
  <c r="AD155" i="6" s="1"/>
  <c r="AA156" i="6"/>
  <c r="AA157" i="6"/>
  <c r="AQ157" i="6" s="1"/>
  <c r="AA158" i="6"/>
  <c r="AA159" i="6"/>
  <c r="AJ159" i="6" s="1"/>
  <c r="AA160" i="6"/>
  <c r="AQ160" i="6" s="1"/>
  <c r="AA161" i="6"/>
  <c r="AA162" i="6"/>
  <c r="AD162" i="6" s="1"/>
  <c r="AA163" i="6"/>
  <c r="AA164" i="6"/>
  <c r="AJ164" i="6" s="1"/>
  <c r="AA165" i="6"/>
  <c r="AN165" i="6" s="1"/>
  <c r="AA166" i="6"/>
  <c r="AA167" i="6"/>
  <c r="AU167" i="6" s="1"/>
  <c r="AA168" i="6"/>
  <c r="AQ168" i="6" s="1"/>
  <c r="AA169" i="6"/>
  <c r="AA170" i="6"/>
  <c r="AA171" i="6"/>
  <c r="AE171" i="6" s="1"/>
  <c r="AA172" i="6"/>
  <c r="AJ172" i="6" s="1"/>
  <c r="AA173" i="6"/>
  <c r="AN173" i="6" s="1"/>
  <c r="AA174" i="6"/>
  <c r="AA175" i="6"/>
  <c r="AD175" i="6" s="1"/>
  <c r="AA176" i="6"/>
  <c r="AQ176" i="6" s="1"/>
  <c r="AA177" i="6"/>
  <c r="AA178" i="6"/>
  <c r="AA179" i="6"/>
  <c r="AD179" i="6" s="1"/>
  <c r="AA180" i="6"/>
  <c r="AJ180" i="6" s="1"/>
  <c r="AA181" i="6"/>
  <c r="AN181" i="6" s="1"/>
  <c r="AA182" i="6"/>
  <c r="AA183" i="6"/>
  <c r="AD183" i="6" s="1"/>
  <c r="AA184" i="6"/>
  <c r="AA185" i="6"/>
  <c r="AA186" i="6"/>
  <c r="AA187" i="6"/>
  <c r="AA188" i="6"/>
  <c r="AR188" i="6" s="1"/>
  <c r="AA189" i="6"/>
  <c r="AA190" i="6"/>
  <c r="AA191" i="6"/>
  <c r="AE191" i="6" s="1"/>
  <c r="AA192" i="6"/>
  <c r="AA193" i="6"/>
  <c r="AA194" i="6"/>
  <c r="AD194" i="6" s="1"/>
  <c r="AA195" i="6"/>
  <c r="AA196" i="6"/>
  <c r="AR196" i="6" s="1"/>
  <c r="AA197" i="6"/>
  <c r="AA198" i="6"/>
  <c r="AF198" i="6" s="1"/>
  <c r="AA199" i="6"/>
  <c r="AK199" i="6" s="1"/>
  <c r="AA200" i="6"/>
  <c r="AA201" i="6"/>
  <c r="AA202" i="6"/>
  <c r="AA203" i="6"/>
  <c r="AD203" i="6" s="1"/>
  <c r="AA204" i="6"/>
  <c r="AA205" i="6"/>
  <c r="AA206" i="6"/>
  <c r="AA207" i="6"/>
  <c r="AA208" i="6"/>
  <c r="AR208" i="6" s="1"/>
  <c r="AA209" i="6"/>
  <c r="AA210" i="6"/>
  <c r="AA211" i="6"/>
  <c r="AD211" i="6" s="1"/>
  <c r="AA212" i="6"/>
  <c r="AR212" i="6" s="1"/>
  <c r="AA213" i="6"/>
  <c r="AA214" i="6"/>
  <c r="AA215" i="6"/>
  <c r="AD215" i="6" s="1"/>
  <c r="AA216" i="6"/>
  <c r="AA217" i="6"/>
  <c r="AA218" i="6"/>
  <c r="AA219" i="6"/>
  <c r="AA220" i="6"/>
  <c r="AR220" i="6" s="1"/>
  <c r="AA221" i="6"/>
  <c r="AK221" i="6" s="1"/>
  <c r="AA222" i="6"/>
  <c r="AA223" i="6"/>
  <c r="AK223" i="6" s="1"/>
  <c r="AA224" i="6"/>
  <c r="AA225" i="6"/>
  <c r="AA226" i="6"/>
  <c r="AD226" i="6" s="1"/>
  <c r="AA227" i="6"/>
  <c r="AA228" i="6"/>
  <c r="AA229" i="6"/>
  <c r="AA230" i="6"/>
  <c r="AA231" i="6"/>
  <c r="AE231" i="6" s="1"/>
  <c r="AA232" i="6"/>
  <c r="AN232" i="6" s="1"/>
  <c r="AA233" i="6"/>
  <c r="AA234" i="6"/>
  <c r="AA235" i="6"/>
  <c r="AA236" i="6"/>
  <c r="AG236" i="6" s="1"/>
  <c r="AA237" i="6"/>
  <c r="AA238" i="6"/>
  <c r="AA239" i="6"/>
  <c r="AA240" i="6"/>
  <c r="AN240" i="6" s="1"/>
  <c r="AA241" i="6"/>
  <c r="AA242" i="6"/>
  <c r="AY242" i="6" s="1"/>
  <c r="AA243" i="6"/>
  <c r="AD243" i="6" s="1"/>
  <c r="AA244" i="6"/>
  <c r="AG244" i="6" s="1"/>
  <c r="AA245" i="6"/>
  <c r="AA246" i="6"/>
  <c r="AA247" i="6"/>
  <c r="AA248" i="6"/>
  <c r="AN248" i="6" s="1"/>
  <c r="AA249" i="6"/>
  <c r="AA250" i="6"/>
  <c r="AA251" i="6"/>
  <c r="AA252" i="6"/>
  <c r="AG252" i="6" s="1"/>
  <c r="AA253" i="6"/>
  <c r="AA254" i="6"/>
  <c r="AA255" i="6"/>
  <c r="AE255" i="6" s="1"/>
  <c r="AA256" i="6"/>
  <c r="AN256" i="6" s="1"/>
  <c r="AA257" i="6"/>
  <c r="AA258" i="6"/>
  <c r="AD258" i="6" s="1"/>
  <c r="AA259" i="6"/>
  <c r="AA260" i="6"/>
  <c r="AG260" i="6" s="1"/>
  <c r="AA261" i="6"/>
  <c r="AA262" i="6"/>
  <c r="AA263" i="6"/>
  <c r="AE263" i="6" s="1"/>
  <c r="AA264" i="6"/>
  <c r="AN264" i="6" s="1"/>
  <c r="AA265" i="6"/>
  <c r="AA266" i="6"/>
  <c r="AA267" i="6"/>
  <c r="AD267" i="6" s="1"/>
  <c r="AA268" i="6"/>
  <c r="AG268" i="6" s="1"/>
  <c r="AA269" i="6"/>
  <c r="AA270" i="6"/>
  <c r="AJ270" i="6" s="1"/>
  <c r="AA271" i="6"/>
  <c r="AA272" i="6"/>
  <c r="AN272" i="6" s="1"/>
  <c r="AA273" i="6"/>
  <c r="F274" i="6"/>
  <c r="G274" i="6"/>
  <c r="H274" i="6"/>
  <c r="I274" i="6"/>
  <c r="J274" i="6"/>
  <c r="K274" i="6"/>
  <c r="L274" i="6"/>
  <c r="M274" i="6"/>
  <c r="N274" i="6"/>
  <c r="O274" i="6"/>
  <c r="P274" i="6"/>
  <c r="Q274" i="6"/>
  <c r="R274" i="6"/>
  <c r="S274" i="6"/>
  <c r="T274" i="6"/>
  <c r="U274" i="6"/>
  <c r="V274" i="6"/>
  <c r="W274" i="6"/>
  <c r="X274" i="6"/>
  <c r="Y274" i="6"/>
  <c r="Z274" i="6"/>
  <c r="N3" i="5"/>
  <c r="N4" i="5"/>
  <c r="N5" i="5"/>
  <c r="N2" i="5"/>
  <c r="N6" i="5" s="1"/>
  <c r="C6" i="5"/>
  <c r="D6" i="5"/>
  <c r="E6" i="5"/>
  <c r="F6" i="5"/>
  <c r="G6" i="5"/>
  <c r="H6" i="5"/>
  <c r="I6" i="5"/>
  <c r="J6" i="5"/>
  <c r="K6" i="5"/>
  <c r="L6" i="5"/>
  <c r="M6" i="5"/>
  <c r="B6" i="5"/>
  <c r="C5" i="5"/>
  <c r="D5" i="5"/>
  <c r="E5" i="5"/>
  <c r="F5" i="5"/>
  <c r="G5" i="5"/>
  <c r="H5" i="5"/>
  <c r="I5" i="5"/>
  <c r="J5" i="5"/>
  <c r="K5" i="5"/>
  <c r="L5" i="5"/>
  <c r="M5" i="5"/>
  <c r="C4" i="5"/>
  <c r="D4" i="5"/>
  <c r="E4" i="5"/>
  <c r="F4" i="5"/>
  <c r="G4" i="5"/>
  <c r="H4" i="5"/>
  <c r="I4" i="5"/>
  <c r="J4" i="5"/>
  <c r="K4" i="5"/>
  <c r="L4" i="5"/>
  <c r="M4" i="5"/>
  <c r="C3" i="5"/>
  <c r="D3" i="5"/>
  <c r="E3" i="5"/>
  <c r="F3" i="5"/>
  <c r="G3" i="5"/>
  <c r="H3" i="5"/>
  <c r="I3" i="5"/>
  <c r="J3" i="5"/>
  <c r="K3" i="5"/>
  <c r="L3" i="5"/>
  <c r="M3" i="5"/>
  <c r="B5" i="5"/>
  <c r="B4" i="5"/>
  <c r="B3" i="5"/>
  <c r="M2" i="5"/>
  <c r="C2" i="5"/>
  <c r="D2" i="5"/>
  <c r="E2" i="5"/>
  <c r="F2" i="5"/>
  <c r="G2" i="5"/>
  <c r="H2" i="5"/>
  <c r="I2" i="5"/>
  <c r="J2" i="5"/>
  <c r="K2" i="5"/>
  <c r="L2" i="5"/>
  <c r="E547" i="10" l="1"/>
  <c r="K546" i="10"/>
  <c r="H547" i="10" s="1"/>
  <c r="K547" i="10" s="1"/>
  <c r="AC547" i="9"/>
  <c r="AA387" i="6"/>
  <c r="AA388" i="6"/>
  <c r="AA389" i="6"/>
  <c r="Y390" i="6"/>
  <c r="U390" i="6"/>
  <c r="Q390" i="6"/>
  <c r="M390" i="6"/>
  <c r="I390" i="6"/>
  <c r="W390" i="6"/>
  <c r="S390" i="6"/>
  <c r="O390" i="6"/>
  <c r="K390" i="6"/>
  <c r="G390" i="6"/>
  <c r="X390" i="6"/>
  <c r="T390" i="6"/>
  <c r="P390" i="6"/>
  <c r="L390" i="6"/>
  <c r="H390" i="6"/>
  <c r="Z390" i="6"/>
  <c r="V390" i="6"/>
  <c r="R390" i="6"/>
  <c r="N390" i="6"/>
  <c r="J390" i="6"/>
  <c r="F390" i="6"/>
  <c r="AA386" i="6"/>
  <c r="AA377" i="6"/>
  <c r="AA372" i="6"/>
  <c r="AA373" i="6"/>
  <c r="AA367" i="6"/>
  <c r="AA376" i="6"/>
  <c r="AA368" i="6"/>
  <c r="AA375" i="6"/>
  <c r="AA370" i="6"/>
  <c r="AA369" i="6"/>
  <c r="AA371" i="6"/>
  <c r="AA378" i="6"/>
  <c r="AA374" i="6"/>
  <c r="F379" i="6"/>
  <c r="J379" i="6"/>
  <c r="L379" i="6"/>
  <c r="AD98" i="6"/>
  <c r="AE106" i="6"/>
  <c r="AE42" i="6"/>
  <c r="AN271" i="6"/>
  <c r="AU271" i="6"/>
  <c r="AN259" i="6"/>
  <c r="AU259" i="6"/>
  <c r="AE259" i="6"/>
  <c r="AU247" i="6"/>
  <c r="AN247" i="6"/>
  <c r="AN235" i="6"/>
  <c r="AU235" i="6"/>
  <c r="AE235" i="6"/>
  <c r="AR207" i="6"/>
  <c r="AK207" i="6"/>
  <c r="AR195" i="6"/>
  <c r="AK195" i="6"/>
  <c r="AE195" i="6"/>
  <c r="AK187" i="6"/>
  <c r="AE187" i="6"/>
  <c r="AU163" i="6"/>
  <c r="AE163" i="6"/>
  <c r="AY139" i="6"/>
  <c r="AE139" i="6"/>
  <c r="AU107" i="6"/>
  <c r="AE107" i="6"/>
  <c r="AE51" i="6"/>
  <c r="AD51" i="6"/>
  <c r="AE43" i="6"/>
  <c r="AD43" i="6"/>
  <c r="AE35" i="6"/>
  <c r="AD35" i="6"/>
  <c r="AD247" i="6"/>
  <c r="AD107" i="6"/>
  <c r="AD87" i="6"/>
  <c r="AD63" i="6"/>
  <c r="AE271" i="6"/>
  <c r="AE207" i="6"/>
  <c r="AE143" i="6"/>
  <c r="AU175" i="6"/>
  <c r="H379" i="6"/>
  <c r="V379" i="6"/>
  <c r="Z379" i="6"/>
  <c r="AP2" i="6"/>
  <c r="AL2" i="6"/>
  <c r="AX2" i="6"/>
  <c r="AE2" i="6"/>
  <c r="AS2" i="6"/>
  <c r="AI2" i="6"/>
  <c r="AQ270" i="6"/>
  <c r="AF270" i="6"/>
  <c r="AV270" i="6"/>
  <c r="AY270" i="6"/>
  <c r="AG270" i="6"/>
  <c r="AE270" i="6"/>
  <c r="AQ266" i="6"/>
  <c r="AG266" i="6"/>
  <c r="AV266" i="6"/>
  <c r="AY266" i="6"/>
  <c r="AE266" i="6"/>
  <c r="AQ262" i="6"/>
  <c r="AG262" i="6"/>
  <c r="AV262" i="6"/>
  <c r="AJ262" i="6"/>
  <c r="AY262" i="6"/>
  <c r="AE262" i="6"/>
  <c r="AD262" i="6"/>
  <c r="AG258" i="6"/>
  <c r="AJ258" i="6"/>
  <c r="AQ258" i="6"/>
  <c r="AE258" i="6"/>
  <c r="AY258" i="6"/>
  <c r="AG254" i="6"/>
  <c r="AY254" i="6"/>
  <c r="AF254" i="6"/>
  <c r="AJ254" i="6"/>
  <c r="AQ254" i="6"/>
  <c r="AE254" i="6"/>
  <c r="AD254" i="6"/>
  <c r="AG250" i="6"/>
  <c r="AQ250" i="6"/>
  <c r="AY250" i="6"/>
  <c r="AE250" i="6"/>
  <c r="AJ250" i="6"/>
  <c r="AG246" i="6"/>
  <c r="AJ246" i="6"/>
  <c r="AQ246" i="6"/>
  <c r="AY246" i="6"/>
  <c r="AF246" i="6"/>
  <c r="AE246" i="6"/>
  <c r="AD246" i="6"/>
  <c r="AG242" i="6"/>
  <c r="AJ242" i="6"/>
  <c r="AQ242" i="6"/>
  <c r="AE242" i="6"/>
  <c r="AG238" i="6"/>
  <c r="AY238" i="6"/>
  <c r="AF238" i="6"/>
  <c r="AJ238" i="6"/>
  <c r="AQ238" i="6"/>
  <c r="AE238" i="6"/>
  <c r="AD238" i="6"/>
  <c r="AG234" i="6"/>
  <c r="AQ234" i="6"/>
  <c r="AY234" i="6"/>
  <c r="AE234" i="6"/>
  <c r="AG230" i="6"/>
  <c r="AJ230" i="6"/>
  <c r="AQ230" i="6"/>
  <c r="AY230" i="6"/>
  <c r="AE230" i="6"/>
  <c r="AD230" i="6"/>
  <c r="AK226" i="6"/>
  <c r="AE226" i="6"/>
  <c r="AK222" i="6"/>
  <c r="AF222" i="6"/>
  <c r="AE222" i="6"/>
  <c r="AD222" i="6"/>
  <c r="AK218" i="6"/>
  <c r="AE218" i="6"/>
  <c r="AK214" i="6"/>
  <c r="AF214" i="6"/>
  <c r="AE214" i="6"/>
  <c r="AD214" i="6"/>
  <c r="AK210" i="6"/>
  <c r="AE210" i="6"/>
  <c r="AK206" i="6"/>
  <c r="AF206" i="6"/>
  <c r="AE206" i="6"/>
  <c r="AD206" i="6"/>
  <c r="AK202" i="6"/>
  <c r="AE202" i="6"/>
  <c r="AK198" i="6"/>
  <c r="AE198" i="6"/>
  <c r="AD198" i="6"/>
  <c r="AK194" i="6"/>
  <c r="AE194" i="6"/>
  <c r="AK190" i="6"/>
  <c r="AF190" i="6"/>
  <c r="AE190" i="6"/>
  <c r="AD190" i="6"/>
  <c r="AK186" i="6"/>
  <c r="AE186" i="6"/>
  <c r="AJ182" i="6"/>
  <c r="AF182" i="6"/>
  <c r="AE182" i="6"/>
  <c r="AD182" i="6"/>
  <c r="AQ178" i="6"/>
  <c r="AY178" i="6"/>
  <c r="AE178" i="6"/>
  <c r="AF174" i="6"/>
  <c r="AJ174" i="6"/>
  <c r="AE174" i="6"/>
  <c r="AD174" i="6"/>
  <c r="AQ170" i="6"/>
  <c r="AY170" i="6"/>
  <c r="AE170" i="6"/>
  <c r="AJ166" i="6"/>
  <c r="AE166" i="6"/>
  <c r="AD166" i="6"/>
  <c r="AQ162" i="6"/>
  <c r="AY162" i="6"/>
  <c r="AE162" i="6"/>
  <c r="AN158" i="6"/>
  <c r="AF158" i="6"/>
  <c r="AE158" i="6"/>
  <c r="AD158" i="6"/>
  <c r="AF150" i="6"/>
  <c r="AE150" i="6"/>
  <c r="AD150" i="6"/>
  <c r="AN146" i="6"/>
  <c r="AE146" i="6"/>
  <c r="AN142" i="6"/>
  <c r="AF142" i="6"/>
  <c r="AE142" i="6"/>
  <c r="AD142" i="6"/>
  <c r="AE134" i="6"/>
  <c r="AD134" i="6"/>
  <c r="AN130" i="6"/>
  <c r="AE130" i="6"/>
  <c r="AN126" i="6"/>
  <c r="AF126" i="6"/>
  <c r="AE126" i="6"/>
  <c r="AD126" i="6"/>
  <c r="AE118" i="6"/>
  <c r="AF118" i="6"/>
  <c r="AD118" i="6"/>
  <c r="AJ114" i="6"/>
  <c r="AE114" i="6"/>
  <c r="AY110" i="6"/>
  <c r="AF110" i="6"/>
  <c r="AE110" i="6"/>
  <c r="AD110" i="6"/>
  <c r="AE102" i="6"/>
  <c r="AD102" i="6"/>
  <c r="AF94" i="6"/>
  <c r="AE94" i="6"/>
  <c r="AD94" i="6"/>
  <c r="AE86" i="6"/>
  <c r="AF86" i="6"/>
  <c r="AD86" i="6"/>
  <c r="AF78" i="6"/>
  <c r="AE78" i="6"/>
  <c r="AD78" i="6"/>
  <c r="AE70" i="6"/>
  <c r="AD70" i="6"/>
  <c r="AD66" i="6"/>
  <c r="AE66" i="6"/>
  <c r="AF62" i="6"/>
  <c r="AE62" i="6"/>
  <c r="AD62" i="6"/>
  <c r="AE54" i="6"/>
  <c r="AF54" i="6"/>
  <c r="AD54" i="6"/>
  <c r="AD50" i="6"/>
  <c r="AE50" i="6"/>
  <c r="AF46" i="6"/>
  <c r="AE46" i="6"/>
  <c r="AD46" i="6"/>
  <c r="AE38" i="6"/>
  <c r="AD38" i="6"/>
  <c r="AD34" i="6"/>
  <c r="AE34" i="6"/>
  <c r="AF30" i="6"/>
  <c r="AE30" i="6"/>
  <c r="AD30" i="6"/>
  <c r="AE22" i="6"/>
  <c r="AF22" i="6"/>
  <c r="AD22" i="6"/>
  <c r="AE18" i="6"/>
  <c r="AD18" i="6"/>
  <c r="AF14" i="6"/>
  <c r="AD14" i="6"/>
  <c r="AD10" i="6"/>
  <c r="AE10" i="6"/>
  <c r="AD2" i="6"/>
  <c r="AD266" i="6"/>
  <c r="AD255" i="6"/>
  <c r="AD234" i="6"/>
  <c r="AD223" i="6"/>
  <c r="AD202" i="6"/>
  <c r="AD191" i="6"/>
  <c r="AD170" i="6"/>
  <c r="AD159" i="6"/>
  <c r="AD147" i="6"/>
  <c r="AD138" i="6"/>
  <c r="AD127" i="6"/>
  <c r="AD115" i="6"/>
  <c r="AD95" i="6"/>
  <c r="AD83" i="6"/>
  <c r="AD74" i="6"/>
  <c r="AD55" i="6"/>
  <c r="AD23" i="6"/>
  <c r="AE199" i="6"/>
  <c r="AE167" i="6"/>
  <c r="AE135" i="6"/>
  <c r="AE90" i="6"/>
  <c r="AE26" i="6"/>
  <c r="AF166" i="6"/>
  <c r="AF38" i="6"/>
  <c r="AJ266" i="6"/>
  <c r="AJ234" i="6"/>
  <c r="AJ127" i="6"/>
  <c r="AN263" i="6"/>
  <c r="AU263" i="6"/>
  <c r="AK251" i="6"/>
  <c r="AN251" i="6"/>
  <c r="AE251" i="6"/>
  <c r="AK239" i="6"/>
  <c r="AN239" i="6"/>
  <c r="AU239" i="6"/>
  <c r="AJ231" i="6"/>
  <c r="AU231" i="6"/>
  <c r="AN231" i="6"/>
  <c r="AR219" i="6"/>
  <c r="AK219" i="6"/>
  <c r="AE219" i="6"/>
  <c r="AK211" i="6"/>
  <c r="AE211" i="6"/>
  <c r="AG183" i="6"/>
  <c r="AK183" i="6"/>
  <c r="AJ123" i="6"/>
  <c r="AY123" i="6"/>
  <c r="AE123" i="6"/>
  <c r="AE59" i="6"/>
  <c r="AD59" i="6"/>
  <c r="AD235" i="6"/>
  <c r="AD171" i="6"/>
  <c r="AD139" i="6"/>
  <c r="AD119" i="6"/>
  <c r="AD75" i="6"/>
  <c r="AD31" i="6"/>
  <c r="AE239" i="6"/>
  <c r="AE175" i="6"/>
  <c r="AJ273" i="6"/>
  <c r="AR273" i="6"/>
  <c r="AU273" i="6"/>
  <c r="AF273" i="6"/>
  <c r="AK273" i="6"/>
  <c r="AJ269" i="6"/>
  <c r="AR269" i="6"/>
  <c r="AU269" i="6"/>
  <c r="AK269" i="6"/>
  <c r="AN269" i="6"/>
  <c r="AJ265" i="6"/>
  <c r="AR265" i="6"/>
  <c r="AF265" i="6"/>
  <c r="AU265" i="6"/>
  <c r="AK265" i="6"/>
  <c r="AN265" i="6"/>
  <c r="AJ261" i="6"/>
  <c r="AR261" i="6"/>
  <c r="AU261" i="6"/>
  <c r="AK261" i="6"/>
  <c r="AJ257" i="6"/>
  <c r="AU257" i="6"/>
  <c r="AN257" i="6"/>
  <c r="AF257" i="6"/>
  <c r="AJ253" i="6"/>
  <c r="AN253" i="6"/>
  <c r="AU253" i="6"/>
  <c r="AJ249" i="6"/>
  <c r="AF249" i="6"/>
  <c r="AN249" i="6"/>
  <c r="AU249" i="6"/>
  <c r="AJ245" i="6"/>
  <c r="AN245" i="6"/>
  <c r="AU245" i="6"/>
  <c r="AJ241" i="6"/>
  <c r="AU241" i="6"/>
  <c r="AF241" i="6"/>
  <c r="AN241" i="6"/>
  <c r="AJ237" i="6"/>
  <c r="AN237" i="6"/>
  <c r="AU237" i="6"/>
  <c r="AJ233" i="6"/>
  <c r="AF233" i="6"/>
  <c r="AN233" i="6"/>
  <c r="AU233" i="6"/>
  <c r="AJ229" i="6"/>
  <c r="AN229" i="6"/>
  <c r="AU229" i="6"/>
  <c r="AK225" i="6"/>
  <c r="AR225" i="6"/>
  <c r="AF225" i="6"/>
  <c r="AK217" i="6"/>
  <c r="AR217" i="6"/>
  <c r="AF217" i="6"/>
  <c r="AK213" i="6"/>
  <c r="AR213" i="6"/>
  <c r="AK209" i="6"/>
  <c r="AR209" i="6"/>
  <c r="AF209" i="6"/>
  <c r="AK205" i="6"/>
  <c r="AR205" i="6"/>
  <c r="AK201" i="6"/>
  <c r="AR201" i="6"/>
  <c r="AF201" i="6"/>
  <c r="AK197" i="6"/>
  <c r="AR197" i="6"/>
  <c r="AK193" i="6"/>
  <c r="AR193" i="6"/>
  <c r="AF193" i="6"/>
  <c r="AK189" i="6"/>
  <c r="AR189" i="6"/>
  <c r="AK185" i="6"/>
  <c r="AR185" i="6"/>
  <c r="AF185" i="6"/>
  <c r="AE177" i="6"/>
  <c r="AN177" i="6"/>
  <c r="AF177" i="6"/>
  <c r="AE169" i="6"/>
  <c r="AN169" i="6"/>
  <c r="AF169" i="6"/>
  <c r="AE161" i="6"/>
  <c r="AN161" i="6"/>
  <c r="AF161" i="6"/>
  <c r="AE153" i="6"/>
  <c r="AF153" i="6"/>
  <c r="AF149" i="6"/>
  <c r="AQ149" i="6"/>
  <c r="AE145" i="6"/>
  <c r="AF145" i="6"/>
  <c r="AE137" i="6"/>
  <c r="AF137" i="6"/>
  <c r="AF133" i="6"/>
  <c r="AQ133" i="6"/>
  <c r="AE129" i="6"/>
  <c r="AF129" i="6"/>
  <c r="AE121" i="6"/>
  <c r="AF121" i="6"/>
  <c r="AE113" i="6"/>
  <c r="AF113" i="6"/>
  <c r="AE105" i="6"/>
  <c r="AF105" i="6"/>
  <c r="AE97" i="6"/>
  <c r="AF97" i="6"/>
  <c r="AP89" i="6"/>
  <c r="AF89" i="6"/>
  <c r="AE81" i="6"/>
  <c r="AF81" i="6"/>
  <c r="AE73" i="6"/>
  <c r="AF73" i="6"/>
  <c r="AE65" i="6"/>
  <c r="AF65" i="6"/>
  <c r="AE57" i="6"/>
  <c r="AF57" i="6"/>
  <c r="AE49" i="6"/>
  <c r="AF49" i="6"/>
  <c r="AE41" i="6"/>
  <c r="AF41" i="6"/>
  <c r="AE33" i="6"/>
  <c r="AF33" i="6"/>
  <c r="AE25" i="6"/>
  <c r="AF25" i="6"/>
  <c r="AD17" i="6"/>
  <c r="AF17" i="6"/>
  <c r="AD9" i="6"/>
  <c r="AF9" i="6"/>
  <c r="AD271" i="6"/>
  <c r="AD251" i="6"/>
  <c r="AD242" i="6"/>
  <c r="AD231" i="6"/>
  <c r="AD219" i="6"/>
  <c r="AD210" i="6"/>
  <c r="AD199" i="6"/>
  <c r="AD187" i="6"/>
  <c r="AD178" i="6"/>
  <c r="AD167" i="6"/>
  <c r="AD146" i="6"/>
  <c r="AD135" i="6"/>
  <c r="AD123" i="6"/>
  <c r="AD114" i="6"/>
  <c r="AD103" i="6"/>
  <c r="AD91" i="6"/>
  <c r="AD82" i="6"/>
  <c r="AD71" i="6"/>
  <c r="AD47" i="6"/>
  <c r="AE223" i="6"/>
  <c r="AE159" i="6"/>
  <c r="AF262" i="6"/>
  <c r="AF134" i="6"/>
  <c r="AF6" i="6"/>
  <c r="AN261" i="6"/>
  <c r="AR221" i="6"/>
  <c r="AJ267" i="6"/>
  <c r="AN267" i="6"/>
  <c r="AU267" i="6"/>
  <c r="AE267" i="6"/>
  <c r="AJ255" i="6"/>
  <c r="AN255" i="6"/>
  <c r="AU255" i="6"/>
  <c r="AJ243" i="6"/>
  <c r="AN243" i="6"/>
  <c r="AU243" i="6"/>
  <c r="AE243" i="6"/>
  <c r="AG227" i="6"/>
  <c r="AK227" i="6"/>
  <c r="AE227" i="6"/>
  <c r="AG215" i="6"/>
  <c r="AK215" i="6"/>
  <c r="AG203" i="6"/>
  <c r="AK203" i="6"/>
  <c r="AE203" i="6"/>
  <c r="AG191" i="6"/>
  <c r="AK191" i="6"/>
  <c r="AU179" i="6"/>
  <c r="AE179" i="6"/>
  <c r="AJ155" i="6"/>
  <c r="AY155" i="6"/>
  <c r="AE155" i="6"/>
  <c r="AY131" i="6"/>
  <c r="AE131" i="6"/>
  <c r="AE27" i="6"/>
  <c r="AD27" i="6"/>
  <c r="AD151" i="6"/>
  <c r="AG228" i="6"/>
  <c r="AD270" i="6"/>
  <c r="AD259" i="6"/>
  <c r="AD250" i="6"/>
  <c r="AD239" i="6"/>
  <c r="AD227" i="6"/>
  <c r="AD218" i="6"/>
  <c r="AD207" i="6"/>
  <c r="AD195" i="6"/>
  <c r="AD186" i="6"/>
  <c r="AD163" i="6"/>
  <c r="AD154" i="6"/>
  <c r="AD143" i="6"/>
  <c r="AD131" i="6"/>
  <c r="AD122" i="6"/>
  <c r="AD111" i="6"/>
  <c r="AD99" i="6"/>
  <c r="AD79" i="6"/>
  <c r="AD67" i="6"/>
  <c r="AD39" i="6"/>
  <c r="AE247" i="6"/>
  <c r="AE215" i="6"/>
  <c r="AE183" i="6"/>
  <c r="AE58" i="6"/>
  <c r="AF230" i="6"/>
  <c r="AF102" i="6"/>
  <c r="AN273" i="6"/>
  <c r="AU251" i="6"/>
  <c r="G379" i="6"/>
  <c r="K379" i="6"/>
  <c r="R379" i="6"/>
  <c r="I379" i="6"/>
  <c r="M379" i="6"/>
  <c r="N379" i="6"/>
  <c r="P379" i="6"/>
  <c r="Q379" i="6"/>
  <c r="U379" i="6"/>
  <c r="Y379" i="6"/>
  <c r="T379" i="6"/>
  <c r="X379" i="6"/>
  <c r="E379" i="6"/>
  <c r="O379" i="6"/>
  <c r="S379" i="6"/>
  <c r="W379" i="6"/>
  <c r="AV220" i="6"/>
  <c r="AG216" i="6"/>
  <c r="AV212" i="6"/>
  <c r="AG208" i="6"/>
  <c r="AG200" i="6"/>
  <c r="AV192" i="6"/>
  <c r="AG188" i="6"/>
  <c r="AH271" i="6"/>
  <c r="AL271" i="6"/>
  <c r="AO271" i="6"/>
  <c r="AS271" i="6"/>
  <c r="AW271" i="6"/>
  <c r="AF271" i="6"/>
  <c r="AI271" i="6"/>
  <c r="AM271" i="6"/>
  <c r="AP271" i="6"/>
  <c r="AT271" i="6"/>
  <c r="AX271" i="6"/>
  <c r="AH259" i="6"/>
  <c r="AL259" i="6"/>
  <c r="AO259" i="6"/>
  <c r="AS259" i="6"/>
  <c r="AW259" i="6"/>
  <c r="AF259" i="6"/>
  <c r="AI259" i="6"/>
  <c r="AM259" i="6"/>
  <c r="AP259" i="6"/>
  <c r="AT259" i="6"/>
  <c r="AX259" i="6"/>
  <c r="AH247" i="6"/>
  <c r="AL247" i="6"/>
  <c r="AO247" i="6"/>
  <c r="AS247" i="6"/>
  <c r="AW247" i="6"/>
  <c r="AF247" i="6"/>
  <c r="AI247" i="6"/>
  <c r="AM247" i="6"/>
  <c r="AP247" i="6"/>
  <c r="AT247" i="6"/>
  <c r="AX247" i="6"/>
  <c r="AH235" i="6"/>
  <c r="AL235" i="6"/>
  <c r="AO235" i="6"/>
  <c r="AS235" i="6"/>
  <c r="AW235" i="6"/>
  <c r="AF235" i="6"/>
  <c r="AI235" i="6"/>
  <c r="AM235" i="6"/>
  <c r="AP235" i="6"/>
  <c r="AT235" i="6"/>
  <c r="AX235" i="6"/>
  <c r="AH223" i="6"/>
  <c r="AL223" i="6"/>
  <c r="AO223" i="6"/>
  <c r="AS223" i="6"/>
  <c r="AW223" i="6"/>
  <c r="AF223" i="6"/>
  <c r="AI223" i="6"/>
  <c r="AM223" i="6"/>
  <c r="AP223" i="6"/>
  <c r="AT223" i="6"/>
  <c r="AX223" i="6"/>
  <c r="AJ223" i="6"/>
  <c r="AN223" i="6"/>
  <c r="AQ223" i="6"/>
  <c r="AU223" i="6"/>
  <c r="AY223" i="6"/>
  <c r="AH211" i="6"/>
  <c r="AL211" i="6"/>
  <c r="AO211" i="6"/>
  <c r="AS211" i="6"/>
  <c r="AW211" i="6"/>
  <c r="AF211" i="6"/>
  <c r="AI211" i="6"/>
  <c r="AM211" i="6"/>
  <c r="AP211" i="6"/>
  <c r="AT211" i="6"/>
  <c r="AX211" i="6"/>
  <c r="AJ211" i="6"/>
  <c r="AN211" i="6"/>
  <c r="AQ211" i="6"/>
  <c r="AU211" i="6"/>
  <c r="AY211" i="6"/>
  <c r="AH199" i="6"/>
  <c r="AL199" i="6"/>
  <c r="AO199" i="6"/>
  <c r="AS199" i="6"/>
  <c r="AW199" i="6"/>
  <c r="AF199" i="6"/>
  <c r="AI199" i="6"/>
  <c r="AM199" i="6"/>
  <c r="AP199" i="6"/>
  <c r="AT199" i="6"/>
  <c r="AX199" i="6"/>
  <c r="AJ199" i="6"/>
  <c r="AN199" i="6"/>
  <c r="AQ199" i="6"/>
  <c r="AU199" i="6"/>
  <c r="AY199" i="6"/>
  <c r="AH187" i="6"/>
  <c r="AL187" i="6"/>
  <c r="AO187" i="6"/>
  <c r="AS187" i="6"/>
  <c r="AW187" i="6"/>
  <c r="AF187" i="6"/>
  <c r="AI187" i="6"/>
  <c r="AM187" i="6"/>
  <c r="AP187" i="6"/>
  <c r="AT187" i="6"/>
  <c r="AX187" i="6"/>
  <c r="AJ187" i="6"/>
  <c r="AN187" i="6"/>
  <c r="AQ187" i="6"/>
  <c r="AU187" i="6"/>
  <c r="AY187" i="6"/>
  <c r="AG175" i="6"/>
  <c r="AK175" i="6"/>
  <c r="AR175" i="6"/>
  <c r="AV175" i="6"/>
  <c r="AH175" i="6"/>
  <c r="AL175" i="6"/>
  <c r="AO175" i="6"/>
  <c r="AS175" i="6"/>
  <c r="AW175" i="6"/>
  <c r="AI175" i="6"/>
  <c r="AP175" i="6"/>
  <c r="AX175" i="6"/>
  <c r="AF175" i="6"/>
  <c r="AJ175" i="6"/>
  <c r="AQ175" i="6"/>
  <c r="AY175" i="6"/>
  <c r="AM175" i="6"/>
  <c r="AT175" i="6"/>
  <c r="AG167" i="6"/>
  <c r="AK167" i="6"/>
  <c r="AR167" i="6"/>
  <c r="AV167" i="6"/>
  <c r="AH167" i="6"/>
  <c r="AL167" i="6"/>
  <c r="AO167" i="6"/>
  <c r="AS167" i="6"/>
  <c r="AW167" i="6"/>
  <c r="AI167" i="6"/>
  <c r="AP167" i="6"/>
  <c r="AX167" i="6"/>
  <c r="AF167" i="6"/>
  <c r="AJ167" i="6"/>
  <c r="AQ167" i="6"/>
  <c r="AY167" i="6"/>
  <c r="AM167" i="6"/>
  <c r="AT167" i="6"/>
  <c r="AG151" i="6"/>
  <c r="AK151" i="6"/>
  <c r="AR151" i="6"/>
  <c r="AV151" i="6"/>
  <c r="AH151" i="6"/>
  <c r="AL151" i="6"/>
  <c r="AO151" i="6"/>
  <c r="AS151" i="6"/>
  <c r="AW151" i="6"/>
  <c r="AI151" i="6"/>
  <c r="AM151" i="6"/>
  <c r="AP151" i="6"/>
  <c r="AT151" i="6"/>
  <c r="AX151" i="6"/>
  <c r="AN151" i="6"/>
  <c r="AF151" i="6"/>
  <c r="AQ151" i="6"/>
  <c r="AU151" i="6"/>
  <c r="AG139" i="6"/>
  <c r="AK139" i="6"/>
  <c r="AR139" i="6"/>
  <c r="AV139" i="6"/>
  <c r="AH139" i="6"/>
  <c r="AL139" i="6"/>
  <c r="AO139" i="6"/>
  <c r="AS139" i="6"/>
  <c r="AW139" i="6"/>
  <c r="AI139" i="6"/>
  <c r="AM139" i="6"/>
  <c r="AP139" i="6"/>
  <c r="AT139" i="6"/>
  <c r="AX139" i="6"/>
  <c r="AN139" i="6"/>
  <c r="AF139" i="6"/>
  <c r="AQ139" i="6"/>
  <c r="AU139" i="6"/>
  <c r="AG127" i="6"/>
  <c r="AK127" i="6"/>
  <c r="AR127" i="6"/>
  <c r="AV127" i="6"/>
  <c r="AH127" i="6"/>
  <c r="AL127" i="6"/>
  <c r="AO127" i="6"/>
  <c r="AS127" i="6"/>
  <c r="AW127" i="6"/>
  <c r="AI127" i="6"/>
  <c r="AM127" i="6"/>
  <c r="AP127" i="6"/>
  <c r="AT127" i="6"/>
  <c r="AX127" i="6"/>
  <c r="AN127" i="6"/>
  <c r="AF127" i="6"/>
  <c r="AQ127" i="6"/>
  <c r="AU127" i="6"/>
  <c r="AG115" i="6"/>
  <c r="AK115" i="6"/>
  <c r="AR115" i="6"/>
  <c r="AV115" i="6"/>
  <c r="AH115" i="6"/>
  <c r="AL115" i="6"/>
  <c r="AO115" i="6"/>
  <c r="AS115" i="6"/>
  <c r="AW115" i="6"/>
  <c r="AI115" i="6"/>
  <c r="AM115" i="6"/>
  <c r="AP115" i="6"/>
  <c r="AT115" i="6"/>
  <c r="AX115" i="6"/>
  <c r="AJ115" i="6"/>
  <c r="AY115" i="6"/>
  <c r="AN115" i="6"/>
  <c r="AQ115" i="6"/>
  <c r="AF115" i="6"/>
  <c r="AU115" i="6"/>
  <c r="AG103" i="6"/>
  <c r="AK103" i="6"/>
  <c r="AR103" i="6"/>
  <c r="AV103" i="6"/>
  <c r="AH103" i="6"/>
  <c r="AL103" i="6"/>
  <c r="AO103" i="6"/>
  <c r="AS103" i="6"/>
  <c r="AW103" i="6"/>
  <c r="AI103" i="6"/>
  <c r="AM103" i="6"/>
  <c r="AP103" i="6"/>
  <c r="AT103" i="6"/>
  <c r="AX103" i="6"/>
  <c r="AJ103" i="6"/>
  <c r="AY103" i="6"/>
  <c r="AN103" i="6"/>
  <c r="AQ103" i="6"/>
  <c r="AF103" i="6"/>
  <c r="AU103" i="6"/>
  <c r="AH95" i="6"/>
  <c r="AL95" i="6"/>
  <c r="AO95" i="6"/>
  <c r="AS95" i="6"/>
  <c r="AW95" i="6"/>
  <c r="AK95" i="6"/>
  <c r="AP95" i="6"/>
  <c r="AU95" i="6"/>
  <c r="AM95" i="6"/>
  <c r="AR95" i="6"/>
  <c r="AY95" i="6"/>
  <c r="AG95" i="6"/>
  <c r="AN95" i="6"/>
  <c r="AT95" i="6"/>
  <c r="AI95" i="6"/>
  <c r="AV95" i="6"/>
  <c r="AQ95" i="6"/>
  <c r="AX95" i="6"/>
  <c r="AF95" i="6"/>
  <c r="AH79" i="6"/>
  <c r="AL79" i="6"/>
  <c r="AO79" i="6"/>
  <c r="AS79" i="6"/>
  <c r="AW79" i="6"/>
  <c r="AK79" i="6"/>
  <c r="AP79" i="6"/>
  <c r="AU79" i="6"/>
  <c r="AG79" i="6"/>
  <c r="AM79" i="6"/>
  <c r="AQ79" i="6"/>
  <c r="AV79" i="6"/>
  <c r="AN79" i="6"/>
  <c r="AX79" i="6"/>
  <c r="AY79" i="6"/>
  <c r="AI79" i="6"/>
  <c r="AR79" i="6"/>
  <c r="AJ79" i="6"/>
  <c r="AT79" i="6"/>
  <c r="AF79" i="6"/>
  <c r="AH63" i="6"/>
  <c r="AL63" i="6"/>
  <c r="AO63" i="6"/>
  <c r="AS63" i="6"/>
  <c r="AW63" i="6"/>
  <c r="AK63" i="6"/>
  <c r="AP63" i="6"/>
  <c r="AU63" i="6"/>
  <c r="AG63" i="6"/>
  <c r="AM63" i="6"/>
  <c r="AQ63" i="6"/>
  <c r="AV63" i="6"/>
  <c r="AN63" i="6"/>
  <c r="AX63" i="6"/>
  <c r="AY63" i="6"/>
  <c r="AI63" i="6"/>
  <c r="AR63" i="6"/>
  <c r="AJ63" i="6"/>
  <c r="AT63" i="6"/>
  <c r="AF63" i="6"/>
  <c r="AH51" i="6"/>
  <c r="AL51" i="6"/>
  <c r="AO51" i="6"/>
  <c r="AS51" i="6"/>
  <c r="AW51" i="6"/>
  <c r="AI51" i="6"/>
  <c r="AM51" i="6"/>
  <c r="AP51" i="6"/>
  <c r="AT51" i="6"/>
  <c r="AX51" i="6"/>
  <c r="AN51" i="6"/>
  <c r="AU51" i="6"/>
  <c r="AG51" i="6"/>
  <c r="AV51" i="6"/>
  <c r="AJ51" i="6"/>
  <c r="AY51" i="6"/>
  <c r="AK51" i="6"/>
  <c r="AQ51" i="6"/>
  <c r="AR51" i="6"/>
  <c r="AF51" i="6"/>
  <c r="AH39" i="6"/>
  <c r="AL39" i="6"/>
  <c r="AO39" i="6"/>
  <c r="AS39" i="6"/>
  <c r="AW39" i="6"/>
  <c r="AI39" i="6"/>
  <c r="AM39" i="6"/>
  <c r="AP39" i="6"/>
  <c r="AT39" i="6"/>
  <c r="AX39" i="6"/>
  <c r="AJ39" i="6"/>
  <c r="AQ39" i="6"/>
  <c r="AY39" i="6"/>
  <c r="AK39" i="6"/>
  <c r="AR39" i="6"/>
  <c r="AU39" i="6"/>
  <c r="AG39" i="6"/>
  <c r="AV39" i="6"/>
  <c r="AN39" i="6"/>
  <c r="AF39" i="6"/>
  <c r="AH27" i="6"/>
  <c r="AL27" i="6"/>
  <c r="AO27" i="6"/>
  <c r="AS27" i="6"/>
  <c r="AW27" i="6"/>
  <c r="AI27" i="6"/>
  <c r="AM27" i="6"/>
  <c r="AP27" i="6"/>
  <c r="AT27" i="6"/>
  <c r="AX27" i="6"/>
  <c r="AJ27" i="6"/>
  <c r="AQ27" i="6"/>
  <c r="AY27" i="6"/>
  <c r="AK27" i="6"/>
  <c r="AR27" i="6"/>
  <c r="AU27" i="6"/>
  <c r="AG27" i="6"/>
  <c r="AV27" i="6"/>
  <c r="AN27" i="6"/>
  <c r="AF27" i="6"/>
  <c r="AG7" i="6"/>
  <c r="AK7" i="6"/>
  <c r="AR7" i="6"/>
  <c r="AV7" i="6"/>
  <c r="AH7" i="6"/>
  <c r="AL7" i="6"/>
  <c r="AO7" i="6"/>
  <c r="AS7" i="6"/>
  <c r="AW7" i="6"/>
  <c r="AI7" i="6"/>
  <c r="AP7" i="6"/>
  <c r="AX7" i="6"/>
  <c r="AJ7" i="6"/>
  <c r="AQ7" i="6"/>
  <c r="AY7" i="6"/>
  <c r="AT7" i="6"/>
  <c r="AU7" i="6"/>
  <c r="AM7" i="6"/>
  <c r="AN7" i="6"/>
  <c r="AF7" i="6"/>
  <c r="AE7" i="6"/>
  <c r="AK271" i="6"/>
  <c r="AV268" i="6"/>
  <c r="AR267" i="6"/>
  <c r="AK267" i="6"/>
  <c r="AV264" i="6"/>
  <c r="AG264" i="6"/>
  <c r="AV260" i="6"/>
  <c r="AR259" i="6"/>
  <c r="AK259" i="6"/>
  <c r="AV258" i="6"/>
  <c r="AR257" i="6"/>
  <c r="AK257" i="6"/>
  <c r="AV256" i="6"/>
  <c r="AG256" i="6"/>
  <c r="AR255" i="6"/>
  <c r="AK255" i="6"/>
  <c r="AV254" i="6"/>
  <c r="AR253" i="6"/>
  <c r="AK253" i="6"/>
  <c r="AV252" i="6"/>
  <c r="AR251" i="6"/>
  <c r="AV250" i="6"/>
  <c r="AR249" i="6"/>
  <c r="AK249" i="6"/>
  <c r="AV248" i="6"/>
  <c r="AG248" i="6"/>
  <c r="AR247" i="6"/>
  <c r="AK247" i="6"/>
  <c r="AV246" i="6"/>
  <c r="AR245" i="6"/>
  <c r="AK245" i="6"/>
  <c r="AV244" i="6"/>
  <c r="AR243" i="6"/>
  <c r="AK243" i="6"/>
  <c r="AV242" i="6"/>
  <c r="AR241" i="6"/>
  <c r="AK241" i="6"/>
  <c r="AV240" i="6"/>
  <c r="AG240" i="6"/>
  <c r="AR239" i="6"/>
  <c r="AV238" i="6"/>
  <c r="AR237" i="6"/>
  <c r="AK237" i="6"/>
  <c r="AV236" i="6"/>
  <c r="AR235" i="6"/>
  <c r="AK235" i="6"/>
  <c r="AV234" i="6"/>
  <c r="AR233" i="6"/>
  <c r="AK233" i="6"/>
  <c r="AV232" i="6"/>
  <c r="AG232" i="6"/>
  <c r="AR231" i="6"/>
  <c r="AK231" i="6"/>
  <c r="AV230" i="6"/>
  <c r="AR229" i="6"/>
  <c r="AK229" i="6"/>
  <c r="AV228" i="6"/>
  <c r="AV227" i="6"/>
  <c r="AR224" i="6"/>
  <c r="AV223" i="6"/>
  <c r="AG223" i="6"/>
  <c r="AV219" i="6"/>
  <c r="AG219" i="6"/>
  <c r="AR216" i="6"/>
  <c r="AV215" i="6"/>
  <c r="AV211" i="6"/>
  <c r="AG211" i="6"/>
  <c r="AV207" i="6"/>
  <c r="AG207" i="6"/>
  <c r="AR204" i="6"/>
  <c r="AV203" i="6"/>
  <c r="AR200" i="6"/>
  <c r="AV199" i="6"/>
  <c r="AG199" i="6"/>
  <c r="AV195" i="6"/>
  <c r="AG195" i="6"/>
  <c r="AR192" i="6"/>
  <c r="AV191" i="6"/>
  <c r="AV187" i="6"/>
  <c r="AG187" i="6"/>
  <c r="AR184" i="6"/>
  <c r="AV183" i="6"/>
  <c r="AU181" i="6"/>
  <c r="AY176" i="6"/>
  <c r="AN175" i="6"/>
  <c r="AU173" i="6"/>
  <c r="AY168" i="6"/>
  <c r="AN167" i="6"/>
  <c r="AU165" i="6"/>
  <c r="AY160" i="6"/>
  <c r="AY151" i="6"/>
  <c r="AQ145" i="6"/>
  <c r="AJ139" i="6"/>
  <c r="AQ129" i="6"/>
  <c r="AJ95" i="6"/>
  <c r="AH268" i="6"/>
  <c r="AL268" i="6"/>
  <c r="AO268" i="6"/>
  <c r="AS268" i="6"/>
  <c r="AW268" i="6"/>
  <c r="AI268" i="6"/>
  <c r="AM268" i="6"/>
  <c r="AP268" i="6"/>
  <c r="AT268" i="6"/>
  <c r="AX268" i="6"/>
  <c r="AF268" i="6"/>
  <c r="AH260" i="6"/>
  <c r="AL260" i="6"/>
  <c r="AO260" i="6"/>
  <c r="AS260" i="6"/>
  <c r="AW260" i="6"/>
  <c r="AI260" i="6"/>
  <c r="AM260" i="6"/>
  <c r="AP260" i="6"/>
  <c r="AT260" i="6"/>
  <c r="AX260" i="6"/>
  <c r="AF260" i="6"/>
  <c r="AH252" i="6"/>
  <c r="AL252" i="6"/>
  <c r="AO252" i="6"/>
  <c r="AS252" i="6"/>
  <c r="AW252" i="6"/>
  <c r="AI252" i="6"/>
  <c r="AM252" i="6"/>
  <c r="AP252" i="6"/>
  <c r="AT252" i="6"/>
  <c r="AX252" i="6"/>
  <c r="AF252" i="6"/>
  <c r="AH244" i="6"/>
  <c r="AL244" i="6"/>
  <c r="AO244" i="6"/>
  <c r="AS244" i="6"/>
  <c r="AW244" i="6"/>
  <c r="AI244" i="6"/>
  <c r="AM244" i="6"/>
  <c r="AP244" i="6"/>
  <c r="AT244" i="6"/>
  <c r="AX244" i="6"/>
  <c r="AF244" i="6"/>
  <c r="AH236" i="6"/>
  <c r="AL236" i="6"/>
  <c r="AO236" i="6"/>
  <c r="AS236" i="6"/>
  <c r="AW236" i="6"/>
  <c r="AI236" i="6"/>
  <c r="AM236" i="6"/>
  <c r="AP236" i="6"/>
  <c r="AT236" i="6"/>
  <c r="AX236" i="6"/>
  <c r="AF236" i="6"/>
  <c r="AH228" i="6"/>
  <c r="AL228" i="6"/>
  <c r="AO228" i="6"/>
  <c r="AS228" i="6"/>
  <c r="AW228" i="6"/>
  <c r="AI228" i="6"/>
  <c r="AM228" i="6"/>
  <c r="AP228" i="6"/>
  <c r="AT228" i="6"/>
  <c r="AX228" i="6"/>
  <c r="AF228" i="6"/>
  <c r="AJ228" i="6"/>
  <c r="AH220" i="6"/>
  <c r="AL220" i="6"/>
  <c r="AO220" i="6"/>
  <c r="AS220" i="6"/>
  <c r="AW220" i="6"/>
  <c r="AI220" i="6"/>
  <c r="AM220" i="6"/>
  <c r="AP220" i="6"/>
  <c r="AT220" i="6"/>
  <c r="AX220" i="6"/>
  <c r="AF220" i="6"/>
  <c r="AJ220" i="6"/>
  <c r="AN220" i="6"/>
  <c r="AQ220" i="6"/>
  <c r="AU220" i="6"/>
  <c r="AY220" i="6"/>
  <c r="AH212" i="6"/>
  <c r="AL212" i="6"/>
  <c r="AO212" i="6"/>
  <c r="AS212" i="6"/>
  <c r="AW212" i="6"/>
  <c r="AI212" i="6"/>
  <c r="AM212" i="6"/>
  <c r="AP212" i="6"/>
  <c r="AT212" i="6"/>
  <c r="AX212" i="6"/>
  <c r="AF212" i="6"/>
  <c r="AJ212" i="6"/>
  <c r="AN212" i="6"/>
  <c r="AQ212" i="6"/>
  <c r="AU212" i="6"/>
  <c r="AY212" i="6"/>
  <c r="AH208" i="6"/>
  <c r="AL208" i="6"/>
  <c r="AO208" i="6"/>
  <c r="AS208" i="6"/>
  <c r="AW208" i="6"/>
  <c r="AI208" i="6"/>
  <c r="AM208" i="6"/>
  <c r="AP208" i="6"/>
  <c r="AT208" i="6"/>
  <c r="AX208" i="6"/>
  <c r="AF208" i="6"/>
  <c r="AJ208" i="6"/>
  <c r="AN208" i="6"/>
  <c r="AQ208" i="6"/>
  <c r="AU208" i="6"/>
  <c r="AY208" i="6"/>
  <c r="AH196" i="6"/>
  <c r="AL196" i="6"/>
  <c r="AO196" i="6"/>
  <c r="AS196" i="6"/>
  <c r="AW196" i="6"/>
  <c r="AI196" i="6"/>
  <c r="AM196" i="6"/>
  <c r="AP196" i="6"/>
  <c r="AT196" i="6"/>
  <c r="AX196" i="6"/>
  <c r="AF196" i="6"/>
  <c r="AJ196" i="6"/>
  <c r="AN196" i="6"/>
  <c r="AQ196" i="6"/>
  <c r="AU196" i="6"/>
  <c r="AY196" i="6"/>
  <c r="AH188" i="6"/>
  <c r="AL188" i="6"/>
  <c r="AO188" i="6"/>
  <c r="AS188" i="6"/>
  <c r="AW188" i="6"/>
  <c r="AI188" i="6"/>
  <c r="AM188" i="6"/>
  <c r="AP188" i="6"/>
  <c r="AT188" i="6"/>
  <c r="AX188" i="6"/>
  <c r="AF188" i="6"/>
  <c r="AJ188" i="6"/>
  <c r="AN188" i="6"/>
  <c r="AQ188" i="6"/>
  <c r="AU188" i="6"/>
  <c r="AY188" i="6"/>
  <c r="AG180" i="6"/>
  <c r="AK180" i="6"/>
  <c r="AR180" i="6"/>
  <c r="AV180" i="6"/>
  <c r="AH180" i="6"/>
  <c r="AL180" i="6"/>
  <c r="AO180" i="6"/>
  <c r="AS180" i="6"/>
  <c r="AW180" i="6"/>
  <c r="AM180" i="6"/>
  <c r="AT180" i="6"/>
  <c r="AN180" i="6"/>
  <c r="AU180" i="6"/>
  <c r="AF180" i="6"/>
  <c r="AI180" i="6"/>
  <c r="AP180" i="6"/>
  <c r="AX180" i="6"/>
  <c r="AG172" i="6"/>
  <c r="AK172" i="6"/>
  <c r="AR172" i="6"/>
  <c r="AV172" i="6"/>
  <c r="AH172" i="6"/>
  <c r="AL172" i="6"/>
  <c r="AO172" i="6"/>
  <c r="AS172" i="6"/>
  <c r="AW172" i="6"/>
  <c r="AM172" i="6"/>
  <c r="AT172" i="6"/>
  <c r="AN172" i="6"/>
  <c r="AU172" i="6"/>
  <c r="AF172" i="6"/>
  <c r="AI172" i="6"/>
  <c r="AP172" i="6"/>
  <c r="AX172" i="6"/>
  <c r="AG164" i="6"/>
  <c r="AK164" i="6"/>
  <c r="AR164" i="6"/>
  <c r="AV164" i="6"/>
  <c r="AH164" i="6"/>
  <c r="AL164" i="6"/>
  <c r="AO164" i="6"/>
  <c r="AS164" i="6"/>
  <c r="AW164" i="6"/>
  <c r="AM164" i="6"/>
  <c r="AT164" i="6"/>
  <c r="AN164" i="6"/>
  <c r="AU164" i="6"/>
  <c r="AF164" i="6"/>
  <c r="AI164" i="6"/>
  <c r="AP164" i="6"/>
  <c r="AX164" i="6"/>
  <c r="AG156" i="6"/>
  <c r="AK156" i="6"/>
  <c r="AR156" i="6"/>
  <c r="AV156" i="6"/>
  <c r="AH156" i="6"/>
  <c r="AL156" i="6"/>
  <c r="AO156" i="6"/>
  <c r="AS156" i="6"/>
  <c r="AW156" i="6"/>
  <c r="AI156" i="6"/>
  <c r="AM156" i="6"/>
  <c r="AP156" i="6"/>
  <c r="AT156" i="6"/>
  <c r="AX156" i="6"/>
  <c r="AJ156" i="6"/>
  <c r="AY156" i="6"/>
  <c r="AN156" i="6"/>
  <c r="AF156" i="6"/>
  <c r="AQ156" i="6"/>
  <c r="AG148" i="6"/>
  <c r="AK148" i="6"/>
  <c r="AR148" i="6"/>
  <c r="AV148" i="6"/>
  <c r="AH148" i="6"/>
  <c r="AL148" i="6"/>
  <c r="AO148" i="6"/>
  <c r="AS148" i="6"/>
  <c r="AW148" i="6"/>
  <c r="AI148" i="6"/>
  <c r="AM148" i="6"/>
  <c r="AP148" i="6"/>
  <c r="AT148" i="6"/>
  <c r="AX148" i="6"/>
  <c r="AJ148" i="6"/>
  <c r="AY148" i="6"/>
  <c r="AN148" i="6"/>
  <c r="AF148" i="6"/>
  <c r="AQ148" i="6"/>
  <c r="AG140" i="6"/>
  <c r="AK140" i="6"/>
  <c r="AR140" i="6"/>
  <c r="AV140" i="6"/>
  <c r="AH140" i="6"/>
  <c r="AL140" i="6"/>
  <c r="AO140" i="6"/>
  <c r="AS140" i="6"/>
  <c r="AW140" i="6"/>
  <c r="AI140" i="6"/>
  <c r="AM140" i="6"/>
  <c r="AP140" i="6"/>
  <c r="AT140" i="6"/>
  <c r="AX140" i="6"/>
  <c r="AJ140" i="6"/>
  <c r="AY140" i="6"/>
  <c r="AN140" i="6"/>
  <c r="AF140" i="6"/>
  <c r="AQ140" i="6"/>
  <c r="AG132" i="6"/>
  <c r="AK132" i="6"/>
  <c r="AR132" i="6"/>
  <c r="AV132" i="6"/>
  <c r="AH132" i="6"/>
  <c r="AL132" i="6"/>
  <c r="AO132" i="6"/>
  <c r="AS132" i="6"/>
  <c r="AW132" i="6"/>
  <c r="AI132" i="6"/>
  <c r="AM132" i="6"/>
  <c r="AP132" i="6"/>
  <c r="AT132" i="6"/>
  <c r="AX132" i="6"/>
  <c r="AJ132" i="6"/>
  <c r="AY132" i="6"/>
  <c r="AN132" i="6"/>
  <c r="AF132" i="6"/>
  <c r="AQ132" i="6"/>
  <c r="AG124" i="6"/>
  <c r="AK124" i="6"/>
  <c r="AR124" i="6"/>
  <c r="AV124" i="6"/>
  <c r="AH124" i="6"/>
  <c r="AL124" i="6"/>
  <c r="AO124" i="6"/>
  <c r="AS124" i="6"/>
  <c r="AW124" i="6"/>
  <c r="AI124" i="6"/>
  <c r="AM124" i="6"/>
  <c r="AP124" i="6"/>
  <c r="AT124" i="6"/>
  <c r="AX124" i="6"/>
  <c r="AJ124" i="6"/>
  <c r="AY124" i="6"/>
  <c r="AN124" i="6"/>
  <c r="AF124" i="6"/>
  <c r="AQ124" i="6"/>
  <c r="AG116" i="6"/>
  <c r="AK116" i="6"/>
  <c r="AR116" i="6"/>
  <c r="AV116" i="6"/>
  <c r="AH116" i="6"/>
  <c r="AL116" i="6"/>
  <c r="AO116" i="6"/>
  <c r="AS116" i="6"/>
  <c r="AW116" i="6"/>
  <c r="AI116" i="6"/>
  <c r="AM116" i="6"/>
  <c r="AP116" i="6"/>
  <c r="AT116" i="6"/>
  <c r="AX116" i="6"/>
  <c r="AU116" i="6"/>
  <c r="AJ116" i="6"/>
  <c r="AY116" i="6"/>
  <c r="AN116" i="6"/>
  <c r="AF116" i="6"/>
  <c r="AQ116" i="6"/>
  <c r="AG112" i="6"/>
  <c r="AK112" i="6"/>
  <c r="AR112" i="6"/>
  <c r="AV112" i="6"/>
  <c r="AH112" i="6"/>
  <c r="AL112" i="6"/>
  <c r="AO112" i="6"/>
  <c r="AS112" i="6"/>
  <c r="AW112" i="6"/>
  <c r="AI112" i="6"/>
  <c r="AM112" i="6"/>
  <c r="AP112" i="6"/>
  <c r="AT112" i="6"/>
  <c r="AX112" i="6"/>
  <c r="AU112" i="6"/>
  <c r="AJ112" i="6"/>
  <c r="AY112" i="6"/>
  <c r="AN112" i="6"/>
  <c r="AQ112" i="6"/>
  <c r="AF112" i="6"/>
  <c r="AG104" i="6"/>
  <c r="AK104" i="6"/>
  <c r="AR104" i="6"/>
  <c r="AV104" i="6"/>
  <c r="AH104" i="6"/>
  <c r="AL104" i="6"/>
  <c r="AO104" i="6"/>
  <c r="AS104" i="6"/>
  <c r="AW104" i="6"/>
  <c r="AI104" i="6"/>
  <c r="AM104" i="6"/>
  <c r="AP104" i="6"/>
  <c r="AT104" i="6"/>
  <c r="AX104" i="6"/>
  <c r="AU104" i="6"/>
  <c r="AJ104" i="6"/>
  <c r="AY104" i="6"/>
  <c r="AN104" i="6"/>
  <c r="AF104" i="6"/>
  <c r="AH96" i="6"/>
  <c r="AL96" i="6"/>
  <c r="AO96" i="6"/>
  <c r="AS96" i="6"/>
  <c r="AW96" i="6"/>
  <c r="AG96" i="6"/>
  <c r="AM96" i="6"/>
  <c r="AQ96" i="6"/>
  <c r="AV96" i="6"/>
  <c r="AN96" i="6"/>
  <c r="AT96" i="6"/>
  <c r="AI96" i="6"/>
  <c r="AU96" i="6"/>
  <c r="AJ96" i="6"/>
  <c r="AP96" i="6"/>
  <c r="AX96" i="6"/>
  <c r="AY96" i="6"/>
  <c r="AK96" i="6"/>
  <c r="AR96" i="6"/>
  <c r="AF96" i="6"/>
  <c r="AH84" i="6"/>
  <c r="AL84" i="6"/>
  <c r="AO84" i="6"/>
  <c r="AS84" i="6"/>
  <c r="AW84" i="6"/>
  <c r="AG84" i="6"/>
  <c r="AM84" i="6"/>
  <c r="AQ84" i="6"/>
  <c r="AV84" i="6"/>
  <c r="AI84" i="6"/>
  <c r="AN84" i="6"/>
  <c r="AR84" i="6"/>
  <c r="AX84" i="6"/>
  <c r="AJ84" i="6"/>
  <c r="AT84" i="6"/>
  <c r="AK84" i="6"/>
  <c r="AU84" i="6"/>
  <c r="AY84" i="6"/>
  <c r="AP84" i="6"/>
  <c r="AF84" i="6"/>
  <c r="AH76" i="6"/>
  <c r="AL76" i="6"/>
  <c r="AO76" i="6"/>
  <c r="AS76" i="6"/>
  <c r="AW76" i="6"/>
  <c r="AG76" i="6"/>
  <c r="AM76" i="6"/>
  <c r="AQ76" i="6"/>
  <c r="AV76" i="6"/>
  <c r="AI76" i="6"/>
  <c r="AN76" i="6"/>
  <c r="AR76" i="6"/>
  <c r="AX76" i="6"/>
  <c r="AJ76" i="6"/>
  <c r="AT76" i="6"/>
  <c r="AK76" i="6"/>
  <c r="AU76" i="6"/>
  <c r="AY76" i="6"/>
  <c r="AP76" i="6"/>
  <c r="AF76" i="6"/>
  <c r="AH68" i="6"/>
  <c r="AL68" i="6"/>
  <c r="AO68" i="6"/>
  <c r="AS68" i="6"/>
  <c r="AW68" i="6"/>
  <c r="AG68" i="6"/>
  <c r="AM68" i="6"/>
  <c r="AQ68" i="6"/>
  <c r="AV68" i="6"/>
  <c r="AI68" i="6"/>
  <c r="AN68" i="6"/>
  <c r="AR68" i="6"/>
  <c r="AX68" i="6"/>
  <c r="AJ68" i="6"/>
  <c r="AT68" i="6"/>
  <c r="AK68" i="6"/>
  <c r="AU68" i="6"/>
  <c r="AY68" i="6"/>
  <c r="AP68" i="6"/>
  <c r="AF68" i="6"/>
  <c r="AH60" i="6"/>
  <c r="AL60" i="6"/>
  <c r="AO60" i="6"/>
  <c r="AS60" i="6"/>
  <c r="AW60" i="6"/>
  <c r="AG60" i="6"/>
  <c r="AM60" i="6"/>
  <c r="AQ60" i="6"/>
  <c r="AV60" i="6"/>
  <c r="AI60" i="6"/>
  <c r="AN60" i="6"/>
  <c r="AR60" i="6"/>
  <c r="AX60" i="6"/>
  <c r="AJ60" i="6"/>
  <c r="AT60" i="6"/>
  <c r="AK60" i="6"/>
  <c r="AU60" i="6"/>
  <c r="AY60" i="6"/>
  <c r="AP60" i="6"/>
  <c r="AF60" i="6"/>
  <c r="AH52" i="6"/>
  <c r="AL52" i="6"/>
  <c r="AO52" i="6"/>
  <c r="AS52" i="6"/>
  <c r="AW52" i="6"/>
  <c r="AI52" i="6"/>
  <c r="AM52" i="6"/>
  <c r="AP52" i="6"/>
  <c r="AT52" i="6"/>
  <c r="AX52" i="6"/>
  <c r="AJ52" i="6"/>
  <c r="AQ52" i="6"/>
  <c r="AY52" i="6"/>
  <c r="AK52" i="6"/>
  <c r="AR52" i="6"/>
  <c r="AU52" i="6"/>
  <c r="AG52" i="6"/>
  <c r="AV52" i="6"/>
  <c r="AN52" i="6"/>
  <c r="AF52" i="6"/>
  <c r="AH44" i="6"/>
  <c r="AL44" i="6"/>
  <c r="AO44" i="6"/>
  <c r="AS44" i="6"/>
  <c r="AW44" i="6"/>
  <c r="AI44" i="6"/>
  <c r="AM44" i="6"/>
  <c r="AP44" i="6"/>
  <c r="AN44" i="6"/>
  <c r="AT44" i="6"/>
  <c r="AY44" i="6"/>
  <c r="AG44" i="6"/>
  <c r="AU44" i="6"/>
  <c r="AQ44" i="6"/>
  <c r="AR44" i="6"/>
  <c r="AV44" i="6"/>
  <c r="AX44" i="6"/>
  <c r="AJ44" i="6"/>
  <c r="AK44" i="6"/>
  <c r="AF44" i="6"/>
  <c r="AH36" i="6"/>
  <c r="AL36" i="6"/>
  <c r="AO36" i="6"/>
  <c r="AS36" i="6"/>
  <c r="AW36" i="6"/>
  <c r="AI36" i="6"/>
  <c r="AM36" i="6"/>
  <c r="AP36" i="6"/>
  <c r="AT36" i="6"/>
  <c r="AX36" i="6"/>
  <c r="AN36" i="6"/>
  <c r="AU36" i="6"/>
  <c r="AG36" i="6"/>
  <c r="AV36" i="6"/>
  <c r="AQ36" i="6"/>
  <c r="AR36" i="6"/>
  <c r="AY36" i="6"/>
  <c r="AJ36" i="6"/>
  <c r="AK36" i="6"/>
  <c r="AF36" i="6"/>
  <c r="AH32" i="6"/>
  <c r="AL32" i="6"/>
  <c r="AO32" i="6"/>
  <c r="AS32" i="6"/>
  <c r="AW32" i="6"/>
  <c r="AI32" i="6"/>
  <c r="AM32" i="6"/>
  <c r="AP32" i="6"/>
  <c r="AT32" i="6"/>
  <c r="AX32" i="6"/>
  <c r="AN32" i="6"/>
  <c r="AU32" i="6"/>
  <c r="AG32" i="6"/>
  <c r="AV32" i="6"/>
  <c r="AQ32" i="6"/>
  <c r="AR32" i="6"/>
  <c r="AJ32" i="6"/>
  <c r="AK32" i="6"/>
  <c r="AY32" i="6"/>
  <c r="AF32" i="6"/>
  <c r="AI24" i="6"/>
  <c r="AM24" i="6"/>
  <c r="AP24" i="6"/>
  <c r="AT24" i="6"/>
  <c r="AX24" i="6"/>
  <c r="AJ24" i="6"/>
  <c r="AN24" i="6"/>
  <c r="AQ24" i="6"/>
  <c r="AU24" i="6"/>
  <c r="AY24" i="6"/>
  <c r="AG24" i="6"/>
  <c r="AV24" i="6"/>
  <c r="AH24" i="6"/>
  <c r="AO24" i="6"/>
  <c r="AW24" i="6"/>
  <c r="AR24" i="6"/>
  <c r="AS24" i="6"/>
  <c r="AK24" i="6"/>
  <c r="AL24" i="6"/>
  <c r="AF24" i="6"/>
  <c r="AH16" i="6"/>
  <c r="AL16" i="6"/>
  <c r="AO16" i="6"/>
  <c r="AS16" i="6"/>
  <c r="AW16" i="6"/>
  <c r="AG16" i="6"/>
  <c r="AM16" i="6"/>
  <c r="AQ16" i="6"/>
  <c r="AV16" i="6"/>
  <c r="AI16" i="6"/>
  <c r="AN16" i="6"/>
  <c r="AR16" i="6"/>
  <c r="AX16" i="6"/>
  <c r="AJ16" i="6"/>
  <c r="AT16" i="6"/>
  <c r="AK16" i="6"/>
  <c r="AU16" i="6"/>
  <c r="AY16" i="6"/>
  <c r="AP16" i="6"/>
  <c r="AE16" i="6"/>
  <c r="AF16" i="6"/>
  <c r="AG8" i="6"/>
  <c r="AK8" i="6"/>
  <c r="AR8" i="6"/>
  <c r="AV8" i="6"/>
  <c r="AH8" i="6"/>
  <c r="AL8" i="6"/>
  <c r="AO8" i="6"/>
  <c r="AS8" i="6"/>
  <c r="AW8" i="6"/>
  <c r="AM8" i="6"/>
  <c r="AT8" i="6"/>
  <c r="AN8" i="6"/>
  <c r="AU8" i="6"/>
  <c r="AP8" i="6"/>
  <c r="AQ8" i="6"/>
  <c r="AX8" i="6"/>
  <c r="AY8" i="6"/>
  <c r="AI8" i="6"/>
  <c r="AJ8" i="6"/>
  <c r="AE8" i="6"/>
  <c r="AF8" i="6"/>
  <c r="AY272" i="6"/>
  <c r="AJ272" i="6"/>
  <c r="AY268" i="6"/>
  <c r="AJ268" i="6"/>
  <c r="AY264" i="6"/>
  <c r="AJ264" i="6"/>
  <c r="AY260" i="6"/>
  <c r="AJ260" i="6"/>
  <c r="AY256" i="6"/>
  <c r="AJ256" i="6"/>
  <c r="AY252" i="6"/>
  <c r="AJ252" i="6"/>
  <c r="AY248" i="6"/>
  <c r="AJ248" i="6"/>
  <c r="AY244" i="6"/>
  <c r="AJ244" i="6"/>
  <c r="AY240" i="6"/>
  <c r="AJ240" i="6"/>
  <c r="AY236" i="6"/>
  <c r="AJ236" i="6"/>
  <c r="AQ232" i="6"/>
  <c r="AY228" i="6"/>
  <c r="AV224" i="6"/>
  <c r="AG220" i="6"/>
  <c r="AV208" i="6"/>
  <c r="AG204" i="6"/>
  <c r="AV200" i="6"/>
  <c r="AV196" i="6"/>
  <c r="AV188" i="6"/>
  <c r="AG184" i="6"/>
  <c r="AQ180" i="6"/>
  <c r="AH263" i="6"/>
  <c r="AL263" i="6"/>
  <c r="AO263" i="6"/>
  <c r="AS263" i="6"/>
  <c r="AW263" i="6"/>
  <c r="AF263" i="6"/>
  <c r="AI263" i="6"/>
  <c r="AM263" i="6"/>
  <c r="AP263" i="6"/>
  <c r="AT263" i="6"/>
  <c r="AX263" i="6"/>
  <c r="AH251" i="6"/>
  <c r="AL251" i="6"/>
  <c r="AO251" i="6"/>
  <c r="AS251" i="6"/>
  <c r="AW251" i="6"/>
  <c r="AF251" i="6"/>
  <c r="AI251" i="6"/>
  <c r="AM251" i="6"/>
  <c r="AP251" i="6"/>
  <c r="AT251" i="6"/>
  <c r="AX251" i="6"/>
  <c r="AH239" i="6"/>
  <c r="AL239" i="6"/>
  <c r="AO239" i="6"/>
  <c r="AS239" i="6"/>
  <c r="AW239" i="6"/>
  <c r="AF239" i="6"/>
  <c r="AI239" i="6"/>
  <c r="AM239" i="6"/>
  <c r="AP239" i="6"/>
  <c r="AT239" i="6"/>
  <c r="AX239" i="6"/>
  <c r="AH227" i="6"/>
  <c r="AL227" i="6"/>
  <c r="AO227" i="6"/>
  <c r="AS227" i="6"/>
  <c r="AW227" i="6"/>
  <c r="AF227" i="6"/>
  <c r="AI227" i="6"/>
  <c r="AM227" i="6"/>
  <c r="AP227" i="6"/>
  <c r="AT227" i="6"/>
  <c r="AX227" i="6"/>
  <c r="AJ227" i="6"/>
  <c r="AN227" i="6"/>
  <c r="AQ227" i="6"/>
  <c r="AU227" i="6"/>
  <c r="AY227" i="6"/>
  <c r="AH215" i="6"/>
  <c r="AL215" i="6"/>
  <c r="AO215" i="6"/>
  <c r="AS215" i="6"/>
  <c r="AW215" i="6"/>
  <c r="AF215" i="6"/>
  <c r="AI215" i="6"/>
  <c r="AM215" i="6"/>
  <c r="AP215" i="6"/>
  <c r="AT215" i="6"/>
  <c r="AX215" i="6"/>
  <c r="AJ215" i="6"/>
  <c r="AN215" i="6"/>
  <c r="AQ215" i="6"/>
  <c r="AU215" i="6"/>
  <c r="AY215" i="6"/>
  <c r="AH203" i="6"/>
  <c r="AL203" i="6"/>
  <c r="AO203" i="6"/>
  <c r="AS203" i="6"/>
  <c r="AW203" i="6"/>
  <c r="AF203" i="6"/>
  <c r="AI203" i="6"/>
  <c r="AM203" i="6"/>
  <c r="AP203" i="6"/>
  <c r="AT203" i="6"/>
  <c r="AX203" i="6"/>
  <c r="AJ203" i="6"/>
  <c r="AN203" i="6"/>
  <c r="AQ203" i="6"/>
  <c r="AU203" i="6"/>
  <c r="AY203" i="6"/>
  <c r="AH191" i="6"/>
  <c r="AL191" i="6"/>
  <c r="AO191" i="6"/>
  <c r="AS191" i="6"/>
  <c r="AW191" i="6"/>
  <c r="AF191" i="6"/>
  <c r="AI191" i="6"/>
  <c r="AM191" i="6"/>
  <c r="AP191" i="6"/>
  <c r="AT191" i="6"/>
  <c r="AX191" i="6"/>
  <c r="AJ191" i="6"/>
  <c r="AN191" i="6"/>
  <c r="AQ191" i="6"/>
  <c r="AU191" i="6"/>
  <c r="AY191" i="6"/>
  <c r="AH183" i="6"/>
  <c r="AL183" i="6"/>
  <c r="AO183" i="6"/>
  <c r="AS183" i="6"/>
  <c r="AW183" i="6"/>
  <c r="AF183" i="6"/>
  <c r="AI183" i="6"/>
  <c r="AM183" i="6"/>
  <c r="AP183" i="6"/>
  <c r="AT183" i="6"/>
  <c r="AX183" i="6"/>
  <c r="AJ183" i="6"/>
  <c r="AN183" i="6"/>
  <c r="AQ183" i="6"/>
  <c r="AU183" i="6"/>
  <c r="AY183" i="6"/>
  <c r="AG171" i="6"/>
  <c r="AK171" i="6"/>
  <c r="AR171" i="6"/>
  <c r="AV171" i="6"/>
  <c r="AH171" i="6"/>
  <c r="AL171" i="6"/>
  <c r="AO171" i="6"/>
  <c r="AS171" i="6"/>
  <c r="AW171" i="6"/>
  <c r="AI171" i="6"/>
  <c r="AP171" i="6"/>
  <c r="AX171" i="6"/>
  <c r="AF171" i="6"/>
  <c r="AJ171" i="6"/>
  <c r="AQ171" i="6"/>
  <c r="AY171" i="6"/>
  <c r="AM171" i="6"/>
  <c r="AT171" i="6"/>
  <c r="AG159" i="6"/>
  <c r="AK159" i="6"/>
  <c r="AR159" i="6"/>
  <c r="AV159" i="6"/>
  <c r="AH159" i="6"/>
  <c r="AL159" i="6"/>
  <c r="AO159" i="6"/>
  <c r="AS159" i="6"/>
  <c r="AW159" i="6"/>
  <c r="AI159" i="6"/>
  <c r="AM159" i="6"/>
  <c r="AP159" i="6"/>
  <c r="AT159" i="6"/>
  <c r="AX159" i="6"/>
  <c r="AN159" i="6"/>
  <c r="AF159" i="6"/>
  <c r="AQ159" i="6"/>
  <c r="AU159" i="6"/>
  <c r="AG147" i="6"/>
  <c r="AK147" i="6"/>
  <c r="AR147" i="6"/>
  <c r="AV147" i="6"/>
  <c r="AH147" i="6"/>
  <c r="AL147" i="6"/>
  <c r="AO147" i="6"/>
  <c r="AS147" i="6"/>
  <c r="AW147" i="6"/>
  <c r="AI147" i="6"/>
  <c r="AM147" i="6"/>
  <c r="AP147" i="6"/>
  <c r="AT147" i="6"/>
  <c r="AX147" i="6"/>
  <c r="AN147" i="6"/>
  <c r="AF147" i="6"/>
  <c r="AQ147" i="6"/>
  <c r="AU147" i="6"/>
  <c r="AG135" i="6"/>
  <c r="AK135" i="6"/>
  <c r="AR135" i="6"/>
  <c r="AV135" i="6"/>
  <c r="AH135" i="6"/>
  <c r="AL135" i="6"/>
  <c r="AO135" i="6"/>
  <c r="AS135" i="6"/>
  <c r="AW135" i="6"/>
  <c r="AI135" i="6"/>
  <c r="AM135" i="6"/>
  <c r="AP135" i="6"/>
  <c r="AT135" i="6"/>
  <c r="AX135" i="6"/>
  <c r="AN135" i="6"/>
  <c r="AF135" i="6"/>
  <c r="AQ135" i="6"/>
  <c r="AU135" i="6"/>
  <c r="AG123" i="6"/>
  <c r="AH123" i="6"/>
  <c r="AK123" i="6"/>
  <c r="AR123" i="6"/>
  <c r="AV123" i="6"/>
  <c r="AL123" i="6"/>
  <c r="AO123" i="6"/>
  <c r="AS123" i="6"/>
  <c r="AW123" i="6"/>
  <c r="AI123" i="6"/>
  <c r="AM123" i="6"/>
  <c r="AP123" i="6"/>
  <c r="AT123" i="6"/>
  <c r="AX123" i="6"/>
  <c r="AN123" i="6"/>
  <c r="AF123" i="6"/>
  <c r="AQ123" i="6"/>
  <c r="AU123" i="6"/>
  <c r="AG111" i="6"/>
  <c r="AK111" i="6"/>
  <c r="AR111" i="6"/>
  <c r="AV111" i="6"/>
  <c r="AH111" i="6"/>
  <c r="AL111" i="6"/>
  <c r="AO111" i="6"/>
  <c r="AS111" i="6"/>
  <c r="AW111" i="6"/>
  <c r="AI111" i="6"/>
  <c r="AM111" i="6"/>
  <c r="AP111" i="6"/>
  <c r="AT111" i="6"/>
  <c r="AX111" i="6"/>
  <c r="AJ111" i="6"/>
  <c r="AY111" i="6"/>
  <c r="AN111" i="6"/>
  <c r="AQ111" i="6"/>
  <c r="AU111" i="6"/>
  <c r="AF111" i="6"/>
  <c r="AH99" i="6"/>
  <c r="AL99" i="6"/>
  <c r="AO99" i="6"/>
  <c r="AS99" i="6"/>
  <c r="AW99" i="6"/>
  <c r="AK99" i="6"/>
  <c r="AP99" i="6"/>
  <c r="AU99" i="6"/>
  <c r="AJ99" i="6"/>
  <c r="AQ99" i="6"/>
  <c r="AX99" i="6"/>
  <c r="AM99" i="6"/>
  <c r="AR99" i="6"/>
  <c r="AY99" i="6"/>
  <c r="AG99" i="6"/>
  <c r="AN99" i="6"/>
  <c r="AT99" i="6"/>
  <c r="AV99" i="6"/>
  <c r="AI99" i="6"/>
  <c r="AF99" i="6"/>
  <c r="AH87" i="6"/>
  <c r="AL87" i="6"/>
  <c r="AO87" i="6"/>
  <c r="AS87" i="6"/>
  <c r="AW87" i="6"/>
  <c r="AK87" i="6"/>
  <c r="AP87" i="6"/>
  <c r="AU87" i="6"/>
  <c r="AI87" i="6"/>
  <c r="AV87" i="6"/>
  <c r="AJ87" i="6"/>
  <c r="AQ87" i="6"/>
  <c r="AX87" i="6"/>
  <c r="AM87" i="6"/>
  <c r="AR87" i="6"/>
  <c r="AY87" i="6"/>
  <c r="AG87" i="6"/>
  <c r="AN87" i="6"/>
  <c r="AT87" i="6"/>
  <c r="AF87" i="6"/>
  <c r="AH75" i="6"/>
  <c r="AL75" i="6"/>
  <c r="AO75" i="6"/>
  <c r="AS75" i="6"/>
  <c r="AW75" i="6"/>
  <c r="AK75" i="6"/>
  <c r="AP75" i="6"/>
  <c r="AU75" i="6"/>
  <c r="AG75" i="6"/>
  <c r="AM75" i="6"/>
  <c r="AQ75" i="6"/>
  <c r="AV75" i="6"/>
  <c r="AI75" i="6"/>
  <c r="AR75" i="6"/>
  <c r="AJ75" i="6"/>
  <c r="AT75" i="6"/>
  <c r="AN75" i="6"/>
  <c r="AX75" i="6"/>
  <c r="AY75" i="6"/>
  <c r="AF75" i="6"/>
  <c r="AH67" i="6"/>
  <c r="AL67" i="6"/>
  <c r="AO67" i="6"/>
  <c r="AS67" i="6"/>
  <c r="AW67" i="6"/>
  <c r="AK67" i="6"/>
  <c r="AP67" i="6"/>
  <c r="AU67" i="6"/>
  <c r="AG67" i="6"/>
  <c r="AM67" i="6"/>
  <c r="AQ67" i="6"/>
  <c r="AV67" i="6"/>
  <c r="AI67" i="6"/>
  <c r="AR67" i="6"/>
  <c r="AJ67" i="6"/>
  <c r="AT67" i="6"/>
  <c r="AN67" i="6"/>
  <c r="AX67" i="6"/>
  <c r="AY67" i="6"/>
  <c r="AF67" i="6"/>
  <c r="AH59" i="6"/>
  <c r="AL59" i="6"/>
  <c r="AO59" i="6"/>
  <c r="AS59" i="6"/>
  <c r="AW59" i="6"/>
  <c r="AK59" i="6"/>
  <c r="AP59" i="6"/>
  <c r="AU59" i="6"/>
  <c r="AG59" i="6"/>
  <c r="AM59" i="6"/>
  <c r="AQ59" i="6"/>
  <c r="AV59" i="6"/>
  <c r="AI59" i="6"/>
  <c r="AR59" i="6"/>
  <c r="AJ59" i="6"/>
  <c r="AT59" i="6"/>
  <c r="AN59" i="6"/>
  <c r="AX59" i="6"/>
  <c r="AY59" i="6"/>
  <c r="AF59" i="6"/>
  <c r="AH47" i="6"/>
  <c r="AL47" i="6"/>
  <c r="AO47" i="6"/>
  <c r="AS47" i="6"/>
  <c r="AW47" i="6"/>
  <c r="AI47" i="6"/>
  <c r="AN47" i="6"/>
  <c r="AR47" i="6"/>
  <c r="AX47" i="6"/>
  <c r="AJ47" i="6"/>
  <c r="AT47" i="6"/>
  <c r="AY47" i="6"/>
  <c r="AK47" i="6"/>
  <c r="AU47" i="6"/>
  <c r="AM47" i="6"/>
  <c r="AV47" i="6"/>
  <c r="AG47" i="6"/>
  <c r="AP47" i="6"/>
  <c r="AQ47" i="6"/>
  <c r="AF47" i="6"/>
  <c r="AH35" i="6"/>
  <c r="AL35" i="6"/>
  <c r="AO35" i="6"/>
  <c r="AS35" i="6"/>
  <c r="AW35" i="6"/>
  <c r="AI35" i="6"/>
  <c r="AM35" i="6"/>
  <c r="AP35" i="6"/>
  <c r="AT35" i="6"/>
  <c r="AX35" i="6"/>
  <c r="AJ35" i="6"/>
  <c r="AQ35" i="6"/>
  <c r="AY35" i="6"/>
  <c r="AK35" i="6"/>
  <c r="AR35" i="6"/>
  <c r="AU35" i="6"/>
  <c r="AG35" i="6"/>
  <c r="AV35" i="6"/>
  <c r="AN35" i="6"/>
  <c r="AF35" i="6"/>
  <c r="AI23" i="6"/>
  <c r="AM23" i="6"/>
  <c r="AP23" i="6"/>
  <c r="AT23" i="6"/>
  <c r="AX23" i="6"/>
  <c r="AJ23" i="6"/>
  <c r="AN23" i="6"/>
  <c r="AQ23" i="6"/>
  <c r="AU23" i="6"/>
  <c r="AY23" i="6"/>
  <c r="AK23" i="6"/>
  <c r="AR23" i="6"/>
  <c r="AL23" i="6"/>
  <c r="AS23" i="6"/>
  <c r="AG23" i="6"/>
  <c r="AV23" i="6"/>
  <c r="AH23" i="6"/>
  <c r="AW23" i="6"/>
  <c r="AO23" i="6"/>
  <c r="AF23" i="6"/>
  <c r="AH15" i="6"/>
  <c r="AL15" i="6"/>
  <c r="AO15" i="6"/>
  <c r="AS15" i="6"/>
  <c r="AW15" i="6"/>
  <c r="AK15" i="6"/>
  <c r="AP15" i="6"/>
  <c r="AU15" i="6"/>
  <c r="AG15" i="6"/>
  <c r="AM15" i="6"/>
  <c r="AQ15" i="6"/>
  <c r="AV15" i="6"/>
  <c r="AI15" i="6"/>
  <c r="AR15" i="6"/>
  <c r="AJ15" i="6"/>
  <c r="AT15" i="6"/>
  <c r="AX15" i="6"/>
  <c r="AY15" i="6"/>
  <c r="AN15" i="6"/>
  <c r="AF15" i="6"/>
  <c r="AG3" i="6"/>
  <c r="AK3" i="6"/>
  <c r="AR3" i="6"/>
  <c r="AV3" i="6"/>
  <c r="AH3" i="6"/>
  <c r="AL3" i="6"/>
  <c r="AO3" i="6"/>
  <c r="AS3" i="6"/>
  <c r="AW3" i="6"/>
  <c r="AI3" i="6"/>
  <c r="AP3" i="6"/>
  <c r="AX3" i="6"/>
  <c r="AJ3" i="6"/>
  <c r="AQ3" i="6"/>
  <c r="AY3" i="6"/>
  <c r="AT3" i="6"/>
  <c r="AU3" i="6"/>
  <c r="AM3" i="6"/>
  <c r="AN3" i="6"/>
  <c r="AF3" i="6"/>
  <c r="AV272" i="6"/>
  <c r="AR271" i="6"/>
  <c r="AK263" i="6"/>
  <c r="AA274" i="6"/>
  <c r="AA275" i="6" s="1"/>
  <c r="AF2" i="6"/>
  <c r="AV2" i="6"/>
  <c r="AR2" i="6"/>
  <c r="AK2" i="6"/>
  <c r="AG2" i="6"/>
  <c r="AY2" i="6"/>
  <c r="AU2" i="6"/>
  <c r="AQ2" i="6"/>
  <c r="AN2" i="6"/>
  <c r="AJ2" i="6"/>
  <c r="AH270" i="6"/>
  <c r="AL270" i="6"/>
  <c r="AO270" i="6"/>
  <c r="AS270" i="6"/>
  <c r="AW270" i="6"/>
  <c r="AI270" i="6"/>
  <c r="AM270" i="6"/>
  <c r="AP270" i="6"/>
  <c r="AT270" i="6"/>
  <c r="AX270" i="6"/>
  <c r="AH266" i="6"/>
  <c r="AL266" i="6"/>
  <c r="AO266" i="6"/>
  <c r="AS266" i="6"/>
  <c r="AW266" i="6"/>
  <c r="AI266" i="6"/>
  <c r="AM266" i="6"/>
  <c r="AP266" i="6"/>
  <c r="AT266" i="6"/>
  <c r="AX266" i="6"/>
  <c r="AH262" i="6"/>
  <c r="AL262" i="6"/>
  <c r="AO262" i="6"/>
  <c r="AS262" i="6"/>
  <c r="AW262" i="6"/>
  <c r="AI262" i="6"/>
  <c r="AM262" i="6"/>
  <c r="AP262" i="6"/>
  <c r="AT262" i="6"/>
  <c r="AX262" i="6"/>
  <c r="AH258" i="6"/>
  <c r="AL258" i="6"/>
  <c r="AO258" i="6"/>
  <c r="AS258" i="6"/>
  <c r="AW258" i="6"/>
  <c r="AI258" i="6"/>
  <c r="AM258" i="6"/>
  <c r="AP258" i="6"/>
  <c r="AT258" i="6"/>
  <c r="AX258" i="6"/>
  <c r="AH254" i="6"/>
  <c r="AL254" i="6"/>
  <c r="AO254" i="6"/>
  <c r="AS254" i="6"/>
  <c r="AW254" i="6"/>
  <c r="AI254" i="6"/>
  <c r="AM254" i="6"/>
  <c r="AP254" i="6"/>
  <c r="AT254" i="6"/>
  <c r="AX254" i="6"/>
  <c r="AH250" i="6"/>
  <c r="AL250" i="6"/>
  <c r="AO250" i="6"/>
  <c r="AS250" i="6"/>
  <c r="AW250" i="6"/>
  <c r="AI250" i="6"/>
  <c r="AM250" i="6"/>
  <c r="AP250" i="6"/>
  <c r="AT250" i="6"/>
  <c r="AX250" i="6"/>
  <c r="AH246" i="6"/>
  <c r="AL246" i="6"/>
  <c r="AO246" i="6"/>
  <c r="AS246" i="6"/>
  <c r="AW246" i="6"/>
  <c r="AI246" i="6"/>
  <c r="AM246" i="6"/>
  <c r="AP246" i="6"/>
  <c r="AT246" i="6"/>
  <c r="AX246" i="6"/>
  <c r="AH242" i="6"/>
  <c r="AL242" i="6"/>
  <c r="AO242" i="6"/>
  <c r="AS242" i="6"/>
  <c r="AW242" i="6"/>
  <c r="AI242" i="6"/>
  <c r="AM242" i="6"/>
  <c r="AP242" i="6"/>
  <c r="AT242" i="6"/>
  <c r="AX242" i="6"/>
  <c r="AH238" i="6"/>
  <c r="AL238" i="6"/>
  <c r="AO238" i="6"/>
  <c r="AS238" i="6"/>
  <c r="AW238" i="6"/>
  <c r="AI238" i="6"/>
  <c r="AM238" i="6"/>
  <c r="AP238" i="6"/>
  <c r="AT238" i="6"/>
  <c r="AX238" i="6"/>
  <c r="AH234" i="6"/>
  <c r="AL234" i="6"/>
  <c r="AO234" i="6"/>
  <c r="AS234" i="6"/>
  <c r="AW234" i="6"/>
  <c r="AI234" i="6"/>
  <c r="AM234" i="6"/>
  <c r="AP234" i="6"/>
  <c r="AT234" i="6"/>
  <c r="AX234" i="6"/>
  <c r="AH230" i="6"/>
  <c r="AL230" i="6"/>
  <c r="AO230" i="6"/>
  <c r="AS230" i="6"/>
  <c r="AW230" i="6"/>
  <c r="AI230" i="6"/>
  <c r="AM230" i="6"/>
  <c r="AP230" i="6"/>
  <c r="AT230" i="6"/>
  <c r="AX230" i="6"/>
  <c r="AH226" i="6"/>
  <c r="AL226" i="6"/>
  <c r="AO226" i="6"/>
  <c r="AS226" i="6"/>
  <c r="AW226" i="6"/>
  <c r="AI226" i="6"/>
  <c r="AM226" i="6"/>
  <c r="AP226" i="6"/>
  <c r="AT226" i="6"/>
  <c r="AX226" i="6"/>
  <c r="AJ226" i="6"/>
  <c r="AN226" i="6"/>
  <c r="AQ226" i="6"/>
  <c r="AU226" i="6"/>
  <c r="AY226" i="6"/>
  <c r="AH222" i="6"/>
  <c r="AL222" i="6"/>
  <c r="AO222" i="6"/>
  <c r="AS222" i="6"/>
  <c r="AW222" i="6"/>
  <c r="AI222" i="6"/>
  <c r="AM222" i="6"/>
  <c r="AP222" i="6"/>
  <c r="AT222" i="6"/>
  <c r="AX222" i="6"/>
  <c r="AJ222" i="6"/>
  <c r="AN222" i="6"/>
  <c r="AQ222" i="6"/>
  <c r="AU222" i="6"/>
  <c r="AY222" i="6"/>
  <c r="AH218" i="6"/>
  <c r="AL218" i="6"/>
  <c r="AO218" i="6"/>
  <c r="AS218" i="6"/>
  <c r="AW218" i="6"/>
  <c r="AI218" i="6"/>
  <c r="AM218" i="6"/>
  <c r="AP218" i="6"/>
  <c r="AT218" i="6"/>
  <c r="AX218" i="6"/>
  <c r="AJ218" i="6"/>
  <c r="AN218" i="6"/>
  <c r="AQ218" i="6"/>
  <c r="AU218" i="6"/>
  <c r="AY218" i="6"/>
  <c r="AH214" i="6"/>
  <c r="AL214" i="6"/>
  <c r="AO214" i="6"/>
  <c r="AS214" i="6"/>
  <c r="AW214" i="6"/>
  <c r="AI214" i="6"/>
  <c r="AM214" i="6"/>
  <c r="AP214" i="6"/>
  <c r="AT214" i="6"/>
  <c r="AX214" i="6"/>
  <c r="AJ214" i="6"/>
  <c r="AN214" i="6"/>
  <c r="AQ214" i="6"/>
  <c r="AU214" i="6"/>
  <c r="AY214" i="6"/>
  <c r="AH210" i="6"/>
  <c r="AL210" i="6"/>
  <c r="AO210" i="6"/>
  <c r="AS210" i="6"/>
  <c r="AW210" i="6"/>
  <c r="AI210" i="6"/>
  <c r="AM210" i="6"/>
  <c r="AP210" i="6"/>
  <c r="AT210" i="6"/>
  <c r="AX210" i="6"/>
  <c r="AJ210" i="6"/>
  <c r="AN210" i="6"/>
  <c r="AQ210" i="6"/>
  <c r="AU210" i="6"/>
  <c r="AY210" i="6"/>
  <c r="AH206" i="6"/>
  <c r="AL206" i="6"/>
  <c r="AO206" i="6"/>
  <c r="AS206" i="6"/>
  <c r="AW206" i="6"/>
  <c r="AI206" i="6"/>
  <c r="AM206" i="6"/>
  <c r="AP206" i="6"/>
  <c r="AT206" i="6"/>
  <c r="AX206" i="6"/>
  <c r="AJ206" i="6"/>
  <c r="AN206" i="6"/>
  <c r="AQ206" i="6"/>
  <c r="AU206" i="6"/>
  <c r="AY206" i="6"/>
  <c r="AH202" i="6"/>
  <c r="AL202" i="6"/>
  <c r="AO202" i="6"/>
  <c r="AS202" i="6"/>
  <c r="AW202" i="6"/>
  <c r="AI202" i="6"/>
  <c r="AM202" i="6"/>
  <c r="AP202" i="6"/>
  <c r="AT202" i="6"/>
  <c r="AX202" i="6"/>
  <c r="AJ202" i="6"/>
  <c r="AN202" i="6"/>
  <c r="AQ202" i="6"/>
  <c r="AU202" i="6"/>
  <c r="AY202" i="6"/>
  <c r="AH198" i="6"/>
  <c r="AL198" i="6"/>
  <c r="AO198" i="6"/>
  <c r="AS198" i="6"/>
  <c r="AW198" i="6"/>
  <c r="AI198" i="6"/>
  <c r="AM198" i="6"/>
  <c r="AP198" i="6"/>
  <c r="AT198" i="6"/>
  <c r="AX198" i="6"/>
  <c r="AJ198" i="6"/>
  <c r="AN198" i="6"/>
  <c r="AQ198" i="6"/>
  <c r="AU198" i="6"/>
  <c r="AY198" i="6"/>
  <c r="AH194" i="6"/>
  <c r="AL194" i="6"/>
  <c r="AO194" i="6"/>
  <c r="AS194" i="6"/>
  <c r="AW194" i="6"/>
  <c r="AI194" i="6"/>
  <c r="AM194" i="6"/>
  <c r="AP194" i="6"/>
  <c r="AT194" i="6"/>
  <c r="AX194" i="6"/>
  <c r="AJ194" i="6"/>
  <c r="AN194" i="6"/>
  <c r="AQ194" i="6"/>
  <c r="AU194" i="6"/>
  <c r="AY194" i="6"/>
  <c r="AH190" i="6"/>
  <c r="AL190" i="6"/>
  <c r="AO190" i="6"/>
  <c r="AS190" i="6"/>
  <c r="AW190" i="6"/>
  <c r="AI190" i="6"/>
  <c r="AM190" i="6"/>
  <c r="AP190" i="6"/>
  <c r="AT190" i="6"/>
  <c r="AX190" i="6"/>
  <c r="AJ190" i="6"/>
  <c r="AN190" i="6"/>
  <c r="AQ190" i="6"/>
  <c r="AU190" i="6"/>
  <c r="AY190" i="6"/>
  <c r="AH186" i="6"/>
  <c r="AL186" i="6"/>
  <c r="AO186" i="6"/>
  <c r="AS186" i="6"/>
  <c r="AW186" i="6"/>
  <c r="AI186" i="6"/>
  <c r="AM186" i="6"/>
  <c r="AP186" i="6"/>
  <c r="AT186" i="6"/>
  <c r="AX186" i="6"/>
  <c r="AJ186" i="6"/>
  <c r="AN186" i="6"/>
  <c r="AQ186" i="6"/>
  <c r="AU186" i="6"/>
  <c r="AY186" i="6"/>
  <c r="AG182" i="6"/>
  <c r="AK182" i="6"/>
  <c r="AR182" i="6"/>
  <c r="AH182" i="6"/>
  <c r="AL182" i="6"/>
  <c r="AO182" i="6"/>
  <c r="AM182" i="6"/>
  <c r="AS182" i="6"/>
  <c r="AW182" i="6"/>
  <c r="AN182" i="6"/>
  <c r="AT182" i="6"/>
  <c r="AX182" i="6"/>
  <c r="AI182" i="6"/>
  <c r="AP182" i="6"/>
  <c r="AU182" i="6"/>
  <c r="AY182" i="6"/>
  <c r="AG178" i="6"/>
  <c r="AK178" i="6"/>
  <c r="AR178" i="6"/>
  <c r="AV178" i="6"/>
  <c r="AH178" i="6"/>
  <c r="AL178" i="6"/>
  <c r="AO178" i="6"/>
  <c r="AS178" i="6"/>
  <c r="AW178" i="6"/>
  <c r="AM178" i="6"/>
  <c r="AT178" i="6"/>
  <c r="AN178" i="6"/>
  <c r="AU178" i="6"/>
  <c r="AI178" i="6"/>
  <c r="AP178" i="6"/>
  <c r="AX178" i="6"/>
  <c r="AG174" i="6"/>
  <c r="AK174" i="6"/>
  <c r="AR174" i="6"/>
  <c r="AV174" i="6"/>
  <c r="AH174" i="6"/>
  <c r="AL174" i="6"/>
  <c r="AO174" i="6"/>
  <c r="AS174" i="6"/>
  <c r="AW174" i="6"/>
  <c r="AM174" i="6"/>
  <c r="AT174" i="6"/>
  <c r="AN174" i="6"/>
  <c r="AU174" i="6"/>
  <c r="AI174" i="6"/>
  <c r="AP174" i="6"/>
  <c r="AX174" i="6"/>
  <c r="AG170" i="6"/>
  <c r="AK170" i="6"/>
  <c r="AR170" i="6"/>
  <c r="AV170" i="6"/>
  <c r="AH170" i="6"/>
  <c r="AL170" i="6"/>
  <c r="AO170" i="6"/>
  <c r="AS170" i="6"/>
  <c r="AW170" i="6"/>
  <c r="AM170" i="6"/>
  <c r="AT170" i="6"/>
  <c r="AN170" i="6"/>
  <c r="AU170" i="6"/>
  <c r="AI170" i="6"/>
  <c r="AP170" i="6"/>
  <c r="AX170" i="6"/>
  <c r="AG166" i="6"/>
  <c r="AK166" i="6"/>
  <c r="AR166" i="6"/>
  <c r="AV166" i="6"/>
  <c r="AH166" i="6"/>
  <c r="AL166" i="6"/>
  <c r="AO166" i="6"/>
  <c r="AS166" i="6"/>
  <c r="AW166" i="6"/>
  <c r="AM166" i="6"/>
  <c r="AT166" i="6"/>
  <c r="AN166" i="6"/>
  <c r="AU166" i="6"/>
  <c r="AI166" i="6"/>
  <c r="AP166" i="6"/>
  <c r="AX166" i="6"/>
  <c r="AG162" i="6"/>
  <c r="AK162" i="6"/>
  <c r="AR162" i="6"/>
  <c r="AV162" i="6"/>
  <c r="AH162" i="6"/>
  <c r="AL162" i="6"/>
  <c r="AO162" i="6"/>
  <c r="AS162" i="6"/>
  <c r="AW162" i="6"/>
  <c r="AM162" i="6"/>
  <c r="AT162" i="6"/>
  <c r="AN162" i="6"/>
  <c r="AU162" i="6"/>
  <c r="AI162" i="6"/>
  <c r="AP162" i="6"/>
  <c r="AX162" i="6"/>
  <c r="AG158" i="6"/>
  <c r="AK158" i="6"/>
  <c r="AR158" i="6"/>
  <c r="AV158" i="6"/>
  <c r="AH158" i="6"/>
  <c r="AL158" i="6"/>
  <c r="AO158" i="6"/>
  <c r="AS158" i="6"/>
  <c r="AW158" i="6"/>
  <c r="AI158" i="6"/>
  <c r="AM158" i="6"/>
  <c r="AP158" i="6"/>
  <c r="AT158" i="6"/>
  <c r="AX158" i="6"/>
  <c r="AQ158" i="6"/>
  <c r="AU158" i="6"/>
  <c r="AJ158" i="6"/>
  <c r="AY158" i="6"/>
  <c r="AG154" i="6"/>
  <c r="AK154" i="6"/>
  <c r="AR154" i="6"/>
  <c r="AV154" i="6"/>
  <c r="AH154" i="6"/>
  <c r="AL154" i="6"/>
  <c r="AO154" i="6"/>
  <c r="AS154" i="6"/>
  <c r="AW154" i="6"/>
  <c r="AI154" i="6"/>
  <c r="AM154" i="6"/>
  <c r="AP154" i="6"/>
  <c r="AT154" i="6"/>
  <c r="AX154" i="6"/>
  <c r="AQ154" i="6"/>
  <c r="AU154" i="6"/>
  <c r="AJ154" i="6"/>
  <c r="AY154" i="6"/>
  <c r="AG150" i="6"/>
  <c r="AK150" i="6"/>
  <c r="AR150" i="6"/>
  <c r="AV150" i="6"/>
  <c r="AH150" i="6"/>
  <c r="AL150" i="6"/>
  <c r="AO150" i="6"/>
  <c r="AS150" i="6"/>
  <c r="AW150" i="6"/>
  <c r="AI150" i="6"/>
  <c r="AM150" i="6"/>
  <c r="AP150" i="6"/>
  <c r="AT150" i="6"/>
  <c r="AX150" i="6"/>
  <c r="AQ150" i="6"/>
  <c r="AU150" i="6"/>
  <c r="AJ150" i="6"/>
  <c r="AY150" i="6"/>
  <c r="AG146" i="6"/>
  <c r="AK146" i="6"/>
  <c r="AR146" i="6"/>
  <c r="AV146" i="6"/>
  <c r="AH146" i="6"/>
  <c r="AL146" i="6"/>
  <c r="AO146" i="6"/>
  <c r="AS146" i="6"/>
  <c r="AW146" i="6"/>
  <c r="AI146" i="6"/>
  <c r="AM146" i="6"/>
  <c r="AP146" i="6"/>
  <c r="AT146" i="6"/>
  <c r="AX146" i="6"/>
  <c r="AQ146" i="6"/>
  <c r="AU146" i="6"/>
  <c r="AJ146" i="6"/>
  <c r="AY146" i="6"/>
  <c r="AG142" i="6"/>
  <c r="AK142" i="6"/>
  <c r="AR142" i="6"/>
  <c r="AV142" i="6"/>
  <c r="AH142" i="6"/>
  <c r="AL142" i="6"/>
  <c r="AO142" i="6"/>
  <c r="AS142" i="6"/>
  <c r="AW142" i="6"/>
  <c r="AI142" i="6"/>
  <c r="AM142" i="6"/>
  <c r="AP142" i="6"/>
  <c r="AT142" i="6"/>
  <c r="AX142" i="6"/>
  <c r="AQ142" i="6"/>
  <c r="AU142" i="6"/>
  <c r="AJ142" i="6"/>
  <c r="AY142" i="6"/>
  <c r="AG138" i="6"/>
  <c r="AK138" i="6"/>
  <c r="AR138" i="6"/>
  <c r="AV138" i="6"/>
  <c r="AH138" i="6"/>
  <c r="AL138" i="6"/>
  <c r="AO138" i="6"/>
  <c r="AS138" i="6"/>
  <c r="AW138" i="6"/>
  <c r="AI138" i="6"/>
  <c r="AM138" i="6"/>
  <c r="AP138" i="6"/>
  <c r="AT138" i="6"/>
  <c r="AX138" i="6"/>
  <c r="AQ138" i="6"/>
  <c r="AU138" i="6"/>
  <c r="AJ138" i="6"/>
  <c r="AY138" i="6"/>
  <c r="AG134" i="6"/>
  <c r="AK134" i="6"/>
  <c r="AR134" i="6"/>
  <c r="AV134" i="6"/>
  <c r="AH134" i="6"/>
  <c r="AL134" i="6"/>
  <c r="AO134" i="6"/>
  <c r="AS134" i="6"/>
  <c r="AW134" i="6"/>
  <c r="AI134" i="6"/>
  <c r="AZ134" i="6" s="1"/>
  <c r="AM134" i="6"/>
  <c r="AP134" i="6"/>
  <c r="AT134" i="6"/>
  <c r="AX134" i="6"/>
  <c r="AQ134" i="6"/>
  <c r="AU134" i="6"/>
  <c r="AJ134" i="6"/>
  <c r="AY134" i="6"/>
  <c r="AG130" i="6"/>
  <c r="AK130" i="6"/>
  <c r="AR130" i="6"/>
  <c r="AV130" i="6"/>
  <c r="AH130" i="6"/>
  <c r="AL130" i="6"/>
  <c r="AO130" i="6"/>
  <c r="AS130" i="6"/>
  <c r="AW130" i="6"/>
  <c r="AI130" i="6"/>
  <c r="AM130" i="6"/>
  <c r="AP130" i="6"/>
  <c r="AT130" i="6"/>
  <c r="AX130" i="6"/>
  <c r="AQ130" i="6"/>
  <c r="AU130" i="6"/>
  <c r="AJ130" i="6"/>
  <c r="AY130" i="6"/>
  <c r="AG126" i="6"/>
  <c r="AK126" i="6"/>
  <c r="AR126" i="6"/>
  <c r="AV126" i="6"/>
  <c r="AH126" i="6"/>
  <c r="AL126" i="6"/>
  <c r="AO126" i="6"/>
  <c r="AS126" i="6"/>
  <c r="AW126" i="6"/>
  <c r="AI126" i="6"/>
  <c r="AM126" i="6"/>
  <c r="AP126" i="6"/>
  <c r="AT126" i="6"/>
  <c r="AX126" i="6"/>
  <c r="AQ126" i="6"/>
  <c r="AU126" i="6"/>
  <c r="AJ126" i="6"/>
  <c r="AY126" i="6"/>
  <c r="AG122" i="6"/>
  <c r="AK122" i="6"/>
  <c r="AR122" i="6"/>
  <c r="AV122" i="6"/>
  <c r="AH122" i="6"/>
  <c r="AL122" i="6"/>
  <c r="AO122" i="6"/>
  <c r="AS122" i="6"/>
  <c r="AW122" i="6"/>
  <c r="AI122" i="6"/>
  <c r="AM122" i="6"/>
  <c r="AP122" i="6"/>
  <c r="AN122" i="6"/>
  <c r="AX122" i="6"/>
  <c r="AQ122" i="6"/>
  <c r="AY122" i="6"/>
  <c r="AT122" i="6"/>
  <c r="AJ122" i="6"/>
  <c r="AU122" i="6"/>
  <c r="AG118" i="6"/>
  <c r="AK118" i="6"/>
  <c r="AR118" i="6"/>
  <c r="AV118" i="6"/>
  <c r="AH118" i="6"/>
  <c r="AL118" i="6"/>
  <c r="AO118" i="6"/>
  <c r="AS118" i="6"/>
  <c r="AW118" i="6"/>
  <c r="AI118" i="6"/>
  <c r="AM118" i="6"/>
  <c r="AP118" i="6"/>
  <c r="AT118" i="6"/>
  <c r="AX118" i="6"/>
  <c r="AN118" i="6"/>
  <c r="AQ118" i="6"/>
  <c r="AU118" i="6"/>
  <c r="AJ118" i="6"/>
  <c r="AY118" i="6"/>
  <c r="AG114" i="6"/>
  <c r="AK114" i="6"/>
  <c r="AR114" i="6"/>
  <c r="AV114" i="6"/>
  <c r="AH114" i="6"/>
  <c r="AL114" i="6"/>
  <c r="AO114" i="6"/>
  <c r="AS114" i="6"/>
  <c r="AW114" i="6"/>
  <c r="AI114" i="6"/>
  <c r="AM114" i="6"/>
  <c r="AP114" i="6"/>
  <c r="AT114" i="6"/>
  <c r="AX114" i="6"/>
  <c r="AN114" i="6"/>
  <c r="AQ114" i="6"/>
  <c r="AU114" i="6"/>
  <c r="AY114" i="6"/>
  <c r="AG110" i="6"/>
  <c r="AK110" i="6"/>
  <c r="AR110" i="6"/>
  <c r="AV110" i="6"/>
  <c r="AH110" i="6"/>
  <c r="AL110" i="6"/>
  <c r="AO110" i="6"/>
  <c r="AS110" i="6"/>
  <c r="AW110" i="6"/>
  <c r="AI110" i="6"/>
  <c r="AM110" i="6"/>
  <c r="AP110" i="6"/>
  <c r="AT110" i="6"/>
  <c r="AX110" i="6"/>
  <c r="AN110" i="6"/>
  <c r="AQ110" i="6"/>
  <c r="AU110" i="6"/>
  <c r="AJ110" i="6"/>
  <c r="AG106" i="6"/>
  <c r="AK106" i="6"/>
  <c r="AR106" i="6"/>
  <c r="AV106" i="6"/>
  <c r="AH106" i="6"/>
  <c r="AL106" i="6"/>
  <c r="AO106" i="6"/>
  <c r="AS106" i="6"/>
  <c r="AW106" i="6"/>
  <c r="AI106" i="6"/>
  <c r="AM106" i="6"/>
  <c r="AP106" i="6"/>
  <c r="AT106" i="6"/>
  <c r="AX106" i="6"/>
  <c r="AN106" i="6"/>
  <c r="AQ106" i="6"/>
  <c r="AU106" i="6"/>
  <c r="AJ106" i="6"/>
  <c r="AY106" i="6"/>
  <c r="AJ102" i="6"/>
  <c r="AN102" i="6"/>
  <c r="AQ102" i="6"/>
  <c r="AU102" i="6"/>
  <c r="AY102" i="6"/>
  <c r="AK102" i="6"/>
  <c r="AO102" i="6"/>
  <c r="AT102" i="6"/>
  <c r="AG102" i="6"/>
  <c r="AL102" i="6"/>
  <c r="AP102" i="6"/>
  <c r="AV102" i="6"/>
  <c r="AH102" i="6"/>
  <c r="AM102" i="6"/>
  <c r="AR102" i="6"/>
  <c r="AW102" i="6"/>
  <c r="AI102" i="6"/>
  <c r="AS102" i="6"/>
  <c r="AX102" i="6"/>
  <c r="AH98" i="6"/>
  <c r="AL98" i="6"/>
  <c r="AO98" i="6"/>
  <c r="AS98" i="6"/>
  <c r="AW98" i="6"/>
  <c r="AJ98" i="6"/>
  <c r="AT98" i="6"/>
  <c r="AY98" i="6"/>
  <c r="AI98" i="6"/>
  <c r="AP98" i="6"/>
  <c r="AV98" i="6"/>
  <c r="AK98" i="6"/>
  <c r="AQ98" i="6"/>
  <c r="AX98" i="6"/>
  <c r="AM98" i="6"/>
  <c r="AR98" i="6"/>
  <c r="AN98" i="6"/>
  <c r="AU98" i="6"/>
  <c r="AG98" i="6"/>
  <c r="AH94" i="6"/>
  <c r="AL94" i="6"/>
  <c r="AO94" i="6"/>
  <c r="AS94" i="6"/>
  <c r="AW94" i="6"/>
  <c r="AJ94" i="6"/>
  <c r="AT94" i="6"/>
  <c r="AY94" i="6"/>
  <c r="AK94" i="6"/>
  <c r="AQ94" i="6"/>
  <c r="AX94" i="6"/>
  <c r="AM94" i="6"/>
  <c r="AR94" i="6"/>
  <c r="AG94" i="6"/>
  <c r="AN94" i="6"/>
  <c r="AU94" i="6"/>
  <c r="AI94" i="6"/>
  <c r="AP94" i="6"/>
  <c r="AV94" i="6"/>
  <c r="AH90" i="6"/>
  <c r="AL90" i="6"/>
  <c r="AO90" i="6"/>
  <c r="AS90" i="6"/>
  <c r="AW90" i="6"/>
  <c r="AJ90" i="6"/>
  <c r="AT90" i="6"/>
  <c r="AY90" i="6"/>
  <c r="AM90" i="6"/>
  <c r="AR90" i="6"/>
  <c r="AG90" i="6"/>
  <c r="AN90" i="6"/>
  <c r="AU90" i="6"/>
  <c r="AI90" i="6"/>
  <c r="AP90" i="6"/>
  <c r="AV90" i="6"/>
  <c r="AK90" i="6"/>
  <c r="AQ90" i="6"/>
  <c r="AX90" i="6"/>
  <c r="AH86" i="6"/>
  <c r="AL86" i="6"/>
  <c r="AO86" i="6"/>
  <c r="AS86" i="6"/>
  <c r="AW86" i="6"/>
  <c r="AJ86" i="6"/>
  <c r="AT86" i="6"/>
  <c r="AY86" i="6"/>
  <c r="AG86" i="6"/>
  <c r="AN86" i="6"/>
  <c r="AU86" i="6"/>
  <c r="AI86" i="6"/>
  <c r="AP86" i="6"/>
  <c r="AV86" i="6"/>
  <c r="AK86" i="6"/>
  <c r="AQ86" i="6"/>
  <c r="AX86" i="6"/>
  <c r="AM86" i="6"/>
  <c r="AR86" i="6"/>
  <c r="AH82" i="6"/>
  <c r="AL82" i="6"/>
  <c r="AO82" i="6"/>
  <c r="AS82" i="6"/>
  <c r="AW82" i="6"/>
  <c r="AJ82" i="6"/>
  <c r="AT82" i="6"/>
  <c r="AY82" i="6"/>
  <c r="AK82" i="6"/>
  <c r="AP82" i="6"/>
  <c r="AU82" i="6"/>
  <c r="AG82" i="6"/>
  <c r="AQ82" i="6"/>
  <c r="AI82" i="6"/>
  <c r="AR82" i="6"/>
  <c r="AM82" i="6"/>
  <c r="AV82" i="6"/>
  <c r="AN82" i="6"/>
  <c r="AX82" i="6"/>
  <c r="AH78" i="6"/>
  <c r="AL78" i="6"/>
  <c r="AO78" i="6"/>
  <c r="AS78" i="6"/>
  <c r="AW78" i="6"/>
  <c r="AJ78" i="6"/>
  <c r="AT78" i="6"/>
  <c r="AY78" i="6"/>
  <c r="AK78" i="6"/>
  <c r="AP78" i="6"/>
  <c r="AU78" i="6"/>
  <c r="AM78" i="6"/>
  <c r="AV78" i="6"/>
  <c r="AN78" i="6"/>
  <c r="AX78" i="6"/>
  <c r="AG78" i="6"/>
  <c r="AQ78" i="6"/>
  <c r="AI78" i="6"/>
  <c r="AR78" i="6"/>
  <c r="AH74" i="6"/>
  <c r="AL74" i="6"/>
  <c r="AO74" i="6"/>
  <c r="AS74" i="6"/>
  <c r="AW74" i="6"/>
  <c r="AJ74" i="6"/>
  <c r="AT74" i="6"/>
  <c r="AY74" i="6"/>
  <c r="AK74" i="6"/>
  <c r="AP74" i="6"/>
  <c r="AU74" i="6"/>
  <c r="AG74" i="6"/>
  <c r="AQ74" i="6"/>
  <c r="AI74" i="6"/>
  <c r="AR74" i="6"/>
  <c r="AM74" i="6"/>
  <c r="AV74" i="6"/>
  <c r="AX74" i="6"/>
  <c r="AH70" i="6"/>
  <c r="AL70" i="6"/>
  <c r="AO70" i="6"/>
  <c r="AS70" i="6"/>
  <c r="AW70" i="6"/>
  <c r="AJ70" i="6"/>
  <c r="AT70" i="6"/>
  <c r="AY70" i="6"/>
  <c r="AK70" i="6"/>
  <c r="AP70" i="6"/>
  <c r="AU70" i="6"/>
  <c r="AM70" i="6"/>
  <c r="AV70" i="6"/>
  <c r="AN70" i="6"/>
  <c r="AX70" i="6"/>
  <c r="AG70" i="6"/>
  <c r="AQ70" i="6"/>
  <c r="AR70" i="6"/>
  <c r="AI70" i="6"/>
  <c r="AH66" i="6"/>
  <c r="AL66" i="6"/>
  <c r="AO66" i="6"/>
  <c r="AS66" i="6"/>
  <c r="AW66" i="6"/>
  <c r="AJ66" i="6"/>
  <c r="AT66" i="6"/>
  <c r="AY66" i="6"/>
  <c r="AK66" i="6"/>
  <c r="AP66" i="6"/>
  <c r="AU66" i="6"/>
  <c r="AG66" i="6"/>
  <c r="AQ66" i="6"/>
  <c r="AI66" i="6"/>
  <c r="AR66" i="6"/>
  <c r="AM66" i="6"/>
  <c r="AV66" i="6"/>
  <c r="AN66" i="6"/>
  <c r="AX66" i="6"/>
  <c r="AH62" i="6"/>
  <c r="AL62" i="6"/>
  <c r="AO62" i="6"/>
  <c r="AS62" i="6"/>
  <c r="AW62" i="6"/>
  <c r="AJ62" i="6"/>
  <c r="AT62" i="6"/>
  <c r="AY62" i="6"/>
  <c r="AK62" i="6"/>
  <c r="AP62" i="6"/>
  <c r="AU62" i="6"/>
  <c r="AM62" i="6"/>
  <c r="AV62" i="6"/>
  <c r="AN62" i="6"/>
  <c r="AX62" i="6"/>
  <c r="AG62" i="6"/>
  <c r="AQ62" i="6"/>
  <c r="AI62" i="6"/>
  <c r="AR62" i="6"/>
  <c r="AH58" i="6"/>
  <c r="AL58" i="6"/>
  <c r="AO58" i="6"/>
  <c r="AS58" i="6"/>
  <c r="AW58" i="6"/>
  <c r="AJ58" i="6"/>
  <c r="AT58" i="6"/>
  <c r="AY58" i="6"/>
  <c r="AK58" i="6"/>
  <c r="AP58" i="6"/>
  <c r="AU58" i="6"/>
  <c r="AG58" i="6"/>
  <c r="AQ58" i="6"/>
  <c r="AI58" i="6"/>
  <c r="AR58" i="6"/>
  <c r="AM58" i="6"/>
  <c r="AV58" i="6"/>
  <c r="AN58" i="6"/>
  <c r="AX58" i="6"/>
  <c r="AH54" i="6"/>
  <c r="AL54" i="6"/>
  <c r="AO54" i="6"/>
  <c r="AS54" i="6"/>
  <c r="AW54" i="6"/>
  <c r="AI54" i="6"/>
  <c r="AM54" i="6"/>
  <c r="AP54" i="6"/>
  <c r="AT54" i="6"/>
  <c r="AX54" i="6"/>
  <c r="AJ54" i="6"/>
  <c r="AQ54" i="6"/>
  <c r="AY54" i="6"/>
  <c r="AK54" i="6"/>
  <c r="AR54" i="6"/>
  <c r="AN54" i="6"/>
  <c r="AU54" i="6"/>
  <c r="AG54" i="6"/>
  <c r="AV54" i="6"/>
  <c r="AH50" i="6"/>
  <c r="AL50" i="6"/>
  <c r="AO50" i="6"/>
  <c r="AS50" i="6"/>
  <c r="AW50" i="6"/>
  <c r="AG50" i="6"/>
  <c r="AM50" i="6"/>
  <c r="AQ50" i="6"/>
  <c r="AV50" i="6"/>
  <c r="AI50" i="6"/>
  <c r="AN50" i="6"/>
  <c r="AR50" i="6"/>
  <c r="AX50" i="6"/>
  <c r="AY50" i="6"/>
  <c r="AP50" i="6"/>
  <c r="AJ50" i="6"/>
  <c r="AK50" i="6"/>
  <c r="AT50" i="6"/>
  <c r="AU50" i="6"/>
  <c r="AH46" i="6"/>
  <c r="AL46" i="6"/>
  <c r="AO46" i="6"/>
  <c r="AS46" i="6"/>
  <c r="AW46" i="6"/>
  <c r="AG46" i="6"/>
  <c r="AM46" i="6"/>
  <c r="AQ46" i="6"/>
  <c r="AV46" i="6"/>
  <c r="AI46" i="6"/>
  <c r="AN46" i="6"/>
  <c r="AR46" i="6"/>
  <c r="AX46" i="6"/>
  <c r="AJ46" i="6"/>
  <c r="AT46" i="6"/>
  <c r="AK46" i="6"/>
  <c r="AU46" i="6"/>
  <c r="AY46" i="6"/>
  <c r="AP46" i="6"/>
  <c r="AH42" i="6"/>
  <c r="AL42" i="6"/>
  <c r="AO42" i="6"/>
  <c r="AS42" i="6"/>
  <c r="AW42" i="6"/>
  <c r="AI42" i="6"/>
  <c r="AM42" i="6"/>
  <c r="AP42" i="6"/>
  <c r="AT42" i="6"/>
  <c r="AX42" i="6"/>
  <c r="AN42" i="6"/>
  <c r="AU42" i="6"/>
  <c r="AG42" i="6"/>
  <c r="AV42" i="6"/>
  <c r="AJ42" i="6"/>
  <c r="AY42" i="6"/>
  <c r="AK42" i="6"/>
  <c r="AQ42" i="6"/>
  <c r="AR42" i="6"/>
  <c r="AH38" i="6"/>
  <c r="AL38" i="6"/>
  <c r="AO38" i="6"/>
  <c r="AS38" i="6"/>
  <c r="AW38" i="6"/>
  <c r="AI38" i="6"/>
  <c r="AM38" i="6"/>
  <c r="AP38" i="6"/>
  <c r="AT38" i="6"/>
  <c r="AX38" i="6"/>
  <c r="AN38" i="6"/>
  <c r="AU38" i="6"/>
  <c r="AG38" i="6"/>
  <c r="AV38" i="6"/>
  <c r="AJ38" i="6"/>
  <c r="AY38" i="6"/>
  <c r="AK38" i="6"/>
  <c r="AQ38" i="6"/>
  <c r="AR38" i="6"/>
  <c r="AH34" i="6"/>
  <c r="AL34" i="6"/>
  <c r="AO34" i="6"/>
  <c r="AS34" i="6"/>
  <c r="AW34" i="6"/>
  <c r="AI34" i="6"/>
  <c r="AM34" i="6"/>
  <c r="AP34" i="6"/>
  <c r="AT34" i="6"/>
  <c r="AX34" i="6"/>
  <c r="AN34" i="6"/>
  <c r="AU34" i="6"/>
  <c r="AG34" i="6"/>
  <c r="AV34" i="6"/>
  <c r="AJ34" i="6"/>
  <c r="AY34" i="6"/>
  <c r="AK34" i="6"/>
  <c r="AQ34" i="6"/>
  <c r="AR34" i="6"/>
  <c r="AH30" i="6"/>
  <c r="AL30" i="6"/>
  <c r="AO30" i="6"/>
  <c r="AS30" i="6"/>
  <c r="AW30" i="6"/>
  <c r="AI30" i="6"/>
  <c r="AM30" i="6"/>
  <c r="AP30" i="6"/>
  <c r="AT30" i="6"/>
  <c r="AX30" i="6"/>
  <c r="AN30" i="6"/>
  <c r="AU30" i="6"/>
  <c r="AG30" i="6"/>
  <c r="AV30" i="6"/>
  <c r="AJ30" i="6"/>
  <c r="AY30" i="6"/>
  <c r="AK30" i="6"/>
  <c r="AQ30" i="6"/>
  <c r="AR30" i="6"/>
  <c r="AJ26" i="6"/>
  <c r="AG26" i="6"/>
  <c r="AL26" i="6"/>
  <c r="AO26" i="6"/>
  <c r="AS26" i="6"/>
  <c r="AW26" i="6"/>
  <c r="AH26" i="6"/>
  <c r="AM26" i="6"/>
  <c r="AP26" i="6"/>
  <c r="AT26" i="6"/>
  <c r="AX26" i="6"/>
  <c r="AN26" i="6"/>
  <c r="AU26" i="6"/>
  <c r="AV26" i="6"/>
  <c r="AI26" i="6"/>
  <c r="AY26" i="6"/>
  <c r="AK26" i="6"/>
  <c r="AQ26" i="6"/>
  <c r="AR26" i="6"/>
  <c r="AI22" i="6"/>
  <c r="AM22" i="6"/>
  <c r="AP22" i="6"/>
  <c r="AT22" i="6"/>
  <c r="AX22" i="6"/>
  <c r="AJ22" i="6"/>
  <c r="AN22" i="6"/>
  <c r="AQ22" i="6"/>
  <c r="AU22" i="6"/>
  <c r="AY22" i="6"/>
  <c r="AG22" i="6"/>
  <c r="AV22" i="6"/>
  <c r="AH22" i="6"/>
  <c r="AO22" i="6"/>
  <c r="AW22" i="6"/>
  <c r="AK22" i="6"/>
  <c r="AL22" i="6"/>
  <c r="AR22" i="6"/>
  <c r="AS22" i="6"/>
  <c r="AH18" i="6"/>
  <c r="AL18" i="6"/>
  <c r="AO18" i="6"/>
  <c r="AS18" i="6"/>
  <c r="AJ18" i="6"/>
  <c r="AT18" i="6"/>
  <c r="AX18" i="6"/>
  <c r="AK18" i="6"/>
  <c r="AP18" i="6"/>
  <c r="AU18" i="6"/>
  <c r="AY18" i="6"/>
  <c r="AM18" i="6"/>
  <c r="AV18" i="6"/>
  <c r="AN18" i="6"/>
  <c r="AW18" i="6"/>
  <c r="AG18" i="6"/>
  <c r="AI18" i="6"/>
  <c r="AQ18" i="6"/>
  <c r="AR18" i="6"/>
  <c r="AH14" i="6"/>
  <c r="AL14" i="6"/>
  <c r="AO14" i="6"/>
  <c r="AS14" i="6"/>
  <c r="AW14" i="6"/>
  <c r="AJ14" i="6"/>
  <c r="AT14" i="6"/>
  <c r="AY14" i="6"/>
  <c r="AK14" i="6"/>
  <c r="AP14" i="6"/>
  <c r="AU14" i="6"/>
  <c r="AG14" i="6"/>
  <c r="AQ14" i="6"/>
  <c r="AI14" i="6"/>
  <c r="AR14" i="6"/>
  <c r="AV14" i="6"/>
  <c r="AX14" i="6"/>
  <c r="AM14" i="6"/>
  <c r="AN14" i="6"/>
  <c r="AG10" i="6"/>
  <c r="AK10" i="6"/>
  <c r="AR10" i="6"/>
  <c r="AH10" i="6"/>
  <c r="AL10" i="6"/>
  <c r="AO10" i="6"/>
  <c r="AS10" i="6"/>
  <c r="AW10" i="6"/>
  <c r="AM10" i="6"/>
  <c r="AT10" i="6"/>
  <c r="AY10" i="6"/>
  <c r="AN10" i="6"/>
  <c r="AU10" i="6"/>
  <c r="AI10" i="6"/>
  <c r="AV10" i="6"/>
  <c r="AJ10" i="6"/>
  <c r="AX10" i="6"/>
  <c r="AP10" i="6"/>
  <c r="AQ10" i="6"/>
  <c r="AG6" i="6"/>
  <c r="AK6" i="6"/>
  <c r="AR6" i="6"/>
  <c r="AV6" i="6"/>
  <c r="AH6" i="6"/>
  <c r="AL6" i="6"/>
  <c r="AO6" i="6"/>
  <c r="AS6" i="6"/>
  <c r="AW6" i="6"/>
  <c r="AM6" i="6"/>
  <c r="AT6" i="6"/>
  <c r="AN6" i="6"/>
  <c r="AU6" i="6"/>
  <c r="AI6" i="6"/>
  <c r="AX6" i="6"/>
  <c r="AJ6" i="6"/>
  <c r="AY6" i="6"/>
  <c r="AP6" i="6"/>
  <c r="AQ6" i="6"/>
  <c r="AD273" i="6"/>
  <c r="AD269" i="6"/>
  <c r="AD265" i="6"/>
  <c r="AD261" i="6"/>
  <c r="AD257" i="6"/>
  <c r="AD253" i="6"/>
  <c r="AD249" i="6"/>
  <c r="AD245" i="6"/>
  <c r="AD241" i="6"/>
  <c r="AD237" i="6"/>
  <c r="AD233" i="6"/>
  <c r="AD229" i="6"/>
  <c r="AD225" i="6"/>
  <c r="AD221" i="6"/>
  <c r="AD217" i="6"/>
  <c r="AD213" i="6"/>
  <c r="AD209" i="6"/>
  <c r="AD205" i="6"/>
  <c r="AD201" i="6"/>
  <c r="AD197" i="6"/>
  <c r="AD193" i="6"/>
  <c r="AD189" i="6"/>
  <c r="AD185" i="6"/>
  <c r="AD181" i="6"/>
  <c r="AD177" i="6"/>
  <c r="AD173" i="6"/>
  <c r="AD169" i="6"/>
  <c r="AD165" i="6"/>
  <c r="AD161" i="6"/>
  <c r="AD157" i="6"/>
  <c r="AD153" i="6"/>
  <c r="AD149" i="6"/>
  <c r="AD145" i="6"/>
  <c r="AD141" i="6"/>
  <c r="AD137" i="6"/>
  <c r="AD133" i="6"/>
  <c r="AD129" i="6"/>
  <c r="AD125" i="6"/>
  <c r="AD121" i="6"/>
  <c r="AD117" i="6"/>
  <c r="AD113" i="6"/>
  <c r="AD109" i="6"/>
  <c r="AD105" i="6"/>
  <c r="AD101" i="6"/>
  <c r="AD97" i="6"/>
  <c r="AD93" i="6"/>
  <c r="AD89" i="6"/>
  <c r="AD85" i="6"/>
  <c r="AD81" i="6"/>
  <c r="AD77" i="6"/>
  <c r="AD73" i="6"/>
  <c r="AD69" i="6"/>
  <c r="AD65" i="6"/>
  <c r="AD61" i="6"/>
  <c r="AD57" i="6"/>
  <c r="AD53" i="6"/>
  <c r="AD49" i="6"/>
  <c r="AD45" i="6"/>
  <c r="AD41" i="6"/>
  <c r="AD37" i="6"/>
  <c r="AD33" i="6"/>
  <c r="AD29" i="6"/>
  <c r="AD25" i="6"/>
  <c r="AD21" i="6"/>
  <c r="AD13" i="6"/>
  <c r="AD5" i="6"/>
  <c r="AE273" i="6"/>
  <c r="AE269" i="6"/>
  <c r="AE265" i="6"/>
  <c r="AE261" i="6"/>
  <c r="AE257" i="6"/>
  <c r="AE253" i="6"/>
  <c r="AE249" i="6"/>
  <c r="AE245" i="6"/>
  <c r="AE241" i="6"/>
  <c r="AE237" i="6"/>
  <c r="AE233" i="6"/>
  <c r="AE229" i="6"/>
  <c r="AE225" i="6"/>
  <c r="AE221" i="6"/>
  <c r="AE217" i="6"/>
  <c r="AE213" i="6"/>
  <c r="AE209" i="6"/>
  <c r="AE205" i="6"/>
  <c r="AE201" i="6"/>
  <c r="AE197" i="6"/>
  <c r="AE193" i="6"/>
  <c r="AE189" i="6"/>
  <c r="AE185" i="6"/>
  <c r="AE181" i="6"/>
  <c r="AE173" i="6"/>
  <c r="AE165" i="6"/>
  <c r="AE157" i="6"/>
  <c r="AE149" i="6"/>
  <c r="AE141" i="6"/>
  <c r="AE133" i="6"/>
  <c r="AE125" i="6"/>
  <c r="AE117" i="6"/>
  <c r="AE109" i="6"/>
  <c r="AE101" i="6"/>
  <c r="AE93" i="6"/>
  <c r="AE89" i="6"/>
  <c r="AE85" i="6"/>
  <c r="AE77" i="6"/>
  <c r="AE69" i="6"/>
  <c r="AE61" i="6"/>
  <c r="AE53" i="6"/>
  <c r="AE45" i="6"/>
  <c r="AE37" i="6"/>
  <c r="AE29" i="6"/>
  <c r="AE21" i="6"/>
  <c r="AE14" i="6"/>
  <c r="AE6" i="6"/>
  <c r="AF269" i="6"/>
  <c r="AF261" i="6"/>
  <c r="AF253" i="6"/>
  <c r="AF245" i="6"/>
  <c r="AF237" i="6"/>
  <c r="AF229" i="6"/>
  <c r="AF221" i="6"/>
  <c r="AF213" i="6"/>
  <c r="AF205" i="6"/>
  <c r="AF197" i="6"/>
  <c r="AF189" i="6"/>
  <c r="AF181" i="6"/>
  <c r="AF173" i="6"/>
  <c r="AF165" i="6"/>
  <c r="AF157" i="6"/>
  <c r="AF141" i="6"/>
  <c r="AF125" i="6"/>
  <c r="AM2" i="6"/>
  <c r="AT2" i="6"/>
  <c r="AY273" i="6"/>
  <c r="AQ273" i="6"/>
  <c r="AU272" i="6"/>
  <c r="AY271" i="6"/>
  <c r="AQ271" i="6"/>
  <c r="AJ271" i="6"/>
  <c r="AU270" i="6"/>
  <c r="AN270" i="6"/>
  <c r="AY269" i="6"/>
  <c r="AQ269" i="6"/>
  <c r="AU268" i="6"/>
  <c r="AN268" i="6"/>
  <c r="AY267" i="6"/>
  <c r="AQ267" i="6"/>
  <c r="AU266" i="6"/>
  <c r="AN266" i="6"/>
  <c r="AY265" i="6"/>
  <c r="AQ265" i="6"/>
  <c r="AU264" i="6"/>
  <c r="AY263" i="6"/>
  <c r="AQ263" i="6"/>
  <c r="AJ263" i="6"/>
  <c r="AU262" i="6"/>
  <c r="AN262" i="6"/>
  <c r="AY261" i="6"/>
  <c r="AQ261" i="6"/>
  <c r="AU260" i="6"/>
  <c r="AN260" i="6"/>
  <c r="AY259" i="6"/>
  <c r="AQ259" i="6"/>
  <c r="AJ259" i="6"/>
  <c r="AU258" i="6"/>
  <c r="AN258" i="6"/>
  <c r="AY257" i="6"/>
  <c r="AQ257" i="6"/>
  <c r="AU256" i="6"/>
  <c r="AY255" i="6"/>
  <c r="AQ255" i="6"/>
  <c r="AU254" i="6"/>
  <c r="AN254" i="6"/>
  <c r="AY253" i="6"/>
  <c r="AQ253" i="6"/>
  <c r="AU252" i="6"/>
  <c r="AN252" i="6"/>
  <c r="AY251" i="6"/>
  <c r="AQ251" i="6"/>
  <c r="AJ251" i="6"/>
  <c r="AU250" i="6"/>
  <c r="AN250" i="6"/>
  <c r="AY249" i="6"/>
  <c r="AQ249" i="6"/>
  <c r="AU248" i="6"/>
  <c r="AY247" i="6"/>
  <c r="AQ247" i="6"/>
  <c r="AJ247" i="6"/>
  <c r="AU246" i="6"/>
  <c r="AN246" i="6"/>
  <c r="AY245" i="6"/>
  <c r="AQ245" i="6"/>
  <c r="AU244" i="6"/>
  <c r="AN244" i="6"/>
  <c r="AY243" i="6"/>
  <c r="AQ243" i="6"/>
  <c r="AU242" i="6"/>
  <c r="AN242" i="6"/>
  <c r="AY241" i="6"/>
  <c r="AQ241" i="6"/>
  <c r="AU240" i="6"/>
  <c r="AY239" i="6"/>
  <c r="AQ239" i="6"/>
  <c r="AJ239" i="6"/>
  <c r="AU238" i="6"/>
  <c r="AN238" i="6"/>
  <c r="AY237" i="6"/>
  <c r="AQ237" i="6"/>
  <c r="AU236" i="6"/>
  <c r="AN236" i="6"/>
  <c r="AY235" i="6"/>
  <c r="AQ235" i="6"/>
  <c r="AJ235" i="6"/>
  <c r="AU234" i="6"/>
  <c r="AN234" i="6"/>
  <c r="AY233" i="6"/>
  <c r="AQ233" i="6"/>
  <c r="AU232" i="6"/>
  <c r="AY231" i="6"/>
  <c r="AQ231" i="6"/>
  <c r="AU230" i="6"/>
  <c r="AN230" i="6"/>
  <c r="AY229" i="6"/>
  <c r="AQ229" i="6"/>
  <c r="AU228" i="6"/>
  <c r="AN228" i="6"/>
  <c r="AR227" i="6"/>
  <c r="AV226" i="6"/>
  <c r="AG226" i="6"/>
  <c r="AR223" i="6"/>
  <c r="AV222" i="6"/>
  <c r="AG222" i="6"/>
  <c r="AV218" i="6"/>
  <c r="AG218" i="6"/>
  <c r="AR215" i="6"/>
  <c r="AV214" i="6"/>
  <c r="AG214" i="6"/>
  <c r="AR211" i="6"/>
  <c r="AV210" i="6"/>
  <c r="AG210" i="6"/>
  <c r="AV206" i="6"/>
  <c r="AG206" i="6"/>
  <c r="AR203" i="6"/>
  <c r="AV202" i="6"/>
  <c r="AG202" i="6"/>
  <c r="AR199" i="6"/>
  <c r="AV198" i="6"/>
  <c r="AG198" i="6"/>
  <c r="AV194" i="6"/>
  <c r="AG194" i="6"/>
  <c r="AR191" i="6"/>
  <c r="AV190" i="6"/>
  <c r="AG190" i="6"/>
  <c r="AR187" i="6"/>
  <c r="AV186" i="6"/>
  <c r="AG186" i="6"/>
  <c r="AR183" i="6"/>
  <c r="AV182" i="6"/>
  <c r="AJ178" i="6"/>
  <c r="AY174" i="6"/>
  <c r="AU171" i="6"/>
  <c r="AJ170" i="6"/>
  <c r="AY166" i="6"/>
  <c r="AJ162" i="6"/>
  <c r="AN154" i="6"/>
  <c r="AJ151" i="6"/>
  <c r="AY147" i="6"/>
  <c r="AN138" i="6"/>
  <c r="AJ135" i="6"/>
  <c r="AH272" i="6"/>
  <c r="AL272" i="6"/>
  <c r="AO272" i="6"/>
  <c r="AS272" i="6"/>
  <c r="AW272" i="6"/>
  <c r="AI272" i="6"/>
  <c r="AM272" i="6"/>
  <c r="AP272" i="6"/>
  <c r="AT272" i="6"/>
  <c r="AX272" i="6"/>
  <c r="AF272" i="6"/>
  <c r="AH264" i="6"/>
  <c r="AL264" i="6"/>
  <c r="AO264" i="6"/>
  <c r="AS264" i="6"/>
  <c r="AW264" i="6"/>
  <c r="AI264" i="6"/>
  <c r="AM264" i="6"/>
  <c r="AP264" i="6"/>
  <c r="AT264" i="6"/>
  <c r="AX264" i="6"/>
  <c r="AF264" i="6"/>
  <c r="AH256" i="6"/>
  <c r="AL256" i="6"/>
  <c r="AO256" i="6"/>
  <c r="AS256" i="6"/>
  <c r="AW256" i="6"/>
  <c r="AI256" i="6"/>
  <c r="AM256" i="6"/>
  <c r="AP256" i="6"/>
  <c r="AT256" i="6"/>
  <c r="AX256" i="6"/>
  <c r="AF256" i="6"/>
  <c r="AH248" i="6"/>
  <c r="AL248" i="6"/>
  <c r="AO248" i="6"/>
  <c r="AS248" i="6"/>
  <c r="AW248" i="6"/>
  <c r="AI248" i="6"/>
  <c r="AM248" i="6"/>
  <c r="AP248" i="6"/>
  <c r="AT248" i="6"/>
  <c r="AX248" i="6"/>
  <c r="AF248" i="6"/>
  <c r="AH240" i="6"/>
  <c r="AL240" i="6"/>
  <c r="AO240" i="6"/>
  <c r="AS240" i="6"/>
  <c r="AW240" i="6"/>
  <c r="AI240" i="6"/>
  <c r="AM240" i="6"/>
  <c r="AP240" i="6"/>
  <c r="AT240" i="6"/>
  <c r="AX240" i="6"/>
  <c r="AF240" i="6"/>
  <c r="AH232" i="6"/>
  <c r="AL232" i="6"/>
  <c r="AO232" i="6"/>
  <c r="AS232" i="6"/>
  <c r="AW232" i="6"/>
  <c r="AI232" i="6"/>
  <c r="AM232" i="6"/>
  <c r="AP232" i="6"/>
  <c r="AT232" i="6"/>
  <c r="AX232" i="6"/>
  <c r="AF232" i="6"/>
  <c r="AH224" i="6"/>
  <c r="AL224" i="6"/>
  <c r="AO224" i="6"/>
  <c r="AS224" i="6"/>
  <c r="AW224" i="6"/>
  <c r="AI224" i="6"/>
  <c r="AM224" i="6"/>
  <c r="AP224" i="6"/>
  <c r="AT224" i="6"/>
  <c r="AX224" i="6"/>
  <c r="AF224" i="6"/>
  <c r="AJ224" i="6"/>
  <c r="AN224" i="6"/>
  <c r="AQ224" i="6"/>
  <c r="AU224" i="6"/>
  <c r="AY224" i="6"/>
  <c r="AH216" i="6"/>
  <c r="AL216" i="6"/>
  <c r="AO216" i="6"/>
  <c r="AS216" i="6"/>
  <c r="AW216" i="6"/>
  <c r="AI216" i="6"/>
  <c r="AM216" i="6"/>
  <c r="AP216" i="6"/>
  <c r="AT216" i="6"/>
  <c r="AX216" i="6"/>
  <c r="AF216" i="6"/>
  <c r="AJ216" i="6"/>
  <c r="AN216" i="6"/>
  <c r="AQ216" i="6"/>
  <c r="AU216" i="6"/>
  <c r="AY216" i="6"/>
  <c r="AH204" i="6"/>
  <c r="AL204" i="6"/>
  <c r="AO204" i="6"/>
  <c r="AS204" i="6"/>
  <c r="AW204" i="6"/>
  <c r="AI204" i="6"/>
  <c r="AM204" i="6"/>
  <c r="AP204" i="6"/>
  <c r="AT204" i="6"/>
  <c r="AX204" i="6"/>
  <c r="AF204" i="6"/>
  <c r="AJ204" i="6"/>
  <c r="AN204" i="6"/>
  <c r="AQ204" i="6"/>
  <c r="AU204" i="6"/>
  <c r="AY204" i="6"/>
  <c r="AH200" i="6"/>
  <c r="AL200" i="6"/>
  <c r="AO200" i="6"/>
  <c r="AS200" i="6"/>
  <c r="AW200" i="6"/>
  <c r="AI200" i="6"/>
  <c r="AM200" i="6"/>
  <c r="AP200" i="6"/>
  <c r="AT200" i="6"/>
  <c r="AX200" i="6"/>
  <c r="AF200" i="6"/>
  <c r="AJ200" i="6"/>
  <c r="AN200" i="6"/>
  <c r="AQ200" i="6"/>
  <c r="AU200" i="6"/>
  <c r="AY200" i="6"/>
  <c r="AH192" i="6"/>
  <c r="AL192" i="6"/>
  <c r="AO192" i="6"/>
  <c r="AS192" i="6"/>
  <c r="AW192" i="6"/>
  <c r="AI192" i="6"/>
  <c r="AM192" i="6"/>
  <c r="AP192" i="6"/>
  <c r="AT192" i="6"/>
  <c r="AX192" i="6"/>
  <c r="AF192" i="6"/>
  <c r="AJ192" i="6"/>
  <c r="AN192" i="6"/>
  <c r="AQ192" i="6"/>
  <c r="AU192" i="6"/>
  <c r="AY192" i="6"/>
  <c r="AH184" i="6"/>
  <c r="AL184" i="6"/>
  <c r="AO184" i="6"/>
  <c r="AS184" i="6"/>
  <c r="AW184" i="6"/>
  <c r="AI184" i="6"/>
  <c r="AM184" i="6"/>
  <c r="AP184" i="6"/>
  <c r="AT184" i="6"/>
  <c r="AX184" i="6"/>
  <c r="AF184" i="6"/>
  <c r="AJ184" i="6"/>
  <c r="AN184" i="6"/>
  <c r="AQ184" i="6"/>
  <c r="AU184" i="6"/>
  <c r="AY184" i="6"/>
  <c r="AG176" i="6"/>
  <c r="AK176" i="6"/>
  <c r="AR176" i="6"/>
  <c r="AV176" i="6"/>
  <c r="AH176" i="6"/>
  <c r="AL176" i="6"/>
  <c r="AO176" i="6"/>
  <c r="AS176" i="6"/>
  <c r="AW176" i="6"/>
  <c r="AM176" i="6"/>
  <c r="AT176" i="6"/>
  <c r="AN176" i="6"/>
  <c r="AU176" i="6"/>
  <c r="AF176" i="6"/>
  <c r="AI176" i="6"/>
  <c r="AP176" i="6"/>
  <c r="AX176" i="6"/>
  <c r="AG168" i="6"/>
  <c r="AK168" i="6"/>
  <c r="AR168" i="6"/>
  <c r="AV168" i="6"/>
  <c r="AH168" i="6"/>
  <c r="AL168" i="6"/>
  <c r="AO168" i="6"/>
  <c r="AS168" i="6"/>
  <c r="AW168" i="6"/>
  <c r="AM168" i="6"/>
  <c r="AT168" i="6"/>
  <c r="AN168" i="6"/>
  <c r="AU168" i="6"/>
  <c r="AF168" i="6"/>
  <c r="AI168" i="6"/>
  <c r="AP168" i="6"/>
  <c r="AX168" i="6"/>
  <c r="AG160" i="6"/>
  <c r="AK160" i="6"/>
  <c r="AR160" i="6"/>
  <c r="AV160" i="6"/>
  <c r="AH160" i="6"/>
  <c r="AL160" i="6"/>
  <c r="AO160" i="6"/>
  <c r="AS160" i="6"/>
  <c r="AW160" i="6"/>
  <c r="AI160" i="6"/>
  <c r="AM160" i="6"/>
  <c r="AJ160" i="6"/>
  <c r="AT160" i="6"/>
  <c r="AN160" i="6"/>
  <c r="AU160" i="6"/>
  <c r="AF160" i="6"/>
  <c r="AP160" i="6"/>
  <c r="AX160" i="6"/>
  <c r="AG152" i="6"/>
  <c r="AK152" i="6"/>
  <c r="AR152" i="6"/>
  <c r="AV152" i="6"/>
  <c r="AH152" i="6"/>
  <c r="AL152" i="6"/>
  <c r="AO152" i="6"/>
  <c r="AS152" i="6"/>
  <c r="AW152" i="6"/>
  <c r="AI152" i="6"/>
  <c r="AM152" i="6"/>
  <c r="AP152" i="6"/>
  <c r="AT152" i="6"/>
  <c r="AX152" i="6"/>
  <c r="AJ152" i="6"/>
  <c r="AY152" i="6"/>
  <c r="AN152" i="6"/>
  <c r="AF152" i="6"/>
  <c r="AQ152" i="6"/>
  <c r="AG144" i="6"/>
  <c r="AK144" i="6"/>
  <c r="AR144" i="6"/>
  <c r="AV144" i="6"/>
  <c r="AH144" i="6"/>
  <c r="AL144" i="6"/>
  <c r="AO144" i="6"/>
  <c r="AS144" i="6"/>
  <c r="AW144" i="6"/>
  <c r="AI144" i="6"/>
  <c r="AM144" i="6"/>
  <c r="AP144" i="6"/>
  <c r="AT144" i="6"/>
  <c r="AX144" i="6"/>
  <c r="AJ144" i="6"/>
  <c r="AY144" i="6"/>
  <c r="AN144" i="6"/>
  <c r="AF144" i="6"/>
  <c r="AQ144" i="6"/>
  <c r="AG136" i="6"/>
  <c r="AK136" i="6"/>
  <c r="AR136" i="6"/>
  <c r="AV136" i="6"/>
  <c r="AH136" i="6"/>
  <c r="AL136" i="6"/>
  <c r="AO136" i="6"/>
  <c r="AS136" i="6"/>
  <c r="AW136" i="6"/>
  <c r="AI136" i="6"/>
  <c r="AM136" i="6"/>
  <c r="AP136" i="6"/>
  <c r="AT136" i="6"/>
  <c r="AX136" i="6"/>
  <c r="AJ136" i="6"/>
  <c r="AY136" i="6"/>
  <c r="AN136" i="6"/>
  <c r="AF136" i="6"/>
  <c r="AQ136" i="6"/>
  <c r="AG128" i="6"/>
  <c r="AK128" i="6"/>
  <c r="AR128" i="6"/>
  <c r="AV128" i="6"/>
  <c r="AH128" i="6"/>
  <c r="AL128" i="6"/>
  <c r="AO128" i="6"/>
  <c r="AS128" i="6"/>
  <c r="AW128" i="6"/>
  <c r="AI128" i="6"/>
  <c r="AM128" i="6"/>
  <c r="AP128" i="6"/>
  <c r="AT128" i="6"/>
  <c r="AX128" i="6"/>
  <c r="AJ128" i="6"/>
  <c r="AY128" i="6"/>
  <c r="AN128" i="6"/>
  <c r="AF128" i="6"/>
  <c r="AQ128" i="6"/>
  <c r="AG120" i="6"/>
  <c r="AK120" i="6"/>
  <c r="AR120" i="6"/>
  <c r="AV120" i="6"/>
  <c r="AH120" i="6"/>
  <c r="AL120" i="6"/>
  <c r="AO120" i="6"/>
  <c r="AS120" i="6"/>
  <c r="AW120" i="6"/>
  <c r="AI120" i="6"/>
  <c r="AM120" i="6"/>
  <c r="AP120" i="6"/>
  <c r="AT120" i="6"/>
  <c r="AX120" i="6"/>
  <c r="AU120" i="6"/>
  <c r="AJ120" i="6"/>
  <c r="AY120" i="6"/>
  <c r="AN120" i="6"/>
  <c r="AF120" i="6"/>
  <c r="AG108" i="6"/>
  <c r="AK108" i="6"/>
  <c r="AR108" i="6"/>
  <c r="AV108" i="6"/>
  <c r="AH108" i="6"/>
  <c r="AL108" i="6"/>
  <c r="AO108" i="6"/>
  <c r="AS108" i="6"/>
  <c r="AW108" i="6"/>
  <c r="AI108" i="6"/>
  <c r="AM108" i="6"/>
  <c r="AP108" i="6"/>
  <c r="AT108" i="6"/>
  <c r="AX108" i="6"/>
  <c r="AU108" i="6"/>
  <c r="AJ108" i="6"/>
  <c r="AY108" i="6"/>
  <c r="AN108" i="6"/>
  <c r="AQ108" i="6"/>
  <c r="AF108" i="6"/>
  <c r="AH100" i="6"/>
  <c r="AL100" i="6"/>
  <c r="AO100" i="6"/>
  <c r="AG100" i="6"/>
  <c r="AM100" i="6"/>
  <c r="AQ100" i="6"/>
  <c r="AU100" i="6"/>
  <c r="AY100" i="6"/>
  <c r="AK100" i="6"/>
  <c r="AR100" i="6"/>
  <c r="AW100" i="6"/>
  <c r="AN100" i="6"/>
  <c r="AS100" i="6"/>
  <c r="AX100" i="6"/>
  <c r="AI100" i="6"/>
  <c r="AT100" i="6"/>
  <c r="AJ100" i="6"/>
  <c r="AP100" i="6"/>
  <c r="AF100" i="6"/>
  <c r="AH92" i="6"/>
  <c r="AL92" i="6"/>
  <c r="AO92" i="6"/>
  <c r="AS92" i="6"/>
  <c r="AW92" i="6"/>
  <c r="AG92" i="6"/>
  <c r="AM92" i="6"/>
  <c r="AQ92" i="6"/>
  <c r="AV92" i="6"/>
  <c r="AI92" i="6"/>
  <c r="AU92" i="6"/>
  <c r="AJ92" i="6"/>
  <c r="AP92" i="6"/>
  <c r="AX92" i="6"/>
  <c r="AK92" i="6"/>
  <c r="AR92" i="6"/>
  <c r="AY92" i="6"/>
  <c r="AT92" i="6"/>
  <c r="AN92" i="6"/>
  <c r="AF92" i="6"/>
  <c r="AH88" i="6"/>
  <c r="AL88" i="6"/>
  <c r="AO88" i="6"/>
  <c r="AS88" i="6"/>
  <c r="AW88" i="6"/>
  <c r="AG88" i="6"/>
  <c r="AM88" i="6"/>
  <c r="AQ88" i="6"/>
  <c r="AV88" i="6"/>
  <c r="AJ88" i="6"/>
  <c r="AP88" i="6"/>
  <c r="AX88" i="6"/>
  <c r="AK88" i="6"/>
  <c r="AR88" i="6"/>
  <c r="AY88" i="6"/>
  <c r="AN88" i="6"/>
  <c r="AT88" i="6"/>
  <c r="AU88" i="6"/>
  <c r="AF88" i="6"/>
  <c r="AI88" i="6"/>
  <c r="AH80" i="6"/>
  <c r="AL80" i="6"/>
  <c r="AO80" i="6"/>
  <c r="AS80" i="6"/>
  <c r="AW80" i="6"/>
  <c r="AG80" i="6"/>
  <c r="AM80" i="6"/>
  <c r="AQ80" i="6"/>
  <c r="AV80" i="6"/>
  <c r="AI80" i="6"/>
  <c r="AN80" i="6"/>
  <c r="AR80" i="6"/>
  <c r="AX80" i="6"/>
  <c r="AY80" i="6"/>
  <c r="AP80" i="6"/>
  <c r="AJ80" i="6"/>
  <c r="AT80" i="6"/>
  <c r="AK80" i="6"/>
  <c r="AU80" i="6"/>
  <c r="AF80" i="6"/>
  <c r="AH72" i="6"/>
  <c r="AL72" i="6"/>
  <c r="AO72" i="6"/>
  <c r="AS72" i="6"/>
  <c r="AW72" i="6"/>
  <c r="AG72" i="6"/>
  <c r="AM72" i="6"/>
  <c r="AQ72" i="6"/>
  <c r="AV72" i="6"/>
  <c r="AI72" i="6"/>
  <c r="AN72" i="6"/>
  <c r="AR72" i="6"/>
  <c r="AX72" i="6"/>
  <c r="AY72" i="6"/>
  <c r="AP72" i="6"/>
  <c r="AJ72" i="6"/>
  <c r="AT72" i="6"/>
  <c r="AU72" i="6"/>
  <c r="AK72" i="6"/>
  <c r="AF72" i="6"/>
  <c r="AH64" i="6"/>
  <c r="AL64" i="6"/>
  <c r="AO64" i="6"/>
  <c r="AS64" i="6"/>
  <c r="AW64" i="6"/>
  <c r="AG64" i="6"/>
  <c r="AM64" i="6"/>
  <c r="AQ64" i="6"/>
  <c r="AV64" i="6"/>
  <c r="AI64" i="6"/>
  <c r="AN64" i="6"/>
  <c r="AR64" i="6"/>
  <c r="AX64" i="6"/>
  <c r="AY64" i="6"/>
  <c r="AP64" i="6"/>
  <c r="AJ64" i="6"/>
  <c r="AT64" i="6"/>
  <c r="AK64" i="6"/>
  <c r="AU64" i="6"/>
  <c r="AF64" i="6"/>
  <c r="AH56" i="6"/>
  <c r="AL56" i="6"/>
  <c r="AO56" i="6"/>
  <c r="AS56" i="6"/>
  <c r="AW56" i="6"/>
  <c r="AG56" i="6"/>
  <c r="AM56" i="6"/>
  <c r="AQ56" i="6"/>
  <c r="AV56" i="6"/>
  <c r="AI56" i="6"/>
  <c r="AN56" i="6"/>
  <c r="AR56" i="6"/>
  <c r="AX56" i="6"/>
  <c r="AY56" i="6"/>
  <c r="AP56" i="6"/>
  <c r="AJ56" i="6"/>
  <c r="AT56" i="6"/>
  <c r="AK56" i="6"/>
  <c r="AU56" i="6"/>
  <c r="AF56" i="6"/>
  <c r="AH48" i="6"/>
  <c r="AL48" i="6"/>
  <c r="AO48" i="6"/>
  <c r="AS48" i="6"/>
  <c r="AW48" i="6"/>
  <c r="AJ48" i="6"/>
  <c r="AT48" i="6"/>
  <c r="AY48" i="6"/>
  <c r="AK48" i="6"/>
  <c r="AP48" i="6"/>
  <c r="AU48" i="6"/>
  <c r="AM48" i="6"/>
  <c r="AV48" i="6"/>
  <c r="AN48" i="6"/>
  <c r="AX48" i="6"/>
  <c r="AG48" i="6"/>
  <c r="AI48" i="6"/>
  <c r="AQ48" i="6"/>
  <c r="AR48" i="6"/>
  <c r="AF48" i="6"/>
  <c r="AH40" i="6"/>
  <c r="AL40" i="6"/>
  <c r="AO40" i="6"/>
  <c r="AS40" i="6"/>
  <c r="AW40" i="6"/>
  <c r="AI40" i="6"/>
  <c r="AM40" i="6"/>
  <c r="AP40" i="6"/>
  <c r="AT40" i="6"/>
  <c r="AX40" i="6"/>
  <c r="AN40" i="6"/>
  <c r="AU40" i="6"/>
  <c r="AG40" i="6"/>
  <c r="AV40" i="6"/>
  <c r="AQ40" i="6"/>
  <c r="AR40" i="6"/>
  <c r="AJ40" i="6"/>
  <c r="AK40" i="6"/>
  <c r="AY40" i="6"/>
  <c r="AF40" i="6"/>
  <c r="AH28" i="6"/>
  <c r="AL28" i="6"/>
  <c r="AO28" i="6"/>
  <c r="AS28" i="6"/>
  <c r="AW28" i="6"/>
  <c r="AI28" i="6"/>
  <c r="AM28" i="6"/>
  <c r="AP28" i="6"/>
  <c r="AT28" i="6"/>
  <c r="AX28" i="6"/>
  <c r="AN28" i="6"/>
  <c r="AU28" i="6"/>
  <c r="AG28" i="6"/>
  <c r="AV28" i="6"/>
  <c r="AQ28" i="6"/>
  <c r="AR28" i="6"/>
  <c r="AY28" i="6"/>
  <c r="AJ28" i="6"/>
  <c r="AK28" i="6"/>
  <c r="AF28" i="6"/>
  <c r="AI20" i="6"/>
  <c r="AM20" i="6"/>
  <c r="AP20" i="6"/>
  <c r="AT20" i="6"/>
  <c r="AX20" i="6"/>
  <c r="AJ20" i="6"/>
  <c r="AN20" i="6"/>
  <c r="AQ20" i="6"/>
  <c r="AU20" i="6"/>
  <c r="AY20" i="6"/>
  <c r="AG20" i="6"/>
  <c r="AV20" i="6"/>
  <c r="AH20" i="6"/>
  <c r="AO20" i="6"/>
  <c r="AW20" i="6"/>
  <c r="AR20" i="6"/>
  <c r="AS20" i="6"/>
  <c r="AK20" i="6"/>
  <c r="AL20" i="6"/>
  <c r="AE20" i="6"/>
  <c r="AF20" i="6"/>
  <c r="AH12" i="6"/>
  <c r="AL12" i="6"/>
  <c r="AO12" i="6"/>
  <c r="AS12" i="6"/>
  <c r="AW12" i="6"/>
  <c r="AG12" i="6"/>
  <c r="AM12" i="6"/>
  <c r="AQ12" i="6"/>
  <c r="AV12" i="6"/>
  <c r="AI12" i="6"/>
  <c r="AN12" i="6"/>
  <c r="AR12" i="6"/>
  <c r="AX12" i="6"/>
  <c r="AY12" i="6"/>
  <c r="AP12" i="6"/>
  <c r="AT12" i="6"/>
  <c r="AU12" i="6"/>
  <c r="AJ12" i="6"/>
  <c r="AK12" i="6"/>
  <c r="AE12" i="6"/>
  <c r="AF12" i="6"/>
  <c r="AG4" i="6"/>
  <c r="AK4" i="6"/>
  <c r="AR4" i="6"/>
  <c r="AV4" i="6"/>
  <c r="AH4" i="6"/>
  <c r="AL4" i="6"/>
  <c r="AO4" i="6"/>
  <c r="AS4" i="6"/>
  <c r="AW4" i="6"/>
  <c r="AM4" i="6"/>
  <c r="AT4" i="6"/>
  <c r="AN4" i="6"/>
  <c r="AU4" i="6"/>
  <c r="AP4" i="6"/>
  <c r="AQ4" i="6"/>
  <c r="AI4" i="6"/>
  <c r="AJ4" i="6"/>
  <c r="AX4" i="6"/>
  <c r="AY4" i="6"/>
  <c r="AE4" i="6"/>
  <c r="AF4" i="6"/>
  <c r="AQ272" i="6"/>
  <c r="AQ268" i="6"/>
  <c r="AQ264" i="6"/>
  <c r="AQ260" i="6"/>
  <c r="AQ256" i="6"/>
  <c r="AQ252" i="6"/>
  <c r="AQ248" i="6"/>
  <c r="AQ244" i="6"/>
  <c r="AQ240" i="6"/>
  <c r="AQ236" i="6"/>
  <c r="AY232" i="6"/>
  <c r="AJ232" i="6"/>
  <c r="AQ228" i="6"/>
  <c r="AG224" i="6"/>
  <c r="AV216" i="6"/>
  <c r="AG212" i="6"/>
  <c r="AV204" i="6"/>
  <c r="AG196" i="6"/>
  <c r="AG192" i="6"/>
  <c r="AV184" i="6"/>
  <c r="AQ172" i="6"/>
  <c r="AQ164" i="6"/>
  <c r="AU152" i="6"/>
  <c r="AU136" i="6"/>
  <c r="AH267" i="6"/>
  <c r="AL267" i="6"/>
  <c r="AO267" i="6"/>
  <c r="AS267" i="6"/>
  <c r="AW267" i="6"/>
  <c r="AF267" i="6"/>
  <c r="AI267" i="6"/>
  <c r="AM267" i="6"/>
  <c r="AP267" i="6"/>
  <c r="AT267" i="6"/>
  <c r="AX267" i="6"/>
  <c r="AH255" i="6"/>
  <c r="AL255" i="6"/>
  <c r="AO255" i="6"/>
  <c r="AS255" i="6"/>
  <c r="AW255" i="6"/>
  <c r="AF255" i="6"/>
  <c r="AI255" i="6"/>
  <c r="AM255" i="6"/>
  <c r="AP255" i="6"/>
  <c r="AT255" i="6"/>
  <c r="AX255" i="6"/>
  <c r="AH243" i="6"/>
  <c r="AL243" i="6"/>
  <c r="AO243" i="6"/>
  <c r="AS243" i="6"/>
  <c r="AW243" i="6"/>
  <c r="AF243" i="6"/>
  <c r="AI243" i="6"/>
  <c r="AM243" i="6"/>
  <c r="AP243" i="6"/>
  <c r="AT243" i="6"/>
  <c r="AX243" i="6"/>
  <c r="AH231" i="6"/>
  <c r="AL231" i="6"/>
  <c r="AO231" i="6"/>
  <c r="AS231" i="6"/>
  <c r="AW231" i="6"/>
  <c r="AF231" i="6"/>
  <c r="AI231" i="6"/>
  <c r="AM231" i="6"/>
  <c r="AP231" i="6"/>
  <c r="AT231" i="6"/>
  <c r="AX231" i="6"/>
  <c r="AH219" i="6"/>
  <c r="AL219" i="6"/>
  <c r="AO219" i="6"/>
  <c r="AS219" i="6"/>
  <c r="AW219" i="6"/>
  <c r="AF219" i="6"/>
  <c r="AI219" i="6"/>
  <c r="AM219" i="6"/>
  <c r="AP219" i="6"/>
  <c r="AT219" i="6"/>
  <c r="AX219" i="6"/>
  <c r="AJ219" i="6"/>
  <c r="AN219" i="6"/>
  <c r="AQ219" i="6"/>
  <c r="AU219" i="6"/>
  <c r="AY219" i="6"/>
  <c r="AH207" i="6"/>
  <c r="AL207" i="6"/>
  <c r="AO207" i="6"/>
  <c r="AS207" i="6"/>
  <c r="AW207" i="6"/>
  <c r="AF207" i="6"/>
  <c r="AI207" i="6"/>
  <c r="AM207" i="6"/>
  <c r="AP207" i="6"/>
  <c r="AT207" i="6"/>
  <c r="AX207" i="6"/>
  <c r="AJ207" i="6"/>
  <c r="AN207" i="6"/>
  <c r="AQ207" i="6"/>
  <c r="AU207" i="6"/>
  <c r="AY207" i="6"/>
  <c r="AH195" i="6"/>
  <c r="AL195" i="6"/>
  <c r="AO195" i="6"/>
  <c r="AS195" i="6"/>
  <c r="AW195" i="6"/>
  <c r="AF195" i="6"/>
  <c r="AI195" i="6"/>
  <c r="AM195" i="6"/>
  <c r="AP195" i="6"/>
  <c r="AT195" i="6"/>
  <c r="AX195" i="6"/>
  <c r="AJ195" i="6"/>
  <c r="AN195" i="6"/>
  <c r="AQ195" i="6"/>
  <c r="AU195" i="6"/>
  <c r="AY195" i="6"/>
  <c r="AG179" i="6"/>
  <c r="AK179" i="6"/>
  <c r="AR179" i="6"/>
  <c r="AV179" i="6"/>
  <c r="AH179" i="6"/>
  <c r="AL179" i="6"/>
  <c r="AO179" i="6"/>
  <c r="AS179" i="6"/>
  <c r="AW179" i="6"/>
  <c r="AI179" i="6"/>
  <c r="AP179" i="6"/>
  <c r="AX179" i="6"/>
  <c r="AF179" i="6"/>
  <c r="AJ179" i="6"/>
  <c r="AQ179" i="6"/>
  <c r="AY179" i="6"/>
  <c r="AM179" i="6"/>
  <c r="AT179" i="6"/>
  <c r="AG163" i="6"/>
  <c r="AK163" i="6"/>
  <c r="AR163" i="6"/>
  <c r="AV163" i="6"/>
  <c r="AH163" i="6"/>
  <c r="AL163" i="6"/>
  <c r="AO163" i="6"/>
  <c r="AS163" i="6"/>
  <c r="AW163" i="6"/>
  <c r="AI163" i="6"/>
  <c r="AP163" i="6"/>
  <c r="AX163" i="6"/>
  <c r="AF163" i="6"/>
  <c r="AJ163" i="6"/>
  <c r="AQ163" i="6"/>
  <c r="AY163" i="6"/>
  <c r="AM163" i="6"/>
  <c r="AT163" i="6"/>
  <c r="AG155" i="6"/>
  <c r="AK155" i="6"/>
  <c r="AR155" i="6"/>
  <c r="AV155" i="6"/>
  <c r="AH155" i="6"/>
  <c r="AL155" i="6"/>
  <c r="AO155" i="6"/>
  <c r="AS155" i="6"/>
  <c r="AW155" i="6"/>
  <c r="AI155" i="6"/>
  <c r="AM155" i="6"/>
  <c r="AP155" i="6"/>
  <c r="AT155" i="6"/>
  <c r="AX155" i="6"/>
  <c r="AN155" i="6"/>
  <c r="AF155" i="6"/>
  <c r="AQ155" i="6"/>
  <c r="AU155" i="6"/>
  <c r="AG143" i="6"/>
  <c r="AK143" i="6"/>
  <c r="AR143" i="6"/>
  <c r="AV143" i="6"/>
  <c r="AH143" i="6"/>
  <c r="AL143" i="6"/>
  <c r="AO143" i="6"/>
  <c r="AS143" i="6"/>
  <c r="AW143" i="6"/>
  <c r="AI143" i="6"/>
  <c r="AM143" i="6"/>
  <c r="AP143" i="6"/>
  <c r="AT143" i="6"/>
  <c r="AX143" i="6"/>
  <c r="AN143" i="6"/>
  <c r="AF143" i="6"/>
  <c r="AQ143" i="6"/>
  <c r="AU143" i="6"/>
  <c r="AG131" i="6"/>
  <c r="AK131" i="6"/>
  <c r="AR131" i="6"/>
  <c r="AV131" i="6"/>
  <c r="AH131" i="6"/>
  <c r="AL131" i="6"/>
  <c r="AO131" i="6"/>
  <c r="AS131" i="6"/>
  <c r="AW131" i="6"/>
  <c r="AI131" i="6"/>
  <c r="AM131" i="6"/>
  <c r="AP131" i="6"/>
  <c r="AT131" i="6"/>
  <c r="AX131" i="6"/>
  <c r="AN131" i="6"/>
  <c r="AF131" i="6"/>
  <c r="AQ131" i="6"/>
  <c r="AU131" i="6"/>
  <c r="AG119" i="6"/>
  <c r="AK119" i="6"/>
  <c r="AR119" i="6"/>
  <c r="AV119" i="6"/>
  <c r="AH119" i="6"/>
  <c r="AL119" i="6"/>
  <c r="AO119" i="6"/>
  <c r="AS119" i="6"/>
  <c r="AW119" i="6"/>
  <c r="AI119" i="6"/>
  <c r="AM119" i="6"/>
  <c r="AP119" i="6"/>
  <c r="AT119" i="6"/>
  <c r="AX119" i="6"/>
  <c r="AJ119" i="6"/>
  <c r="AY119" i="6"/>
  <c r="AN119" i="6"/>
  <c r="AQ119" i="6"/>
  <c r="AF119" i="6"/>
  <c r="AU119" i="6"/>
  <c r="AG107" i="6"/>
  <c r="AK107" i="6"/>
  <c r="AR107" i="6"/>
  <c r="AV107" i="6"/>
  <c r="AH107" i="6"/>
  <c r="AL107" i="6"/>
  <c r="AO107" i="6"/>
  <c r="AS107" i="6"/>
  <c r="AW107" i="6"/>
  <c r="AI107" i="6"/>
  <c r="AM107" i="6"/>
  <c r="AP107" i="6"/>
  <c r="AT107" i="6"/>
  <c r="AX107" i="6"/>
  <c r="AJ107" i="6"/>
  <c r="AY107" i="6"/>
  <c r="AN107" i="6"/>
  <c r="AQ107" i="6"/>
  <c r="AF107" i="6"/>
  <c r="AH91" i="6"/>
  <c r="AL91" i="6"/>
  <c r="AO91" i="6"/>
  <c r="AS91" i="6"/>
  <c r="AW91" i="6"/>
  <c r="AK91" i="6"/>
  <c r="AP91" i="6"/>
  <c r="AU91" i="6"/>
  <c r="AG91" i="6"/>
  <c r="AN91" i="6"/>
  <c r="AT91" i="6"/>
  <c r="AI91" i="6"/>
  <c r="AV91" i="6"/>
  <c r="AJ91" i="6"/>
  <c r="AQ91" i="6"/>
  <c r="AX91" i="6"/>
  <c r="AM91" i="6"/>
  <c r="AR91" i="6"/>
  <c r="AY91" i="6"/>
  <c r="AF91" i="6"/>
  <c r="AH83" i="6"/>
  <c r="AL83" i="6"/>
  <c r="AO83" i="6"/>
  <c r="AS83" i="6"/>
  <c r="AW83" i="6"/>
  <c r="AK83" i="6"/>
  <c r="AP83" i="6"/>
  <c r="AU83" i="6"/>
  <c r="AG83" i="6"/>
  <c r="AM83" i="6"/>
  <c r="AQ83" i="6"/>
  <c r="AV83" i="6"/>
  <c r="AI83" i="6"/>
  <c r="AR83" i="6"/>
  <c r="AJ83" i="6"/>
  <c r="AT83" i="6"/>
  <c r="AN83" i="6"/>
  <c r="AX83" i="6"/>
  <c r="AY83" i="6"/>
  <c r="AF83" i="6"/>
  <c r="AH71" i="6"/>
  <c r="AL71" i="6"/>
  <c r="AO71" i="6"/>
  <c r="AS71" i="6"/>
  <c r="AW71" i="6"/>
  <c r="AK71" i="6"/>
  <c r="AP71" i="6"/>
  <c r="AU71" i="6"/>
  <c r="AG71" i="6"/>
  <c r="AM71" i="6"/>
  <c r="AQ71" i="6"/>
  <c r="AV71" i="6"/>
  <c r="AN71" i="6"/>
  <c r="AX71" i="6"/>
  <c r="AY71" i="6"/>
  <c r="AI71" i="6"/>
  <c r="AR71" i="6"/>
  <c r="AJ71" i="6"/>
  <c r="AT71" i="6"/>
  <c r="AF71" i="6"/>
  <c r="AH55" i="6"/>
  <c r="AL55" i="6"/>
  <c r="AO55" i="6"/>
  <c r="AS55" i="6"/>
  <c r="AW55" i="6"/>
  <c r="AI55" i="6"/>
  <c r="AM55" i="6"/>
  <c r="AP55" i="6"/>
  <c r="AT55" i="6"/>
  <c r="AN55" i="6"/>
  <c r="AU55" i="6"/>
  <c r="AG55" i="6"/>
  <c r="AV55" i="6"/>
  <c r="AJ55" i="6"/>
  <c r="AX55" i="6"/>
  <c r="AK55" i="6"/>
  <c r="AY55" i="6"/>
  <c r="AQ55" i="6"/>
  <c r="AR55" i="6"/>
  <c r="AF55" i="6"/>
  <c r="AH43" i="6"/>
  <c r="AL43" i="6"/>
  <c r="AO43" i="6"/>
  <c r="AS43" i="6"/>
  <c r="AW43" i="6"/>
  <c r="AI43" i="6"/>
  <c r="AM43" i="6"/>
  <c r="AP43" i="6"/>
  <c r="AT43" i="6"/>
  <c r="AX43" i="6"/>
  <c r="AJ43" i="6"/>
  <c r="AQ43" i="6"/>
  <c r="AY43" i="6"/>
  <c r="AK43" i="6"/>
  <c r="AR43" i="6"/>
  <c r="AU43" i="6"/>
  <c r="AG43" i="6"/>
  <c r="AV43" i="6"/>
  <c r="AN43" i="6"/>
  <c r="AF43" i="6"/>
  <c r="AH31" i="6"/>
  <c r="AL31" i="6"/>
  <c r="AO31" i="6"/>
  <c r="AS31" i="6"/>
  <c r="AW31" i="6"/>
  <c r="AI31" i="6"/>
  <c r="AM31" i="6"/>
  <c r="AP31" i="6"/>
  <c r="AT31" i="6"/>
  <c r="AX31" i="6"/>
  <c r="AJ31" i="6"/>
  <c r="AQ31" i="6"/>
  <c r="AY31" i="6"/>
  <c r="AK31" i="6"/>
  <c r="AR31" i="6"/>
  <c r="AU31" i="6"/>
  <c r="AG31" i="6"/>
  <c r="AV31" i="6"/>
  <c r="AN31" i="6"/>
  <c r="AF31" i="6"/>
  <c r="AI19" i="6"/>
  <c r="AM19" i="6"/>
  <c r="AP19" i="6"/>
  <c r="AT19" i="6"/>
  <c r="AX19" i="6"/>
  <c r="AJ19" i="6"/>
  <c r="AN19" i="6"/>
  <c r="AQ19" i="6"/>
  <c r="AU19" i="6"/>
  <c r="AY19" i="6"/>
  <c r="AK19" i="6"/>
  <c r="AR19" i="6"/>
  <c r="AL19" i="6"/>
  <c r="AS19" i="6"/>
  <c r="AG19" i="6"/>
  <c r="AV19" i="6"/>
  <c r="AH19" i="6"/>
  <c r="AW19" i="6"/>
  <c r="AO19" i="6"/>
  <c r="AF19" i="6"/>
  <c r="AH11" i="6"/>
  <c r="AL11" i="6"/>
  <c r="AO11" i="6"/>
  <c r="AS11" i="6"/>
  <c r="AW11" i="6"/>
  <c r="AK11" i="6"/>
  <c r="AP11" i="6"/>
  <c r="AU11" i="6"/>
  <c r="AG11" i="6"/>
  <c r="AM11" i="6"/>
  <c r="AQ11" i="6"/>
  <c r="AV11" i="6"/>
  <c r="AN11" i="6"/>
  <c r="AX11" i="6"/>
  <c r="AY11" i="6"/>
  <c r="AR11" i="6"/>
  <c r="AT11" i="6"/>
  <c r="AI11" i="6"/>
  <c r="AJ11" i="6"/>
  <c r="AF11" i="6"/>
  <c r="AE15" i="6"/>
  <c r="AG272" i="6"/>
  <c r="AR263" i="6"/>
  <c r="AH273" i="6"/>
  <c r="AL273" i="6"/>
  <c r="AO273" i="6"/>
  <c r="AS273" i="6"/>
  <c r="AW273" i="6"/>
  <c r="AI273" i="6"/>
  <c r="AM273" i="6"/>
  <c r="AP273" i="6"/>
  <c r="AT273" i="6"/>
  <c r="AX273" i="6"/>
  <c r="AH269" i="6"/>
  <c r="AL269" i="6"/>
  <c r="AO269" i="6"/>
  <c r="AS269" i="6"/>
  <c r="AW269" i="6"/>
  <c r="AI269" i="6"/>
  <c r="AM269" i="6"/>
  <c r="AP269" i="6"/>
  <c r="AT269" i="6"/>
  <c r="AX269" i="6"/>
  <c r="AH265" i="6"/>
  <c r="AL265" i="6"/>
  <c r="AO265" i="6"/>
  <c r="AS265" i="6"/>
  <c r="AW265" i="6"/>
  <c r="AI265" i="6"/>
  <c r="AM265" i="6"/>
  <c r="AP265" i="6"/>
  <c r="AT265" i="6"/>
  <c r="AX265" i="6"/>
  <c r="AH261" i="6"/>
  <c r="AL261" i="6"/>
  <c r="AO261" i="6"/>
  <c r="AS261" i="6"/>
  <c r="AW261" i="6"/>
  <c r="AI261" i="6"/>
  <c r="AM261" i="6"/>
  <c r="AP261" i="6"/>
  <c r="AT261" i="6"/>
  <c r="AX261" i="6"/>
  <c r="AH257" i="6"/>
  <c r="AL257" i="6"/>
  <c r="AO257" i="6"/>
  <c r="AS257" i="6"/>
  <c r="AW257" i="6"/>
  <c r="AI257" i="6"/>
  <c r="AM257" i="6"/>
  <c r="AP257" i="6"/>
  <c r="AT257" i="6"/>
  <c r="AX257" i="6"/>
  <c r="AH253" i="6"/>
  <c r="AL253" i="6"/>
  <c r="AO253" i="6"/>
  <c r="AS253" i="6"/>
  <c r="AW253" i="6"/>
  <c r="AI253" i="6"/>
  <c r="AM253" i="6"/>
  <c r="AP253" i="6"/>
  <c r="AT253" i="6"/>
  <c r="AX253" i="6"/>
  <c r="AH249" i="6"/>
  <c r="AL249" i="6"/>
  <c r="AO249" i="6"/>
  <c r="AS249" i="6"/>
  <c r="AW249" i="6"/>
  <c r="AI249" i="6"/>
  <c r="AM249" i="6"/>
  <c r="AP249" i="6"/>
  <c r="AT249" i="6"/>
  <c r="AX249" i="6"/>
  <c r="AH245" i="6"/>
  <c r="AL245" i="6"/>
  <c r="AO245" i="6"/>
  <c r="AS245" i="6"/>
  <c r="AW245" i="6"/>
  <c r="AI245" i="6"/>
  <c r="AM245" i="6"/>
  <c r="AP245" i="6"/>
  <c r="AT245" i="6"/>
  <c r="AX245" i="6"/>
  <c r="AH241" i="6"/>
  <c r="AL241" i="6"/>
  <c r="AO241" i="6"/>
  <c r="AS241" i="6"/>
  <c r="AW241" i="6"/>
  <c r="AI241" i="6"/>
  <c r="AM241" i="6"/>
  <c r="AP241" i="6"/>
  <c r="AT241" i="6"/>
  <c r="AX241" i="6"/>
  <c r="AH237" i="6"/>
  <c r="AL237" i="6"/>
  <c r="AO237" i="6"/>
  <c r="AS237" i="6"/>
  <c r="AW237" i="6"/>
  <c r="AI237" i="6"/>
  <c r="AM237" i="6"/>
  <c r="AP237" i="6"/>
  <c r="AT237" i="6"/>
  <c r="AX237" i="6"/>
  <c r="AH233" i="6"/>
  <c r="AL233" i="6"/>
  <c r="AO233" i="6"/>
  <c r="AS233" i="6"/>
  <c r="AW233" i="6"/>
  <c r="AI233" i="6"/>
  <c r="AM233" i="6"/>
  <c r="AP233" i="6"/>
  <c r="AT233" i="6"/>
  <c r="AX233" i="6"/>
  <c r="AH229" i="6"/>
  <c r="AL229" i="6"/>
  <c r="AO229" i="6"/>
  <c r="AS229" i="6"/>
  <c r="AW229" i="6"/>
  <c r="AI229" i="6"/>
  <c r="AM229" i="6"/>
  <c r="AP229" i="6"/>
  <c r="AT229" i="6"/>
  <c r="AX229" i="6"/>
  <c r="AH225" i="6"/>
  <c r="AL225" i="6"/>
  <c r="AO225" i="6"/>
  <c r="AS225" i="6"/>
  <c r="AW225" i="6"/>
  <c r="AI225" i="6"/>
  <c r="AM225" i="6"/>
  <c r="AP225" i="6"/>
  <c r="AT225" i="6"/>
  <c r="AX225" i="6"/>
  <c r="AJ225" i="6"/>
  <c r="AN225" i="6"/>
  <c r="AQ225" i="6"/>
  <c r="AU225" i="6"/>
  <c r="AY225" i="6"/>
  <c r="AH221" i="6"/>
  <c r="AL221" i="6"/>
  <c r="AO221" i="6"/>
  <c r="AS221" i="6"/>
  <c r="AW221" i="6"/>
  <c r="AI221" i="6"/>
  <c r="AM221" i="6"/>
  <c r="AP221" i="6"/>
  <c r="AT221" i="6"/>
  <c r="AX221" i="6"/>
  <c r="AJ221" i="6"/>
  <c r="AN221" i="6"/>
  <c r="AQ221" i="6"/>
  <c r="AU221" i="6"/>
  <c r="AY221" i="6"/>
  <c r="AH217" i="6"/>
  <c r="AL217" i="6"/>
  <c r="AO217" i="6"/>
  <c r="AS217" i="6"/>
  <c r="AW217" i="6"/>
  <c r="AI217" i="6"/>
  <c r="AM217" i="6"/>
  <c r="AP217" i="6"/>
  <c r="AT217" i="6"/>
  <c r="AX217" i="6"/>
  <c r="AJ217" i="6"/>
  <c r="AN217" i="6"/>
  <c r="AQ217" i="6"/>
  <c r="AU217" i="6"/>
  <c r="AY217" i="6"/>
  <c r="AH213" i="6"/>
  <c r="AL213" i="6"/>
  <c r="AO213" i="6"/>
  <c r="AS213" i="6"/>
  <c r="AW213" i="6"/>
  <c r="AI213" i="6"/>
  <c r="AM213" i="6"/>
  <c r="AP213" i="6"/>
  <c r="AT213" i="6"/>
  <c r="AX213" i="6"/>
  <c r="AJ213" i="6"/>
  <c r="AN213" i="6"/>
  <c r="AQ213" i="6"/>
  <c r="AU213" i="6"/>
  <c r="AY213" i="6"/>
  <c r="AH209" i="6"/>
  <c r="AL209" i="6"/>
  <c r="AO209" i="6"/>
  <c r="AS209" i="6"/>
  <c r="AW209" i="6"/>
  <c r="AI209" i="6"/>
  <c r="AM209" i="6"/>
  <c r="AP209" i="6"/>
  <c r="AT209" i="6"/>
  <c r="AX209" i="6"/>
  <c r="AJ209" i="6"/>
  <c r="AN209" i="6"/>
  <c r="AQ209" i="6"/>
  <c r="AU209" i="6"/>
  <c r="AY209" i="6"/>
  <c r="AH205" i="6"/>
  <c r="AL205" i="6"/>
  <c r="AO205" i="6"/>
  <c r="AS205" i="6"/>
  <c r="AW205" i="6"/>
  <c r="AI205" i="6"/>
  <c r="AM205" i="6"/>
  <c r="AP205" i="6"/>
  <c r="AT205" i="6"/>
  <c r="AX205" i="6"/>
  <c r="AJ205" i="6"/>
  <c r="AN205" i="6"/>
  <c r="AQ205" i="6"/>
  <c r="AU205" i="6"/>
  <c r="AY205" i="6"/>
  <c r="AH201" i="6"/>
  <c r="AL201" i="6"/>
  <c r="AO201" i="6"/>
  <c r="AS201" i="6"/>
  <c r="AW201" i="6"/>
  <c r="AI201" i="6"/>
  <c r="AM201" i="6"/>
  <c r="AP201" i="6"/>
  <c r="AT201" i="6"/>
  <c r="AX201" i="6"/>
  <c r="AJ201" i="6"/>
  <c r="AN201" i="6"/>
  <c r="AQ201" i="6"/>
  <c r="AU201" i="6"/>
  <c r="AY201" i="6"/>
  <c r="AH197" i="6"/>
  <c r="AL197" i="6"/>
  <c r="AO197" i="6"/>
  <c r="AS197" i="6"/>
  <c r="AW197" i="6"/>
  <c r="AI197" i="6"/>
  <c r="AM197" i="6"/>
  <c r="AP197" i="6"/>
  <c r="AT197" i="6"/>
  <c r="AX197" i="6"/>
  <c r="AJ197" i="6"/>
  <c r="AN197" i="6"/>
  <c r="AQ197" i="6"/>
  <c r="AU197" i="6"/>
  <c r="AY197" i="6"/>
  <c r="AH193" i="6"/>
  <c r="AL193" i="6"/>
  <c r="AO193" i="6"/>
  <c r="AS193" i="6"/>
  <c r="AW193" i="6"/>
  <c r="AI193" i="6"/>
  <c r="AM193" i="6"/>
  <c r="AP193" i="6"/>
  <c r="AT193" i="6"/>
  <c r="AX193" i="6"/>
  <c r="AJ193" i="6"/>
  <c r="AN193" i="6"/>
  <c r="AQ193" i="6"/>
  <c r="AU193" i="6"/>
  <c r="AY193" i="6"/>
  <c r="AH189" i="6"/>
  <c r="AL189" i="6"/>
  <c r="AO189" i="6"/>
  <c r="AS189" i="6"/>
  <c r="AW189" i="6"/>
  <c r="AI189" i="6"/>
  <c r="AM189" i="6"/>
  <c r="AP189" i="6"/>
  <c r="AT189" i="6"/>
  <c r="AX189" i="6"/>
  <c r="AJ189" i="6"/>
  <c r="AN189" i="6"/>
  <c r="AQ189" i="6"/>
  <c r="AU189" i="6"/>
  <c r="AY189" i="6"/>
  <c r="AH185" i="6"/>
  <c r="AL185" i="6"/>
  <c r="AO185" i="6"/>
  <c r="AS185" i="6"/>
  <c r="AW185" i="6"/>
  <c r="AI185" i="6"/>
  <c r="AM185" i="6"/>
  <c r="AP185" i="6"/>
  <c r="AT185" i="6"/>
  <c r="AX185" i="6"/>
  <c r="AJ185" i="6"/>
  <c r="AN185" i="6"/>
  <c r="AQ185" i="6"/>
  <c r="AU185" i="6"/>
  <c r="AY185" i="6"/>
  <c r="AG181" i="6"/>
  <c r="AK181" i="6"/>
  <c r="AR181" i="6"/>
  <c r="AV181" i="6"/>
  <c r="AH181" i="6"/>
  <c r="AL181" i="6"/>
  <c r="AO181" i="6"/>
  <c r="AS181" i="6"/>
  <c r="AW181" i="6"/>
  <c r="AI181" i="6"/>
  <c r="AP181" i="6"/>
  <c r="AX181" i="6"/>
  <c r="AJ181" i="6"/>
  <c r="AQ181" i="6"/>
  <c r="AY181" i="6"/>
  <c r="AM181" i="6"/>
  <c r="AT181" i="6"/>
  <c r="AG177" i="6"/>
  <c r="AK177" i="6"/>
  <c r="AR177" i="6"/>
  <c r="AV177" i="6"/>
  <c r="AH177" i="6"/>
  <c r="AL177" i="6"/>
  <c r="AO177" i="6"/>
  <c r="AS177" i="6"/>
  <c r="AW177" i="6"/>
  <c r="AI177" i="6"/>
  <c r="AP177" i="6"/>
  <c r="AX177" i="6"/>
  <c r="AJ177" i="6"/>
  <c r="AQ177" i="6"/>
  <c r="AY177" i="6"/>
  <c r="AM177" i="6"/>
  <c r="AT177" i="6"/>
  <c r="AG173" i="6"/>
  <c r="AK173" i="6"/>
  <c r="AR173" i="6"/>
  <c r="AV173" i="6"/>
  <c r="AH173" i="6"/>
  <c r="AL173" i="6"/>
  <c r="AO173" i="6"/>
  <c r="AS173" i="6"/>
  <c r="AW173" i="6"/>
  <c r="AI173" i="6"/>
  <c r="AP173" i="6"/>
  <c r="AX173" i="6"/>
  <c r="AJ173" i="6"/>
  <c r="AQ173" i="6"/>
  <c r="AY173" i="6"/>
  <c r="AM173" i="6"/>
  <c r="AT173" i="6"/>
  <c r="AG169" i="6"/>
  <c r="AK169" i="6"/>
  <c r="AR169" i="6"/>
  <c r="AV169" i="6"/>
  <c r="AH169" i="6"/>
  <c r="AL169" i="6"/>
  <c r="AO169" i="6"/>
  <c r="AS169" i="6"/>
  <c r="AW169" i="6"/>
  <c r="AI169" i="6"/>
  <c r="AP169" i="6"/>
  <c r="AX169" i="6"/>
  <c r="AJ169" i="6"/>
  <c r="AQ169" i="6"/>
  <c r="AY169" i="6"/>
  <c r="AM169" i="6"/>
  <c r="AT169" i="6"/>
  <c r="AG165" i="6"/>
  <c r="AK165" i="6"/>
  <c r="AR165" i="6"/>
  <c r="AV165" i="6"/>
  <c r="AH165" i="6"/>
  <c r="AL165" i="6"/>
  <c r="AO165" i="6"/>
  <c r="AS165" i="6"/>
  <c r="AW165" i="6"/>
  <c r="AI165" i="6"/>
  <c r="AP165" i="6"/>
  <c r="AX165" i="6"/>
  <c r="AJ165" i="6"/>
  <c r="AQ165" i="6"/>
  <c r="AY165" i="6"/>
  <c r="AM165" i="6"/>
  <c r="AT165" i="6"/>
  <c r="AG161" i="6"/>
  <c r="AK161" i="6"/>
  <c r="AR161" i="6"/>
  <c r="AV161" i="6"/>
  <c r="AH161" i="6"/>
  <c r="AL161" i="6"/>
  <c r="AO161" i="6"/>
  <c r="AS161" i="6"/>
  <c r="AW161" i="6"/>
  <c r="AI161" i="6"/>
  <c r="AP161" i="6"/>
  <c r="AX161" i="6"/>
  <c r="AJ161" i="6"/>
  <c r="AQ161" i="6"/>
  <c r="AY161" i="6"/>
  <c r="AM161" i="6"/>
  <c r="AT161" i="6"/>
  <c r="AG157" i="6"/>
  <c r="AK157" i="6"/>
  <c r="AR157" i="6"/>
  <c r="AV157" i="6"/>
  <c r="AH157" i="6"/>
  <c r="AL157" i="6"/>
  <c r="AO157" i="6"/>
  <c r="AS157" i="6"/>
  <c r="AW157" i="6"/>
  <c r="AI157" i="6"/>
  <c r="AM157" i="6"/>
  <c r="AP157" i="6"/>
  <c r="AT157" i="6"/>
  <c r="AX157" i="6"/>
  <c r="AU157" i="6"/>
  <c r="AJ157" i="6"/>
  <c r="AY157" i="6"/>
  <c r="AN157" i="6"/>
  <c r="AG153" i="6"/>
  <c r="AK153" i="6"/>
  <c r="AR153" i="6"/>
  <c r="AV153" i="6"/>
  <c r="AH153" i="6"/>
  <c r="AL153" i="6"/>
  <c r="AO153" i="6"/>
  <c r="AS153" i="6"/>
  <c r="AW153" i="6"/>
  <c r="AI153" i="6"/>
  <c r="AM153" i="6"/>
  <c r="AP153" i="6"/>
  <c r="AT153" i="6"/>
  <c r="AX153" i="6"/>
  <c r="AU153" i="6"/>
  <c r="AJ153" i="6"/>
  <c r="AY153" i="6"/>
  <c r="AN153" i="6"/>
  <c r="AG149" i="6"/>
  <c r="AK149" i="6"/>
  <c r="AR149" i="6"/>
  <c r="AV149" i="6"/>
  <c r="AH149" i="6"/>
  <c r="AL149" i="6"/>
  <c r="AO149" i="6"/>
  <c r="AS149" i="6"/>
  <c r="AW149" i="6"/>
  <c r="AI149" i="6"/>
  <c r="AM149" i="6"/>
  <c r="AP149" i="6"/>
  <c r="AT149" i="6"/>
  <c r="AX149" i="6"/>
  <c r="AU149" i="6"/>
  <c r="AJ149" i="6"/>
  <c r="AY149" i="6"/>
  <c r="AN149" i="6"/>
  <c r="AG145" i="6"/>
  <c r="AK145" i="6"/>
  <c r="AR145" i="6"/>
  <c r="AV145" i="6"/>
  <c r="AH145" i="6"/>
  <c r="AL145" i="6"/>
  <c r="AO145" i="6"/>
  <c r="AS145" i="6"/>
  <c r="AW145" i="6"/>
  <c r="AI145" i="6"/>
  <c r="AM145" i="6"/>
  <c r="AP145" i="6"/>
  <c r="AT145" i="6"/>
  <c r="AX145" i="6"/>
  <c r="AU145" i="6"/>
  <c r="AJ145" i="6"/>
  <c r="AY145" i="6"/>
  <c r="AN145" i="6"/>
  <c r="AG141" i="6"/>
  <c r="AK141" i="6"/>
  <c r="AR141" i="6"/>
  <c r="AV141" i="6"/>
  <c r="AH141" i="6"/>
  <c r="AL141" i="6"/>
  <c r="AO141" i="6"/>
  <c r="AS141" i="6"/>
  <c r="AW141" i="6"/>
  <c r="AI141" i="6"/>
  <c r="AM141" i="6"/>
  <c r="AP141" i="6"/>
  <c r="AT141" i="6"/>
  <c r="AX141" i="6"/>
  <c r="AU141" i="6"/>
  <c r="AJ141" i="6"/>
  <c r="AY141" i="6"/>
  <c r="AN141" i="6"/>
  <c r="AG137" i="6"/>
  <c r="AK137" i="6"/>
  <c r="AR137" i="6"/>
  <c r="AV137" i="6"/>
  <c r="AH137" i="6"/>
  <c r="AL137" i="6"/>
  <c r="AO137" i="6"/>
  <c r="AS137" i="6"/>
  <c r="AW137" i="6"/>
  <c r="AI137" i="6"/>
  <c r="AM137" i="6"/>
  <c r="AP137" i="6"/>
  <c r="AT137" i="6"/>
  <c r="AX137" i="6"/>
  <c r="AU137" i="6"/>
  <c r="AJ137" i="6"/>
  <c r="AY137" i="6"/>
  <c r="AN137" i="6"/>
  <c r="AG133" i="6"/>
  <c r="AK133" i="6"/>
  <c r="AR133" i="6"/>
  <c r="AV133" i="6"/>
  <c r="AH133" i="6"/>
  <c r="AL133" i="6"/>
  <c r="AO133" i="6"/>
  <c r="AS133" i="6"/>
  <c r="AW133" i="6"/>
  <c r="AI133" i="6"/>
  <c r="AM133" i="6"/>
  <c r="AP133" i="6"/>
  <c r="AT133" i="6"/>
  <c r="AX133" i="6"/>
  <c r="AU133" i="6"/>
  <c r="AJ133" i="6"/>
  <c r="AY133" i="6"/>
  <c r="AN133" i="6"/>
  <c r="AG129" i="6"/>
  <c r="AK129" i="6"/>
  <c r="AR129" i="6"/>
  <c r="AV129" i="6"/>
  <c r="AH129" i="6"/>
  <c r="AL129" i="6"/>
  <c r="AO129" i="6"/>
  <c r="AS129" i="6"/>
  <c r="AW129" i="6"/>
  <c r="AI129" i="6"/>
  <c r="AM129" i="6"/>
  <c r="AP129" i="6"/>
  <c r="AT129" i="6"/>
  <c r="AX129" i="6"/>
  <c r="AU129" i="6"/>
  <c r="AJ129" i="6"/>
  <c r="AY129" i="6"/>
  <c r="AN129" i="6"/>
  <c r="AG125" i="6"/>
  <c r="AK125" i="6"/>
  <c r="AR125" i="6"/>
  <c r="AV125" i="6"/>
  <c r="AH125" i="6"/>
  <c r="AL125" i="6"/>
  <c r="AO125" i="6"/>
  <c r="AS125" i="6"/>
  <c r="AW125" i="6"/>
  <c r="AI125" i="6"/>
  <c r="AM125" i="6"/>
  <c r="AP125" i="6"/>
  <c r="AT125" i="6"/>
  <c r="AX125" i="6"/>
  <c r="AU125" i="6"/>
  <c r="AJ125" i="6"/>
  <c r="AY125" i="6"/>
  <c r="AN125" i="6"/>
  <c r="AG121" i="6"/>
  <c r="AK121" i="6"/>
  <c r="AR121" i="6"/>
  <c r="AV121" i="6"/>
  <c r="AH121" i="6"/>
  <c r="AL121" i="6"/>
  <c r="AO121" i="6"/>
  <c r="AS121" i="6"/>
  <c r="AW121" i="6"/>
  <c r="AI121" i="6"/>
  <c r="AM121" i="6"/>
  <c r="AP121" i="6"/>
  <c r="AT121" i="6"/>
  <c r="AX121" i="6"/>
  <c r="AQ121" i="6"/>
  <c r="AU121" i="6"/>
  <c r="AJ121" i="6"/>
  <c r="AY121" i="6"/>
  <c r="AN121" i="6"/>
  <c r="AG117" i="6"/>
  <c r="AK117" i="6"/>
  <c r="AR117" i="6"/>
  <c r="AV117" i="6"/>
  <c r="AH117" i="6"/>
  <c r="AL117" i="6"/>
  <c r="AO117" i="6"/>
  <c r="AS117" i="6"/>
  <c r="AW117" i="6"/>
  <c r="AI117" i="6"/>
  <c r="AM117" i="6"/>
  <c r="AP117" i="6"/>
  <c r="AT117" i="6"/>
  <c r="AX117" i="6"/>
  <c r="AQ117" i="6"/>
  <c r="AU117" i="6"/>
  <c r="AJ117" i="6"/>
  <c r="AY117" i="6"/>
  <c r="AG113" i="6"/>
  <c r="AK113" i="6"/>
  <c r="AR113" i="6"/>
  <c r="AV113" i="6"/>
  <c r="AH113" i="6"/>
  <c r="AL113" i="6"/>
  <c r="AO113" i="6"/>
  <c r="AS113" i="6"/>
  <c r="AW113" i="6"/>
  <c r="AI113" i="6"/>
  <c r="AM113" i="6"/>
  <c r="AP113" i="6"/>
  <c r="AT113" i="6"/>
  <c r="AX113" i="6"/>
  <c r="AQ113" i="6"/>
  <c r="AU113" i="6"/>
  <c r="AJ113" i="6"/>
  <c r="AY113" i="6"/>
  <c r="AN113" i="6"/>
  <c r="AG109" i="6"/>
  <c r="AK109" i="6"/>
  <c r="AR109" i="6"/>
  <c r="AV109" i="6"/>
  <c r="AH109" i="6"/>
  <c r="AL109" i="6"/>
  <c r="AO109" i="6"/>
  <c r="AS109" i="6"/>
  <c r="AW109" i="6"/>
  <c r="AI109" i="6"/>
  <c r="AM109" i="6"/>
  <c r="AP109" i="6"/>
  <c r="AT109" i="6"/>
  <c r="AX109" i="6"/>
  <c r="AQ109" i="6"/>
  <c r="AU109" i="6"/>
  <c r="AJ109" i="6"/>
  <c r="AY109" i="6"/>
  <c r="AN109" i="6"/>
  <c r="AG105" i="6"/>
  <c r="AK105" i="6"/>
  <c r="AR105" i="6"/>
  <c r="AV105" i="6"/>
  <c r="AH105" i="6"/>
  <c r="AL105" i="6"/>
  <c r="AO105" i="6"/>
  <c r="AS105" i="6"/>
  <c r="AW105" i="6"/>
  <c r="AI105" i="6"/>
  <c r="AM105" i="6"/>
  <c r="AP105" i="6"/>
  <c r="AT105" i="6"/>
  <c r="AX105" i="6"/>
  <c r="AQ105" i="6"/>
  <c r="AU105" i="6"/>
  <c r="AJ105" i="6"/>
  <c r="AY105" i="6"/>
  <c r="AN105" i="6"/>
  <c r="AJ101" i="6"/>
  <c r="AN101" i="6"/>
  <c r="AQ101" i="6"/>
  <c r="AU101" i="6"/>
  <c r="AY101" i="6"/>
  <c r="AI101" i="6"/>
  <c r="AS101" i="6"/>
  <c r="AX101" i="6"/>
  <c r="AK101" i="6"/>
  <c r="AO101" i="6"/>
  <c r="AT101" i="6"/>
  <c r="AG101" i="6"/>
  <c r="AL101" i="6"/>
  <c r="AP101" i="6"/>
  <c r="AV101" i="6"/>
  <c r="AH101" i="6"/>
  <c r="AM101" i="6"/>
  <c r="AR101" i="6"/>
  <c r="AW101" i="6"/>
  <c r="AH97" i="6"/>
  <c r="AL97" i="6"/>
  <c r="AO97" i="6"/>
  <c r="AS97" i="6"/>
  <c r="AW97" i="6"/>
  <c r="AI97" i="6"/>
  <c r="AN97" i="6"/>
  <c r="AR97" i="6"/>
  <c r="AX97" i="6"/>
  <c r="AG97" i="6"/>
  <c r="AU97" i="6"/>
  <c r="AJ97" i="6"/>
  <c r="AP97" i="6"/>
  <c r="AV97" i="6"/>
  <c r="AK97" i="6"/>
  <c r="AQ97" i="6"/>
  <c r="AY97" i="6"/>
  <c r="AM97" i="6"/>
  <c r="AT97" i="6"/>
  <c r="AH93" i="6"/>
  <c r="AL93" i="6"/>
  <c r="AO93" i="6"/>
  <c r="AS93" i="6"/>
  <c r="AW93" i="6"/>
  <c r="AI93" i="6"/>
  <c r="AN93" i="6"/>
  <c r="AR93" i="6"/>
  <c r="AX93" i="6"/>
  <c r="AJ93" i="6"/>
  <c r="AP93" i="6"/>
  <c r="AV93" i="6"/>
  <c r="AK93" i="6"/>
  <c r="AQ93" i="6"/>
  <c r="AY93" i="6"/>
  <c r="AM93" i="6"/>
  <c r="AT93" i="6"/>
  <c r="AG93" i="6"/>
  <c r="AU93" i="6"/>
  <c r="AH89" i="6"/>
  <c r="AL89" i="6"/>
  <c r="AO89" i="6"/>
  <c r="AS89" i="6"/>
  <c r="AW89" i="6"/>
  <c r="AI89" i="6"/>
  <c r="AN89" i="6"/>
  <c r="AR89" i="6"/>
  <c r="AX89" i="6"/>
  <c r="AK89" i="6"/>
  <c r="AQ89" i="6"/>
  <c r="AY89" i="6"/>
  <c r="AM89" i="6"/>
  <c r="AT89" i="6"/>
  <c r="AG89" i="6"/>
  <c r="AU89" i="6"/>
  <c r="AV89" i="6"/>
  <c r="AJ89" i="6"/>
  <c r="AH85" i="6"/>
  <c r="AL85" i="6"/>
  <c r="AO85" i="6"/>
  <c r="AS85" i="6"/>
  <c r="AW85" i="6"/>
  <c r="AI85" i="6"/>
  <c r="AN85" i="6"/>
  <c r="AR85" i="6"/>
  <c r="AX85" i="6"/>
  <c r="AJ85" i="6"/>
  <c r="AK85" i="6"/>
  <c r="AM85" i="6"/>
  <c r="AU85" i="6"/>
  <c r="AP85" i="6"/>
  <c r="AQ85" i="6"/>
  <c r="AT85" i="6"/>
  <c r="AV85" i="6"/>
  <c r="AG85" i="6"/>
  <c r="AY85" i="6"/>
  <c r="AH81" i="6"/>
  <c r="AL81" i="6"/>
  <c r="AO81" i="6"/>
  <c r="AS81" i="6"/>
  <c r="AW81" i="6"/>
  <c r="AI81" i="6"/>
  <c r="AN81" i="6"/>
  <c r="AR81" i="6"/>
  <c r="AX81" i="6"/>
  <c r="AJ81" i="6"/>
  <c r="AT81" i="6"/>
  <c r="AY81" i="6"/>
  <c r="AP81" i="6"/>
  <c r="AG81" i="6"/>
  <c r="AQ81" i="6"/>
  <c r="AK81" i="6"/>
  <c r="AU81" i="6"/>
  <c r="AM81" i="6"/>
  <c r="AV81" i="6"/>
  <c r="AH77" i="6"/>
  <c r="AL77" i="6"/>
  <c r="AO77" i="6"/>
  <c r="AS77" i="6"/>
  <c r="AW77" i="6"/>
  <c r="AI77" i="6"/>
  <c r="AN77" i="6"/>
  <c r="AR77" i="6"/>
  <c r="AX77" i="6"/>
  <c r="AJ77" i="6"/>
  <c r="AT77" i="6"/>
  <c r="AY77" i="6"/>
  <c r="AK77" i="6"/>
  <c r="AU77" i="6"/>
  <c r="AM77" i="6"/>
  <c r="AV77" i="6"/>
  <c r="AP77" i="6"/>
  <c r="AG77" i="6"/>
  <c r="AQ77" i="6"/>
  <c r="AH73" i="6"/>
  <c r="AL73" i="6"/>
  <c r="AO73" i="6"/>
  <c r="AS73" i="6"/>
  <c r="AW73" i="6"/>
  <c r="AI73" i="6"/>
  <c r="AN73" i="6"/>
  <c r="AR73" i="6"/>
  <c r="AX73" i="6"/>
  <c r="AJ73" i="6"/>
  <c r="AT73" i="6"/>
  <c r="AY73" i="6"/>
  <c r="AP73" i="6"/>
  <c r="AG73" i="6"/>
  <c r="AQ73" i="6"/>
  <c r="AK73" i="6"/>
  <c r="AU73" i="6"/>
  <c r="AM73" i="6"/>
  <c r="AV73" i="6"/>
  <c r="AH69" i="6"/>
  <c r="AL69" i="6"/>
  <c r="AO69" i="6"/>
  <c r="AS69" i="6"/>
  <c r="AW69" i="6"/>
  <c r="AI69" i="6"/>
  <c r="AN69" i="6"/>
  <c r="AR69" i="6"/>
  <c r="AX69" i="6"/>
  <c r="AJ69" i="6"/>
  <c r="AT69" i="6"/>
  <c r="AY69" i="6"/>
  <c r="AK69" i="6"/>
  <c r="AU69" i="6"/>
  <c r="AM69" i="6"/>
  <c r="AV69" i="6"/>
  <c r="AP69" i="6"/>
  <c r="AG69" i="6"/>
  <c r="AQ69" i="6"/>
  <c r="AH65" i="6"/>
  <c r="AL65" i="6"/>
  <c r="AO65" i="6"/>
  <c r="AS65" i="6"/>
  <c r="AW65" i="6"/>
  <c r="AI65" i="6"/>
  <c r="AN65" i="6"/>
  <c r="AR65" i="6"/>
  <c r="AX65" i="6"/>
  <c r="AJ65" i="6"/>
  <c r="AT65" i="6"/>
  <c r="AY65" i="6"/>
  <c r="AP65" i="6"/>
  <c r="AG65" i="6"/>
  <c r="AQ65" i="6"/>
  <c r="AK65" i="6"/>
  <c r="AU65" i="6"/>
  <c r="AM65" i="6"/>
  <c r="AV65" i="6"/>
  <c r="AH61" i="6"/>
  <c r="AL61" i="6"/>
  <c r="AO61" i="6"/>
  <c r="AS61" i="6"/>
  <c r="AW61" i="6"/>
  <c r="AI61" i="6"/>
  <c r="AN61" i="6"/>
  <c r="AR61" i="6"/>
  <c r="AX61" i="6"/>
  <c r="AJ61" i="6"/>
  <c r="AT61" i="6"/>
  <c r="AY61" i="6"/>
  <c r="AK61" i="6"/>
  <c r="AU61" i="6"/>
  <c r="AM61" i="6"/>
  <c r="AV61" i="6"/>
  <c r="AP61" i="6"/>
  <c r="AG61" i="6"/>
  <c r="AQ61" i="6"/>
  <c r="AH57" i="6"/>
  <c r="AL57" i="6"/>
  <c r="AO57" i="6"/>
  <c r="AS57" i="6"/>
  <c r="AW57" i="6"/>
  <c r="AI57" i="6"/>
  <c r="AN57" i="6"/>
  <c r="AR57" i="6"/>
  <c r="AX57" i="6"/>
  <c r="AJ57" i="6"/>
  <c r="AT57" i="6"/>
  <c r="AY57" i="6"/>
  <c r="AP57" i="6"/>
  <c r="AG57" i="6"/>
  <c r="AQ57" i="6"/>
  <c r="AK57" i="6"/>
  <c r="AU57" i="6"/>
  <c r="AV57" i="6"/>
  <c r="AM57" i="6"/>
  <c r="AH53" i="6"/>
  <c r="AL53" i="6"/>
  <c r="AO53" i="6"/>
  <c r="AS53" i="6"/>
  <c r="AW53" i="6"/>
  <c r="AI53" i="6"/>
  <c r="AM53" i="6"/>
  <c r="AP53" i="6"/>
  <c r="AT53" i="6"/>
  <c r="AX53" i="6"/>
  <c r="AN53" i="6"/>
  <c r="AU53" i="6"/>
  <c r="AG53" i="6"/>
  <c r="AV53" i="6"/>
  <c r="AQ53" i="6"/>
  <c r="AR53" i="6"/>
  <c r="AJ53" i="6"/>
  <c r="AY53" i="6"/>
  <c r="AK53" i="6"/>
  <c r="AH49" i="6"/>
  <c r="AL49" i="6"/>
  <c r="AO49" i="6"/>
  <c r="AS49" i="6"/>
  <c r="AW49" i="6"/>
  <c r="AK49" i="6"/>
  <c r="AP49" i="6"/>
  <c r="AU49" i="6"/>
  <c r="AG49" i="6"/>
  <c r="AM49" i="6"/>
  <c r="AQ49" i="6"/>
  <c r="AV49" i="6"/>
  <c r="AN49" i="6"/>
  <c r="AX49" i="6"/>
  <c r="AY49" i="6"/>
  <c r="AI49" i="6"/>
  <c r="AJ49" i="6"/>
  <c r="AR49" i="6"/>
  <c r="AT49" i="6"/>
  <c r="AH45" i="6"/>
  <c r="AL45" i="6"/>
  <c r="AO45" i="6"/>
  <c r="AS45" i="6"/>
  <c r="AW45" i="6"/>
  <c r="AK45" i="6"/>
  <c r="AP45" i="6"/>
  <c r="AU45" i="6"/>
  <c r="AG45" i="6"/>
  <c r="AM45" i="6"/>
  <c r="AQ45" i="6"/>
  <c r="AV45" i="6"/>
  <c r="AI45" i="6"/>
  <c r="AR45" i="6"/>
  <c r="AJ45" i="6"/>
  <c r="AT45" i="6"/>
  <c r="AX45" i="6"/>
  <c r="AY45" i="6"/>
  <c r="AN45" i="6"/>
  <c r="AH41" i="6"/>
  <c r="AL41" i="6"/>
  <c r="AO41" i="6"/>
  <c r="AS41" i="6"/>
  <c r="AW41" i="6"/>
  <c r="AI41" i="6"/>
  <c r="AM41" i="6"/>
  <c r="AP41" i="6"/>
  <c r="AT41" i="6"/>
  <c r="AX41" i="6"/>
  <c r="AJ41" i="6"/>
  <c r="AQ41" i="6"/>
  <c r="AY41" i="6"/>
  <c r="AK41" i="6"/>
  <c r="AR41" i="6"/>
  <c r="AN41" i="6"/>
  <c r="AU41" i="6"/>
  <c r="AV41" i="6"/>
  <c r="AG41" i="6"/>
  <c r="AH37" i="6"/>
  <c r="AL37" i="6"/>
  <c r="AO37" i="6"/>
  <c r="AS37" i="6"/>
  <c r="AW37" i="6"/>
  <c r="AI37" i="6"/>
  <c r="AM37" i="6"/>
  <c r="AP37" i="6"/>
  <c r="AT37" i="6"/>
  <c r="AX37" i="6"/>
  <c r="AJ37" i="6"/>
  <c r="AQ37" i="6"/>
  <c r="AY37" i="6"/>
  <c r="AK37" i="6"/>
  <c r="AR37" i="6"/>
  <c r="AN37" i="6"/>
  <c r="AG37" i="6"/>
  <c r="AU37" i="6"/>
  <c r="AV37" i="6"/>
  <c r="AH33" i="6"/>
  <c r="AL33" i="6"/>
  <c r="AO33" i="6"/>
  <c r="AS33" i="6"/>
  <c r="AW33" i="6"/>
  <c r="AI33" i="6"/>
  <c r="AM33" i="6"/>
  <c r="AP33" i="6"/>
  <c r="AT33" i="6"/>
  <c r="AX33" i="6"/>
  <c r="AJ33" i="6"/>
  <c r="AQ33" i="6"/>
  <c r="AY33" i="6"/>
  <c r="AK33" i="6"/>
  <c r="AR33" i="6"/>
  <c r="AN33" i="6"/>
  <c r="AU33" i="6"/>
  <c r="AV33" i="6"/>
  <c r="AG33" i="6"/>
  <c r="AH29" i="6"/>
  <c r="AL29" i="6"/>
  <c r="AO29" i="6"/>
  <c r="AS29" i="6"/>
  <c r="AW29" i="6"/>
  <c r="AI29" i="6"/>
  <c r="AM29" i="6"/>
  <c r="AP29" i="6"/>
  <c r="AT29" i="6"/>
  <c r="AX29" i="6"/>
  <c r="AJ29" i="6"/>
  <c r="AQ29" i="6"/>
  <c r="AY29" i="6"/>
  <c r="AK29" i="6"/>
  <c r="AR29" i="6"/>
  <c r="AN29" i="6"/>
  <c r="AG29" i="6"/>
  <c r="AU29" i="6"/>
  <c r="AV29" i="6"/>
  <c r="AI25" i="6"/>
  <c r="AJ25" i="6"/>
  <c r="AN25" i="6"/>
  <c r="AQ25" i="6"/>
  <c r="AU25" i="6"/>
  <c r="AY25" i="6"/>
  <c r="AK25" i="6"/>
  <c r="AO25" i="6"/>
  <c r="AT25" i="6"/>
  <c r="AL25" i="6"/>
  <c r="AP25" i="6"/>
  <c r="AV25" i="6"/>
  <c r="AM25" i="6"/>
  <c r="AW25" i="6"/>
  <c r="AX25" i="6"/>
  <c r="AG25" i="6"/>
  <c r="AH25" i="6"/>
  <c r="AR25" i="6"/>
  <c r="AS25" i="6"/>
  <c r="AI21" i="6"/>
  <c r="AM21" i="6"/>
  <c r="AP21" i="6"/>
  <c r="AT21" i="6"/>
  <c r="AX21" i="6"/>
  <c r="AJ21" i="6"/>
  <c r="AN21" i="6"/>
  <c r="AQ21" i="6"/>
  <c r="AU21" i="6"/>
  <c r="AY21" i="6"/>
  <c r="AK21" i="6"/>
  <c r="AR21" i="6"/>
  <c r="AL21" i="6"/>
  <c r="AS21" i="6"/>
  <c r="AO21" i="6"/>
  <c r="AV21" i="6"/>
  <c r="AW21" i="6"/>
  <c r="AG21" i="6"/>
  <c r="AH21" i="6"/>
  <c r="AH17" i="6"/>
  <c r="AL17" i="6"/>
  <c r="AO17" i="6"/>
  <c r="AS17" i="6"/>
  <c r="AW17" i="6"/>
  <c r="AI17" i="6"/>
  <c r="AN17" i="6"/>
  <c r="AR17" i="6"/>
  <c r="AX17" i="6"/>
  <c r="AJ17" i="6"/>
  <c r="AT17" i="6"/>
  <c r="AY17" i="6"/>
  <c r="AK17" i="6"/>
  <c r="AU17" i="6"/>
  <c r="AM17" i="6"/>
  <c r="AV17" i="6"/>
  <c r="AG17" i="6"/>
  <c r="AP17" i="6"/>
  <c r="AQ17" i="6"/>
  <c r="AE17" i="6"/>
  <c r="AH13" i="6"/>
  <c r="AL13" i="6"/>
  <c r="AO13" i="6"/>
  <c r="AS13" i="6"/>
  <c r="AW13" i="6"/>
  <c r="AI13" i="6"/>
  <c r="AN13" i="6"/>
  <c r="AR13" i="6"/>
  <c r="AX13" i="6"/>
  <c r="AJ13" i="6"/>
  <c r="AT13" i="6"/>
  <c r="AY13" i="6"/>
  <c r="AP13" i="6"/>
  <c r="AG13" i="6"/>
  <c r="AQ13" i="6"/>
  <c r="AU13" i="6"/>
  <c r="AV13" i="6"/>
  <c r="AK13" i="6"/>
  <c r="AM13" i="6"/>
  <c r="AE13" i="6"/>
  <c r="AG9" i="6"/>
  <c r="AK9" i="6"/>
  <c r="AR9" i="6"/>
  <c r="AV9" i="6"/>
  <c r="AH9" i="6"/>
  <c r="AL9" i="6"/>
  <c r="AO9" i="6"/>
  <c r="AS9" i="6"/>
  <c r="AW9" i="6"/>
  <c r="AI9" i="6"/>
  <c r="AP9" i="6"/>
  <c r="AX9" i="6"/>
  <c r="AJ9" i="6"/>
  <c r="AQ9" i="6"/>
  <c r="AY9" i="6"/>
  <c r="AM9" i="6"/>
  <c r="AN9" i="6"/>
  <c r="AT9" i="6"/>
  <c r="AU9" i="6"/>
  <c r="AE9" i="6"/>
  <c r="AG5" i="6"/>
  <c r="AK5" i="6"/>
  <c r="AR5" i="6"/>
  <c r="AV5" i="6"/>
  <c r="AH5" i="6"/>
  <c r="AL5" i="6"/>
  <c r="AO5" i="6"/>
  <c r="AS5" i="6"/>
  <c r="AW5" i="6"/>
  <c r="AI5" i="6"/>
  <c r="AP5" i="6"/>
  <c r="AX5" i="6"/>
  <c r="AJ5" i="6"/>
  <c r="AQ5" i="6"/>
  <c r="AY5" i="6"/>
  <c r="AM5" i="6"/>
  <c r="AN5" i="6"/>
  <c r="AT5" i="6"/>
  <c r="AU5" i="6"/>
  <c r="AE5" i="6"/>
  <c r="AD272" i="6"/>
  <c r="AD268" i="6"/>
  <c r="AD264" i="6"/>
  <c r="AD260" i="6"/>
  <c r="AD256" i="6"/>
  <c r="AD252" i="6"/>
  <c r="AD248" i="6"/>
  <c r="AD244" i="6"/>
  <c r="AD240" i="6"/>
  <c r="AD236" i="6"/>
  <c r="AD232" i="6"/>
  <c r="AD228" i="6"/>
  <c r="AD224" i="6"/>
  <c r="AD220" i="6"/>
  <c r="AD216" i="6"/>
  <c r="AD212" i="6"/>
  <c r="AD208" i="6"/>
  <c r="AD204" i="6"/>
  <c r="AD200" i="6"/>
  <c r="AD196" i="6"/>
  <c r="AD192" i="6"/>
  <c r="AD188" i="6"/>
  <c r="AD184" i="6"/>
  <c r="AD180" i="6"/>
  <c r="AD176" i="6"/>
  <c r="AD172" i="6"/>
  <c r="AD168" i="6"/>
  <c r="AD164" i="6"/>
  <c r="AD160" i="6"/>
  <c r="AD156" i="6"/>
  <c r="AD152" i="6"/>
  <c r="AD148" i="6"/>
  <c r="AD144" i="6"/>
  <c r="AD140" i="6"/>
  <c r="AD136" i="6"/>
  <c r="AD132" i="6"/>
  <c r="AD128" i="6"/>
  <c r="AD124" i="6"/>
  <c r="AD120" i="6"/>
  <c r="AD116" i="6"/>
  <c r="AD112" i="6"/>
  <c r="AD108" i="6"/>
  <c r="AD104" i="6"/>
  <c r="AD100" i="6"/>
  <c r="AD96" i="6"/>
  <c r="AD92" i="6"/>
  <c r="AD88" i="6"/>
  <c r="AD84" i="6"/>
  <c r="AD80" i="6"/>
  <c r="AD76" i="6"/>
  <c r="AD72" i="6"/>
  <c r="AD68" i="6"/>
  <c r="AD64" i="6"/>
  <c r="AD60" i="6"/>
  <c r="AD56" i="6"/>
  <c r="AD52" i="6"/>
  <c r="AD48" i="6"/>
  <c r="AD44" i="6"/>
  <c r="AD40" i="6"/>
  <c r="AD36" i="6"/>
  <c r="AD32" i="6"/>
  <c r="AD28" i="6"/>
  <c r="AD24" i="6"/>
  <c r="AD20" i="6"/>
  <c r="AD16" i="6"/>
  <c r="AD12" i="6"/>
  <c r="AD8" i="6"/>
  <c r="AD4" i="6"/>
  <c r="AE272" i="6"/>
  <c r="AE268" i="6"/>
  <c r="AE264" i="6"/>
  <c r="AE260" i="6"/>
  <c r="AE256" i="6"/>
  <c r="AE252" i="6"/>
  <c r="AE248" i="6"/>
  <c r="AE244" i="6"/>
  <c r="AE240" i="6"/>
  <c r="AE236" i="6"/>
  <c r="AE232" i="6"/>
  <c r="AE228" i="6"/>
  <c r="AE224" i="6"/>
  <c r="AE220" i="6"/>
  <c r="AE216" i="6"/>
  <c r="AE212" i="6"/>
  <c r="AE208" i="6"/>
  <c r="AE204" i="6"/>
  <c r="AE200" i="6"/>
  <c r="AE196" i="6"/>
  <c r="AE192" i="6"/>
  <c r="AE188" i="6"/>
  <c r="AE184" i="6"/>
  <c r="AE180" i="6"/>
  <c r="AE176" i="6"/>
  <c r="AE172" i="6"/>
  <c r="AE168" i="6"/>
  <c r="AE164" i="6"/>
  <c r="AE160" i="6"/>
  <c r="AE156" i="6"/>
  <c r="AE152" i="6"/>
  <c r="AE148" i="6"/>
  <c r="AE144" i="6"/>
  <c r="AE140" i="6"/>
  <c r="AE136" i="6"/>
  <c r="AE132" i="6"/>
  <c r="AE128" i="6"/>
  <c r="AE124" i="6"/>
  <c r="AE120" i="6"/>
  <c r="AE116" i="6"/>
  <c r="AE112" i="6"/>
  <c r="AE108" i="6"/>
  <c r="AE104" i="6"/>
  <c r="AE100" i="6"/>
  <c r="AE96" i="6"/>
  <c r="AE92" i="6"/>
  <c r="AE88" i="6"/>
  <c r="AE84" i="6"/>
  <c r="AE80" i="6"/>
  <c r="AE76" i="6"/>
  <c r="AE72" i="6"/>
  <c r="AE68" i="6"/>
  <c r="AE64" i="6"/>
  <c r="AE60" i="6"/>
  <c r="AE56" i="6"/>
  <c r="AE52" i="6"/>
  <c r="AE48" i="6"/>
  <c r="AE44" i="6"/>
  <c r="AE40" i="6"/>
  <c r="AE36" i="6"/>
  <c r="AE32" i="6"/>
  <c r="AE28" i="6"/>
  <c r="AE24" i="6"/>
  <c r="AE19" i="6"/>
  <c r="AE11" i="6"/>
  <c r="AE3" i="6"/>
  <c r="AF266" i="6"/>
  <c r="AF258" i="6"/>
  <c r="AF250" i="6"/>
  <c r="AF242" i="6"/>
  <c r="AF234" i="6"/>
  <c r="AF226" i="6"/>
  <c r="AF218" i="6"/>
  <c r="AF210" i="6"/>
  <c r="AF202" i="6"/>
  <c r="AF194" i="6"/>
  <c r="AF186" i="6"/>
  <c r="AF178" i="6"/>
  <c r="AF170" i="6"/>
  <c r="AF162" i="6"/>
  <c r="AF154" i="6"/>
  <c r="AF146" i="6"/>
  <c r="AF138" i="6"/>
  <c r="AF130" i="6"/>
  <c r="AF122" i="6"/>
  <c r="AF114" i="6"/>
  <c r="AF106" i="6"/>
  <c r="AF98" i="6"/>
  <c r="AF90" i="6"/>
  <c r="AF82" i="6"/>
  <c r="AF74" i="6"/>
  <c r="AF66" i="6"/>
  <c r="AF58" i="6"/>
  <c r="AF50" i="6"/>
  <c r="AF42" i="6"/>
  <c r="AF34" i="6"/>
  <c r="AF26" i="6"/>
  <c r="AF18" i="6"/>
  <c r="AF10" i="6"/>
  <c r="AH2" i="6"/>
  <c r="AO2" i="6"/>
  <c r="AW2" i="6"/>
  <c r="AV273" i="6"/>
  <c r="AG273" i="6"/>
  <c r="AR272" i="6"/>
  <c r="AK272" i="6"/>
  <c r="AV271" i="6"/>
  <c r="AG271" i="6"/>
  <c r="AR270" i="6"/>
  <c r="AK270" i="6"/>
  <c r="AV269" i="6"/>
  <c r="AG269" i="6"/>
  <c r="AR268" i="6"/>
  <c r="AK268" i="6"/>
  <c r="AV267" i="6"/>
  <c r="AG267" i="6"/>
  <c r="AR266" i="6"/>
  <c r="AK266" i="6"/>
  <c r="AV265" i="6"/>
  <c r="AG265" i="6"/>
  <c r="AR264" i="6"/>
  <c r="AK264" i="6"/>
  <c r="AV263" i="6"/>
  <c r="AG263" i="6"/>
  <c r="AR262" i="6"/>
  <c r="AK262" i="6"/>
  <c r="AV261" i="6"/>
  <c r="AG261" i="6"/>
  <c r="AR260" i="6"/>
  <c r="AK260" i="6"/>
  <c r="AV259" i="6"/>
  <c r="AG259" i="6"/>
  <c r="AR258" i="6"/>
  <c r="AK258" i="6"/>
  <c r="AV257" i="6"/>
  <c r="AG257" i="6"/>
  <c r="AR256" i="6"/>
  <c r="AK256" i="6"/>
  <c r="AV255" i="6"/>
  <c r="AG255" i="6"/>
  <c r="AR254" i="6"/>
  <c r="AK254" i="6"/>
  <c r="AV253" i="6"/>
  <c r="AG253" i="6"/>
  <c r="AR252" i="6"/>
  <c r="AK252" i="6"/>
  <c r="AV251" i="6"/>
  <c r="AG251" i="6"/>
  <c r="AR250" i="6"/>
  <c r="AK250" i="6"/>
  <c r="AV249" i="6"/>
  <c r="AG249" i="6"/>
  <c r="AR248" i="6"/>
  <c r="AK248" i="6"/>
  <c r="AV247" i="6"/>
  <c r="AG247" i="6"/>
  <c r="AR246" i="6"/>
  <c r="AK246" i="6"/>
  <c r="AV245" i="6"/>
  <c r="AG245" i="6"/>
  <c r="AR244" i="6"/>
  <c r="AK244" i="6"/>
  <c r="AV243" i="6"/>
  <c r="AG243" i="6"/>
  <c r="AR242" i="6"/>
  <c r="AK242" i="6"/>
  <c r="AV241" i="6"/>
  <c r="AG241" i="6"/>
  <c r="AR240" i="6"/>
  <c r="AK240" i="6"/>
  <c r="AV239" i="6"/>
  <c r="AG239" i="6"/>
  <c r="AR238" i="6"/>
  <c r="AK238" i="6"/>
  <c r="AV237" i="6"/>
  <c r="AG237" i="6"/>
  <c r="AR236" i="6"/>
  <c r="AK236" i="6"/>
  <c r="AV235" i="6"/>
  <c r="AG235" i="6"/>
  <c r="AR234" i="6"/>
  <c r="AK234" i="6"/>
  <c r="AV233" i="6"/>
  <c r="AG233" i="6"/>
  <c r="AR232" i="6"/>
  <c r="AK232" i="6"/>
  <c r="AV231" i="6"/>
  <c r="AG231" i="6"/>
  <c r="AR230" i="6"/>
  <c r="AK230" i="6"/>
  <c r="AV229" i="6"/>
  <c r="AG229" i="6"/>
  <c r="AR228" i="6"/>
  <c r="AK228" i="6"/>
  <c r="AR226" i="6"/>
  <c r="AV225" i="6"/>
  <c r="AG225" i="6"/>
  <c r="AK224" i="6"/>
  <c r="AR222" i="6"/>
  <c r="AV221" i="6"/>
  <c r="AG221" i="6"/>
  <c r="AK220" i="6"/>
  <c r="AR218" i="6"/>
  <c r="AV217" i="6"/>
  <c r="AG217" i="6"/>
  <c r="AK216" i="6"/>
  <c r="AR214" i="6"/>
  <c r="AV213" i="6"/>
  <c r="AG213" i="6"/>
  <c r="AK212" i="6"/>
  <c r="AR210" i="6"/>
  <c r="AV209" i="6"/>
  <c r="AG209" i="6"/>
  <c r="AK208" i="6"/>
  <c r="AR206" i="6"/>
  <c r="AV205" i="6"/>
  <c r="AG205" i="6"/>
  <c r="AK204" i="6"/>
  <c r="AR202" i="6"/>
  <c r="AV201" i="6"/>
  <c r="AG201" i="6"/>
  <c r="AK200" i="6"/>
  <c r="AR198" i="6"/>
  <c r="AV197" i="6"/>
  <c r="AG197" i="6"/>
  <c r="AK196" i="6"/>
  <c r="AR194" i="6"/>
  <c r="AV193" i="6"/>
  <c r="AG193" i="6"/>
  <c r="AK192" i="6"/>
  <c r="AR190" i="6"/>
  <c r="AV189" i="6"/>
  <c r="AG189" i="6"/>
  <c r="AK188" i="6"/>
  <c r="AR186" i="6"/>
  <c r="AV185" i="6"/>
  <c r="AG185" i="6"/>
  <c r="AK184" i="6"/>
  <c r="AQ182" i="6"/>
  <c r="AY180" i="6"/>
  <c r="AN179" i="6"/>
  <c r="AU177" i="6"/>
  <c r="AJ176" i="6"/>
  <c r="AQ174" i="6"/>
  <c r="AY172" i="6"/>
  <c r="AN171" i="6"/>
  <c r="AU169" i="6"/>
  <c r="AJ168" i="6"/>
  <c r="AQ166" i="6"/>
  <c r="AY164" i="6"/>
  <c r="AN163" i="6"/>
  <c r="AU161" i="6"/>
  <c r="AY159" i="6"/>
  <c r="AU156" i="6"/>
  <c r="AQ153" i="6"/>
  <c r="AN150" i="6"/>
  <c r="AJ147" i="6"/>
  <c r="AY143" i="6"/>
  <c r="AU140" i="6"/>
  <c r="AQ137" i="6"/>
  <c r="AN134" i="6"/>
  <c r="AJ131" i="6"/>
  <c r="AY127" i="6"/>
  <c r="AU124" i="6"/>
  <c r="AN117" i="6"/>
  <c r="AQ104" i="6"/>
  <c r="AN74" i="6"/>
  <c r="L2" i="4"/>
  <c r="M2" i="4"/>
  <c r="N2" i="4"/>
  <c r="O2" i="4"/>
  <c r="O274" i="4" s="1"/>
  <c r="L3" i="4"/>
  <c r="M3" i="4"/>
  <c r="N3" i="4"/>
  <c r="O3" i="4"/>
  <c r="L4" i="4"/>
  <c r="M4" i="4"/>
  <c r="P4" i="4" s="1"/>
  <c r="N4" i="4"/>
  <c r="O4" i="4"/>
  <c r="L5" i="4"/>
  <c r="M5" i="4"/>
  <c r="N5" i="4"/>
  <c r="O5" i="4"/>
  <c r="P5" i="4"/>
  <c r="L6" i="4"/>
  <c r="M6" i="4"/>
  <c r="N6" i="4"/>
  <c r="P6" i="4" s="1"/>
  <c r="O6" i="4"/>
  <c r="L7" i="4"/>
  <c r="M7" i="4"/>
  <c r="N7" i="4"/>
  <c r="O7" i="4"/>
  <c r="L8" i="4"/>
  <c r="M8" i="4"/>
  <c r="P8" i="4" s="1"/>
  <c r="N8" i="4"/>
  <c r="O8" i="4"/>
  <c r="L9" i="4"/>
  <c r="M9" i="4"/>
  <c r="N9" i="4"/>
  <c r="O9" i="4"/>
  <c r="P9" i="4"/>
  <c r="L10" i="4"/>
  <c r="M10" i="4"/>
  <c r="N10" i="4"/>
  <c r="O10" i="4"/>
  <c r="L11" i="4"/>
  <c r="M11" i="4"/>
  <c r="P11" i="4" s="1"/>
  <c r="N11" i="4"/>
  <c r="O11" i="4"/>
  <c r="L12" i="4"/>
  <c r="M12" i="4"/>
  <c r="N12" i="4"/>
  <c r="O12" i="4"/>
  <c r="L13" i="4"/>
  <c r="M13" i="4"/>
  <c r="N13" i="4"/>
  <c r="O13" i="4"/>
  <c r="P13" i="4"/>
  <c r="L14" i="4"/>
  <c r="M14" i="4"/>
  <c r="N14" i="4"/>
  <c r="O14" i="4"/>
  <c r="L15" i="4"/>
  <c r="M15" i="4"/>
  <c r="N15" i="4"/>
  <c r="O15" i="4"/>
  <c r="L16" i="4"/>
  <c r="M16" i="4"/>
  <c r="P16" i="4" s="1"/>
  <c r="N16" i="4"/>
  <c r="O16" i="4"/>
  <c r="L17" i="4"/>
  <c r="M17" i="4"/>
  <c r="N17" i="4"/>
  <c r="O17" i="4"/>
  <c r="P17" i="4"/>
  <c r="L18" i="4"/>
  <c r="M18" i="4"/>
  <c r="N18" i="4"/>
  <c r="O18" i="4"/>
  <c r="L19" i="4"/>
  <c r="M19" i="4"/>
  <c r="N19" i="4"/>
  <c r="O19" i="4"/>
  <c r="L20" i="4"/>
  <c r="M20" i="4"/>
  <c r="P20" i="4" s="1"/>
  <c r="N20" i="4"/>
  <c r="O20" i="4"/>
  <c r="L21" i="4"/>
  <c r="M21" i="4"/>
  <c r="N21" i="4"/>
  <c r="O21" i="4"/>
  <c r="P21" i="4"/>
  <c r="L22" i="4"/>
  <c r="M22" i="4"/>
  <c r="N22" i="4"/>
  <c r="P22" i="4" s="1"/>
  <c r="O22" i="4"/>
  <c r="L23" i="4"/>
  <c r="M23" i="4"/>
  <c r="N23" i="4"/>
  <c r="O23" i="4"/>
  <c r="L24" i="4"/>
  <c r="M24" i="4"/>
  <c r="N24" i="4"/>
  <c r="O24" i="4"/>
  <c r="L25" i="4"/>
  <c r="M25" i="4"/>
  <c r="N25" i="4"/>
  <c r="O25" i="4"/>
  <c r="P25" i="4"/>
  <c r="L26" i="4"/>
  <c r="M26" i="4"/>
  <c r="P26" i="4" s="1"/>
  <c r="N26" i="4"/>
  <c r="O26" i="4"/>
  <c r="L27" i="4"/>
  <c r="M27" i="4"/>
  <c r="P27" i="4" s="1"/>
  <c r="N27" i="4"/>
  <c r="O27" i="4"/>
  <c r="L28" i="4"/>
  <c r="M28" i="4"/>
  <c r="P28" i="4" s="1"/>
  <c r="N28" i="4"/>
  <c r="O28" i="4"/>
  <c r="L29" i="4"/>
  <c r="M29" i="4"/>
  <c r="N29" i="4"/>
  <c r="O29" i="4"/>
  <c r="P29" i="4"/>
  <c r="L30" i="4"/>
  <c r="M30" i="4"/>
  <c r="N30" i="4"/>
  <c r="O30" i="4"/>
  <c r="L31" i="4"/>
  <c r="M31" i="4"/>
  <c r="N31" i="4"/>
  <c r="O31" i="4"/>
  <c r="L32" i="4"/>
  <c r="M32" i="4"/>
  <c r="P32" i="4" s="1"/>
  <c r="N32" i="4"/>
  <c r="O32" i="4"/>
  <c r="L33" i="4"/>
  <c r="M33" i="4"/>
  <c r="N33" i="4"/>
  <c r="O33" i="4"/>
  <c r="P33" i="4"/>
  <c r="L34" i="4"/>
  <c r="M34" i="4"/>
  <c r="N34" i="4"/>
  <c r="O34" i="4"/>
  <c r="L35" i="4"/>
  <c r="M35" i="4"/>
  <c r="N35" i="4"/>
  <c r="O35" i="4"/>
  <c r="L36" i="4"/>
  <c r="M36" i="4"/>
  <c r="P36" i="4" s="1"/>
  <c r="N36" i="4"/>
  <c r="O36" i="4"/>
  <c r="L37" i="4"/>
  <c r="M37" i="4"/>
  <c r="N37" i="4"/>
  <c r="O37" i="4"/>
  <c r="P37" i="4"/>
  <c r="L38" i="4"/>
  <c r="M38" i="4"/>
  <c r="P38" i="4" s="1"/>
  <c r="N38" i="4"/>
  <c r="O38" i="4"/>
  <c r="L39" i="4"/>
  <c r="M39" i="4"/>
  <c r="N39" i="4"/>
  <c r="O39" i="4"/>
  <c r="L40" i="4"/>
  <c r="M40" i="4"/>
  <c r="P40" i="4" s="1"/>
  <c r="N40" i="4"/>
  <c r="O40" i="4"/>
  <c r="L41" i="4"/>
  <c r="M41" i="4"/>
  <c r="N41" i="4"/>
  <c r="O41" i="4"/>
  <c r="P41" i="4"/>
  <c r="L42" i="4"/>
  <c r="M42" i="4"/>
  <c r="P42" i="4" s="1"/>
  <c r="N42" i="4"/>
  <c r="O42" i="4"/>
  <c r="L43" i="4"/>
  <c r="M43" i="4"/>
  <c r="P43" i="4" s="1"/>
  <c r="N43" i="4"/>
  <c r="O43" i="4"/>
  <c r="L44" i="4"/>
  <c r="M44" i="4"/>
  <c r="N44" i="4"/>
  <c r="O44" i="4"/>
  <c r="L45" i="4"/>
  <c r="M45" i="4"/>
  <c r="N45" i="4"/>
  <c r="O45" i="4"/>
  <c r="P45" i="4"/>
  <c r="L46" i="4"/>
  <c r="M46" i="4"/>
  <c r="N46" i="4"/>
  <c r="O46" i="4"/>
  <c r="L47" i="4"/>
  <c r="M47" i="4"/>
  <c r="N47" i="4"/>
  <c r="O47" i="4"/>
  <c r="L48" i="4"/>
  <c r="M48" i="4"/>
  <c r="P48" i="4" s="1"/>
  <c r="N48" i="4"/>
  <c r="O48" i="4"/>
  <c r="L49" i="4"/>
  <c r="M49" i="4"/>
  <c r="N49" i="4"/>
  <c r="O49" i="4"/>
  <c r="P49" i="4"/>
  <c r="L50" i="4"/>
  <c r="M50" i="4"/>
  <c r="N50" i="4"/>
  <c r="O50" i="4"/>
  <c r="L51" i="4"/>
  <c r="M51" i="4"/>
  <c r="N51" i="4"/>
  <c r="O51" i="4"/>
  <c r="L52" i="4"/>
  <c r="M52" i="4"/>
  <c r="P52" i="4" s="1"/>
  <c r="N52" i="4"/>
  <c r="O52" i="4"/>
  <c r="L53" i="4"/>
  <c r="M53" i="4"/>
  <c r="N53" i="4"/>
  <c r="O53" i="4"/>
  <c r="P53" i="4"/>
  <c r="L54" i="4"/>
  <c r="M54" i="4"/>
  <c r="P54" i="4" s="1"/>
  <c r="N54" i="4"/>
  <c r="O54" i="4"/>
  <c r="L55" i="4"/>
  <c r="M55" i="4"/>
  <c r="N55" i="4"/>
  <c r="O55" i="4"/>
  <c r="L56" i="4"/>
  <c r="M56" i="4"/>
  <c r="P56" i="4" s="1"/>
  <c r="N56" i="4"/>
  <c r="O56" i="4"/>
  <c r="L57" i="4"/>
  <c r="M57" i="4"/>
  <c r="N57" i="4"/>
  <c r="O57" i="4"/>
  <c r="P57" i="4"/>
  <c r="L58" i="4"/>
  <c r="M58" i="4"/>
  <c r="P58" i="4" s="1"/>
  <c r="N58" i="4"/>
  <c r="O58" i="4"/>
  <c r="L59" i="4"/>
  <c r="M59" i="4"/>
  <c r="P59" i="4" s="1"/>
  <c r="N59" i="4"/>
  <c r="O59" i="4"/>
  <c r="L60" i="4"/>
  <c r="M60" i="4"/>
  <c r="N60" i="4"/>
  <c r="O60" i="4"/>
  <c r="L61" i="4"/>
  <c r="M61" i="4"/>
  <c r="N61" i="4"/>
  <c r="O61" i="4"/>
  <c r="P61" i="4"/>
  <c r="L62" i="4"/>
  <c r="M62" i="4"/>
  <c r="N62" i="4"/>
  <c r="O62" i="4"/>
  <c r="L63" i="4"/>
  <c r="M63" i="4"/>
  <c r="N63" i="4"/>
  <c r="O63" i="4"/>
  <c r="L64" i="4"/>
  <c r="M64" i="4"/>
  <c r="P64" i="4" s="1"/>
  <c r="N64" i="4"/>
  <c r="O64" i="4"/>
  <c r="L65" i="4"/>
  <c r="M65" i="4"/>
  <c r="N65" i="4"/>
  <c r="O65" i="4"/>
  <c r="P65" i="4"/>
  <c r="L66" i="4"/>
  <c r="M66" i="4"/>
  <c r="N66" i="4"/>
  <c r="O66" i="4"/>
  <c r="L67" i="4"/>
  <c r="M67" i="4"/>
  <c r="N67" i="4"/>
  <c r="O67" i="4"/>
  <c r="L68" i="4"/>
  <c r="M68" i="4"/>
  <c r="P68" i="4" s="1"/>
  <c r="N68" i="4"/>
  <c r="O68" i="4"/>
  <c r="L69" i="4"/>
  <c r="M69" i="4"/>
  <c r="N69" i="4"/>
  <c r="O69" i="4"/>
  <c r="P69" i="4"/>
  <c r="L70" i="4"/>
  <c r="M70" i="4"/>
  <c r="P70" i="4" s="1"/>
  <c r="N70" i="4"/>
  <c r="O70" i="4"/>
  <c r="L71" i="4"/>
  <c r="M71" i="4"/>
  <c r="N71" i="4"/>
  <c r="O71" i="4"/>
  <c r="L72" i="4"/>
  <c r="M72" i="4"/>
  <c r="P72" i="4" s="1"/>
  <c r="N72" i="4"/>
  <c r="O72" i="4"/>
  <c r="L73" i="4"/>
  <c r="M73" i="4"/>
  <c r="N73" i="4"/>
  <c r="O73" i="4"/>
  <c r="P73" i="4"/>
  <c r="L74" i="4"/>
  <c r="M74" i="4"/>
  <c r="P74" i="4" s="1"/>
  <c r="N74" i="4"/>
  <c r="O74" i="4"/>
  <c r="L75" i="4"/>
  <c r="M75" i="4"/>
  <c r="P75" i="4" s="1"/>
  <c r="N75" i="4"/>
  <c r="O75" i="4"/>
  <c r="L76" i="4"/>
  <c r="M76" i="4"/>
  <c r="P76" i="4" s="1"/>
  <c r="N76" i="4"/>
  <c r="O76" i="4"/>
  <c r="L77" i="4"/>
  <c r="M77" i="4"/>
  <c r="N77" i="4"/>
  <c r="O77" i="4"/>
  <c r="P77" i="4"/>
  <c r="L78" i="4"/>
  <c r="M78" i="4"/>
  <c r="N78" i="4"/>
  <c r="O78" i="4"/>
  <c r="L79" i="4"/>
  <c r="M79" i="4"/>
  <c r="P79" i="4" s="1"/>
  <c r="N79" i="4"/>
  <c r="O79" i="4"/>
  <c r="L80" i="4"/>
  <c r="P80" i="4" s="1"/>
  <c r="M80" i="4"/>
  <c r="N80" i="4"/>
  <c r="O80" i="4"/>
  <c r="L81" i="4"/>
  <c r="M81" i="4"/>
  <c r="N81" i="4"/>
  <c r="O81" i="4"/>
  <c r="P81" i="4"/>
  <c r="L82" i="4"/>
  <c r="M82" i="4"/>
  <c r="N82" i="4"/>
  <c r="O82" i="4"/>
  <c r="L83" i="4"/>
  <c r="M83" i="4"/>
  <c r="N83" i="4"/>
  <c r="O83" i="4"/>
  <c r="L84" i="4"/>
  <c r="P84" i="4" s="1"/>
  <c r="M84" i="4"/>
  <c r="N84" i="4"/>
  <c r="O84" i="4"/>
  <c r="L85" i="4"/>
  <c r="M85" i="4"/>
  <c r="N85" i="4"/>
  <c r="O85" i="4"/>
  <c r="P85" i="4"/>
  <c r="L86" i="4"/>
  <c r="M86" i="4"/>
  <c r="P86" i="4" s="1"/>
  <c r="N86" i="4"/>
  <c r="O86" i="4"/>
  <c r="L87" i="4"/>
  <c r="M87" i="4"/>
  <c r="N87" i="4"/>
  <c r="O87" i="4"/>
  <c r="L88" i="4"/>
  <c r="M88" i="4"/>
  <c r="P88" i="4" s="1"/>
  <c r="N88" i="4"/>
  <c r="O88" i="4"/>
  <c r="L89" i="4"/>
  <c r="M89" i="4"/>
  <c r="N89" i="4"/>
  <c r="O89" i="4"/>
  <c r="P89" i="4"/>
  <c r="L90" i="4"/>
  <c r="M90" i="4"/>
  <c r="P90" i="4" s="1"/>
  <c r="N90" i="4"/>
  <c r="O90" i="4"/>
  <c r="L91" i="4"/>
  <c r="M91" i="4"/>
  <c r="P91" i="4" s="1"/>
  <c r="N91" i="4"/>
  <c r="O91" i="4"/>
  <c r="L92" i="4"/>
  <c r="M92" i="4"/>
  <c r="P92" i="4" s="1"/>
  <c r="N92" i="4"/>
  <c r="O92" i="4"/>
  <c r="L93" i="4"/>
  <c r="M93" i="4"/>
  <c r="N93" i="4"/>
  <c r="O93" i="4"/>
  <c r="P93" i="4"/>
  <c r="L94" i="4"/>
  <c r="M94" i="4"/>
  <c r="N94" i="4"/>
  <c r="O94" i="4"/>
  <c r="L95" i="4"/>
  <c r="M95" i="4"/>
  <c r="N95" i="4"/>
  <c r="O95" i="4"/>
  <c r="L96" i="4"/>
  <c r="M96" i="4"/>
  <c r="N96" i="4"/>
  <c r="O96" i="4"/>
  <c r="P96" i="4"/>
  <c r="L97" i="4"/>
  <c r="M97" i="4"/>
  <c r="N97" i="4"/>
  <c r="O97" i="4"/>
  <c r="P97" i="4" s="1"/>
  <c r="L98" i="4"/>
  <c r="M98" i="4"/>
  <c r="N98" i="4"/>
  <c r="O98" i="4"/>
  <c r="L99" i="4"/>
  <c r="M99" i="4"/>
  <c r="N99" i="4"/>
  <c r="O99" i="4"/>
  <c r="L100" i="4"/>
  <c r="M100" i="4"/>
  <c r="P100" i="4" s="1"/>
  <c r="N100" i="4"/>
  <c r="O100" i="4"/>
  <c r="L101" i="4"/>
  <c r="M101" i="4"/>
  <c r="N101" i="4"/>
  <c r="O101" i="4"/>
  <c r="P101" i="4"/>
  <c r="L102" i="4"/>
  <c r="M102" i="4"/>
  <c r="N102" i="4"/>
  <c r="O102" i="4"/>
  <c r="L103" i="4"/>
  <c r="M103" i="4"/>
  <c r="N103" i="4"/>
  <c r="O103" i="4"/>
  <c r="L104" i="4"/>
  <c r="M104" i="4"/>
  <c r="N104" i="4"/>
  <c r="O104" i="4"/>
  <c r="P104" i="4"/>
  <c r="L105" i="4"/>
  <c r="M105" i="4"/>
  <c r="N105" i="4"/>
  <c r="O105" i="4"/>
  <c r="P105" i="4" s="1"/>
  <c r="L106" i="4"/>
  <c r="M106" i="4"/>
  <c r="N106" i="4"/>
  <c r="O106" i="4"/>
  <c r="L107" i="4"/>
  <c r="M107" i="4"/>
  <c r="N107" i="4"/>
  <c r="O107" i="4"/>
  <c r="L108" i="4"/>
  <c r="M108" i="4"/>
  <c r="N108" i="4"/>
  <c r="O108" i="4"/>
  <c r="P108" i="4"/>
  <c r="L109" i="4"/>
  <c r="M109" i="4"/>
  <c r="N109" i="4"/>
  <c r="O109" i="4"/>
  <c r="P109" i="4" s="1"/>
  <c r="L110" i="4"/>
  <c r="M110" i="4"/>
  <c r="N110" i="4"/>
  <c r="O110" i="4"/>
  <c r="L111" i="4"/>
  <c r="M111" i="4"/>
  <c r="N111" i="4"/>
  <c r="O111" i="4"/>
  <c r="L112" i="4"/>
  <c r="M112" i="4"/>
  <c r="N112" i="4"/>
  <c r="O112" i="4"/>
  <c r="P112" i="4"/>
  <c r="L113" i="4"/>
  <c r="M113" i="4"/>
  <c r="N113" i="4"/>
  <c r="O113" i="4"/>
  <c r="P113" i="4" s="1"/>
  <c r="L114" i="4"/>
  <c r="M114" i="4"/>
  <c r="P114" i="4" s="1"/>
  <c r="N114" i="4"/>
  <c r="O114" i="4"/>
  <c r="L115" i="4"/>
  <c r="M115" i="4"/>
  <c r="P115" i="4" s="1"/>
  <c r="N115" i="4"/>
  <c r="O115" i="4"/>
  <c r="L116" i="4"/>
  <c r="M116" i="4"/>
  <c r="N116" i="4"/>
  <c r="O116" i="4"/>
  <c r="P116" i="4"/>
  <c r="L117" i="4"/>
  <c r="M117" i="4"/>
  <c r="N117" i="4"/>
  <c r="O117" i="4"/>
  <c r="P117" i="4" s="1"/>
  <c r="L118" i="4"/>
  <c r="M118" i="4"/>
  <c r="N118" i="4"/>
  <c r="O118" i="4"/>
  <c r="L119" i="4"/>
  <c r="M119" i="4"/>
  <c r="N119" i="4"/>
  <c r="O119" i="4"/>
  <c r="L120" i="4"/>
  <c r="M120" i="4"/>
  <c r="N120" i="4"/>
  <c r="O120" i="4"/>
  <c r="P120" i="4"/>
  <c r="L121" i="4"/>
  <c r="M121" i="4"/>
  <c r="N121" i="4"/>
  <c r="O121" i="4"/>
  <c r="P121" i="4" s="1"/>
  <c r="L122" i="4"/>
  <c r="M122" i="4"/>
  <c r="P122" i="4" s="1"/>
  <c r="N122" i="4"/>
  <c r="O122" i="4"/>
  <c r="L123" i="4"/>
  <c r="M123" i="4"/>
  <c r="P123" i="4" s="1"/>
  <c r="N123" i="4"/>
  <c r="O123" i="4"/>
  <c r="L124" i="4"/>
  <c r="M124" i="4"/>
  <c r="P124" i="4" s="1"/>
  <c r="N124" i="4"/>
  <c r="O124" i="4"/>
  <c r="L125" i="4"/>
  <c r="M125" i="4"/>
  <c r="N125" i="4"/>
  <c r="O125" i="4"/>
  <c r="P125" i="4"/>
  <c r="L126" i="4"/>
  <c r="M126" i="4"/>
  <c r="N126" i="4"/>
  <c r="O126" i="4"/>
  <c r="L127" i="4"/>
  <c r="M127" i="4"/>
  <c r="N127" i="4"/>
  <c r="O127" i="4"/>
  <c r="L128" i="4"/>
  <c r="M128" i="4"/>
  <c r="N128" i="4"/>
  <c r="O128" i="4"/>
  <c r="P128" i="4"/>
  <c r="L129" i="4"/>
  <c r="M129" i="4"/>
  <c r="N129" i="4"/>
  <c r="O129" i="4"/>
  <c r="P129" i="4" s="1"/>
  <c r="L130" i="4"/>
  <c r="M130" i="4"/>
  <c r="N130" i="4"/>
  <c r="O130" i="4"/>
  <c r="L131" i="4"/>
  <c r="M131" i="4"/>
  <c r="N131" i="4"/>
  <c r="O131" i="4"/>
  <c r="L132" i="4"/>
  <c r="M132" i="4"/>
  <c r="P132" i="4" s="1"/>
  <c r="N132" i="4"/>
  <c r="O132" i="4"/>
  <c r="L133" i="4"/>
  <c r="M133" i="4"/>
  <c r="N133" i="4"/>
  <c r="O133" i="4"/>
  <c r="P133" i="4"/>
  <c r="L134" i="4"/>
  <c r="M134" i="4"/>
  <c r="N134" i="4"/>
  <c r="O134" i="4"/>
  <c r="L135" i="4"/>
  <c r="M135" i="4"/>
  <c r="N135" i="4"/>
  <c r="O135" i="4"/>
  <c r="L136" i="4"/>
  <c r="M136" i="4"/>
  <c r="N136" i="4"/>
  <c r="O136" i="4"/>
  <c r="P136" i="4"/>
  <c r="L137" i="4"/>
  <c r="M137" i="4"/>
  <c r="N137" i="4"/>
  <c r="O137" i="4"/>
  <c r="P137" i="4" s="1"/>
  <c r="L138" i="4"/>
  <c r="M138" i="4"/>
  <c r="N138" i="4"/>
  <c r="O138" i="4"/>
  <c r="L139" i="4"/>
  <c r="M139" i="4"/>
  <c r="N139" i="4"/>
  <c r="O139" i="4"/>
  <c r="L140" i="4"/>
  <c r="M140" i="4"/>
  <c r="N140" i="4"/>
  <c r="O140" i="4"/>
  <c r="P140" i="4"/>
  <c r="L141" i="4"/>
  <c r="M141" i="4"/>
  <c r="N141" i="4"/>
  <c r="O141" i="4"/>
  <c r="P141" i="4" s="1"/>
  <c r="L142" i="4"/>
  <c r="M142" i="4"/>
  <c r="N142" i="4"/>
  <c r="O142" i="4"/>
  <c r="L143" i="4"/>
  <c r="M143" i="4"/>
  <c r="N143" i="4"/>
  <c r="O143" i="4"/>
  <c r="L144" i="4"/>
  <c r="M144" i="4"/>
  <c r="N144" i="4"/>
  <c r="O144" i="4"/>
  <c r="P144" i="4"/>
  <c r="L145" i="4"/>
  <c r="M145" i="4"/>
  <c r="N145" i="4"/>
  <c r="O145" i="4"/>
  <c r="P145" i="4" s="1"/>
  <c r="L146" i="4"/>
  <c r="M146" i="4"/>
  <c r="P146" i="4" s="1"/>
  <c r="N146" i="4"/>
  <c r="O146" i="4"/>
  <c r="L147" i="4"/>
  <c r="M147" i="4"/>
  <c r="P147" i="4" s="1"/>
  <c r="N147" i="4"/>
  <c r="O147" i="4"/>
  <c r="L148" i="4"/>
  <c r="M148" i="4"/>
  <c r="N148" i="4"/>
  <c r="O148" i="4"/>
  <c r="P148" i="4"/>
  <c r="L149" i="4"/>
  <c r="M149" i="4"/>
  <c r="N149" i="4"/>
  <c r="O149" i="4"/>
  <c r="P149" i="4" s="1"/>
  <c r="L150" i="4"/>
  <c r="M150" i="4"/>
  <c r="N150" i="4"/>
  <c r="O150" i="4"/>
  <c r="L151" i="4"/>
  <c r="M151" i="4"/>
  <c r="N151" i="4"/>
  <c r="O151" i="4"/>
  <c r="L152" i="4"/>
  <c r="M152" i="4"/>
  <c r="N152" i="4"/>
  <c r="O152" i="4"/>
  <c r="P152" i="4"/>
  <c r="L153" i="4"/>
  <c r="M153" i="4"/>
  <c r="N153" i="4"/>
  <c r="O153" i="4"/>
  <c r="P153" i="4" s="1"/>
  <c r="L154" i="4"/>
  <c r="M154" i="4"/>
  <c r="P154" i="4" s="1"/>
  <c r="N154" i="4"/>
  <c r="O154" i="4"/>
  <c r="L155" i="4"/>
  <c r="M155" i="4"/>
  <c r="P155" i="4" s="1"/>
  <c r="N155" i="4"/>
  <c r="O155" i="4"/>
  <c r="L156" i="4"/>
  <c r="M156" i="4"/>
  <c r="P156" i="4" s="1"/>
  <c r="N156" i="4"/>
  <c r="O156" i="4"/>
  <c r="L157" i="4"/>
  <c r="M157" i="4"/>
  <c r="N157" i="4"/>
  <c r="O157" i="4"/>
  <c r="P157" i="4"/>
  <c r="L158" i="4"/>
  <c r="M158" i="4"/>
  <c r="N158" i="4"/>
  <c r="O158" i="4"/>
  <c r="L159" i="4"/>
  <c r="M159" i="4"/>
  <c r="N159" i="4"/>
  <c r="O159" i="4"/>
  <c r="L160" i="4"/>
  <c r="M160" i="4"/>
  <c r="N160" i="4"/>
  <c r="O160" i="4"/>
  <c r="P160" i="4"/>
  <c r="L161" i="4"/>
  <c r="M161" i="4"/>
  <c r="N161" i="4"/>
  <c r="O161" i="4"/>
  <c r="P161" i="4" s="1"/>
  <c r="L162" i="4"/>
  <c r="M162" i="4"/>
  <c r="N162" i="4"/>
  <c r="O162" i="4"/>
  <c r="L163" i="4"/>
  <c r="M163" i="4"/>
  <c r="N163" i="4"/>
  <c r="O163" i="4"/>
  <c r="L164" i="4"/>
  <c r="M164" i="4"/>
  <c r="P164" i="4" s="1"/>
  <c r="N164" i="4"/>
  <c r="O164" i="4"/>
  <c r="L165" i="4"/>
  <c r="M165" i="4"/>
  <c r="N165" i="4"/>
  <c r="O165" i="4"/>
  <c r="P165" i="4"/>
  <c r="L166" i="4"/>
  <c r="M166" i="4"/>
  <c r="N166" i="4"/>
  <c r="O166" i="4"/>
  <c r="L167" i="4"/>
  <c r="M167" i="4"/>
  <c r="N167" i="4"/>
  <c r="O167" i="4"/>
  <c r="L168" i="4"/>
  <c r="M168" i="4"/>
  <c r="N168" i="4"/>
  <c r="O168" i="4"/>
  <c r="P168" i="4"/>
  <c r="L169" i="4"/>
  <c r="M169" i="4"/>
  <c r="N169" i="4"/>
  <c r="O169" i="4"/>
  <c r="P169" i="4" s="1"/>
  <c r="L170" i="4"/>
  <c r="M170" i="4"/>
  <c r="N170" i="4"/>
  <c r="O170" i="4"/>
  <c r="L171" i="4"/>
  <c r="M171" i="4"/>
  <c r="N171" i="4"/>
  <c r="O171" i="4"/>
  <c r="L172" i="4"/>
  <c r="M172" i="4"/>
  <c r="N172" i="4"/>
  <c r="O172" i="4"/>
  <c r="P172" i="4"/>
  <c r="L173" i="4"/>
  <c r="M173" i="4"/>
  <c r="N173" i="4"/>
  <c r="O173" i="4"/>
  <c r="P173" i="4" s="1"/>
  <c r="L174" i="4"/>
  <c r="M174" i="4"/>
  <c r="N174" i="4"/>
  <c r="O174" i="4"/>
  <c r="L175" i="4"/>
  <c r="M175" i="4"/>
  <c r="N175" i="4"/>
  <c r="O175" i="4"/>
  <c r="L176" i="4"/>
  <c r="M176" i="4"/>
  <c r="N176" i="4"/>
  <c r="O176" i="4"/>
  <c r="P176" i="4"/>
  <c r="L177" i="4"/>
  <c r="M177" i="4"/>
  <c r="N177" i="4"/>
  <c r="O177" i="4"/>
  <c r="P177" i="4" s="1"/>
  <c r="L178" i="4"/>
  <c r="M178" i="4"/>
  <c r="P178" i="4" s="1"/>
  <c r="N178" i="4"/>
  <c r="O178" i="4"/>
  <c r="L179" i="4"/>
  <c r="M179" i="4"/>
  <c r="P179" i="4" s="1"/>
  <c r="N179" i="4"/>
  <c r="O179" i="4"/>
  <c r="L180" i="4"/>
  <c r="M180" i="4"/>
  <c r="N180" i="4"/>
  <c r="O180" i="4"/>
  <c r="P180" i="4"/>
  <c r="L181" i="4"/>
  <c r="M181" i="4"/>
  <c r="N181" i="4"/>
  <c r="O181" i="4"/>
  <c r="P181" i="4" s="1"/>
  <c r="L182" i="4"/>
  <c r="M182" i="4"/>
  <c r="N182" i="4"/>
  <c r="O182" i="4"/>
  <c r="L183" i="4"/>
  <c r="M183" i="4"/>
  <c r="N183" i="4"/>
  <c r="O183" i="4"/>
  <c r="L184" i="4"/>
  <c r="M184" i="4"/>
  <c r="N184" i="4"/>
  <c r="O184" i="4"/>
  <c r="P184" i="4"/>
  <c r="L185" i="4"/>
  <c r="M185" i="4"/>
  <c r="N185" i="4"/>
  <c r="O185" i="4"/>
  <c r="P185" i="4" s="1"/>
  <c r="L186" i="4"/>
  <c r="M186" i="4"/>
  <c r="P186" i="4" s="1"/>
  <c r="N186" i="4"/>
  <c r="O186" i="4"/>
  <c r="L187" i="4"/>
  <c r="M187" i="4"/>
  <c r="P187" i="4" s="1"/>
  <c r="N187" i="4"/>
  <c r="O187" i="4"/>
  <c r="L188" i="4"/>
  <c r="M188" i="4"/>
  <c r="P188" i="4" s="1"/>
  <c r="N188" i="4"/>
  <c r="O188" i="4"/>
  <c r="L189" i="4"/>
  <c r="M189" i="4"/>
  <c r="N189" i="4"/>
  <c r="O189" i="4"/>
  <c r="P189" i="4"/>
  <c r="L190" i="4"/>
  <c r="M190" i="4"/>
  <c r="N190" i="4"/>
  <c r="O190" i="4"/>
  <c r="L191" i="4"/>
  <c r="M191" i="4"/>
  <c r="N191" i="4"/>
  <c r="O191" i="4"/>
  <c r="L192" i="4"/>
  <c r="M192" i="4"/>
  <c r="N192" i="4"/>
  <c r="O192" i="4"/>
  <c r="P192" i="4"/>
  <c r="L193" i="4"/>
  <c r="M193" i="4"/>
  <c r="N193" i="4"/>
  <c r="O193" i="4"/>
  <c r="P193" i="4" s="1"/>
  <c r="L194" i="4"/>
  <c r="M194" i="4"/>
  <c r="N194" i="4"/>
  <c r="O194" i="4"/>
  <c r="L195" i="4"/>
  <c r="M195" i="4"/>
  <c r="N195" i="4"/>
  <c r="O195" i="4"/>
  <c r="L196" i="4"/>
  <c r="M196" i="4"/>
  <c r="P196" i="4" s="1"/>
  <c r="N196" i="4"/>
  <c r="O196" i="4"/>
  <c r="L197" i="4"/>
  <c r="M197" i="4"/>
  <c r="N197" i="4"/>
  <c r="O197" i="4"/>
  <c r="P197" i="4"/>
  <c r="L198" i="4"/>
  <c r="M198" i="4"/>
  <c r="N198" i="4"/>
  <c r="O198" i="4"/>
  <c r="L199" i="4"/>
  <c r="M199" i="4"/>
  <c r="N199" i="4"/>
  <c r="O199" i="4"/>
  <c r="L200" i="4"/>
  <c r="M200" i="4"/>
  <c r="N200" i="4"/>
  <c r="O200" i="4"/>
  <c r="P200" i="4"/>
  <c r="L201" i="4"/>
  <c r="M201" i="4"/>
  <c r="N201" i="4"/>
  <c r="O201" i="4"/>
  <c r="P201" i="4" s="1"/>
  <c r="L202" i="4"/>
  <c r="M202" i="4"/>
  <c r="N202" i="4"/>
  <c r="O202" i="4"/>
  <c r="L203" i="4"/>
  <c r="M203" i="4"/>
  <c r="N203" i="4"/>
  <c r="O203" i="4"/>
  <c r="L204" i="4"/>
  <c r="M204" i="4"/>
  <c r="N204" i="4"/>
  <c r="O204" i="4"/>
  <c r="P204" i="4"/>
  <c r="L205" i="4"/>
  <c r="M205" i="4"/>
  <c r="N205" i="4"/>
  <c r="O205" i="4"/>
  <c r="P205" i="4" s="1"/>
  <c r="L206" i="4"/>
  <c r="M206" i="4"/>
  <c r="N206" i="4"/>
  <c r="O206" i="4"/>
  <c r="L207" i="4"/>
  <c r="M207" i="4"/>
  <c r="N207" i="4"/>
  <c r="O207" i="4"/>
  <c r="L208" i="4"/>
  <c r="M208" i="4"/>
  <c r="N208" i="4"/>
  <c r="O208" i="4"/>
  <c r="P208" i="4"/>
  <c r="L209" i="4"/>
  <c r="M209" i="4"/>
  <c r="N209" i="4"/>
  <c r="O209" i="4"/>
  <c r="P209" i="4" s="1"/>
  <c r="L210" i="4"/>
  <c r="M210" i="4"/>
  <c r="P210" i="4" s="1"/>
  <c r="N210" i="4"/>
  <c r="O210" i="4"/>
  <c r="L211" i="4"/>
  <c r="M211" i="4"/>
  <c r="P211" i="4" s="1"/>
  <c r="N211" i="4"/>
  <c r="O211" i="4"/>
  <c r="L212" i="4"/>
  <c r="M212" i="4"/>
  <c r="N212" i="4"/>
  <c r="O212" i="4"/>
  <c r="P212" i="4"/>
  <c r="L213" i="4"/>
  <c r="M213" i="4"/>
  <c r="N213" i="4"/>
  <c r="O213" i="4"/>
  <c r="P213" i="4" s="1"/>
  <c r="L214" i="4"/>
  <c r="M214" i="4"/>
  <c r="N214" i="4"/>
  <c r="O214" i="4"/>
  <c r="L215" i="4"/>
  <c r="M215" i="4"/>
  <c r="N215" i="4"/>
  <c r="O215" i="4"/>
  <c r="L216" i="4"/>
  <c r="M216" i="4"/>
  <c r="N216" i="4"/>
  <c r="O216" i="4"/>
  <c r="P216" i="4"/>
  <c r="L217" i="4"/>
  <c r="M217" i="4"/>
  <c r="N217" i="4"/>
  <c r="O217" i="4"/>
  <c r="P217" i="4" s="1"/>
  <c r="L218" i="4"/>
  <c r="M218" i="4"/>
  <c r="P218" i="4" s="1"/>
  <c r="N218" i="4"/>
  <c r="O218" i="4"/>
  <c r="L219" i="4"/>
  <c r="M219" i="4"/>
  <c r="P219" i="4" s="1"/>
  <c r="N219" i="4"/>
  <c r="O219" i="4"/>
  <c r="L220" i="4"/>
  <c r="M220" i="4"/>
  <c r="P220" i="4" s="1"/>
  <c r="N220" i="4"/>
  <c r="O220" i="4"/>
  <c r="L221" i="4"/>
  <c r="M221" i="4"/>
  <c r="N221" i="4"/>
  <c r="O221" i="4"/>
  <c r="P221" i="4"/>
  <c r="L222" i="4"/>
  <c r="M222" i="4"/>
  <c r="N222" i="4"/>
  <c r="O222" i="4"/>
  <c r="L223" i="4"/>
  <c r="M223" i="4"/>
  <c r="N223" i="4"/>
  <c r="O223" i="4"/>
  <c r="L224" i="4"/>
  <c r="M224" i="4"/>
  <c r="N224" i="4"/>
  <c r="O224" i="4"/>
  <c r="P224" i="4"/>
  <c r="L225" i="4"/>
  <c r="M225" i="4"/>
  <c r="N225" i="4"/>
  <c r="O225" i="4"/>
  <c r="P225" i="4" s="1"/>
  <c r="L226" i="4"/>
  <c r="M226" i="4"/>
  <c r="N226" i="4"/>
  <c r="O226" i="4"/>
  <c r="L227" i="4"/>
  <c r="M227" i="4"/>
  <c r="N227" i="4"/>
  <c r="O227" i="4"/>
  <c r="L228" i="4"/>
  <c r="M228" i="4"/>
  <c r="P228" i="4" s="1"/>
  <c r="N228" i="4"/>
  <c r="O228" i="4"/>
  <c r="L229" i="4"/>
  <c r="M229" i="4"/>
  <c r="N229" i="4"/>
  <c r="O229" i="4"/>
  <c r="P229" i="4"/>
  <c r="L230" i="4"/>
  <c r="M230" i="4"/>
  <c r="N230" i="4"/>
  <c r="O230" i="4"/>
  <c r="L231" i="4"/>
  <c r="M231" i="4"/>
  <c r="N231" i="4"/>
  <c r="O231" i="4"/>
  <c r="L232" i="4"/>
  <c r="P232" i="4" s="1"/>
  <c r="M232" i="4"/>
  <c r="N232" i="4"/>
  <c r="O232" i="4"/>
  <c r="L233" i="4"/>
  <c r="M233" i="4"/>
  <c r="N233" i="4"/>
  <c r="O233" i="4"/>
  <c r="P233" i="4" s="1"/>
  <c r="L234" i="4"/>
  <c r="M234" i="4"/>
  <c r="N234" i="4"/>
  <c r="O234" i="4"/>
  <c r="L235" i="4"/>
  <c r="M235" i="4"/>
  <c r="N235" i="4"/>
  <c r="O235" i="4"/>
  <c r="L236" i="4"/>
  <c r="M236" i="4"/>
  <c r="N236" i="4"/>
  <c r="O236" i="4"/>
  <c r="P236" i="4"/>
  <c r="L237" i="4"/>
  <c r="M237" i="4"/>
  <c r="N237" i="4"/>
  <c r="O237" i="4"/>
  <c r="P237" i="4" s="1"/>
  <c r="L238" i="4"/>
  <c r="M238" i="4"/>
  <c r="N238" i="4"/>
  <c r="O238" i="4"/>
  <c r="L239" i="4"/>
  <c r="M239" i="4"/>
  <c r="N239" i="4"/>
  <c r="O239" i="4"/>
  <c r="L240" i="4"/>
  <c r="M240" i="4"/>
  <c r="N240" i="4"/>
  <c r="O240" i="4"/>
  <c r="P240" i="4"/>
  <c r="L241" i="4"/>
  <c r="M241" i="4"/>
  <c r="N241" i="4"/>
  <c r="O241" i="4"/>
  <c r="P241" i="4" s="1"/>
  <c r="L242" i="4"/>
  <c r="M242" i="4"/>
  <c r="P242" i="4" s="1"/>
  <c r="N242" i="4"/>
  <c r="O242" i="4"/>
  <c r="L243" i="4"/>
  <c r="M243" i="4"/>
  <c r="P243" i="4" s="1"/>
  <c r="N243" i="4"/>
  <c r="O243" i="4"/>
  <c r="L244" i="4"/>
  <c r="M244" i="4"/>
  <c r="N244" i="4"/>
  <c r="O244" i="4"/>
  <c r="P244" i="4"/>
  <c r="L245" i="4"/>
  <c r="M245" i="4"/>
  <c r="N245" i="4"/>
  <c r="O245" i="4"/>
  <c r="P245" i="4" s="1"/>
  <c r="L246" i="4"/>
  <c r="M246" i="4"/>
  <c r="N246" i="4"/>
  <c r="O246" i="4"/>
  <c r="L247" i="4"/>
  <c r="M247" i="4"/>
  <c r="N247" i="4"/>
  <c r="O247" i="4"/>
  <c r="L248" i="4"/>
  <c r="M248" i="4"/>
  <c r="N248" i="4"/>
  <c r="O248" i="4"/>
  <c r="P248" i="4"/>
  <c r="L249" i="4"/>
  <c r="M249" i="4"/>
  <c r="N249" i="4"/>
  <c r="O249" i="4"/>
  <c r="P249" i="4" s="1"/>
  <c r="L250" i="4"/>
  <c r="M250" i="4"/>
  <c r="P250" i="4" s="1"/>
  <c r="N250" i="4"/>
  <c r="O250" i="4"/>
  <c r="L251" i="4"/>
  <c r="M251" i="4"/>
  <c r="P251" i="4" s="1"/>
  <c r="N251" i="4"/>
  <c r="O251" i="4"/>
  <c r="L252" i="4"/>
  <c r="M252" i="4"/>
  <c r="P252" i="4" s="1"/>
  <c r="N252" i="4"/>
  <c r="O252" i="4"/>
  <c r="L253" i="4"/>
  <c r="M253" i="4"/>
  <c r="N253" i="4"/>
  <c r="O253" i="4"/>
  <c r="P253" i="4"/>
  <c r="L254" i="4"/>
  <c r="M254" i="4"/>
  <c r="N254" i="4"/>
  <c r="O254" i="4"/>
  <c r="L255" i="4"/>
  <c r="M255" i="4"/>
  <c r="N255" i="4"/>
  <c r="O255" i="4"/>
  <c r="L256" i="4"/>
  <c r="M256" i="4"/>
  <c r="N256" i="4"/>
  <c r="O256" i="4"/>
  <c r="P256" i="4"/>
  <c r="L257" i="4"/>
  <c r="M257" i="4"/>
  <c r="N257" i="4"/>
  <c r="O257" i="4"/>
  <c r="P257" i="4" s="1"/>
  <c r="L258" i="4"/>
  <c r="M258" i="4"/>
  <c r="N258" i="4"/>
  <c r="O258" i="4"/>
  <c r="L259" i="4"/>
  <c r="M259" i="4"/>
  <c r="N259" i="4"/>
  <c r="O259" i="4"/>
  <c r="L260" i="4"/>
  <c r="M260" i="4"/>
  <c r="P260" i="4" s="1"/>
  <c r="N260" i="4"/>
  <c r="O260" i="4"/>
  <c r="L261" i="4"/>
  <c r="M261" i="4"/>
  <c r="N261" i="4"/>
  <c r="O261" i="4"/>
  <c r="P261" i="4"/>
  <c r="L262" i="4"/>
  <c r="M262" i="4"/>
  <c r="N262" i="4"/>
  <c r="O262" i="4"/>
  <c r="L263" i="4"/>
  <c r="M263" i="4"/>
  <c r="N263" i="4"/>
  <c r="O263" i="4"/>
  <c r="L264" i="4"/>
  <c r="M264" i="4"/>
  <c r="N264" i="4"/>
  <c r="O264" i="4"/>
  <c r="P264" i="4"/>
  <c r="L265" i="4"/>
  <c r="M265" i="4"/>
  <c r="N265" i="4"/>
  <c r="O265" i="4"/>
  <c r="P265" i="4" s="1"/>
  <c r="L266" i="4"/>
  <c r="M266" i="4"/>
  <c r="N266" i="4"/>
  <c r="O266" i="4"/>
  <c r="L267" i="4"/>
  <c r="M267" i="4"/>
  <c r="N267" i="4"/>
  <c r="O267" i="4"/>
  <c r="L268" i="4"/>
  <c r="M268" i="4"/>
  <c r="N268" i="4"/>
  <c r="O268" i="4"/>
  <c r="P268" i="4"/>
  <c r="L269" i="4"/>
  <c r="M269" i="4"/>
  <c r="N269" i="4"/>
  <c r="O269" i="4"/>
  <c r="P269" i="4" s="1"/>
  <c r="L270" i="4"/>
  <c r="M270" i="4"/>
  <c r="N270" i="4"/>
  <c r="O270" i="4"/>
  <c r="L271" i="4"/>
  <c r="M271" i="4"/>
  <c r="N271" i="4"/>
  <c r="O271" i="4"/>
  <c r="L272" i="4"/>
  <c r="P272" i="4" s="1"/>
  <c r="M272" i="4"/>
  <c r="N272" i="4"/>
  <c r="O272" i="4"/>
  <c r="L273" i="4"/>
  <c r="M273" i="4"/>
  <c r="N273" i="4"/>
  <c r="O273" i="4"/>
  <c r="P273" i="4" s="1"/>
  <c r="N274" i="4"/>
  <c r="F275" i="4"/>
  <c r="G275" i="4"/>
  <c r="H275" i="4"/>
  <c r="I275" i="4"/>
  <c r="E275" i="4"/>
  <c r="F274" i="4"/>
  <c r="G274" i="4"/>
  <c r="H274" i="4"/>
  <c r="E274" i="4"/>
  <c r="I274"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U547" i="9" l="1"/>
  <c r="X547" i="9"/>
  <c r="V547" i="9"/>
  <c r="AB547" i="9"/>
  <c r="AA547" i="9"/>
  <c r="R547" i="9"/>
  <c r="Y547" i="9"/>
  <c r="Z547" i="9"/>
  <c r="T547" i="9"/>
  <c r="W547" i="9"/>
  <c r="S547" i="9"/>
  <c r="AA390" i="6"/>
  <c r="AA379" i="6"/>
  <c r="E275" i="6"/>
  <c r="AZ200" i="6"/>
  <c r="AZ38" i="6"/>
  <c r="AZ136" i="6"/>
  <c r="AZ59" i="6"/>
  <c r="AZ104" i="6"/>
  <c r="AZ131" i="6"/>
  <c r="AZ164" i="6"/>
  <c r="AZ177" i="6"/>
  <c r="AZ212" i="6"/>
  <c r="AZ225" i="6"/>
  <c r="AZ241" i="6"/>
  <c r="AZ260" i="6"/>
  <c r="AZ58" i="6"/>
  <c r="AZ90" i="6"/>
  <c r="AZ122" i="6"/>
  <c r="AZ154" i="6"/>
  <c r="AZ86" i="6"/>
  <c r="AZ230" i="6"/>
  <c r="AZ97" i="6"/>
  <c r="AZ168" i="6"/>
  <c r="AZ186" i="6"/>
  <c r="AZ100" i="6"/>
  <c r="AZ6" i="6"/>
  <c r="AZ22" i="6"/>
  <c r="AZ166" i="6"/>
  <c r="AZ198" i="6"/>
  <c r="AZ75" i="6"/>
  <c r="AZ116" i="6"/>
  <c r="AZ132" i="6"/>
  <c r="AZ148" i="6"/>
  <c r="AZ228" i="6"/>
  <c r="AZ244" i="6"/>
  <c r="AZ145" i="6"/>
  <c r="AZ26" i="6"/>
  <c r="AZ54" i="6"/>
  <c r="AZ70" i="6"/>
  <c r="AZ102" i="6"/>
  <c r="AZ118" i="6"/>
  <c r="AZ196" i="6"/>
  <c r="AZ80" i="6"/>
  <c r="AZ123" i="6"/>
  <c r="AZ115" i="6"/>
  <c r="AZ218" i="6"/>
  <c r="AZ150" i="6"/>
  <c r="AZ161" i="6"/>
  <c r="AZ180" i="6"/>
  <c r="AZ217" i="6"/>
  <c r="AZ246" i="6"/>
  <c r="AZ10" i="6"/>
  <c r="AZ42" i="6"/>
  <c r="AZ106" i="6"/>
  <c r="AZ138" i="6"/>
  <c r="AZ170" i="6"/>
  <c r="AZ151" i="6"/>
  <c r="AZ182" i="6"/>
  <c r="AZ214" i="6"/>
  <c r="AZ18" i="6"/>
  <c r="AZ50" i="6"/>
  <c r="AZ82" i="6"/>
  <c r="AZ114" i="6"/>
  <c r="AZ146" i="6"/>
  <c r="AZ178" i="6"/>
  <c r="AZ3" i="6"/>
  <c r="AZ193" i="6"/>
  <c r="AZ262" i="6"/>
  <c r="AZ265" i="6"/>
  <c r="AZ202" i="6"/>
  <c r="AZ120" i="6"/>
  <c r="AZ152" i="6"/>
  <c r="AZ184" i="6"/>
  <c r="AZ216" i="6"/>
  <c r="AZ9" i="6"/>
  <c r="AQ274" i="6"/>
  <c r="AZ53" i="6"/>
  <c r="AZ69" i="6"/>
  <c r="AZ250" i="6"/>
  <c r="AW274" i="6"/>
  <c r="AZ185" i="6"/>
  <c r="AD274" i="6"/>
  <c r="AZ255" i="6"/>
  <c r="AY274" i="6"/>
  <c r="AP274" i="6"/>
  <c r="AZ159" i="6"/>
  <c r="R275" i="6"/>
  <c r="H275" i="6"/>
  <c r="F275" i="6"/>
  <c r="I275" i="6"/>
  <c r="X275" i="6"/>
  <c r="AZ91" i="6"/>
  <c r="AZ4" i="6"/>
  <c r="AJ274" i="6"/>
  <c r="AZ229" i="6"/>
  <c r="AZ237" i="6"/>
  <c r="AZ269" i="6"/>
  <c r="AZ14" i="6"/>
  <c r="AZ30" i="6"/>
  <c r="AZ34" i="6"/>
  <c r="AZ46" i="6"/>
  <c r="AZ62" i="6"/>
  <c r="AZ66" i="6"/>
  <c r="AZ78" i="6"/>
  <c r="AZ94" i="6"/>
  <c r="AZ98" i="6"/>
  <c r="AZ110" i="6"/>
  <c r="AZ126" i="6"/>
  <c r="AZ130" i="6"/>
  <c r="AZ142" i="6"/>
  <c r="AZ158" i="6"/>
  <c r="AZ162" i="6"/>
  <c r="AZ174" i="6"/>
  <c r="AZ190" i="6"/>
  <c r="AZ194" i="6"/>
  <c r="AZ206" i="6"/>
  <c r="AZ222" i="6"/>
  <c r="AZ226" i="6"/>
  <c r="AZ238" i="6"/>
  <c r="AZ254" i="6"/>
  <c r="AZ258" i="6"/>
  <c r="AZ270" i="6"/>
  <c r="AN274" i="6"/>
  <c r="AI274" i="6"/>
  <c r="AZ79" i="6"/>
  <c r="AZ199" i="6"/>
  <c r="AZ211" i="6"/>
  <c r="G275" i="6"/>
  <c r="V275" i="6"/>
  <c r="L275" i="6"/>
  <c r="U275" i="6"/>
  <c r="M275" i="6"/>
  <c r="N275" i="6"/>
  <c r="AZ210" i="6"/>
  <c r="AZ108" i="6"/>
  <c r="AZ124" i="6"/>
  <c r="AZ140" i="6"/>
  <c r="AZ156" i="6"/>
  <c r="AZ172" i="6"/>
  <c r="AZ188" i="6"/>
  <c r="AZ204" i="6"/>
  <c r="AZ220" i="6"/>
  <c r="AZ236" i="6"/>
  <c r="AZ252" i="6"/>
  <c r="AZ268" i="6"/>
  <c r="AU274" i="6"/>
  <c r="AZ17" i="6"/>
  <c r="AZ37" i="6"/>
  <c r="AZ49" i="6"/>
  <c r="AZ73" i="6"/>
  <c r="AZ85" i="6"/>
  <c r="AZ105" i="6"/>
  <c r="AZ113" i="6"/>
  <c r="AZ133" i="6"/>
  <c r="AZ149" i="6"/>
  <c r="AZ169" i="6"/>
  <c r="AS274" i="6"/>
  <c r="AZ31" i="6"/>
  <c r="AZ43" i="6"/>
  <c r="AZ119" i="6"/>
  <c r="AZ155" i="6"/>
  <c r="AZ231" i="6"/>
  <c r="AZ243" i="6"/>
  <c r="AZ2" i="6"/>
  <c r="AZ147" i="6"/>
  <c r="K275" i="6"/>
  <c r="Z275" i="6"/>
  <c r="J275" i="6"/>
  <c r="S275" i="6"/>
  <c r="P275" i="6"/>
  <c r="Q275" i="6"/>
  <c r="AZ74" i="6"/>
  <c r="AZ232" i="6"/>
  <c r="AZ234" i="6"/>
  <c r="AZ248" i="6"/>
  <c r="AZ264" i="6"/>
  <c r="AZ266" i="6"/>
  <c r="AZ242" i="6"/>
  <c r="AZ209" i="6"/>
  <c r="AZ233" i="6"/>
  <c r="AZ249" i="6"/>
  <c r="AZ257" i="6"/>
  <c r="AZ273" i="6"/>
  <c r="AZ48" i="6"/>
  <c r="AZ64" i="6"/>
  <c r="AZ96" i="6"/>
  <c r="AZ112" i="6"/>
  <c r="AZ128" i="6"/>
  <c r="AZ144" i="6"/>
  <c r="AZ160" i="6"/>
  <c r="AZ176" i="6"/>
  <c r="AZ192" i="6"/>
  <c r="AZ208" i="6"/>
  <c r="AZ224" i="6"/>
  <c r="AZ240" i="6"/>
  <c r="AZ256" i="6"/>
  <c r="AZ272" i="6"/>
  <c r="AZ121" i="6"/>
  <c r="AZ129" i="6"/>
  <c r="AZ137" i="6"/>
  <c r="AZ153" i="6"/>
  <c r="AZ165" i="6"/>
  <c r="AZ173" i="6"/>
  <c r="AZ181" i="6"/>
  <c r="AZ201" i="6"/>
  <c r="AZ143" i="6"/>
  <c r="AZ267" i="6"/>
  <c r="AZ245" i="6"/>
  <c r="AZ261" i="6"/>
  <c r="AX274" i="6"/>
  <c r="AZ87" i="6"/>
  <c r="AZ8" i="6"/>
  <c r="AZ27" i="6"/>
  <c r="AZ51" i="6"/>
  <c r="AZ103" i="6"/>
  <c r="AZ127" i="6"/>
  <c r="AZ167" i="6"/>
  <c r="O275" i="6"/>
  <c r="Y275" i="6"/>
  <c r="W275" i="6"/>
  <c r="T275" i="6"/>
  <c r="AZ21" i="6"/>
  <c r="AZ61" i="6"/>
  <c r="AZ81" i="6"/>
  <c r="AO274" i="6"/>
  <c r="AZ11" i="6"/>
  <c r="AZ28" i="6"/>
  <c r="AZ125" i="6"/>
  <c r="AZ189" i="6"/>
  <c r="AZ253" i="6"/>
  <c r="AG274" i="6"/>
  <c r="AZ23" i="6"/>
  <c r="AZ99" i="6"/>
  <c r="AZ263" i="6"/>
  <c r="AZ16" i="6"/>
  <c r="AZ76" i="6"/>
  <c r="AZ7" i="6"/>
  <c r="AZ187" i="6"/>
  <c r="AH274" i="6"/>
  <c r="AZ20" i="6"/>
  <c r="AZ36" i="6"/>
  <c r="AZ89" i="6"/>
  <c r="AZ117" i="6"/>
  <c r="AZ141" i="6"/>
  <c r="AZ205" i="6"/>
  <c r="AF274" i="6"/>
  <c r="AZ55" i="6"/>
  <c r="AZ163" i="6"/>
  <c r="AZ179" i="6"/>
  <c r="AZ12" i="6"/>
  <c r="AZ56" i="6"/>
  <c r="AZ65" i="6"/>
  <c r="AK274" i="6"/>
  <c r="AL274" i="6"/>
  <c r="AZ183" i="6"/>
  <c r="AZ191" i="6"/>
  <c r="AZ203" i="6"/>
  <c r="AZ215" i="6"/>
  <c r="AZ227" i="6"/>
  <c r="AZ24" i="6"/>
  <c r="AZ84" i="6"/>
  <c r="AZ139" i="6"/>
  <c r="AZ39" i="6"/>
  <c r="AZ175" i="6"/>
  <c r="AZ44" i="6"/>
  <c r="AZ77" i="6"/>
  <c r="AZ5" i="6"/>
  <c r="AZ88" i="6"/>
  <c r="AZ271" i="6"/>
  <c r="AZ93" i="6"/>
  <c r="AZ157" i="6"/>
  <c r="AZ221" i="6"/>
  <c r="AV274" i="6"/>
  <c r="AZ35" i="6"/>
  <c r="AZ52" i="6"/>
  <c r="AZ223" i="6"/>
  <c r="AE274" i="6"/>
  <c r="AZ72" i="6"/>
  <c r="AZ13" i="6"/>
  <c r="AZ29" i="6"/>
  <c r="AZ33" i="6"/>
  <c r="AZ41" i="6"/>
  <c r="AZ45" i="6"/>
  <c r="AZ109" i="6"/>
  <c r="AZ15" i="6"/>
  <c r="AZ71" i="6"/>
  <c r="AZ40" i="6"/>
  <c r="AZ92" i="6"/>
  <c r="AZ235" i="6"/>
  <c r="AT274" i="6"/>
  <c r="AZ47" i="6"/>
  <c r="AZ111" i="6"/>
  <c r="AZ171" i="6"/>
  <c r="AZ32" i="6"/>
  <c r="AZ60" i="6"/>
  <c r="AZ101" i="6"/>
  <c r="AZ197" i="6"/>
  <c r="AZ213" i="6"/>
  <c r="AZ19" i="6"/>
  <c r="AZ83" i="6"/>
  <c r="AZ107" i="6"/>
  <c r="AZ195" i="6"/>
  <c r="AZ207" i="6"/>
  <c r="AZ219" i="6"/>
  <c r="AZ239" i="6"/>
  <c r="AZ247" i="6"/>
  <c r="AZ251" i="6"/>
  <c r="AZ259" i="6"/>
  <c r="AM274" i="6"/>
  <c r="AZ25" i="6"/>
  <c r="AZ57" i="6"/>
  <c r="AR274" i="6"/>
  <c r="AZ67" i="6"/>
  <c r="AZ135" i="6"/>
  <c r="AZ68" i="6"/>
  <c r="AZ95" i="6"/>
  <c r="AZ63" i="6"/>
  <c r="P259" i="4"/>
  <c r="P227" i="4"/>
  <c r="P226" i="4"/>
  <c r="P195" i="4"/>
  <c r="P194" i="4"/>
  <c r="P163" i="4"/>
  <c r="P162" i="4"/>
  <c r="P131" i="4"/>
  <c r="P130" i="4"/>
  <c r="P99" i="4"/>
  <c r="P98" i="4"/>
  <c r="P87" i="4"/>
  <c r="P71" i="4"/>
  <c r="P60" i="4"/>
  <c r="P55" i="4"/>
  <c r="P44" i="4"/>
  <c r="P39" i="4"/>
  <c r="P23" i="4"/>
  <c r="P18" i="4"/>
  <c r="P266" i="4"/>
  <c r="P235" i="4"/>
  <c r="P234" i="4"/>
  <c r="P203" i="4"/>
  <c r="P202" i="4"/>
  <c r="P171" i="4"/>
  <c r="P170" i="4"/>
  <c r="P139" i="4"/>
  <c r="P138" i="4"/>
  <c r="P107" i="4"/>
  <c r="P106" i="4"/>
  <c r="P258" i="4"/>
  <c r="P267" i="4"/>
  <c r="P12" i="4"/>
  <c r="P7" i="4"/>
  <c r="P2" i="4"/>
  <c r="P271" i="4"/>
  <c r="P270" i="4"/>
  <c r="P263" i="4"/>
  <c r="P262" i="4"/>
  <c r="P255" i="4"/>
  <c r="P254" i="4"/>
  <c r="P247" i="4"/>
  <c r="P246" i="4"/>
  <c r="P239" i="4"/>
  <c r="P238" i="4"/>
  <c r="P231" i="4"/>
  <c r="P230" i="4"/>
  <c r="P223" i="4"/>
  <c r="P222" i="4"/>
  <c r="P215" i="4"/>
  <c r="P214" i="4"/>
  <c r="P207" i="4"/>
  <c r="P206" i="4"/>
  <c r="P199" i="4"/>
  <c r="P198" i="4"/>
  <c r="P191" i="4"/>
  <c r="P190" i="4"/>
  <c r="P183" i="4"/>
  <c r="P182" i="4"/>
  <c r="P175" i="4"/>
  <c r="P174" i="4"/>
  <c r="P167" i="4"/>
  <c r="P166" i="4"/>
  <c r="P159" i="4"/>
  <c r="P158" i="4"/>
  <c r="P151" i="4"/>
  <c r="P150" i="4"/>
  <c r="P143" i="4"/>
  <c r="P142" i="4"/>
  <c r="P135" i="4"/>
  <c r="P134" i="4"/>
  <c r="P127" i="4"/>
  <c r="P126" i="4"/>
  <c r="P119" i="4"/>
  <c r="P118" i="4"/>
  <c r="P111" i="4"/>
  <c r="P110" i="4"/>
  <c r="P103" i="4"/>
  <c r="P102" i="4"/>
  <c r="P95" i="4"/>
  <c r="P94" i="4"/>
  <c r="P83" i="4"/>
  <c r="P82" i="4"/>
  <c r="P67" i="4"/>
  <c r="P66" i="4"/>
  <c r="P51" i="4"/>
  <c r="P50" i="4"/>
  <c r="P35" i="4"/>
  <c r="P34" i="4"/>
  <c r="P24" i="4"/>
  <c r="P19" i="4"/>
  <c r="P14" i="4"/>
  <c r="P3" i="4"/>
  <c r="P78" i="4"/>
  <c r="P63" i="4"/>
  <c r="P62" i="4"/>
  <c r="P47" i="4"/>
  <c r="P46" i="4"/>
  <c r="P31" i="4"/>
  <c r="P30" i="4"/>
  <c r="P15" i="4"/>
  <c r="P10" i="4"/>
  <c r="L274" i="4"/>
  <c r="M274" i="4"/>
  <c r="AZ274" i="6" l="1"/>
  <c r="AZ275" i="6" s="1"/>
  <c r="P274" i="4"/>
  <c r="AD275" i="6" l="1"/>
  <c r="AO275" i="6"/>
  <c r="AY275" i="6"/>
  <c r="AH275" i="6"/>
  <c r="AF275" i="6"/>
  <c r="AJ275" i="6"/>
  <c r="AQ275" i="6"/>
  <c r="AP275" i="6"/>
  <c r="AG275" i="6"/>
  <c r="AN275" i="6"/>
  <c r="AL275" i="6"/>
  <c r="AR275" i="6"/>
  <c r="AS275" i="6"/>
  <c r="AW275" i="6"/>
  <c r="AX275" i="6"/>
  <c r="AK275" i="6"/>
  <c r="AI275" i="6"/>
  <c r="AT275" i="6"/>
  <c r="AE275" i="6"/>
  <c r="AM275" i="6"/>
  <c r="AV275" i="6"/>
  <c r="AU275" i="6"/>
  <c r="P275" i="4"/>
  <c r="O275" i="4"/>
  <c r="N275" i="4"/>
  <c r="L275" i="4"/>
  <c r="M275" i="4"/>
  <c r="F275" i="1" l="1"/>
  <c r="G275" i="1"/>
  <c r="H275" i="1"/>
  <c r="I275" i="1"/>
  <c r="J275" i="1"/>
  <c r="K275" i="1"/>
  <c r="L275" i="1"/>
  <c r="M275" i="1"/>
  <c r="N275" i="1"/>
  <c r="O275" i="1"/>
  <c r="P275" i="1"/>
  <c r="Q275" i="1"/>
  <c r="AA116" i="1"/>
  <c r="Y34" i="1"/>
  <c r="Y98" i="1"/>
  <c r="Y162" i="1"/>
  <c r="Y226" i="1"/>
  <c r="X19" i="1"/>
  <c r="X59" i="1"/>
  <c r="X91" i="1"/>
  <c r="X123" i="1"/>
  <c r="X155" i="1"/>
  <c r="X187" i="1"/>
  <c r="X204" i="1"/>
  <c r="X220" i="1"/>
  <c r="X236" i="1"/>
  <c r="X252" i="1"/>
  <c r="X268" i="1"/>
  <c r="V14" i="1"/>
  <c r="V30" i="1"/>
  <c r="V46" i="1"/>
  <c r="V62" i="1"/>
  <c r="V78" i="1"/>
  <c r="V94" i="1"/>
  <c r="V110" i="1"/>
  <c r="V126" i="1"/>
  <c r="V142" i="1"/>
  <c r="V158" i="1"/>
  <c r="V174" i="1"/>
  <c r="V190" i="1"/>
  <c r="V206" i="1"/>
  <c r="V222" i="1"/>
  <c r="V238" i="1"/>
  <c r="V254" i="1"/>
  <c r="V270" i="1"/>
  <c r="U15" i="1"/>
  <c r="U31" i="1"/>
  <c r="U47" i="1"/>
  <c r="U63" i="1"/>
  <c r="U79" i="1"/>
  <c r="U95" i="1"/>
  <c r="U111" i="1"/>
  <c r="U122" i="1"/>
  <c r="U130" i="1"/>
  <c r="U138" i="1"/>
  <c r="U146" i="1"/>
  <c r="U154" i="1"/>
  <c r="U162" i="1"/>
  <c r="U170" i="1"/>
  <c r="U178" i="1"/>
  <c r="U186" i="1"/>
  <c r="U194" i="1"/>
  <c r="U202" i="1"/>
  <c r="U210" i="1"/>
  <c r="U218" i="1"/>
  <c r="U226" i="1"/>
  <c r="U234" i="1"/>
  <c r="U242" i="1"/>
  <c r="U250" i="1"/>
  <c r="U258" i="1"/>
  <c r="U266" i="1"/>
  <c r="T3" i="1"/>
  <c r="T11" i="1"/>
  <c r="T19" i="1"/>
  <c r="T27" i="1"/>
  <c r="T35" i="1"/>
  <c r="T43" i="1"/>
  <c r="T51" i="1"/>
  <c r="T59" i="1"/>
  <c r="T67" i="1"/>
  <c r="T75" i="1"/>
  <c r="T83" i="1"/>
  <c r="T91" i="1"/>
  <c r="T99" i="1"/>
  <c r="T107" i="1"/>
  <c r="T115" i="1"/>
  <c r="T123" i="1"/>
  <c r="T131" i="1"/>
  <c r="T139" i="1"/>
  <c r="T147" i="1"/>
  <c r="T155" i="1"/>
  <c r="T163" i="1"/>
  <c r="T171" i="1"/>
  <c r="T179" i="1"/>
  <c r="T187" i="1"/>
  <c r="T195" i="1"/>
  <c r="T203" i="1"/>
  <c r="T211" i="1"/>
  <c r="T219" i="1"/>
  <c r="T227" i="1"/>
  <c r="T235" i="1"/>
  <c r="T243" i="1"/>
  <c r="T251" i="1"/>
  <c r="T258" i="1"/>
  <c r="T262" i="1"/>
  <c r="T266" i="1"/>
  <c r="T270" i="1"/>
  <c r="AC2" i="1"/>
  <c r="AB2" i="1"/>
  <c r="Y2" i="1"/>
  <c r="X2" i="1"/>
  <c r="U2" i="1"/>
  <c r="F274" i="1"/>
  <c r="G274" i="1"/>
  <c r="H274" i="1"/>
  <c r="I274" i="1"/>
  <c r="J274" i="1"/>
  <c r="K274" i="1"/>
  <c r="L274" i="1"/>
  <c r="M274" i="1"/>
  <c r="N274" i="1"/>
  <c r="O274" i="1"/>
  <c r="P274" i="1"/>
  <c r="E274" i="1"/>
  <c r="Q274" i="1" s="1"/>
  <c r="Q2" i="1"/>
  <c r="AE2" i="1" s="1"/>
  <c r="Q3" i="1"/>
  <c r="X3" i="1" s="1"/>
  <c r="Q4" i="1"/>
  <c r="Q5" i="1"/>
  <c r="W5" i="1" s="1"/>
  <c r="Q6" i="1"/>
  <c r="V6" i="1" s="1"/>
  <c r="Q7" i="1"/>
  <c r="Q8" i="1"/>
  <c r="Q9" i="1"/>
  <c r="Q10" i="1"/>
  <c r="V10" i="1" s="1"/>
  <c r="Q11" i="1"/>
  <c r="U11" i="1" s="1"/>
  <c r="Q12" i="1"/>
  <c r="Q13" i="1"/>
  <c r="Q14" i="1"/>
  <c r="Q15" i="1"/>
  <c r="Q16" i="1"/>
  <c r="T16" i="1" s="1"/>
  <c r="Q17" i="1"/>
  <c r="Q18" i="1"/>
  <c r="Y18" i="1" s="1"/>
  <c r="Q19" i="1"/>
  <c r="Q20" i="1"/>
  <c r="Q21" i="1"/>
  <c r="W21" i="1" s="1"/>
  <c r="Q22" i="1"/>
  <c r="V22" i="1" s="1"/>
  <c r="Q23" i="1"/>
  <c r="Q24" i="1"/>
  <c r="T24" i="1" s="1"/>
  <c r="Q25" i="1"/>
  <c r="W25" i="1" s="1"/>
  <c r="Q26" i="1"/>
  <c r="V26" i="1" s="1"/>
  <c r="Q27" i="1"/>
  <c r="U27" i="1" s="1"/>
  <c r="Q28" i="1"/>
  <c r="Q29" i="1"/>
  <c r="Q30" i="1"/>
  <c r="Q31" i="1"/>
  <c r="Q32" i="1"/>
  <c r="T32" i="1" s="1"/>
  <c r="Q33" i="1"/>
  <c r="Q34" i="1"/>
  <c r="Q35" i="1"/>
  <c r="Q36" i="1"/>
  <c r="Q37" i="1"/>
  <c r="W37" i="1" s="1"/>
  <c r="Q38" i="1"/>
  <c r="V38" i="1" s="1"/>
  <c r="Q39" i="1"/>
  <c r="Q40" i="1"/>
  <c r="T40" i="1" s="1"/>
  <c r="Q41" i="1"/>
  <c r="W41" i="1" s="1"/>
  <c r="Q42" i="1"/>
  <c r="V42" i="1" s="1"/>
  <c r="Q43" i="1"/>
  <c r="U43" i="1" s="1"/>
  <c r="Q44" i="1"/>
  <c r="Q45" i="1"/>
  <c r="Q46" i="1"/>
  <c r="Q47" i="1"/>
  <c r="Q48" i="1"/>
  <c r="Q49" i="1"/>
  <c r="Q50" i="1"/>
  <c r="Q51" i="1"/>
  <c r="X51" i="1" s="1"/>
  <c r="Q52" i="1"/>
  <c r="AA52" i="1" s="1"/>
  <c r="Q53" i="1"/>
  <c r="Q54" i="1"/>
  <c r="V54" i="1" s="1"/>
  <c r="Q55" i="1"/>
  <c r="Q56" i="1"/>
  <c r="T56" i="1" s="1"/>
  <c r="Q57" i="1"/>
  <c r="Q58" i="1"/>
  <c r="V58" i="1" s="1"/>
  <c r="Q59" i="1"/>
  <c r="U59" i="1" s="1"/>
  <c r="Q60" i="1"/>
  <c r="Q61" i="1"/>
  <c r="W61" i="1" s="1"/>
  <c r="Q62" i="1"/>
  <c r="Q63" i="1"/>
  <c r="Q64" i="1"/>
  <c r="T64" i="1" s="1"/>
  <c r="Q65" i="1"/>
  <c r="Q66" i="1"/>
  <c r="Y66" i="1" s="1"/>
  <c r="Q67" i="1"/>
  <c r="Q68" i="1"/>
  <c r="Q69" i="1"/>
  <c r="Q70" i="1"/>
  <c r="V70" i="1" s="1"/>
  <c r="Q71" i="1"/>
  <c r="Q72" i="1"/>
  <c r="T72" i="1" s="1"/>
  <c r="Q73" i="1"/>
  <c r="W73" i="1" s="1"/>
  <c r="Q74" i="1"/>
  <c r="V74" i="1" s="1"/>
  <c r="Q75" i="1"/>
  <c r="U75" i="1" s="1"/>
  <c r="Q76" i="1"/>
  <c r="Q77" i="1"/>
  <c r="W77" i="1" s="1"/>
  <c r="Q78" i="1"/>
  <c r="Q79" i="1"/>
  <c r="Q80" i="1"/>
  <c r="Q81" i="1"/>
  <c r="Q82" i="1"/>
  <c r="Y82" i="1" s="1"/>
  <c r="Q83" i="1"/>
  <c r="X83" i="1" s="1"/>
  <c r="Q84" i="1"/>
  <c r="Q85" i="1"/>
  <c r="Q86" i="1"/>
  <c r="V86" i="1" s="1"/>
  <c r="Q87" i="1"/>
  <c r="Q88" i="1"/>
  <c r="T88" i="1" s="1"/>
  <c r="Q89" i="1"/>
  <c r="W89" i="1" s="1"/>
  <c r="Q90" i="1"/>
  <c r="V90" i="1" s="1"/>
  <c r="Q91" i="1"/>
  <c r="U91" i="1" s="1"/>
  <c r="Q92" i="1"/>
  <c r="Q93" i="1"/>
  <c r="Q94" i="1"/>
  <c r="Q95" i="1"/>
  <c r="Q96" i="1"/>
  <c r="T96" i="1" s="1"/>
  <c r="Q97" i="1"/>
  <c r="Q98" i="1"/>
  <c r="Q99" i="1"/>
  <c r="Q100" i="1"/>
  <c r="Q101" i="1"/>
  <c r="Q102" i="1"/>
  <c r="V102" i="1" s="1"/>
  <c r="Q103" i="1"/>
  <c r="Q104" i="1"/>
  <c r="T104" i="1" s="1"/>
  <c r="Q105" i="1"/>
  <c r="W105" i="1" s="1"/>
  <c r="Q106" i="1"/>
  <c r="V106" i="1" s="1"/>
  <c r="Q107" i="1"/>
  <c r="U107" i="1" s="1"/>
  <c r="Q108" i="1"/>
  <c r="Q109" i="1"/>
  <c r="Q110" i="1"/>
  <c r="Q111" i="1"/>
  <c r="Q112" i="1"/>
  <c r="Q113" i="1"/>
  <c r="Q114" i="1"/>
  <c r="Q115" i="1"/>
  <c r="X115" i="1" s="1"/>
  <c r="Q116" i="1"/>
  <c r="Q117" i="1"/>
  <c r="Q118" i="1"/>
  <c r="V118" i="1" s="1"/>
  <c r="Q119" i="1"/>
  <c r="U119" i="1" s="1"/>
  <c r="Q120" i="1"/>
  <c r="T120" i="1" s="1"/>
  <c r="Q121" i="1"/>
  <c r="W121" i="1" s="1"/>
  <c r="Q122" i="1"/>
  <c r="V122" i="1" s="1"/>
  <c r="Q123" i="1"/>
  <c r="Q124" i="1"/>
  <c r="Q125" i="1"/>
  <c r="Q126" i="1"/>
  <c r="U126" i="1" s="1"/>
  <c r="Q127" i="1"/>
  <c r="U127" i="1" s="1"/>
  <c r="Q128" i="1"/>
  <c r="T128" i="1" s="1"/>
  <c r="Q129" i="1"/>
  <c r="Q130" i="1"/>
  <c r="Y130" i="1" s="1"/>
  <c r="Q131" i="1"/>
  <c r="Q132" i="1"/>
  <c r="Q133" i="1"/>
  <c r="Q134" i="1"/>
  <c r="V134" i="1" s="1"/>
  <c r="Q135" i="1"/>
  <c r="U135" i="1" s="1"/>
  <c r="Q136" i="1"/>
  <c r="Q137" i="1"/>
  <c r="Q138" i="1"/>
  <c r="V138" i="1" s="1"/>
  <c r="Q139" i="1"/>
  <c r="Q140" i="1"/>
  <c r="Q141" i="1"/>
  <c r="W141" i="1" s="1"/>
  <c r="Q142" i="1"/>
  <c r="U142" i="1" s="1"/>
  <c r="Q143" i="1"/>
  <c r="U143" i="1" s="1"/>
  <c r="Q144" i="1"/>
  <c r="T144" i="1" s="1"/>
  <c r="Q145" i="1"/>
  <c r="Q146" i="1"/>
  <c r="Y146" i="1" s="1"/>
  <c r="Q147" i="1"/>
  <c r="X147" i="1" s="1"/>
  <c r="Q148" i="1"/>
  <c r="Q149" i="1"/>
  <c r="Z149" i="1" s="1"/>
  <c r="Q150" i="1"/>
  <c r="V150" i="1" s="1"/>
  <c r="Q151" i="1"/>
  <c r="U151" i="1" s="1"/>
  <c r="Q152" i="1"/>
  <c r="T152" i="1" s="1"/>
  <c r="Q153" i="1"/>
  <c r="W153" i="1" s="1"/>
  <c r="Q154" i="1"/>
  <c r="V154" i="1" s="1"/>
  <c r="Q155" i="1"/>
  <c r="Q156" i="1"/>
  <c r="Q157" i="1"/>
  <c r="Q158" i="1"/>
  <c r="U158" i="1" s="1"/>
  <c r="Q159" i="1"/>
  <c r="U159" i="1" s="1"/>
  <c r="Q160" i="1"/>
  <c r="T160" i="1" s="1"/>
  <c r="Q161" i="1"/>
  <c r="Q162" i="1"/>
  <c r="Q163" i="1"/>
  <c r="Q164" i="1"/>
  <c r="Q165" i="1"/>
  <c r="W165" i="1" s="1"/>
  <c r="Q166" i="1"/>
  <c r="V166" i="1" s="1"/>
  <c r="Q167" i="1"/>
  <c r="U167" i="1" s="1"/>
  <c r="Q168" i="1"/>
  <c r="Q169" i="1"/>
  <c r="W169" i="1" s="1"/>
  <c r="Q170" i="1"/>
  <c r="V170" i="1" s="1"/>
  <c r="Q171" i="1"/>
  <c r="Q172" i="1"/>
  <c r="Q173" i="1"/>
  <c r="Q174" i="1"/>
  <c r="U174" i="1" s="1"/>
  <c r="Q175" i="1"/>
  <c r="U175" i="1" s="1"/>
  <c r="Q176" i="1"/>
  <c r="T176" i="1" s="1"/>
  <c r="Q177" i="1"/>
  <c r="Q178" i="1"/>
  <c r="Q179" i="1"/>
  <c r="X179" i="1" s="1"/>
  <c r="Q180" i="1"/>
  <c r="Q181" i="1"/>
  <c r="W181" i="1" s="1"/>
  <c r="Q182" i="1"/>
  <c r="V182" i="1" s="1"/>
  <c r="Q183" i="1"/>
  <c r="U183" i="1" s="1"/>
  <c r="Q184" i="1"/>
  <c r="T184" i="1" s="1"/>
  <c r="Q185" i="1"/>
  <c r="W185" i="1" s="1"/>
  <c r="Q186" i="1"/>
  <c r="V186" i="1" s="1"/>
  <c r="Q187" i="1"/>
  <c r="Q188" i="1"/>
  <c r="Q189" i="1"/>
  <c r="Q190" i="1"/>
  <c r="U190" i="1" s="1"/>
  <c r="Q191" i="1"/>
  <c r="U191" i="1" s="1"/>
  <c r="Q192" i="1"/>
  <c r="T192" i="1" s="1"/>
  <c r="Q193" i="1"/>
  <c r="Q194" i="1"/>
  <c r="Y194" i="1" s="1"/>
  <c r="Q195" i="1"/>
  <c r="Q196" i="1"/>
  <c r="X196" i="1" s="1"/>
  <c r="Q197" i="1"/>
  <c r="Q198" i="1"/>
  <c r="V198" i="1" s="1"/>
  <c r="Q199" i="1"/>
  <c r="U199" i="1" s="1"/>
  <c r="Q200" i="1"/>
  <c r="Q201" i="1"/>
  <c r="W201" i="1" s="1"/>
  <c r="Q202" i="1"/>
  <c r="V202" i="1" s="1"/>
  <c r="Q203" i="1"/>
  <c r="Q204" i="1"/>
  <c r="Q205" i="1"/>
  <c r="W205" i="1" s="1"/>
  <c r="Q206" i="1"/>
  <c r="U206" i="1" s="1"/>
  <c r="Q207" i="1"/>
  <c r="U207" i="1" s="1"/>
  <c r="Q208" i="1"/>
  <c r="T208" i="1" s="1"/>
  <c r="Q209" i="1"/>
  <c r="Q210" i="1"/>
  <c r="Y210" i="1" s="1"/>
  <c r="Q211" i="1"/>
  <c r="Q212" i="1"/>
  <c r="Q213" i="1"/>
  <c r="W213" i="1" s="1"/>
  <c r="Q214" i="1"/>
  <c r="V214" i="1" s="1"/>
  <c r="Q215" i="1"/>
  <c r="U215" i="1" s="1"/>
  <c r="Q216" i="1"/>
  <c r="X216" i="1" s="1"/>
  <c r="Q217" i="1"/>
  <c r="W217" i="1" s="1"/>
  <c r="Q218" i="1"/>
  <c r="V218" i="1" s="1"/>
  <c r="Q219" i="1"/>
  <c r="Q220" i="1"/>
  <c r="Q221" i="1"/>
  <c r="Q222" i="1"/>
  <c r="U222" i="1" s="1"/>
  <c r="Q223" i="1"/>
  <c r="U223" i="1" s="1"/>
  <c r="Q224" i="1"/>
  <c r="Q225" i="1"/>
  <c r="Q226" i="1"/>
  <c r="Q227" i="1"/>
  <c r="Q228" i="1"/>
  <c r="X228" i="1" s="1"/>
  <c r="Q229" i="1"/>
  <c r="Q230" i="1"/>
  <c r="V230" i="1" s="1"/>
  <c r="Q231" i="1"/>
  <c r="U231" i="1" s="1"/>
  <c r="Q232" i="1"/>
  <c r="X232" i="1" s="1"/>
  <c r="Q233" i="1"/>
  <c r="Q234" i="1"/>
  <c r="V234" i="1" s="1"/>
  <c r="Q235" i="1"/>
  <c r="Q236" i="1"/>
  <c r="Q237" i="1"/>
  <c r="Q238" i="1"/>
  <c r="U238" i="1" s="1"/>
  <c r="Q239" i="1"/>
  <c r="U239" i="1" s="1"/>
  <c r="Q240" i="1"/>
  <c r="T240" i="1" s="1"/>
  <c r="Q241" i="1"/>
  <c r="Q242" i="1"/>
  <c r="Q243" i="1"/>
  <c r="Q244" i="1"/>
  <c r="Q245" i="1"/>
  <c r="Q246" i="1"/>
  <c r="V246" i="1" s="1"/>
  <c r="Q247" i="1"/>
  <c r="U247" i="1" s="1"/>
  <c r="Q248" i="1"/>
  <c r="X248" i="1" s="1"/>
  <c r="Q249" i="1"/>
  <c r="W249" i="1" s="1"/>
  <c r="Q250" i="1"/>
  <c r="V250" i="1" s="1"/>
  <c r="Q251" i="1"/>
  <c r="Q252" i="1"/>
  <c r="Q253" i="1"/>
  <c r="Q254" i="1"/>
  <c r="U254" i="1" s="1"/>
  <c r="Q255" i="1"/>
  <c r="U255" i="1" s="1"/>
  <c r="Q256" i="1"/>
  <c r="T256" i="1" s="1"/>
  <c r="Q257" i="1"/>
  <c r="Q258" i="1"/>
  <c r="Y258" i="1" s="1"/>
  <c r="Q259" i="1"/>
  <c r="Q260" i="1"/>
  <c r="Q261" i="1"/>
  <c r="T261" i="1" s="1"/>
  <c r="Q262" i="1"/>
  <c r="V262" i="1" s="1"/>
  <c r="Q263" i="1"/>
  <c r="U263" i="1" s="1"/>
  <c r="Q264" i="1"/>
  <c r="T264" i="1" s="1"/>
  <c r="Q265" i="1"/>
  <c r="Q266" i="1"/>
  <c r="V266" i="1" s="1"/>
  <c r="Q267" i="1"/>
  <c r="Q268" i="1"/>
  <c r="Q269" i="1"/>
  <c r="W269" i="1" s="1"/>
  <c r="Q270" i="1"/>
  <c r="U270" i="1" s="1"/>
  <c r="Q271" i="1"/>
  <c r="U271" i="1" s="1"/>
  <c r="Q272" i="1"/>
  <c r="Q273" i="1"/>
  <c r="T273" i="1" s="1"/>
  <c r="AE265" i="1" l="1"/>
  <c r="AD265" i="1"/>
  <c r="AC265" i="1"/>
  <c r="AA265" i="1"/>
  <c r="AB265" i="1"/>
  <c r="Z265" i="1"/>
  <c r="Y265" i="1"/>
  <c r="X265" i="1"/>
  <c r="U265" i="1"/>
  <c r="V265" i="1"/>
  <c r="AE253" i="1"/>
  <c r="AD253" i="1"/>
  <c r="AC253" i="1"/>
  <c r="AA253" i="1"/>
  <c r="AB253" i="1"/>
  <c r="Y253" i="1"/>
  <c r="Z253" i="1"/>
  <c r="X253" i="1"/>
  <c r="T253" i="1"/>
  <c r="U253" i="1"/>
  <c r="V253" i="1"/>
  <c r="AE233" i="1"/>
  <c r="AD233" i="1"/>
  <c r="AC233" i="1"/>
  <c r="AA233" i="1"/>
  <c r="AB233" i="1"/>
  <c r="Z233" i="1"/>
  <c r="Y233" i="1"/>
  <c r="X233" i="1"/>
  <c r="T233" i="1"/>
  <c r="U233" i="1"/>
  <c r="V233" i="1"/>
  <c r="AE221" i="1"/>
  <c r="AD221" i="1"/>
  <c r="AB221" i="1"/>
  <c r="AC221" i="1"/>
  <c r="AA221" i="1"/>
  <c r="Y221" i="1"/>
  <c r="Z221" i="1"/>
  <c r="X221" i="1"/>
  <c r="T221" i="1"/>
  <c r="U221" i="1"/>
  <c r="V221" i="1"/>
  <c r="AE209" i="1"/>
  <c r="AD209" i="1"/>
  <c r="AC209" i="1"/>
  <c r="AB209" i="1"/>
  <c r="AA209" i="1"/>
  <c r="Z209" i="1"/>
  <c r="Y209" i="1"/>
  <c r="X209" i="1"/>
  <c r="T209" i="1"/>
  <c r="AF209" i="1" s="1"/>
  <c r="U209" i="1"/>
  <c r="V209" i="1"/>
  <c r="AE189" i="1"/>
  <c r="AD189" i="1"/>
  <c r="AB189" i="1"/>
  <c r="AC189" i="1"/>
  <c r="AA189" i="1"/>
  <c r="X189" i="1"/>
  <c r="Y189" i="1"/>
  <c r="Z189" i="1"/>
  <c r="T189" i="1"/>
  <c r="U189" i="1"/>
  <c r="V189" i="1"/>
  <c r="AE173" i="1"/>
  <c r="AD173" i="1"/>
  <c r="AB173" i="1"/>
  <c r="AA173" i="1"/>
  <c r="AC173" i="1"/>
  <c r="X173" i="1"/>
  <c r="Y173" i="1"/>
  <c r="T173" i="1"/>
  <c r="U173" i="1"/>
  <c r="Z173" i="1"/>
  <c r="V173" i="1"/>
  <c r="AE157" i="1"/>
  <c r="AD157" i="1"/>
  <c r="AB157" i="1"/>
  <c r="AC157" i="1"/>
  <c r="AA157" i="1"/>
  <c r="X157" i="1"/>
  <c r="Y157" i="1"/>
  <c r="Z157" i="1"/>
  <c r="T157" i="1"/>
  <c r="U157" i="1"/>
  <c r="V157" i="1"/>
  <c r="AE137" i="1"/>
  <c r="AD137" i="1"/>
  <c r="AC137" i="1"/>
  <c r="AA137" i="1"/>
  <c r="AB137" i="1"/>
  <c r="Z137" i="1"/>
  <c r="X137" i="1"/>
  <c r="Y137" i="1"/>
  <c r="T137" i="1"/>
  <c r="U137" i="1"/>
  <c r="V137" i="1"/>
  <c r="AE125" i="1"/>
  <c r="AD125" i="1"/>
  <c r="AB125" i="1"/>
  <c r="AC125" i="1"/>
  <c r="AA125" i="1"/>
  <c r="X125" i="1"/>
  <c r="Y125" i="1"/>
  <c r="Z125" i="1"/>
  <c r="T125" i="1"/>
  <c r="U125" i="1"/>
  <c r="V125" i="1"/>
  <c r="AE113" i="1"/>
  <c r="AD113" i="1"/>
  <c r="AB113" i="1"/>
  <c r="AC113" i="1"/>
  <c r="AA113" i="1"/>
  <c r="Z113" i="1"/>
  <c r="X113" i="1"/>
  <c r="Y113" i="1"/>
  <c r="T113" i="1"/>
  <c r="U113" i="1"/>
  <c r="V113" i="1"/>
  <c r="AE101" i="1"/>
  <c r="AD101" i="1"/>
  <c r="AB101" i="1"/>
  <c r="AA101" i="1"/>
  <c r="AC101" i="1"/>
  <c r="X101" i="1"/>
  <c r="Y101" i="1"/>
  <c r="T101" i="1"/>
  <c r="AF101" i="1" s="1"/>
  <c r="Z101" i="1"/>
  <c r="U101" i="1"/>
  <c r="V101" i="1"/>
  <c r="AE81" i="1"/>
  <c r="AD81" i="1"/>
  <c r="AB81" i="1"/>
  <c r="AC81" i="1"/>
  <c r="AA81" i="1"/>
  <c r="Z81" i="1"/>
  <c r="X81" i="1"/>
  <c r="Y81" i="1"/>
  <c r="T81" i="1"/>
  <c r="AF81" i="1" s="1"/>
  <c r="U81" i="1"/>
  <c r="V81" i="1"/>
  <c r="AE69" i="1"/>
  <c r="AD69" i="1"/>
  <c r="AB69" i="1"/>
  <c r="AA69" i="1"/>
  <c r="AC69" i="1"/>
  <c r="X69" i="1"/>
  <c r="Y69" i="1"/>
  <c r="T69" i="1"/>
  <c r="Z69" i="1"/>
  <c r="U69" i="1"/>
  <c r="V69" i="1"/>
  <c r="AE57" i="1"/>
  <c r="AD57" i="1"/>
  <c r="AB57" i="1"/>
  <c r="AC57" i="1"/>
  <c r="AA57" i="1"/>
  <c r="Z57" i="1"/>
  <c r="X57" i="1"/>
  <c r="Y57" i="1"/>
  <c r="T57" i="1"/>
  <c r="U57" i="1"/>
  <c r="V57" i="1"/>
  <c r="AE45" i="1"/>
  <c r="AD45" i="1"/>
  <c r="AB45" i="1"/>
  <c r="AA45" i="1"/>
  <c r="AC45" i="1"/>
  <c r="Z45" i="1"/>
  <c r="X45" i="1"/>
  <c r="Y45" i="1"/>
  <c r="T45" i="1"/>
  <c r="U45" i="1"/>
  <c r="V45" i="1"/>
  <c r="AE29" i="1"/>
  <c r="AD29" i="1"/>
  <c r="AC29" i="1"/>
  <c r="AB29" i="1"/>
  <c r="AA29" i="1"/>
  <c r="Z29" i="1"/>
  <c r="X29" i="1"/>
  <c r="Y29" i="1"/>
  <c r="T29" i="1"/>
  <c r="AF29" i="1" s="1"/>
  <c r="U29" i="1"/>
  <c r="V29" i="1"/>
  <c r="AE17" i="1"/>
  <c r="AD17" i="1"/>
  <c r="AC17" i="1"/>
  <c r="AB17" i="1"/>
  <c r="AA17" i="1"/>
  <c r="X17" i="1"/>
  <c r="Z17" i="1"/>
  <c r="Y17" i="1"/>
  <c r="T17" i="1"/>
  <c r="U17" i="1"/>
  <c r="V17" i="1"/>
  <c r="AE9" i="1"/>
  <c r="AD9" i="1"/>
  <c r="AB9" i="1"/>
  <c r="AC9" i="1"/>
  <c r="AA9" i="1"/>
  <c r="Z9" i="1"/>
  <c r="X9" i="1"/>
  <c r="Y9" i="1"/>
  <c r="T9" i="1"/>
  <c r="U9" i="1"/>
  <c r="V9" i="1"/>
  <c r="W253" i="1"/>
  <c r="Z213" i="1"/>
  <c r="AD272" i="1"/>
  <c r="AE272" i="1"/>
  <c r="AC272" i="1"/>
  <c r="AB272" i="1"/>
  <c r="Y272" i="1"/>
  <c r="AA272" i="1"/>
  <c r="Z272" i="1"/>
  <c r="U272" i="1"/>
  <c r="V272" i="1"/>
  <c r="W272" i="1"/>
  <c r="AD260" i="1"/>
  <c r="AE260" i="1"/>
  <c r="AB260" i="1"/>
  <c r="AC260" i="1"/>
  <c r="Y260" i="1"/>
  <c r="Z260" i="1"/>
  <c r="AA260" i="1"/>
  <c r="U260" i="1"/>
  <c r="V260" i="1"/>
  <c r="W260" i="1"/>
  <c r="AD244" i="1"/>
  <c r="AB244" i="1"/>
  <c r="AC244" i="1"/>
  <c r="AE244" i="1"/>
  <c r="Y244" i="1"/>
  <c r="Z244" i="1"/>
  <c r="U244" i="1"/>
  <c r="V244" i="1"/>
  <c r="W244" i="1"/>
  <c r="AD224" i="1"/>
  <c r="AE224" i="1"/>
  <c r="AB224" i="1"/>
  <c r="AC224" i="1"/>
  <c r="Z224" i="1"/>
  <c r="Y224" i="1"/>
  <c r="AA224" i="1"/>
  <c r="U224" i="1"/>
  <c r="V224" i="1"/>
  <c r="W224" i="1"/>
  <c r="AD212" i="1"/>
  <c r="AB212" i="1"/>
  <c r="AE212" i="1"/>
  <c r="AC212" i="1"/>
  <c r="Y212" i="1"/>
  <c r="Z212" i="1"/>
  <c r="U212" i="1"/>
  <c r="AA212" i="1"/>
  <c r="V212" i="1"/>
  <c r="W212" i="1"/>
  <c r="AE200" i="1"/>
  <c r="AD200" i="1"/>
  <c r="AB200" i="1"/>
  <c r="AC200" i="1"/>
  <c r="AA200" i="1"/>
  <c r="Z200" i="1"/>
  <c r="Y200" i="1"/>
  <c r="U200" i="1"/>
  <c r="V200" i="1"/>
  <c r="W200" i="1"/>
  <c r="AD180" i="1"/>
  <c r="AB180" i="1"/>
  <c r="AC180" i="1"/>
  <c r="AE180" i="1"/>
  <c r="Y180" i="1"/>
  <c r="Z180" i="1"/>
  <c r="X180" i="1"/>
  <c r="U180" i="1"/>
  <c r="V180" i="1"/>
  <c r="W180" i="1"/>
  <c r="AE168" i="1"/>
  <c r="AD168" i="1"/>
  <c r="AB168" i="1"/>
  <c r="AC168" i="1"/>
  <c r="AA168" i="1"/>
  <c r="Z168" i="1"/>
  <c r="Y168" i="1"/>
  <c r="U168" i="1"/>
  <c r="V168" i="1"/>
  <c r="X168" i="1"/>
  <c r="W168" i="1"/>
  <c r="AD156" i="1"/>
  <c r="AE156" i="1"/>
  <c r="AB156" i="1"/>
  <c r="AC156" i="1"/>
  <c r="AA156" i="1"/>
  <c r="Y156" i="1"/>
  <c r="Z156" i="1"/>
  <c r="X156" i="1"/>
  <c r="U156" i="1"/>
  <c r="V156" i="1"/>
  <c r="W156" i="1"/>
  <c r="AE136" i="1"/>
  <c r="AD136" i="1"/>
  <c r="AB136" i="1"/>
  <c r="AC136" i="1"/>
  <c r="AA136" i="1"/>
  <c r="Z136" i="1"/>
  <c r="Y136" i="1"/>
  <c r="U136" i="1"/>
  <c r="V136" i="1"/>
  <c r="X136" i="1"/>
  <c r="W136" i="1"/>
  <c r="AD124" i="1"/>
  <c r="AE124" i="1"/>
  <c r="AB124" i="1"/>
  <c r="AC124" i="1"/>
  <c r="AA124" i="1"/>
  <c r="Y124" i="1"/>
  <c r="Z124" i="1"/>
  <c r="X124" i="1"/>
  <c r="U124" i="1"/>
  <c r="V124" i="1"/>
  <c r="W124" i="1"/>
  <c r="AD112" i="1"/>
  <c r="AB112" i="1"/>
  <c r="AC112" i="1"/>
  <c r="AE112" i="1"/>
  <c r="Z112" i="1"/>
  <c r="Y112" i="1"/>
  <c r="AA112" i="1"/>
  <c r="U112" i="1"/>
  <c r="V112" i="1"/>
  <c r="X112" i="1"/>
  <c r="W112" i="1"/>
  <c r="AD92" i="1"/>
  <c r="AE92" i="1"/>
  <c r="AB92" i="1"/>
  <c r="AC92" i="1"/>
  <c r="AA92" i="1"/>
  <c r="Y92" i="1"/>
  <c r="Z92" i="1"/>
  <c r="X92" i="1"/>
  <c r="U92" i="1"/>
  <c r="V92" i="1"/>
  <c r="W92" i="1"/>
  <c r="AD80" i="1"/>
  <c r="AB80" i="1"/>
  <c r="AE80" i="1"/>
  <c r="AC80" i="1"/>
  <c r="Z80" i="1"/>
  <c r="Y80" i="1"/>
  <c r="AA80" i="1"/>
  <c r="U80" i="1"/>
  <c r="V80" i="1"/>
  <c r="X80" i="1"/>
  <c r="W80" i="1"/>
  <c r="AD60" i="1"/>
  <c r="AE60" i="1"/>
  <c r="AB60" i="1"/>
  <c r="AC60" i="1"/>
  <c r="Z60" i="1"/>
  <c r="AA60" i="1"/>
  <c r="Y60" i="1"/>
  <c r="X60" i="1"/>
  <c r="U60" i="1"/>
  <c r="V60" i="1"/>
  <c r="W60" i="1"/>
  <c r="AD48" i="1"/>
  <c r="AB48" i="1"/>
  <c r="AC48" i="1"/>
  <c r="AE48" i="1"/>
  <c r="Z48" i="1"/>
  <c r="Y48" i="1"/>
  <c r="AA48" i="1"/>
  <c r="U48" i="1"/>
  <c r="V48" i="1"/>
  <c r="X48" i="1"/>
  <c r="W48" i="1"/>
  <c r="AD28" i="1"/>
  <c r="AE28" i="1"/>
  <c r="AC28" i="1"/>
  <c r="AB28" i="1"/>
  <c r="Z28" i="1"/>
  <c r="X28" i="1"/>
  <c r="AA28" i="1"/>
  <c r="Y28" i="1"/>
  <c r="U28" i="1"/>
  <c r="V28" i="1"/>
  <c r="W28" i="1"/>
  <c r="AD8" i="1"/>
  <c r="AE8" i="1"/>
  <c r="AB8" i="1"/>
  <c r="AC8" i="1"/>
  <c r="Z8" i="1"/>
  <c r="AA8" i="1"/>
  <c r="X8" i="1"/>
  <c r="Y8" i="1"/>
  <c r="U8" i="1"/>
  <c r="V8" i="1"/>
  <c r="W8" i="1"/>
  <c r="T269" i="1"/>
  <c r="T265" i="1"/>
  <c r="T248" i="1"/>
  <c r="T232" i="1"/>
  <c r="T224" i="1"/>
  <c r="T216" i="1"/>
  <c r="T200" i="1"/>
  <c r="T168" i="1"/>
  <c r="AF168" i="1" s="1"/>
  <c r="T136" i="1"/>
  <c r="T112" i="1"/>
  <c r="T80" i="1"/>
  <c r="T48" i="1"/>
  <c r="AF48" i="1" s="1"/>
  <c r="T8" i="1"/>
  <c r="W265" i="1"/>
  <c r="W233" i="1"/>
  <c r="W137" i="1"/>
  <c r="W57" i="1"/>
  <c r="W9" i="1"/>
  <c r="X264" i="1"/>
  <c r="X200" i="1"/>
  <c r="Z181" i="1"/>
  <c r="Z37" i="1"/>
  <c r="AE273" i="1"/>
  <c r="AD273" i="1"/>
  <c r="AC273" i="1"/>
  <c r="AA273" i="1"/>
  <c r="AB273" i="1"/>
  <c r="Y273" i="1"/>
  <c r="X273" i="1"/>
  <c r="U273" i="1"/>
  <c r="AF273" i="1" s="1"/>
  <c r="V273" i="1"/>
  <c r="AE261" i="1"/>
  <c r="AD261" i="1"/>
  <c r="AA261" i="1"/>
  <c r="AC261" i="1"/>
  <c r="AB261" i="1"/>
  <c r="Y261" i="1"/>
  <c r="X261" i="1"/>
  <c r="Z261" i="1"/>
  <c r="U261" i="1"/>
  <c r="AF261" i="1" s="1"/>
  <c r="V261" i="1"/>
  <c r="AE245" i="1"/>
  <c r="AD245" i="1"/>
  <c r="AA245" i="1"/>
  <c r="AB245" i="1"/>
  <c r="Y245" i="1"/>
  <c r="X245" i="1"/>
  <c r="T245" i="1"/>
  <c r="AF245" i="1" s="1"/>
  <c r="U245" i="1"/>
  <c r="AC245" i="1"/>
  <c r="V245" i="1"/>
  <c r="AE237" i="1"/>
  <c r="AD237" i="1"/>
  <c r="AA237" i="1"/>
  <c r="AB237" i="1"/>
  <c r="AC237" i="1"/>
  <c r="Y237" i="1"/>
  <c r="X237" i="1"/>
  <c r="T237" i="1"/>
  <c r="U237" i="1"/>
  <c r="Z237" i="1"/>
  <c r="V237" i="1"/>
  <c r="AE229" i="1"/>
  <c r="AD229" i="1"/>
  <c r="AA229" i="1"/>
  <c r="AC229" i="1"/>
  <c r="AB229" i="1"/>
  <c r="Y229" i="1"/>
  <c r="X229" i="1"/>
  <c r="T229" i="1"/>
  <c r="Z229" i="1"/>
  <c r="U229" i="1"/>
  <c r="V229" i="1"/>
  <c r="AE217" i="1"/>
  <c r="AD217" i="1"/>
  <c r="AC217" i="1"/>
  <c r="AB217" i="1"/>
  <c r="AA217" i="1"/>
  <c r="Z217" i="1"/>
  <c r="Y217" i="1"/>
  <c r="X217" i="1"/>
  <c r="T217" i="1"/>
  <c r="U217" i="1"/>
  <c r="V217" i="1"/>
  <c r="AE205" i="1"/>
  <c r="AD205" i="1"/>
  <c r="AB205" i="1"/>
  <c r="AA205" i="1"/>
  <c r="AC205" i="1"/>
  <c r="Y205" i="1"/>
  <c r="X205" i="1"/>
  <c r="T205" i="1"/>
  <c r="AF205" i="1" s="1"/>
  <c r="U205" i="1"/>
  <c r="Z205" i="1"/>
  <c r="V205" i="1"/>
  <c r="AE197" i="1"/>
  <c r="AD197" i="1"/>
  <c r="AA197" i="1"/>
  <c r="AC197" i="1"/>
  <c r="AB197" i="1"/>
  <c r="Y197" i="1"/>
  <c r="X197" i="1"/>
  <c r="T197" i="1"/>
  <c r="Z197" i="1"/>
  <c r="U197" i="1"/>
  <c r="V197" i="1"/>
  <c r="AE185" i="1"/>
  <c r="AD185" i="1"/>
  <c r="AC185" i="1"/>
  <c r="AB185" i="1"/>
  <c r="AA185" i="1"/>
  <c r="Z185" i="1"/>
  <c r="X185" i="1"/>
  <c r="Y185" i="1"/>
  <c r="T185" i="1"/>
  <c r="U185" i="1"/>
  <c r="V185" i="1"/>
  <c r="AE177" i="1"/>
  <c r="AD177" i="1"/>
  <c r="AC177" i="1"/>
  <c r="AB177" i="1"/>
  <c r="AA177" i="1"/>
  <c r="Z177" i="1"/>
  <c r="X177" i="1"/>
  <c r="Y177" i="1"/>
  <c r="T177" i="1"/>
  <c r="U177" i="1"/>
  <c r="V177" i="1"/>
  <c r="AE161" i="1"/>
  <c r="AD161" i="1"/>
  <c r="AC161" i="1"/>
  <c r="AB161" i="1"/>
  <c r="AA161" i="1"/>
  <c r="Z161" i="1"/>
  <c r="X161" i="1"/>
  <c r="Y161" i="1"/>
  <c r="T161" i="1"/>
  <c r="U161" i="1"/>
  <c r="V161" i="1"/>
  <c r="AE153" i="1"/>
  <c r="AD153" i="1"/>
  <c r="AC153" i="1"/>
  <c r="AB153" i="1"/>
  <c r="AA153" i="1"/>
  <c r="Z153" i="1"/>
  <c r="X153" i="1"/>
  <c r="Y153" i="1"/>
  <c r="T153" i="1"/>
  <c r="AF153" i="1" s="1"/>
  <c r="U153" i="1"/>
  <c r="V153" i="1"/>
  <c r="AE145" i="1"/>
  <c r="AD145" i="1"/>
  <c r="AC145" i="1"/>
  <c r="AB145" i="1"/>
  <c r="AA145" i="1"/>
  <c r="Z145" i="1"/>
  <c r="X145" i="1"/>
  <c r="Y145" i="1"/>
  <c r="T145" i="1"/>
  <c r="U145" i="1"/>
  <c r="V145" i="1"/>
  <c r="AE133" i="1"/>
  <c r="AD133" i="1"/>
  <c r="AA133" i="1"/>
  <c r="AC133" i="1"/>
  <c r="AB133" i="1"/>
  <c r="X133" i="1"/>
  <c r="Y133" i="1"/>
  <c r="T133" i="1"/>
  <c r="Z133" i="1"/>
  <c r="U133" i="1"/>
  <c r="V133" i="1"/>
  <c r="AE117" i="1"/>
  <c r="AD117" i="1"/>
  <c r="AB117" i="1"/>
  <c r="AA117" i="1"/>
  <c r="X117" i="1"/>
  <c r="Y117" i="1"/>
  <c r="T117" i="1"/>
  <c r="AC117" i="1"/>
  <c r="U117" i="1"/>
  <c r="V117" i="1"/>
  <c r="AE105" i="1"/>
  <c r="AD105" i="1"/>
  <c r="AB105" i="1"/>
  <c r="AC105" i="1"/>
  <c r="AA105" i="1"/>
  <c r="Z105" i="1"/>
  <c r="X105" i="1"/>
  <c r="Y105" i="1"/>
  <c r="T105" i="1"/>
  <c r="U105" i="1"/>
  <c r="V105" i="1"/>
  <c r="AE93" i="1"/>
  <c r="AD93" i="1"/>
  <c r="AB93" i="1"/>
  <c r="AC93" i="1"/>
  <c r="AA93" i="1"/>
  <c r="X93" i="1"/>
  <c r="Y93" i="1"/>
  <c r="Z93" i="1"/>
  <c r="T93" i="1"/>
  <c r="U93" i="1"/>
  <c r="V93" i="1"/>
  <c r="AE85" i="1"/>
  <c r="AD85" i="1"/>
  <c r="AB85" i="1"/>
  <c r="AA85" i="1"/>
  <c r="X85" i="1"/>
  <c r="AC85" i="1"/>
  <c r="Y85" i="1"/>
  <c r="T85" i="1"/>
  <c r="U85" i="1"/>
  <c r="V85" i="1"/>
  <c r="AE77" i="1"/>
  <c r="AD77" i="1"/>
  <c r="AB77" i="1"/>
  <c r="AA77" i="1"/>
  <c r="AC77" i="1"/>
  <c r="X77" i="1"/>
  <c r="Y77" i="1"/>
  <c r="T77" i="1"/>
  <c r="U77" i="1"/>
  <c r="Z77" i="1"/>
  <c r="V77" i="1"/>
  <c r="AE65" i="1"/>
  <c r="AD65" i="1"/>
  <c r="AB65" i="1"/>
  <c r="AC65" i="1"/>
  <c r="AA65" i="1"/>
  <c r="X65" i="1"/>
  <c r="Z65" i="1"/>
  <c r="Y65" i="1"/>
  <c r="T65" i="1"/>
  <c r="U65" i="1"/>
  <c r="V65" i="1"/>
  <c r="AE53" i="1"/>
  <c r="AD53" i="1"/>
  <c r="AB53" i="1"/>
  <c r="AA53" i="1"/>
  <c r="AC53" i="1"/>
  <c r="X53" i="1"/>
  <c r="Y53" i="1"/>
  <c r="Z53" i="1"/>
  <c r="T53" i="1"/>
  <c r="U53" i="1"/>
  <c r="V53" i="1"/>
  <c r="AE41" i="1"/>
  <c r="AD41" i="1"/>
  <c r="AB41" i="1"/>
  <c r="AC41" i="1"/>
  <c r="AA41" i="1"/>
  <c r="Z41" i="1"/>
  <c r="X41" i="1"/>
  <c r="Y41" i="1"/>
  <c r="T41" i="1"/>
  <c r="AF41" i="1" s="1"/>
  <c r="U41" i="1"/>
  <c r="V41" i="1"/>
  <c r="AE33" i="1"/>
  <c r="AC33" i="1"/>
  <c r="AB33" i="1"/>
  <c r="AD33" i="1"/>
  <c r="AA33" i="1"/>
  <c r="X33" i="1"/>
  <c r="Z33" i="1"/>
  <c r="Y33" i="1"/>
  <c r="T33" i="1"/>
  <c r="U33" i="1"/>
  <c r="V33" i="1"/>
  <c r="W221" i="1"/>
  <c r="W173" i="1"/>
  <c r="W125" i="1"/>
  <c r="W93" i="1"/>
  <c r="W29" i="1"/>
  <c r="Z85" i="1"/>
  <c r="AD268" i="1"/>
  <c r="AE268" i="1"/>
  <c r="AB268" i="1"/>
  <c r="AC268" i="1"/>
  <c r="AA268" i="1"/>
  <c r="Y268" i="1"/>
  <c r="Z268" i="1"/>
  <c r="U268" i="1"/>
  <c r="V268" i="1"/>
  <c r="W268" i="1"/>
  <c r="AD256" i="1"/>
  <c r="AE256" i="1"/>
  <c r="AB256" i="1"/>
  <c r="AC256" i="1"/>
  <c r="Z256" i="1"/>
  <c r="Y256" i="1"/>
  <c r="AA256" i="1"/>
  <c r="U256" i="1"/>
  <c r="AF256" i="1" s="1"/>
  <c r="V256" i="1"/>
  <c r="W256" i="1"/>
  <c r="AE248" i="1"/>
  <c r="AD248" i="1"/>
  <c r="AB248" i="1"/>
  <c r="AC248" i="1"/>
  <c r="AA248" i="1"/>
  <c r="Z248" i="1"/>
  <c r="Y248" i="1"/>
  <c r="U248" i="1"/>
  <c r="V248" i="1"/>
  <c r="W248" i="1"/>
  <c r="AD240" i="1"/>
  <c r="AB240" i="1"/>
  <c r="AC240" i="1"/>
  <c r="AE240" i="1"/>
  <c r="Z240" i="1"/>
  <c r="Y240" i="1"/>
  <c r="AA240" i="1"/>
  <c r="U240" i="1"/>
  <c r="V240" i="1"/>
  <c r="W240" i="1"/>
  <c r="AF240" i="1" s="1"/>
  <c r="AE232" i="1"/>
  <c r="AD232" i="1"/>
  <c r="AB232" i="1"/>
  <c r="AC232" i="1"/>
  <c r="AA232" i="1"/>
  <c r="Z232" i="1"/>
  <c r="Y232" i="1"/>
  <c r="U232" i="1"/>
  <c r="V232" i="1"/>
  <c r="W232" i="1"/>
  <c r="AD220" i="1"/>
  <c r="AE220" i="1"/>
  <c r="AB220" i="1"/>
  <c r="AC220" i="1"/>
  <c r="AA220" i="1"/>
  <c r="Y220" i="1"/>
  <c r="Z220" i="1"/>
  <c r="U220" i="1"/>
  <c r="V220" i="1"/>
  <c r="W220" i="1"/>
  <c r="AD208" i="1"/>
  <c r="AB208" i="1"/>
  <c r="AE208" i="1"/>
  <c r="AC208" i="1"/>
  <c r="Z208" i="1"/>
  <c r="Y208" i="1"/>
  <c r="AA208" i="1"/>
  <c r="U208" i="1"/>
  <c r="AF208" i="1" s="1"/>
  <c r="V208" i="1"/>
  <c r="W208" i="1"/>
  <c r="AD192" i="1"/>
  <c r="AE192" i="1"/>
  <c r="AB192" i="1"/>
  <c r="AC192" i="1"/>
  <c r="Z192" i="1"/>
  <c r="Y192" i="1"/>
  <c r="AA192" i="1"/>
  <c r="U192" i="1"/>
  <c r="AF192" i="1" s="1"/>
  <c r="V192" i="1"/>
  <c r="W192" i="1"/>
  <c r="AE184" i="1"/>
  <c r="AD184" i="1"/>
  <c r="AB184" i="1"/>
  <c r="AC184" i="1"/>
  <c r="AA184" i="1"/>
  <c r="Z184" i="1"/>
  <c r="Y184" i="1"/>
  <c r="U184" i="1"/>
  <c r="AF184" i="1" s="1"/>
  <c r="V184" i="1"/>
  <c r="X184" i="1"/>
  <c r="W184" i="1"/>
  <c r="AD172" i="1"/>
  <c r="AE172" i="1"/>
  <c r="AB172" i="1"/>
  <c r="AC172" i="1"/>
  <c r="AA172" i="1"/>
  <c r="Y172" i="1"/>
  <c r="Z172" i="1"/>
  <c r="X172" i="1"/>
  <c r="U172" i="1"/>
  <c r="V172" i="1"/>
  <c r="W172" i="1"/>
  <c r="AD160" i="1"/>
  <c r="AE160" i="1"/>
  <c r="AB160" i="1"/>
  <c r="AC160" i="1"/>
  <c r="Z160" i="1"/>
  <c r="Y160" i="1"/>
  <c r="AA160" i="1"/>
  <c r="U160" i="1"/>
  <c r="AF160" i="1" s="1"/>
  <c r="V160" i="1"/>
  <c r="X160" i="1"/>
  <c r="W160" i="1"/>
  <c r="AD148" i="1"/>
  <c r="AB148" i="1"/>
  <c r="AE148" i="1"/>
  <c r="AC148" i="1"/>
  <c r="Y148" i="1"/>
  <c r="Z148" i="1"/>
  <c r="X148" i="1"/>
  <c r="U148" i="1"/>
  <c r="AA148" i="1"/>
  <c r="V148" i="1"/>
  <c r="W148" i="1"/>
  <c r="AD140" i="1"/>
  <c r="AE140" i="1"/>
  <c r="AB140" i="1"/>
  <c r="AC140" i="1"/>
  <c r="AA140" i="1"/>
  <c r="Y140" i="1"/>
  <c r="Z140" i="1"/>
  <c r="X140" i="1"/>
  <c r="U140" i="1"/>
  <c r="V140" i="1"/>
  <c r="W140" i="1"/>
  <c r="AD132" i="1"/>
  <c r="AE132" i="1"/>
  <c r="AB132" i="1"/>
  <c r="AC132" i="1"/>
  <c r="Y132" i="1"/>
  <c r="Z132" i="1"/>
  <c r="AA132" i="1"/>
  <c r="X132" i="1"/>
  <c r="U132" i="1"/>
  <c r="V132" i="1"/>
  <c r="W132" i="1"/>
  <c r="AD116" i="1"/>
  <c r="AB116" i="1"/>
  <c r="AC116" i="1"/>
  <c r="AE116" i="1"/>
  <c r="Y116" i="1"/>
  <c r="Z116" i="1"/>
  <c r="X116" i="1"/>
  <c r="U116" i="1"/>
  <c r="V116" i="1"/>
  <c r="W116" i="1"/>
  <c r="AE104" i="1"/>
  <c r="AD104" i="1"/>
  <c r="AB104" i="1"/>
  <c r="AC104" i="1"/>
  <c r="AA104" i="1"/>
  <c r="Z104" i="1"/>
  <c r="Y104" i="1"/>
  <c r="U104" i="1"/>
  <c r="AF104" i="1" s="1"/>
  <c r="V104" i="1"/>
  <c r="X104" i="1"/>
  <c r="W104" i="1"/>
  <c r="AD96" i="1"/>
  <c r="AE96" i="1"/>
  <c r="AB96" i="1"/>
  <c r="AC96" i="1"/>
  <c r="Z96" i="1"/>
  <c r="Y96" i="1"/>
  <c r="AA96" i="1"/>
  <c r="U96" i="1"/>
  <c r="AF96" i="1" s="1"/>
  <c r="V96" i="1"/>
  <c r="X96" i="1"/>
  <c r="W96" i="1"/>
  <c r="AD84" i="1"/>
  <c r="AB84" i="1"/>
  <c r="AE84" i="1"/>
  <c r="AC84" i="1"/>
  <c r="Y84" i="1"/>
  <c r="Z84" i="1"/>
  <c r="X84" i="1"/>
  <c r="U84" i="1"/>
  <c r="AA84" i="1"/>
  <c r="V84" i="1"/>
  <c r="W84" i="1"/>
  <c r="AD76" i="1"/>
  <c r="AE76" i="1"/>
  <c r="AB76" i="1"/>
  <c r="AC76" i="1"/>
  <c r="AA76" i="1"/>
  <c r="Y76" i="1"/>
  <c r="Z76" i="1"/>
  <c r="X76" i="1"/>
  <c r="U76" i="1"/>
  <c r="V76" i="1"/>
  <c r="W76" i="1"/>
  <c r="AD68" i="1"/>
  <c r="AE68" i="1"/>
  <c r="AB68" i="1"/>
  <c r="AC68" i="1"/>
  <c r="Z68" i="1"/>
  <c r="Y68" i="1"/>
  <c r="AA68" i="1"/>
  <c r="X68" i="1"/>
  <c r="U68" i="1"/>
  <c r="V68" i="1"/>
  <c r="W68" i="1"/>
  <c r="AE56" i="1"/>
  <c r="AD56" i="1"/>
  <c r="AB56" i="1"/>
  <c r="AC56" i="1"/>
  <c r="Z56" i="1"/>
  <c r="AA56" i="1"/>
  <c r="Y56" i="1"/>
  <c r="U56" i="1"/>
  <c r="AF56" i="1" s="1"/>
  <c r="V56" i="1"/>
  <c r="X56" i="1"/>
  <c r="W56" i="1"/>
  <c r="AD44" i="1"/>
  <c r="AE44" i="1"/>
  <c r="AB44" i="1"/>
  <c r="AC44" i="1"/>
  <c r="Z44" i="1"/>
  <c r="AA44" i="1"/>
  <c r="Y44" i="1"/>
  <c r="X44" i="1"/>
  <c r="U44" i="1"/>
  <c r="V44" i="1"/>
  <c r="W44" i="1"/>
  <c r="AD36" i="1"/>
  <c r="AE36" i="1"/>
  <c r="AB36" i="1"/>
  <c r="AC36" i="1"/>
  <c r="Z36" i="1"/>
  <c r="Y36" i="1"/>
  <c r="X36" i="1"/>
  <c r="U36" i="1"/>
  <c r="V36" i="1"/>
  <c r="AA36" i="1"/>
  <c r="W36" i="1"/>
  <c r="AD24" i="1"/>
  <c r="AE24" i="1"/>
  <c r="AB24" i="1"/>
  <c r="AC24" i="1"/>
  <c r="Z24" i="1"/>
  <c r="AA24" i="1"/>
  <c r="X24" i="1"/>
  <c r="Y24" i="1"/>
  <c r="U24" i="1"/>
  <c r="AF24" i="1" s="1"/>
  <c r="V24" i="1"/>
  <c r="W24" i="1"/>
  <c r="AD16" i="1"/>
  <c r="AC16" i="1"/>
  <c r="AB16" i="1"/>
  <c r="AE16" i="1"/>
  <c r="Z16" i="1"/>
  <c r="X16" i="1"/>
  <c r="Y16" i="1"/>
  <c r="AA16" i="1"/>
  <c r="U16" i="1"/>
  <c r="AF16" i="1" s="1"/>
  <c r="V16" i="1"/>
  <c r="W16" i="1"/>
  <c r="AD4" i="1"/>
  <c r="AE4" i="1"/>
  <c r="AB4" i="1"/>
  <c r="AC4" i="1"/>
  <c r="Z4" i="1"/>
  <c r="X4" i="1"/>
  <c r="Y4" i="1"/>
  <c r="AA4" i="1"/>
  <c r="U4" i="1"/>
  <c r="V4" i="1"/>
  <c r="V274" i="1" s="1"/>
  <c r="W4" i="1"/>
  <c r="AE271" i="1"/>
  <c r="AD271" i="1"/>
  <c r="AC271" i="1"/>
  <c r="AA271" i="1"/>
  <c r="Y271" i="1"/>
  <c r="Z271" i="1"/>
  <c r="AB271" i="1"/>
  <c r="V271" i="1"/>
  <c r="W271" i="1"/>
  <c r="X271" i="1"/>
  <c r="AE267" i="1"/>
  <c r="AC267" i="1"/>
  <c r="AD267" i="1"/>
  <c r="AB267" i="1"/>
  <c r="Z267" i="1"/>
  <c r="AA267" i="1"/>
  <c r="Y267" i="1"/>
  <c r="V267" i="1"/>
  <c r="W267" i="1"/>
  <c r="X267" i="1"/>
  <c r="AE263" i="1"/>
  <c r="AD263" i="1"/>
  <c r="AC263" i="1"/>
  <c r="AB263" i="1"/>
  <c r="Z263" i="1"/>
  <c r="AA263" i="1"/>
  <c r="Y263" i="1"/>
  <c r="V263" i="1"/>
  <c r="W263" i="1"/>
  <c r="X263" i="1"/>
  <c r="AE259" i="1"/>
  <c r="AC259" i="1"/>
  <c r="AD259" i="1"/>
  <c r="Z259" i="1"/>
  <c r="AB259" i="1"/>
  <c r="AA259" i="1"/>
  <c r="Y259" i="1"/>
  <c r="V259" i="1"/>
  <c r="W259" i="1"/>
  <c r="X259" i="1"/>
  <c r="AE255" i="1"/>
  <c r="AD255" i="1"/>
  <c r="AC255" i="1"/>
  <c r="Z255" i="1"/>
  <c r="AA255" i="1"/>
  <c r="Y255" i="1"/>
  <c r="V255" i="1"/>
  <c r="W255" i="1"/>
  <c r="X255" i="1"/>
  <c r="AE251" i="1"/>
  <c r="AC251" i="1"/>
  <c r="AD251" i="1"/>
  <c r="AB251" i="1"/>
  <c r="Z251" i="1"/>
  <c r="AA251" i="1"/>
  <c r="Y251" i="1"/>
  <c r="V251" i="1"/>
  <c r="W251" i="1"/>
  <c r="X251" i="1"/>
  <c r="AE247" i="1"/>
  <c r="AD247" i="1"/>
  <c r="AC247" i="1"/>
  <c r="AB247" i="1"/>
  <c r="Z247" i="1"/>
  <c r="AA247" i="1"/>
  <c r="Y247" i="1"/>
  <c r="V247" i="1"/>
  <c r="W247" i="1"/>
  <c r="X247" i="1"/>
  <c r="AE243" i="1"/>
  <c r="AC243" i="1"/>
  <c r="AD243" i="1"/>
  <c r="Z243" i="1"/>
  <c r="AB243" i="1"/>
  <c r="AA243" i="1"/>
  <c r="Y243" i="1"/>
  <c r="V243" i="1"/>
  <c r="W243" i="1"/>
  <c r="X243" i="1"/>
  <c r="AE239" i="1"/>
  <c r="AD239" i="1"/>
  <c r="AC239" i="1"/>
  <c r="Z239" i="1"/>
  <c r="AA239" i="1"/>
  <c r="AB239" i="1"/>
  <c r="Y239" i="1"/>
  <c r="V239" i="1"/>
  <c r="W239" i="1"/>
  <c r="X239" i="1"/>
  <c r="AE235" i="1"/>
  <c r="AC235" i="1"/>
  <c r="AD235" i="1"/>
  <c r="AB235" i="1"/>
  <c r="Z235" i="1"/>
  <c r="AA235" i="1"/>
  <c r="Y235" i="1"/>
  <c r="V235" i="1"/>
  <c r="W235" i="1"/>
  <c r="X235" i="1"/>
  <c r="AE231" i="1"/>
  <c r="AD231" i="1"/>
  <c r="AC231" i="1"/>
  <c r="AB231" i="1"/>
  <c r="Z231" i="1"/>
  <c r="AA231" i="1"/>
  <c r="Y231" i="1"/>
  <c r="V231" i="1"/>
  <c r="W231" i="1"/>
  <c r="X231" i="1"/>
  <c r="AE227" i="1"/>
  <c r="AC227" i="1"/>
  <c r="Z227" i="1"/>
  <c r="AB227" i="1"/>
  <c r="AA227" i="1"/>
  <c r="Y227" i="1"/>
  <c r="AD227" i="1"/>
  <c r="V227" i="1"/>
  <c r="W227" i="1"/>
  <c r="X227" i="1"/>
  <c r="AE223" i="1"/>
  <c r="AD223" i="1"/>
  <c r="AC223" i="1"/>
  <c r="Z223" i="1"/>
  <c r="AA223" i="1"/>
  <c r="Y223" i="1"/>
  <c r="AB223" i="1"/>
  <c r="V223" i="1"/>
  <c r="W223" i="1"/>
  <c r="X223" i="1"/>
  <c r="AE219" i="1"/>
  <c r="AC219" i="1"/>
  <c r="AD219" i="1"/>
  <c r="AB219" i="1"/>
  <c r="Z219" i="1"/>
  <c r="AA219" i="1"/>
  <c r="Y219" i="1"/>
  <c r="V219" i="1"/>
  <c r="W219" i="1"/>
  <c r="X219" i="1"/>
  <c r="AE215" i="1"/>
  <c r="AD215" i="1"/>
  <c r="AC215" i="1"/>
  <c r="AB215" i="1"/>
  <c r="Z215" i="1"/>
  <c r="AA215" i="1"/>
  <c r="Y215" i="1"/>
  <c r="V215" i="1"/>
  <c r="W215" i="1"/>
  <c r="X215" i="1"/>
  <c r="AE211" i="1"/>
  <c r="AC211" i="1"/>
  <c r="Z211" i="1"/>
  <c r="AD211" i="1"/>
  <c r="AB211" i="1"/>
  <c r="AA211" i="1"/>
  <c r="Y211" i="1"/>
  <c r="V211" i="1"/>
  <c r="W211" i="1"/>
  <c r="X211" i="1"/>
  <c r="AE207" i="1"/>
  <c r="AD207" i="1"/>
  <c r="AC207" i="1"/>
  <c r="AB207" i="1"/>
  <c r="Z207" i="1"/>
  <c r="AA207" i="1"/>
  <c r="Y207" i="1"/>
  <c r="V207" i="1"/>
  <c r="W207" i="1"/>
  <c r="X207" i="1"/>
  <c r="AE203" i="1"/>
  <c r="AC203" i="1"/>
  <c r="AD203" i="1"/>
  <c r="AB203" i="1"/>
  <c r="Z203" i="1"/>
  <c r="AA203" i="1"/>
  <c r="Y203" i="1"/>
  <c r="V203" i="1"/>
  <c r="W203" i="1"/>
  <c r="X203" i="1"/>
  <c r="AE199" i="1"/>
  <c r="AD199" i="1"/>
  <c r="AC199" i="1"/>
  <c r="AB199" i="1"/>
  <c r="Z199" i="1"/>
  <c r="AA199" i="1"/>
  <c r="Y199" i="1"/>
  <c r="V199" i="1"/>
  <c r="W199" i="1"/>
  <c r="X199" i="1"/>
  <c r="AE195" i="1"/>
  <c r="AC195" i="1"/>
  <c r="AB195" i="1"/>
  <c r="AD195" i="1"/>
  <c r="Z195" i="1"/>
  <c r="AA195" i="1"/>
  <c r="Y195" i="1"/>
  <c r="V195" i="1"/>
  <c r="W195" i="1"/>
  <c r="X195" i="1"/>
  <c r="AE191" i="1"/>
  <c r="AD191" i="1"/>
  <c r="AC191" i="1"/>
  <c r="Z191" i="1"/>
  <c r="AA191" i="1"/>
  <c r="Y191" i="1"/>
  <c r="AB191" i="1"/>
  <c r="V191" i="1"/>
  <c r="W191" i="1"/>
  <c r="X191" i="1"/>
  <c r="AE187" i="1"/>
  <c r="AC187" i="1"/>
  <c r="AD187" i="1"/>
  <c r="AB187" i="1"/>
  <c r="Z187" i="1"/>
  <c r="AA187" i="1"/>
  <c r="Y187" i="1"/>
  <c r="V187" i="1"/>
  <c r="W187" i="1"/>
  <c r="AE183" i="1"/>
  <c r="AD183" i="1"/>
  <c r="AC183" i="1"/>
  <c r="AB183" i="1"/>
  <c r="Z183" i="1"/>
  <c r="AA183" i="1"/>
  <c r="Y183" i="1"/>
  <c r="V183" i="1"/>
  <c r="X183" i="1"/>
  <c r="W183" i="1"/>
  <c r="AE179" i="1"/>
  <c r="AC179" i="1"/>
  <c r="AD179" i="1"/>
  <c r="Z179" i="1"/>
  <c r="AB179" i="1"/>
  <c r="AA179" i="1"/>
  <c r="Y179" i="1"/>
  <c r="V179" i="1"/>
  <c r="W179" i="1"/>
  <c r="AE175" i="1"/>
  <c r="AD175" i="1"/>
  <c r="AC175" i="1"/>
  <c r="AB175" i="1"/>
  <c r="Z175" i="1"/>
  <c r="AA175" i="1"/>
  <c r="Y175" i="1"/>
  <c r="V175" i="1"/>
  <c r="X175" i="1"/>
  <c r="W175" i="1"/>
  <c r="AE171" i="1"/>
  <c r="AC171" i="1"/>
  <c r="AD171" i="1"/>
  <c r="AB171" i="1"/>
  <c r="Z171" i="1"/>
  <c r="AA171" i="1"/>
  <c r="Y171" i="1"/>
  <c r="V171" i="1"/>
  <c r="W171" i="1"/>
  <c r="AE167" i="1"/>
  <c r="AD167" i="1"/>
  <c r="AC167" i="1"/>
  <c r="AB167" i="1"/>
  <c r="Z167" i="1"/>
  <c r="AA167" i="1"/>
  <c r="Y167" i="1"/>
  <c r="V167" i="1"/>
  <c r="X167" i="1"/>
  <c r="W167" i="1"/>
  <c r="AE163" i="1"/>
  <c r="AC163" i="1"/>
  <c r="AB163" i="1"/>
  <c r="Z163" i="1"/>
  <c r="AA163" i="1"/>
  <c r="Y163" i="1"/>
  <c r="AD163" i="1"/>
  <c r="V163" i="1"/>
  <c r="W163" i="1"/>
  <c r="AE159" i="1"/>
  <c r="AD159" i="1"/>
  <c r="AC159" i="1"/>
  <c r="Z159" i="1"/>
  <c r="AA159" i="1"/>
  <c r="Y159" i="1"/>
  <c r="AB159" i="1"/>
  <c r="V159" i="1"/>
  <c r="X159" i="1"/>
  <c r="W159" i="1"/>
  <c r="AE155" i="1"/>
  <c r="AC155" i="1"/>
  <c r="AD155" i="1"/>
  <c r="AB155" i="1"/>
  <c r="Z155" i="1"/>
  <c r="AA155" i="1"/>
  <c r="Y155" i="1"/>
  <c r="V155" i="1"/>
  <c r="W155" i="1"/>
  <c r="AE151" i="1"/>
  <c r="AD151" i="1"/>
  <c r="AC151" i="1"/>
  <c r="AB151" i="1"/>
  <c r="Z151" i="1"/>
  <c r="AA151" i="1"/>
  <c r="Y151" i="1"/>
  <c r="V151" i="1"/>
  <c r="X151" i="1"/>
  <c r="W151" i="1"/>
  <c r="AE147" i="1"/>
  <c r="AC147" i="1"/>
  <c r="Z147" i="1"/>
  <c r="AD147" i="1"/>
  <c r="AB147" i="1"/>
  <c r="AA147" i="1"/>
  <c r="Y147" i="1"/>
  <c r="V147" i="1"/>
  <c r="W147" i="1"/>
  <c r="AE143" i="1"/>
  <c r="AD143" i="1"/>
  <c r="AC143" i="1"/>
  <c r="AB143" i="1"/>
  <c r="Z143" i="1"/>
  <c r="AA143" i="1"/>
  <c r="Y143" i="1"/>
  <c r="V143" i="1"/>
  <c r="X143" i="1"/>
  <c r="W143" i="1"/>
  <c r="AE139" i="1"/>
  <c r="AC139" i="1"/>
  <c r="AD139" i="1"/>
  <c r="AB139" i="1"/>
  <c r="Z139" i="1"/>
  <c r="AA139" i="1"/>
  <c r="Y139" i="1"/>
  <c r="V139" i="1"/>
  <c r="AF139" i="1" s="1"/>
  <c r="W139" i="1"/>
  <c r="AE135" i="1"/>
  <c r="AD135" i="1"/>
  <c r="AC135" i="1"/>
  <c r="AB135" i="1"/>
  <c r="Z135" i="1"/>
  <c r="AA135" i="1"/>
  <c r="Y135" i="1"/>
  <c r="V135" i="1"/>
  <c r="X135" i="1"/>
  <c r="W135" i="1"/>
  <c r="AE131" i="1"/>
  <c r="AC131" i="1"/>
  <c r="AB131" i="1"/>
  <c r="AD131" i="1"/>
  <c r="Z131" i="1"/>
  <c r="AA131" i="1"/>
  <c r="Y131" i="1"/>
  <c r="V131" i="1"/>
  <c r="W131" i="1"/>
  <c r="AE127" i="1"/>
  <c r="AD127" i="1"/>
  <c r="AC127" i="1"/>
  <c r="Z127" i="1"/>
  <c r="AA127" i="1"/>
  <c r="AB127" i="1"/>
  <c r="Y127" i="1"/>
  <c r="V127" i="1"/>
  <c r="X127" i="1"/>
  <c r="W127" i="1"/>
  <c r="AE123" i="1"/>
  <c r="AB123" i="1"/>
  <c r="AC123" i="1"/>
  <c r="AD123" i="1"/>
  <c r="Z123" i="1"/>
  <c r="AA123" i="1"/>
  <c r="Y123" i="1"/>
  <c r="V123" i="1"/>
  <c r="W123" i="1"/>
  <c r="AE119" i="1"/>
  <c r="AB119" i="1"/>
  <c r="AD119" i="1"/>
  <c r="AC119" i="1"/>
  <c r="Z119" i="1"/>
  <c r="AA119" i="1"/>
  <c r="Y119" i="1"/>
  <c r="V119" i="1"/>
  <c r="X119" i="1"/>
  <c r="W119" i="1"/>
  <c r="AE115" i="1"/>
  <c r="AB115" i="1"/>
  <c r="AC115" i="1"/>
  <c r="AD115" i="1"/>
  <c r="Z115" i="1"/>
  <c r="AA115" i="1"/>
  <c r="Y115" i="1"/>
  <c r="V115" i="1"/>
  <c r="W115" i="1"/>
  <c r="AE111" i="1"/>
  <c r="AB111" i="1"/>
  <c r="AD111" i="1"/>
  <c r="AC111" i="1"/>
  <c r="Z111" i="1"/>
  <c r="AA111" i="1"/>
  <c r="Y111" i="1"/>
  <c r="V111" i="1"/>
  <c r="X111" i="1"/>
  <c r="W111" i="1"/>
  <c r="AE107" i="1"/>
  <c r="AB107" i="1"/>
  <c r="AC107" i="1"/>
  <c r="AD107" i="1"/>
  <c r="Z107" i="1"/>
  <c r="AA107" i="1"/>
  <c r="Y107" i="1"/>
  <c r="V107" i="1"/>
  <c r="AF107" i="1" s="1"/>
  <c r="W107" i="1"/>
  <c r="AE103" i="1"/>
  <c r="AB103" i="1"/>
  <c r="AD103" i="1"/>
  <c r="AC103" i="1"/>
  <c r="Z103" i="1"/>
  <c r="AA103" i="1"/>
  <c r="Y103" i="1"/>
  <c r="V103" i="1"/>
  <c r="X103" i="1"/>
  <c r="W103" i="1"/>
  <c r="AE99" i="1"/>
  <c r="AB99" i="1"/>
  <c r="AC99" i="1"/>
  <c r="Z99" i="1"/>
  <c r="AA99" i="1"/>
  <c r="Y99" i="1"/>
  <c r="AD99" i="1"/>
  <c r="V99" i="1"/>
  <c r="W99" i="1"/>
  <c r="AE95" i="1"/>
  <c r="AB95" i="1"/>
  <c r="AD95" i="1"/>
  <c r="AC95" i="1"/>
  <c r="Z95" i="1"/>
  <c r="AA95" i="1"/>
  <c r="Y95" i="1"/>
  <c r="V95" i="1"/>
  <c r="X95" i="1"/>
  <c r="W95" i="1"/>
  <c r="AE91" i="1"/>
  <c r="AB91" i="1"/>
  <c r="AC91" i="1"/>
  <c r="AD91" i="1"/>
  <c r="Z91" i="1"/>
  <c r="AA91" i="1"/>
  <c r="AF91" i="1" s="1"/>
  <c r="Y91" i="1"/>
  <c r="V91" i="1"/>
  <c r="W91" i="1"/>
  <c r="AE87" i="1"/>
  <c r="AB87" i="1"/>
  <c r="AD87" i="1"/>
  <c r="AC87" i="1"/>
  <c r="Z87" i="1"/>
  <c r="AA87" i="1"/>
  <c r="Y87" i="1"/>
  <c r="V87" i="1"/>
  <c r="X87" i="1"/>
  <c r="W87" i="1"/>
  <c r="AE83" i="1"/>
  <c r="AB83" i="1"/>
  <c r="AC83" i="1"/>
  <c r="Z83" i="1"/>
  <c r="AD83" i="1"/>
  <c r="AA83" i="1"/>
  <c r="Y83" i="1"/>
  <c r="V83" i="1"/>
  <c r="W83" i="1"/>
  <c r="AE79" i="1"/>
  <c r="AB79" i="1"/>
  <c r="AD79" i="1"/>
  <c r="AC79" i="1"/>
  <c r="Z79" i="1"/>
  <c r="AA79" i="1"/>
  <c r="Y79" i="1"/>
  <c r="V79" i="1"/>
  <c r="X79" i="1"/>
  <c r="W79" i="1"/>
  <c r="AE75" i="1"/>
  <c r="AB75" i="1"/>
  <c r="AC75" i="1"/>
  <c r="AD75" i="1"/>
  <c r="Z75" i="1"/>
  <c r="AA75" i="1"/>
  <c r="Y75" i="1"/>
  <c r="V75" i="1"/>
  <c r="AF75" i="1" s="1"/>
  <c r="W75" i="1"/>
  <c r="AE71" i="1"/>
  <c r="AB71" i="1"/>
  <c r="AD71" i="1"/>
  <c r="AC71" i="1"/>
  <c r="Z71" i="1"/>
  <c r="AA71" i="1"/>
  <c r="Y71" i="1"/>
  <c r="V71" i="1"/>
  <c r="X71" i="1"/>
  <c r="W71" i="1"/>
  <c r="AE67" i="1"/>
  <c r="AB67" i="1"/>
  <c r="AC67" i="1"/>
  <c r="AD67" i="1"/>
  <c r="Z67" i="1"/>
  <c r="AA67" i="1"/>
  <c r="Y67" i="1"/>
  <c r="V67" i="1"/>
  <c r="W67" i="1"/>
  <c r="AE63" i="1"/>
  <c r="AB63" i="1"/>
  <c r="AD63" i="1"/>
  <c r="AC63" i="1"/>
  <c r="Z63" i="1"/>
  <c r="AA63" i="1"/>
  <c r="Y63" i="1"/>
  <c r="V63" i="1"/>
  <c r="X63" i="1"/>
  <c r="W63" i="1"/>
  <c r="AE59" i="1"/>
  <c r="AB59" i="1"/>
  <c r="AC59" i="1"/>
  <c r="AD59" i="1"/>
  <c r="Z59" i="1"/>
  <c r="AA59" i="1"/>
  <c r="Y59" i="1"/>
  <c r="V59" i="1"/>
  <c r="AF59" i="1" s="1"/>
  <c r="W59" i="1"/>
  <c r="AD55" i="1"/>
  <c r="AE55" i="1"/>
  <c r="AB55" i="1"/>
  <c r="AC55" i="1"/>
  <c r="Z55" i="1"/>
  <c r="AA55" i="1"/>
  <c r="Y55" i="1"/>
  <c r="V55" i="1"/>
  <c r="X55" i="1"/>
  <c r="W55" i="1"/>
  <c r="AD51" i="1"/>
  <c r="AE51" i="1"/>
  <c r="AB51" i="1"/>
  <c r="AC51" i="1"/>
  <c r="Z51" i="1"/>
  <c r="AA51" i="1"/>
  <c r="Y51" i="1"/>
  <c r="V51" i="1"/>
  <c r="W51" i="1"/>
  <c r="AD47" i="1"/>
  <c r="AE47" i="1"/>
  <c r="AB47" i="1"/>
  <c r="AC47" i="1"/>
  <c r="Z47" i="1"/>
  <c r="AA47" i="1"/>
  <c r="Y47" i="1"/>
  <c r="V47" i="1"/>
  <c r="X47" i="1"/>
  <c r="W47" i="1"/>
  <c r="AD43" i="1"/>
  <c r="AE43" i="1"/>
  <c r="AB43" i="1"/>
  <c r="AC43" i="1"/>
  <c r="Z43" i="1"/>
  <c r="AA43" i="1"/>
  <c r="Y43" i="1"/>
  <c r="V43" i="1"/>
  <c r="AF43" i="1" s="1"/>
  <c r="W43" i="1"/>
  <c r="AD39" i="1"/>
  <c r="AE39" i="1"/>
  <c r="AB39" i="1"/>
  <c r="AC39" i="1"/>
  <c r="Z39" i="1"/>
  <c r="AA39" i="1"/>
  <c r="Y39" i="1"/>
  <c r="V39" i="1"/>
  <c r="X39" i="1"/>
  <c r="W39" i="1"/>
  <c r="AD35" i="1"/>
  <c r="AE35" i="1"/>
  <c r="AB35" i="1"/>
  <c r="AC35" i="1"/>
  <c r="Z35" i="1"/>
  <c r="AA35" i="1"/>
  <c r="Y35" i="1"/>
  <c r="V35" i="1"/>
  <c r="W35" i="1"/>
  <c r="AD31" i="1"/>
  <c r="AE31" i="1"/>
  <c r="AB31" i="1"/>
  <c r="AC31" i="1"/>
  <c r="Z31" i="1"/>
  <c r="AA31" i="1"/>
  <c r="Y31" i="1"/>
  <c r="V31" i="1"/>
  <c r="W31" i="1"/>
  <c r="X31" i="1"/>
  <c r="AD27" i="1"/>
  <c r="AE27" i="1"/>
  <c r="AC27" i="1"/>
  <c r="AB27" i="1"/>
  <c r="Z27" i="1"/>
  <c r="AA27" i="1"/>
  <c r="Y27" i="1"/>
  <c r="V27" i="1"/>
  <c r="AF27" i="1" s="1"/>
  <c r="X27" i="1"/>
  <c r="W27" i="1"/>
  <c r="AD23" i="1"/>
  <c r="AE23" i="1"/>
  <c r="AB23" i="1"/>
  <c r="AC23" i="1"/>
  <c r="Z23" i="1"/>
  <c r="AA23" i="1"/>
  <c r="Y23" i="1"/>
  <c r="X23" i="1"/>
  <c r="V23" i="1"/>
  <c r="W23" i="1"/>
  <c r="AD19" i="1"/>
  <c r="AE19" i="1"/>
  <c r="AB19" i="1"/>
  <c r="AC19" i="1"/>
  <c r="Z19" i="1"/>
  <c r="AA19" i="1"/>
  <c r="Y19" i="1"/>
  <c r="V19" i="1"/>
  <c r="W19" i="1"/>
  <c r="AD15" i="1"/>
  <c r="AE15" i="1"/>
  <c r="AB15" i="1"/>
  <c r="Z15" i="1"/>
  <c r="AA15" i="1"/>
  <c r="AC15" i="1"/>
  <c r="Y15" i="1"/>
  <c r="V15" i="1"/>
  <c r="W15" i="1"/>
  <c r="X15" i="1"/>
  <c r="AD11" i="1"/>
  <c r="AE11" i="1"/>
  <c r="AC11" i="1"/>
  <c r="AB11" i="1"/>
  <c r="Z11" i="1"/>
  <c r="AA11" i="1"/>
  <c r="Y11" i="1"/>
  <c r="AF11" i="1" s="1"/>
  <c r="V11" i="1"/>
  <c r="X11" i="1"/>
  <c r="W11" i="1"/>
  <c r="AD7" i="1"/>
  <c r="AE7" i="1"/>
  <c r="AB7" i="1"/>
  <c r="AC7" i="1"/>
  <c r="Z7" i="1"/>
  <c r="AA7" i="1"/>
  <c r="Y7" i="1"/>
  <c r="X7" i="1"/>
  <c r="V7" i="1"/>
  <c r="W7" i="1"/>
  <c r="AD3" i="1"/>
  <c r="AE3" i="1"/>
  <c r="AB3" i="1"/>
  <c r="AB274" i="1" s="1"/>
  <c r="AC3" i="1"/>
  <c r="Z3" i="1"/>
  <c r="AA3" i="1"/>
  <c r="Y3" i="1"/>
  <c r="Y274" i="1" s="1"/>
  <c r="V3" i="1"/>
  <c r="W3" i="1"/>
  <c r="V2" i="1"/>
  <c r="Z2" i="1"/>
  <c r="AD2" i="1"/>
  <c r="T272" i="1"/>
  <c r="T268" i="1"/>
  <c r="T260" i="1"/>
  <c r="AF260" i="1" s="1"/>
  <c r="T255" i="1"/>
  <c r="T247" i="1"/>
  <c r="T239" i="1"/>
  <c r="T231" i="1"/>
  <c r="AF231" i="1" s="1"/>
  <c r="T223" i="1"/>
  <c r="T215" i="1"/>
  <c r="T207" i="1"/>
  <c r="T199" i="1"/>
  <c r="AF199" i="1" s="1"/>
  <c r="T191" i="1"/>
  <c r="T183" i="1"/>
  <c r="T175" i="1"/>
  <c r="T167" i="1"/>
  <c r="AF167" i="1" s="1"/>
  <c r="T159" i="1"/>
  <c r="T151" i="1"/>
  <c r="T143" i="1"/>
  <c r="T135" i="1"/>
  <c r="AF135" i="1" s="1"/>
  <c r="T127" i="1"/>
  <c r="T119" i="1"/>
  <c r="T111" i="1"/>
  <c r="T103" i="1"/>
  <c r="AF103" i="1" s="1"/>
  <c r="T95" i="1"/>
  <c r="T87" i="1"/>
  <c r="T79" i="1"/>
  <c r="T71" i="1"/>
  <c r="AF71" i="1" s="1"/>
  <c r="T63" i="1"/>
  <c r="T55" i="1"/>
  <c r="T47" i="1"/>
  <c r="T39" i="1"/>
  <c r="AF39" i="1" s="1"/>
  <c r="T31" i="1"/>
  <c r="T23" i="1"/>
  <c r="T15" i="1"/>
  <c r="T7" i="1"/>
  <c r="AF7" i="1" s="1"/>
  <c r="U262" i="1"/>
  <c r="U246" i="1"/>
  <c r="U230" i="1"/>
  <c r="U214" i="1"/>
  <c r="U198" i="1"/>
  <c r="U182" i="1"/>
  <c r="U166" i="1"/>
  <c r="U150" i="1"/>
  <c r="U134" i="1"/>
  <c r="U118" i="1"/>
  <c r="U103" i="1"/>
  <c r="U87" i="1"/>
  <c r="U71" i="1"/>
  <c r="U55" i="1"/>
  <c r="U39" i="1"/>
  <c r="U23" i="1"/>
  <c r="U7" i="1"/>
  <c r="W261" i="1"/>
  <c r="W245" i="1"/>
  <c r="W229" i="1"/>
  <c r="W197" i="1"/>
  <c r="W149" i="1"/>
  <c r="W133" i="1"/>
  <c r="W117" i="1"/>
  <c r="W101" i="1"/>
  <c r="W85" i="1"/>
  <c r="W69" i="1"/>
  <c r="W53" i="1"/>
  <c r="X260" i="1"/>
  <c r="X244" i="1"/>
  <c r="X212" i="1"/>
  <c r="X171" i="1"/>
  <c r="X139" i="1"/>
  <c r="X107" i="1"/>
  <c r="X75" i="1"/>
  <c r="X43" i="1"/>
  <c r="Z273" i="1"/>
  <c r="AA244" i="1"/>
  <c r="AB255" i="1"/>
  <c r="AE269" i="1"/>
  <c r="AD269" i="1"/>
  <c r="AA269" i="1"/>
  <c r="AB269" i="1"/>
  <c r="AC269" i="1"/>
  <c r="Y269" i="1"/>
  <c r="X269" i="1"/>
  <c r="U269" i="1"/>
  <c r="Z269" i="1"/>
  <c r="V269" i="1"/>
  <c r="AE257" i="1"/>
  <c r="AD257" i="1"/>
  <c r="AC257" i="1"/>
  <c r="AB257" i="1"/>
  <c r="AA257" i="1"/>
  <c r="Z257" i="1"/>
  <c r="Y257" i="1"/>
  <c r="X257" i="1"/>
  <c r="T257" i="1"/>
  <c r="U257" i="1"/>
  <c r="V257" i="1"/>
  <c r="AE249" i="1"/>
  <c r="AD249" i="1"/>
  <c r="AC249" i="1"/>
  <c r="AA249" i="1"/>
  <c r="AB249" i="1"/>
  <c r="Z249" i="1"/>
  <c r="Y249" i="1"/>
  <c r="X249" i="1"/>
  <c r="T249" i="1"/>
  <c r="U249" i="1"/>
  <c r="V249" i="1"/>
  <c r="AE241" i="1"/>
  <c r="AD241" i="1"/>
  <c r="AC241" i="1"/>
  <c r="AB241" i="1"/>
  <c r="AA241" i="1"/>
  <c r="Z241" i="1"/>
  <c r="Y241" i="1"/>
  <c r="X241" i="1"/>
  <c r="T241" i="1"/>
  <c r="U241" i="1"/>
  <c r="V241" i="1"/>
  <c r="AE225" i="1"/>
  <c r="AD225" i="1"/>
  <c r="AC225" i="1"/>
  <c r="AB225" i="1"/>
  <c r="AA225" i="1"/>
  <c r="Z225" i="1"/>
  <c r="Y225" i="1"/>
  <c r="X225" i="1"/>
  <c r="T225" i="1"/>
  <c r="U225" i="1"/>
  <c r="V225" i="1"/>
  <c r="AE213" i="1"/>
  <c r="AD213" i="1"/>
  <c r="AA213" i="1"/>
  <c r="AB213" i="1"/>
  <c r="AC213" i="1"/>
  <c r="Y213" i="1"/>
  <c r="X213" i="1"/>
  <c r="T213" i="1"/>
  <c r="U213" i="1"/>
  <c r="V213" i="1"/>
  <c r="AE201" i="1"/>
  <c r="AD201" i="1"/>
  <c r="AC201" i="1"/>
  <c r="AA201" i="1"/>
  <c r="AB201" i="1"/>
  <c r="Z201" i="1"/>
  <c r="Y201" i="1"/>
  <c r="X201" i="1"/>
  <c r="T201" i="1"/>
  <c r="AF201" i="1" s="1"/>
  <c r="U201" i="1"/>
  <c r="V201" i="1"/>
  <c r="AE193" i="1"/>
  <c r="AD193" i="1"/>
  <c r="AC193" i="1"/>
  <c r="AB193" i="1"/>
  <c r="AA193" i="1"/>
  <c r="Z193" i="1"/>
  <c r="Y193" i="1"/>
  <c r="X193" i="1"/>
  <c r="T193" i="1"/>
  <c r="U193" i="1"/>
  <c r="V193" i="1"/>
  <c r="AE181" i="1"/>
  <c r="AD181" i="1"/>
  <c r="AA181" i="1"/>
  <c r="AC181" i="1"/>
  <c r="AB181" i="1"/>
  <c r="X181" i="1"/>
  <c r="Y181" i="1"/>
  <c r="T181" i="1"/>
  <c r="U181" i="1"/>
  <c r="V181" i="1"/>
  <c r="AE169" i="1"/>
  <c r="AD169" i="1"/>
  <c r="AC169" i="1"/>
  <c r="AA169" i="1"/>
  <c r="AB169" i="1"/>
  <c r="Z169" i="1"/>
  <c r="X169" i="1"/>
  <c r="Y169" i="1"/>
  <c r="T169" i="1"/>
  <c r="AF169" i="1" s="1"/>
  <c r="U169" i="1"/>
  <c r="V169" i="1"/>
  <c r="AE165" i="1"/>
  <c r="AD165" i="1"/>
  <c r="AA165" i="1"/>
  <c r="AC165" i="1"/>
  <c r="AB165" i="1"/>
  <c r="X165" i="1"/>
  <c r="Y165" i="1"/>
  <c r="T165" i="1"/>
  <c r="Z165" i="1"/>
  <c r="U165" i="1"/>
  <c r="V165" i="1"/>
  <c r="AE149" i="1"/>
  <c r="AD149" i="1"/>
  <c r="AA149" i="1"/>
  <c r="AC149" i="1"/>
  <c r="X149" i="1"/>
  <c r="AB149" i="1"/>
  <c r="Y149" i="1"/>
  <c r="T149" i="1"/>
  <c r="U149" i="1"/>
  <c r="V149" i="1"/>
  <c r="AE141" i="1"/>
  <c r="AD141" i="1"/>
  <c r="AB141" i="1"/>
  <c r="AA141" i="1"/>
  <c r="AC141" i="1"/>
  <c r="X141" i="1"/>
  <c r="Y141" i="1"/>
  <c r="T141" i="1"/>
  <c r="U141" i="1"/>
  <c r="Z141" i="1"/>
  <c r="V141" i="1"/>
  <c r="AE129" i="1"/>
  <c r="AD129" i="1"/>
  <c r="AC129" i="1"/>
  <c r="AB129" i="1"/>
  <c r="AA129" i="1"/>
  <c r="Z129" i="1"/>
  <c r="X129" i="1"/>
  <c r="Y129" i="1"/>
  <c r="T129" i="1"/>
  <c r="U129" i="1"/>
  <c r="V129" i="1"/>
  <c r="AE121" i="1"/>
  <c r="AD121" i="1"/>
  <c r="AB121" i="1"/>
  <c r="AC121" i="1"/>
  <c r="AA121" i="1"/>
  <c r="Z121" i="1"/>
  <c r="X121" i="1"/>
  <c r="Y121" i="1"/>
  <c r="T121" i="1"/>
  <c r="U121" i="1"/>
  <c r="V121" i="1"/>
  <c r="AE109" i="1"/>
  <c r="AD109" i="1"/>
  <c r="AB109" i="1"/>
  <c r="AA109" i="1"/>
  <c r="AC109" i="1"/>
  <c r="X109" i="1"/>
  <c r="Y109" i="1"/>
  <c r="T109" i="1"/>
  <c r="U109" i="1"/>
  <c r="Z109" i="1"/>
  <c r="V109" i="1"/>
  <c r="AE97" i="1"/>
  <c r="AD97" i="1"/>
  <c r="AB97" i="1"/>
  <c r="AC97" i="1"/>
  <c r="AA97" i="1"/>
  <c r="Z97" i="1"/>
  <c r="X97" i="1"/>
  <c r="Y97" i="1"/>
  <c r="T97" i="1"/>
  <c r="AF97" i="1" s="1"/>
  <c r="U97" i="1"/>
  <c r="V97" i="1"/>
  <c r="AE89" i="1"/>
  <c r="AD89" i="1"/>
  <c r="AB89" i="1"/>
  <c r="AC89" i="1"/>
  <c r="AA89" i="1"/>
  <c r="Z89" i="1"/>
  <c r="X89" i="1"/>
  <c r="Y89" i="1"/>
  <c r="T89" i="1"/>
  <c r="U89" i="1"/>
  <c r="V89" i="1"/>
  <c r="AE73" i="1"/>
  <c r="AD73" i="1"/>
  <c r="AB73" i="1"/>
  <c r="AC73" i="1"/>
  <c r="AA73" i="1"/>
  <c r="Z73" i="1"/>
  <c r="X73" i="1"/>
  <c r="Y73" i="1"/>
  <c r="T73" i="1"/>
  <c r="U73" i="1"/>
  <c r="V73" i="1"/>
  <c r="AE61" i="1"/>
  <c r="AD61" i="1"/>
  <c r="AB61" i="1"/>
  <c r="AC61" i="1"/>
  <c r="AA61" i="1"/>
  <c r="Z61" i="1"/>
  <c r="X61" i="1"/>
  <c r="Y61" i="1"/>
  <c r="T61" i="1"/>
  <c r="U61" i="1"/>
  <c r="V61" i="1"/>
  <c r="AE49" i="1"/>
  <c r="AD49" i="1"/>
  <c r="AB49" i="1"/>
  <c r="AC49" i="1"/>
  <c r="AA49" i="1"/>
  <c r="X49" i="1"/>
  <c r="Z49" i="1"/>
  <c r="Y49" i="1"/>
  <c r="T49" i="1"/>
  <c r="U49" i="1"/>
  <c r="V49" i="1"/>
  <c r="AE37" i="1"/>
  <c r="AC37" i="1"/>
  <c r="AB37" i="1"/>
  <c r="AD37" i="1"/>
  <c r="AA37" i="1"/>
  <c r="X37" i="1"/>
  <c r="Y37" i="1"/>
  <c r="T37" i="1"/>
  <c r="U37" i="1"/>
  <c r="V37" i="1"/>
  <c r="AE25" i="1"/>
  <c r="AD25" i="1"/>
  <c r="AB25" i="1"/>
  <c r="AC25" i="1"/>
  <c r="AA25" i="1"/>
  <c r="Z25" i="1"/>
  <c r="X25" i="1"/>
  <c r="Y25" i="1"/>
  <c r="T25" i="1"/>
  <c r="U25" i="1"/>
  <c r="V25" i="1"/>
  <c r="AE21" i="1"/>
  <c r="AC21" i="1"/>
  <c r="AD21" i="1"/>
  <c r="AB21" i="1"/>
  <c r="AA21" i="1"/>
  <c r="X21" i="1"/>
  <c r="Y21" i="1"/>
  <c r="T21" i="1"/>
  <c r="U21" i="1"/>
  <c r="Z21" i="1"/>
  <c r="V21" i="1"/>
  <c r="AE13" i="1"/>
  <c r="AD13" i="1"/>
  <c r="AC13" i="1"/>
  <c r="AB13" i="1"/>
  <c r="AA13" i="1"/>
  <c r="Z13" i="1"/>
  <c r="X13" i="1"/>
  <c r="Y13" i="1"/>
  <c r="T13" i="1"/>
  <c r="U13" i="1"/>
  <c r="V13" i="1"/>
  <c r="AE5" i="1"/>
  <c r="AC5" i="1"/>
  <c r="AD5" i="1"/>
  <c r="AB5" i="1"/>
  <c r="AA5" i="1"/>
  <c r="X5" i="1"/>
  <c r="Y5" i="1"/>
  <c r="T5" i="1"/>
  <c r="Z5" i="1"/>
  <c r="U5" i="1"/>
  <c r="V5" i="1"/>
  <c r="W237" i="1"/>
  <c r="W189" i="1"/>
  <c r="W157" i="1"/>
  <c r="W109" i="1"/>
  <c r="W45" i="1"/>
  <c r="W13" i="1"/>
  <c r="AE264" i="1"/>
  <c r="AD264" i="1"/>
  <c r="AB264" i="1"/>
  <c r="AC264" i="1"/>
  <c r="AA264" i="1"/>
  <c r="Z264" i="1"/>
  <c r="Y264" i="1"/>
  <c r="U264" i="1"/>
  <c r="V264" i="1"/>
  <c r="W264" i="1"/>
  <c r="AD252" i="1"/>
  <c r="AE252" i="1"/>
  <c r="AB252" i="1"/>
  <c r="AC252" i="1"/>
  <c r="AA252" i="1"/>
  <c r="Y252" i="1"/>
  <c r="Z252" i="1"/>
  <c r="U252" i="1"/>
  <c r="V252" i="1"/>
  <c r="W252" i="1"/>
  <c r="AD236" i="1"/>
  <c r="AE236" i="1"/>
  <c r="AB236" i="1"/>
  <c r="AC236" i="1"/>
  <c r="AA236" i="1"/>
  <c r="Y236" i="1"/>
  <c r="Z236" i="1"/>
  <c r="U236" i="1"/>
  <c r="V236" i="1"/>
  <c r="W236" i="1"/>
  <c r="AD228" i="1"/>
  <c r="AE228" i="1"/>
  <c r="AB228" i="1"/>
  <c r="AC228" i="1"/>
  <c r="Y228" i="1"/>
  <c r="Z228" i="1"/>
  <c r="U228" i="1"/>
  <c r="V228" i="1"/>
  <c r="AA228" i="1"/>
  <c r="W228" i="1"/>
  <c r="AE216" i="1"/>
  <c r="AD216" i="1"/>
  <c r="AB216" i="1"/>
  <c r="AC216" i="1"/>
  <c r="AA216" i="1"/>
  <c r="Z216" i="1"/>
  <c r="Y216" i="1"/>
  <c r="U216" i="1"/>
  <c r="V216" i="1"/>
  <c r="W216" i="1"/>
  <c r="AD204" i="1"/>
  <c r="AE204" i="1"/>
  <c r="AB204" i="1"/>
  <c r="AC204" i="1"/>
  <c r="AA204" i="1"/>
  <c r="Y204" i="1"/>
  <c r="Z204" i="1"/>
  <c r="U204" i="1"/>
  <c r="V204" i="1"/>
  <c r="W204" i="1"/>
  <c r="AD196" i="1"/>
  <c r="AE196" i="1"/>
  <c r="AB196" i="1"/>
  <c r="AC196" i="1"/>
  <c r="Y196" i="1"/>
  <c r="Z196" i="1"/>
  <c r="AA196" i="1"/>
  <c r="U196" i="1"/>
  <c r="V196" i="1"/>
  <c r="W196" i="1"/>
  <c r="AD188" i="1"/>
  <c r="AE188" i="1"/>
  <c r="AB188" i="1"/>
  <c r="AC188" i="1"/>
  <c r="AA188" i="1"/>
  <c r="Y188" i="1"/>
  <c r="Z188" i="1"/>
  <c r="X188" i="1"/>
  <c r="U188" i="1"/>
  <c r="V188" i="1"/>
  <c r="W188" i="1"/>
  <c r="AD176" i="1"/>
  <c r="AB176" i="1"/>
  <c r="AC176" i="1"/>
  <c r="AE176" i="1"/>
  <c r="Z176" i="1"/>
  <c r="Y176" i="1"/>
  <c r="AA176" i="1"/>
  <c r="U176" i="1"/>
  <c r="AF176" i="1" s="1"/>
  <c r="V176" i="1"/>
  <c r="X176" i="1"/>
  <c r="W176" i="1"/>
  <c r="AD164" i="1"/>
  <c r="AE164" i="1"/>
  <c r="AB164" i="1"/>
  <c r="AC164" i="1"/>
  <c r="Y164" i="1"/>
  <c r="Z164" i="1"/>
  <c r="X164" i="1"/>
  <c r="U164" i="1"/>
  <c r="V164" i="1"/>
  <c r="AA164" i="1"/>
  <c r="W164" i="1"/>
  <c r="AE152" i="1"/>
  <c r="AD152" i="1"/>
  <c r="AB152" i="1"/>
  <c r="AC152" i="1"/>
  <c r="AA152" i="1"/>
  <c r="Z152" i="1"/>
  <c r="Y152" i="1"/>
  <c r="U152" i="1"/>
  <c r="V152" i="1"/>
  <c r="X152" i="1"/>
  <c r="W152" i="1"/>
  <c r="AF152" i="1" s="1"/>
  <c r="AD144" i="1"/>
  <c r="AB144" i="1"/>
  <c r="AE144" i="1"/>
  <c r="AC144" i="1"/>
  <c r="Z144" i="1"/>
  <c r="Y144" i="1"/>
  <c r="AA144" i="1"/>
  <c r="U144" i="1"/>
  <c r="AF144" i="1" s="1"/>
  <c r="V144" i="1"/>
  <c r="X144" i="1"/>
  <c r="W144" i="1"/>
  <c r="AD128" i="1"/>
  <c r="AE128" i="1"/>
  <c r="AB128" i="1"/>
  <c r="AC128" i="1"/>
  <c r="Z128" i="1"/>
  <c r="Y128" i="1"/>
  <c r="AA128" i="1"/>
  <c r="U128" i="1"/>
  <c r="AF128" i="1" s="1"/>
  <c r="V128" i="1"/>
  <c r="X128" i="1"/>
  <c r="W128" i="1"/>
  <c r="AE120" i="1"/>
  <c r="AD120" i="1"/>
  <c r="AB120" i="1"/>
  <c r="AC120" i="1"/>
  <c r="AA120" i="1"/>
  <c r="Z120" i="1"/>
  <c r="Y120" i="1"/>
  <c r="U120" i="1"/>
  <c r="AF120" i="1" s="1"/>
  <c r="V120" i="1"/>
  <c r="X120" i="1"/>
  <c r="W120" i="1"/>
  <c r="AD108" i="1"/>
  <c r="AE108" i="1"/>
  <c r="AB108" i="1"/>
  <c r="AC108" i="1"/>
  <c r="AA108" i="1"/>
  <c r="Y108" i="1"/>
  <c r="Z108" i="1"/>
  <c r="X108" i="1"/>
  <c r="U108" i="1"/>
  <c r="V108" i="1"/>
  <c r="W108" i="1"/>
  <c r="AD100" i="1"/>
  <c r="AE100" i="1"/>
  <c r="AB100" i="1"/>
  <c r="AC100" i="1"/>
  <c r="Y100" i="1"/>
  <c r="Z100" i="1"/>
  <c r="X100" i="1"/>
  <c r="U100" i="1"/>
  <c r="V100" i="1"/>
  <c r="AA100" i="1"/>
  <c r="W100" i="1"/>
  <c r="AE88" i="1"/>
  <c r="AD88" i="1"/>
  <c r="AB88" i="1"/>
  <c r="AC88" i="1"/>
  <c r="AA88" i="1"/>
  <c r="Z88" i="1"/>
  <c r="Y88" i="1"/>
  <c r="U88" i="1"/>
  <c r="AF88" i="1" s="1"/>
  <c r="V88" i="1"/>
  <c r="X88" i="1"/>
  <c r="W88" i="1"/>
  <c r="AE72" i="1"/>
  <c r="AD72" i="1"/>
  <c r="AB72" i="1"/>
  <c r="AC72" i="1"/>
  <c r="AA72" i="1"/>
  <c r="Z72" i="1"/>
  <c r="Y72" i="1"/>
  <c r="U72" i="1"/>
  <c r="V72" i="1"/>
  <c r="X72" i="1"/>
  <c r="AF72" i="1" s="1"/>
  <c r="W72" i="1"/>
  <c r="AD64" i="1"/>
  <c r="AE64" i="1"/>
  <c r="AB64" i="1"/>
  <c r="AC64" i="1"/>
  <c r="Z64" i="1"/>
  <c r="Y64" i="1"/>
  <c r="AA64" i="1"/>
  <c r="U64" i="1"/>
  <c r="AF64" i="1" s="1"/>
  <c r="V64" i="1"/>
  <c r="X64" i="1"/>
  <c r="W64" i="1"/>
  <c r="AD52" i="1"/>
  <c r="AB52" i="1"/>
  <c r="AC52" i="1"/>
  <c r="AE52" i="1"/>
  <c r="Z52" i="1"/>
  <c r="Y52" i="1"/>
  <c r="X52" i="1"/>
  <c r="U52" i="1"/>
  <c r="V52" i="1"/>
  <c r="W52" i="1"/>
  <c r="AD40" i="1"/>
  <c r="AE40" i="1"/>
  <c r="AB40" i="1"/>
  <c r="AC40" i="1"/>
  <c r="Z40" i="1"/>
  <c r="AA40" i="1"/>
  <c r="Y40" i="1"/>
  <c r="U40" i="1"/>
  <c r="AF40" i="1" s="1"/>
  <c r="V40" i="1"/>
  <c r="X40" i="1"/>
  <c r="W40" i="1"/>
  <c r="AD32" i="1"/>
  <c r="AE32" i="1"/>
  <c r="AC32" i="1"/>
  <c r="AB32" i="1"/>
  <c r="Z32" i="1"/>
  <c r="X32" i="1"/>
  <c r="Y32" i="1"/>
  <c r="AA32" i="1"/>
  <c r="U32" i="1"/>
  <c r="V32" i="1"/>
  <c r="W32" i="1"/>
  <c r="AF32" i="1" s="1"/>
  <c r="AD20" i="1"/>
  <c r="AB20" i="1"/>
  <c r="AE20" i="1"/>
  <c r="AC20" i="1"/>
  <c r="Z20" i="1"/>
  <c r="X20" i="1"/>
  <c r="Y20" i="1"/>
  <c r="U20" i="1"/>
  <c r="AA20" i="1"/>
  <c r="V20" i="1"/>
  <c r="W20" i="1"/>
  <c r="AD12" i="1"/>
  <c r="AE12" i="1"/>
  <c r="AC12" i="1"/>
  <c r="AB12" i="1"/>
  <c r="Z12" i="1"/>
  <c r="X12" i="1"/>
  <c r="AA12" i="1"/>
  <c r="Y12" i="1"/>
  <c r="U12" i="1"/>
  <c r="V12" i="1"/>
  <c r="W12" i="1"/>
  <c r="AE270" i="1"/>
  <c r="AD270" i="1"/>
  <c r="AC270" i="1"/>
  <c r="AA270" i="1"/>
  <c r="AB270" i="1"/>
  <c r="Z270" i="1"/>
  <c r="AF270" i="1" s="1"/>
  <c r="W270" i="1"/>
  <c r="X270" i="1"/>
  <c r="Y270" i="1"/>
  <c r="AE266" i="1"/>
  <c r="AC266" i="1"/>
  <c r="AD266" i="1"/>
  <c r="Z266" i="1"/>
  <c r="AA266" i="1"/>
  <c r="AB266" i="1"/>
  <c r="W266" i="1"/>
  <c r="Y266" i="1"/>
  <c r="X266" i="1"/>
  <c r="AF266" i="1" s="1"/>
  <c r="AE262" i="1"/>
  <c r="AD262" i="1"/>
  <c r="AC262" i="1"/>
  <c r="AB262" i="1"/>
  <c r="Z262" i="1"/>
  <c r="AA262" i="1"/>
  <c r="Y262" i="1"/>
  <c r="W262" i="1"/>
  <c r="AF262" i="1" s="1"/>
  <c r="X262" i="1"/>
  <c r="AE258" i="1"/>
  <c r="AC258" i="1"/>
  <c r="AD258" i="1"/>
  <c r="Z258" i="1"/>
  <c r="AB258" i="1"/>
  <c r="AA258" i="1"/>
  <c r="W258" i="1"/>
  <c r="X258" i="1"/>
  <c r="AE254" i="1"/>
  <c r="AD254" i="1"/>
  <c r="AC254" i="1"/>
  <c r="Z254" i="1"/>
  <c r="AA254" i="1"/>
  <c r="AB254" i="1"/>
  <c r="W254" i="1"/>
  <c r="AF254" i="1" s="1"/>
  <c r="X254" i="1"/>
  <c r="T254" i="1"/>
  <c r="Y254" i="1"/>
  <c r="AE250" i="1"/>
  <c r="AC250" i="1"/>
  <c r="AD250" i="1"/>
  <c r="Z250" i="1"/>
  <c r="AA250" i="1"/>
  <c r="AB250" i="1"/>
  <c r="W250" i="1"/>
  <c r="Y250" i="1"/>
  <c r="X250" i="1"/>
  <c r="T250" i="1"/>
  <c r="AF250" i="1" s="1"/>
  <c r="AE246" i="1"/>
  <c r="AD246" i="1"/>
  <c r="AC246" i="1"/>
  <c r="AB246" i="1"/>
  <c r="Z246" i="1"/>
  <c r="AA246" i="1"/>
  <c r="Y246" i="1"/>
  <c r="W246" i="1"/>
  <c r="AF246" i="1" s="1"/>
  <c r="X246" i="1"/>
  <c r="T246" i="1"/>
  <c r="AE242" i="1"/>
  <c r="AC242" i="1"/>
  <c r="AD242" i="1"/>
  <c r="Z242" i="1"/>
  <c r="AB242" i="1"/>
  <c r="AA242" i="1"/>
  <c r="W242" i="1"/>
  <c r="X242" i="1"/>
  <c r="T242" i="1"/>
  <c r="AE238" i="1"/>
  <c r="AD238" i="1"/>
  <c r="AC238" i="1"/>
  <c r="Z238" i="1"/>
  <c r="AA238" i="1"/>
  <c r="AB238" i="1"/>
  <c r="W238" i="1"/>
  <c r="X238" i="1"/>
  <c r="AF238" i="1" s="1"/>
  <c r="T238" i="1"/>
  <c r="Y238" i="1"/>
  <c r="AE234" i="1"/>
  <c r="AC234" i="1"/>
  <c r="AD234" i="1"/>
  <c r="Z234" i="1"/>
  <c r="AA234" i="1"/>
  <c r="W234" i="1"/>
  <c r="AF234" i="1" s="1"/>
  <c r="Y234" i="1"/>
  <c r="X234" i="1"/>
  <c r="T234" i="1"/>
  <c r="AB234" i="1"/>
  <c r="AE230" i="1"/>
  <c r="AD230" i="1"/>
  <c r="AC230" i="1"/>
  <c r="AB230" i="1"/>
  <c r="Z230" i="1"/>
  <c r="AA230" i="1"/>
  <c r="Y230" i="1"/>
  <c r="W230" i="1"/>
  <c r="AF230" i="1" s="1"/>
  <c r="X230" i="1"/>
  <c r="T230" i="1"/>
  <c r="AE226" i="1"/>
  <c r="AC226" i="1"/>
  <c r="AD226" i="1"/>
  <c r="Z226" i="1"/>
  <c r="AB226" i="1"/>
  <c r="AA226" i="1"/>
  <c r="W226" i="1"/>
  <c r="X226" i="1"/>
  <c r="T226" i="1"/>
  <c r="AE222" i="1"/>
  <c r="AD222" i="1"/>
  <c r="AC222" i="1"/>
  <c r="Z222" i="1"/>
  <c r="AA222" i="1"/>
  <c r="AB222" i="1"/>
  <c r="W222" i="1"/>
  <c r="X222" i="1"/>
  <c r="T222" i="1"/>
  <c r="AF222" i="1" s="1"/>
  <c r="Y222" i="1"/>
  <c r="AE218" i="1"/>
  <c r="AC218" i="1"/>
  <c r="AD218" i="1"/>
  <c r="Z218" i="1"/>
  <c r="AB218" i="1"/>
  <c r="AA218" i="1"/>
  <c r="W218" i="1"/>
  <c r="AF218" i="1" s="1"/>
  <c r="Y218" i="1"/>
  <c r="X218" i="1"/>
  <c r="T218" i="1"/>
  <c r="AE214" i="1"/>
  <c r="AD214" i="1"/>
  <c r="AC214" i="1"/>
  <c r="AB214" i="1"/>
  <c r="Z214" i="1"/>
  <c r="AA214" i="1"/>
  <c r="Y214" i="1"/>
  <c r="W214" i="1"/>
  <c r="X214" i="1"/>
  <c r="T214" i="1"/>
  <c r="AF214" i="1" s="1"/>
  <c r="AE210" i="1"/>
  <c r="AC210" i="1"/>
  <c r="AD210" i="1"/>
  <c r="AB210" i="1"/>
  <c r="Z210" i="1"/>
  <c r="AA210" i="1"/>
  <c r="W210" i="1"/>
  <c r="X210" i="1"/>
  <c r="T210" i="1"/>
  <c r="AE206" i="1"/>
  <c r="AD206" i="1"/>
  <c r="AC206" i="1"/>
  <c r="AB206" i="1"/>
  <c r="Z206" i="1"/>
  <c r="AA206" i="1"/>
  <c r="W206" i="1"/>
  <c r="X206" i="1"/>
  <c r="T206" i="1"/>
  <c r="Y206" i="1"/>
  <c r="AF206" i="1" s="1"/>
  <c r="AE202" i="1"/>
  <c r="AC202" i="1"/>
  <c r="AD202" i="1"/>
  <c r="Z202" i="1"/>
  <c r="AA202" i="1"/>
  <c r="W202" i="1"/>
  <c r="AB202" i="1"/>
  <c r="Y202" i="1"/>
  <c r="X202" i="1"/>
  <c r="AF202" i="1" s="1"/>
  <c r="T202" i="1"/>
  <c r="AE198" i="1"/>
  <c r="AD198" i="1"/>
  <c r="AC198" i="1"/>
  <c r="AB198" i="1"/>
  <c r="Z198" i="1"/>
  <c r="AA198" i="1"/>
  <c r="Y198" i="1"/>
  <c r="W198" i="1"/>
  <c r="X198" i="1"/>
  <c r="T198" i="1"/>
  <c r="AF198" i="1" s="1"/>
  <c r="AE194" i="1"/>
  <c r="AC194" i="1"/>
  <c r="AD194" i="1"/>
  <c r="AB194" i="1"/>
  <c r="Z194" i="1"/>
  <c r="AA194" i="1"/>
  <c r="W194" i="1"/>
  <c r="X194" i="1"/>
  <c r="T194" i="1"/>
  <c r="AE190" i="1"/>
  <c r="AD190" i="1"/>
  <c r="AC190" i="1"/>
  <c r="Z190" i="1"/>
  <c r="AA190" i="1"/>
  <c r="AB190" i="1"/>
  <c r="W190" i="1"/>
  <c r="AF190" i="1" s="1"/>
  <c r="X190" i="1"/>
  <c r="T190" i="1"/>
  <c r="Y190" i="1"/>
  <c r="AE186" i="1"/>
  <c r="AC186" i="1"/>
  <c r="AD186" i="1"/>
  <c r="Z186" i="1"/>
  <c r="AB186" i="1"/>
  <c r="AA186" i="1"/>
  <c r="X186" i="1"/>
  <c r="W186" i="1"/>
  <c r="Y186" i="1"/>
  <c r="T186" i="1"/>
  <c r="AF186" i="1" s="1"/>
  <c r="AE182" i="1"/>
  <c r="AD182" i="1"/>
  <c r="AC182" i="1"/>
  <c r="AB182" i="1"/>
  <c r="Z182" i="1"/>
  <c r="AA182" i="1"/>
  <c r="X182" i="1"/>
  <c r="AF182" i="1" s="1"/>
  <c r="Y182" i="1"/>
  <c r="W182" i="1"/>
  <c r="T182" i="1"/>
  <c r="AE178" i="1"/>
  <c r="AC178" i="1"/>
  <c r="AD178" i="1"/>
  <c r="AB178" i="1"/>
  <c r="Z178" i="1"/>
  <c r="AA178" i="1"/>
  <c r="X178" i="1"/>
  <c r="W178" i="1"/>
  <c r="T178" i="1"/>
  <c r="AE174" i="1"/>
  <c r="AD174" i="1"/>
  <c r="AC174" i="1"/>
  <c r="AB174" i="1"/>
  <c r="Z174" i="1"/>
  <c r="AA174" i="1"/>
  <c r="X174" i="1"/>
  <c r="W174" i="1"/>
  <c r="AF174" i="1" s="1"/>
  <c r="T174" i="1"/>
  <c r="Y174" i="1"/>
  <c r="AE170" i="1"/>
  <c r="AC170" i="1"/>
  <c r="AD170" i="1"/>
  <c r="Z170" i="1"/>
  <c r="AA170" i="1"/>
  <c r="AB170" i="1"/>
  <c r="X170" i="1"/>
  <c r="W170" i="1"/>
  <c r="Y170" i="1"/>
  <c r="T170" i="1"/>
  <c r="AF170" i="1" s="1"/>
  <c r="AE166" i="1"/>
  <c r="AD166" i="1"/>
  <c r="AC166" i="1"/>
  <c r="AB166" i="1"/>
  <c r="Z166" i="1"/>
  <c r="AA166" i="1"/>
  <c r="X166" i="1"/>
  <c r="Y166" i="1"/>
  <c r="W166" i="1"/>
  <c r="AF166" i="1" s="1"/>
  <c r="T166" i="1"/>
  <c r="AE162" i="1"/>
  <c r="AC162" i="1"/>
  <c r="AD162" i="1"/>
  <c r="AB162" i="1"/>
  <c r="Z162" i="1"/>
  <c r="AA162" i="1"/>
  <c r="X162" i="1"/>
  <c r="W162" i="1"/>
  <c r="T162" i="1"/>
  <c r="AE158" i="1"/>
  <c r="AD158" i="1"/>
  <c r="AC158" i="1"/>
  <c r="Z158" i="1"/>
  <c r="AA158" i="1"/>
  <c r="AB158" i="1"/>
  <c r="X158" i="1"/>
  <c r="W158" i="1"/>
  <c r="T158" i="1"/>
  <c r="AF158" i="1" s="1"/>
  <c r="Y158" i="1"/>
  <c r="AE154" i="1"/>
  <c r="AC154" i="1"/>
  <c r="AD154" i="1"/>
  <c r="Z154" i="1"/>
  <c r="AB154" i="1"/>
  <c r="AA154" i="1"/>
  <c r="X154" i="1"/>
  <c r="W154" i="1"/>
  <c r="AF154" i="1" s="1"/>
  <c r="Y154" i="1"/>
  <c r="T154" i="1"/>
  <c r="AE150" i="1"/>
  <c r="AD150" i="1"/>
  <c r="AC150" i="1"/>
  <c r="AB150" i="1"/>
  <c r="Z150" i="1"/>
  <c r="AA150" i="1"/>
  <c r="X150" i="1"/>
  <c r="Y150" i="1"/>
  <c r="W150" i="1"/>
  <c r="T150" i="1"/>
  <c r="AF150" i="1" s="1"/>
  <c r="AE146" i="1"/>
  <c r="AC146" i="1"/>
  <c r="AD146" i="1"/>
  <c r="AB146" i="1"/>
  <c r="Z146" i="1"/>
  <c r="AA146" i="1"/>
  <c r="X146" i="1"/>
  <c r="W146" i="1"/>
  <c r="T146" i="1"/>
  <c r="AE142" i="1"/>
  <c r="AD142" i="1"/>
  <c r="AC142" i="1"/>
  <c r="AB142" i="1"/>
  <c r="Z142" i="1"/>
  <c r="AA142" i="1"/>
  <c r="X142" i="1"/>
  <c r="W142" i="1"/>
  <c r="T142" i="1"/>
  <c r="Y142" i="1"/>
  <c r="AF142" i="1" s="1"/>
  <c r="AE138" i="1"/>
  <c r="AC138" i="1"/>
  <c r="AD138" i="1"/>
  <c r="Z138" i="1"/>
  <c r="AA138" i="1"/>
  <c r="AB138" i="1"/>
  <c r="X138" i="1"/>
  <c r="W138" i="1"/>
  <c r="AF138" i="1" s="1"/>
  <c r="Y138" i="1"/>
  <c r="T138" i="1"/>
  <c r="AE134" i="1"/>
  <c r="AD134" i="1"/>
  <c r="AC134" i="1"/>
  <c r="AB134" i="1"/>
  <c r="Z134" i="1"/>
  <c r="AA134" i="1"/>
  <c r="X134" i="1"/>
  <c r="Y134" i="1"/>
  <c r="W134" i="1"/>
  <c r="T134" i="1"/>
  <c r="AF134" i="1" s="1"/>
  <c r="AE130" i="1"/>
  <c r="AC130" i="1"/>
  <c r="AD130" i="1"/>
  <c r="AB130" i="1"/>
  <c r="Z130" i="1"/>
  <c r="AA130" i="1"/>
  <c r="X130" i="1"/>
  <c r="W130" i="1"/>
  <c r="T130" i="1"/>
  <c r="AE126" i="1"/>
  <c r="AD126" i="1"/>
  <c r="AC126" i="1"/>
  <c r="Z126" i="1"/>
  <c r="AA126" i="1"/>
  <c r="AB126" i="1"/>
  <c r="X126" i="1"/>
  <c r="AF126" i="1" s="1"/>
  <c r="W126" i="1"/>
  <c r="T126" i="1"/>
  <c r="Y126" i="1"/>
  <c r="AE122" i="1"/>
  <c r="AC122" i="1"/>
  <c r="AD122" i="1"/>
  <c r="AB122" i="1"/>
  <c r="Z122" i="1"/>
  <c r="AA122" i="1"/>
  <c r="X122" i="1"/>
  <c r="W122" i="1"/>
  <c r="Y122" i="1"/>
  <c r="T122" i="1"/>
  <c r="AF122" i="1" s="1"/>
  <c r="AE118" i="1"/>
  <c r="AD118" i="1"/>
  <c r="AC118" i="1"/>
  <c r="Z118" i="1"/>
  <c r="AB118" i="1"/>
  <c r="AA118" i="1"/>
  <c r="X118" i="1"/>
  <c r="AF118" i="1" s="1"/>
  <c r="Y118" i="1"/>
  <c r="W118" i="1"/>
  <c r="T118" i="1"/>
  <c r="AE114" i="1"/>
  <c r="AC114" i="1"/>
  <c r="AB114" i="1"/>
  <c r="AD114" i="1"/>
  <c r="Z114" i="1"/>
  <c r="AA114" i="1"/>
  <c r="X114" i="1"/>
  <c r="W114" i="1"/>
  <c r="T114" i="1"/>
  <c r="U114" i="1"/>
  <c r="AE110" i="1"/>
  <c r="AD110" i="1"/>
  <c r="AC110" i="1"/>
  <c r="AB110" i="1"/>
  <c r="Z110" i="1"/>
  <c r="AA110" i="1"/>
  <c r="X110" i="1"/>
  <c r="W110" i="1"/>
  <c r="T110" i="1"/>
  <c r="Y110" i="1"/>
  <c r="U110" i="1"/>
  <c r="AF110" i="1" s="1"/>
  <c r="AE106" i="1"/>
  <c r="AC106" i="1"/>
  <c r="AD106" i="1"/>
  <c r="AB106" i="1"/>
  <c r="Z106" i="1"/>
  <c r="AA106" i="1"/>
  <c r="X106" i="1"/>
  <c r="W106" i="1"/>
  <c r="AF106" i="1" s="1"/>
  <c r="Y106" i="1"/>
  <c r="T106" i="1"/>
  <c r="U106" i="1"/>
  <c r="AE102" i="1"/>
  <c r="AD102" i="1"/>
  <c r="AC102" i="1"/>
  <c r="Z102" i="1"/>
  <c r="AA102" i="1"/>
  <c r="X102" i="1"/>
  <c r="Y102" i="1"/>
  <c r="W102" i="1"/>
  <c r="T102" i="1"/>
  <c r="AF102" i="1" s="1"/>
  <c r="U102" i="1"/>
  <c r="AE98" i="1"/>
  <c r="AC98" i="1"/>
  <c r="AB98" i="1"/>
  <c r="AD98" i="1"/>
  <c r="Z98" i="1"/>
  <c r="AA98" i="1"/>
  <c r="X98" i="1"/>
  <c r="W98" i="1"/>
  <c r="T98" i="1"/>
  <c r="U98" i="1"/>
  <c r="AE94" i="1"/>
  <c r="AD94" i="1"/>
  <c r="AC94" i="1"/>
  <c r="Z94" i="1"/>
  <c r="AA94" i="1"/>
  <c r="AB94" i="1"/>
  <c r="X94" i="1"/>
  <c r="W94" i="1"/>
  <c r="T94" i="1"/>
  <c r="AF94" i="1" s="1"/>
  <c r="Y94" i="1"/>
  <c r="U94" i="1"/>
  <c r="AE90" i="1"/>
  <c r="AC90" i="1"/>
  <c r="AD90" i="1"/>
  <c r="AB90" i="1"/>
  <c r="Z90" i="1"/>
  <c r="AA90" i="1"/>
  <c r="X90" i="1"/>
  <c r="W90" i="1"/>
  <c r="Y90" i="1"/>
  <c r="T90" i="1"/>
  <c r="AF90" i="1" s="1"/>
  <c r="U90" i="1"/>
  <c r="AE86" i="1"/>
  <c r="AD86" i="1"/>
  <c r="AC86" i="1"/>
  <c r="Z86" i="1"/>
  <c r="AB86" i="1"/>
  <c r="AA86" i="1"/>
  <c r="X86" i="1"/>
  <c r="Y86" i="1"/>
  <c r="W86" i="1"/>
  <c r="T86" i="1"/>
  <c r="U86" i="1"/>
  <c r="AF86" i="1" s="1"/>
  <c r="AE82" i="1"/>
  <c r="AC82" i="1"/>
  <c r="AB82" i="1"/>
  <c r="AD82" i="1"/>
  <c r="Z82" i="1"/>
  <c r="AA82" i="1"/>
  <c r="X82" i="1"/>
  <c r="W82" i="1"/>
  <c r="T82" i="1"/>
  <c r="U82" i="1"/>
  <c r="AE78" i="1"/>
  <c r="AD78" i="1"/>
  <c r="AC78" i="1"/>
  <c r="AB78" i="1"/>
  <c r="Z78" i="1"/>
  <c r="AA78" i="1"/>
  <c r="X78" i="1"/>
  <c r="W78" i="1"/>
  <c r="T78" i="1"/>
  <c r="Y78" i="1"/>
  <c r="AF78" i="1" s="1"/>
  <c r="U78" i="1"/>
  <c r="AE74" i="1"/>
  <c r="AC74" i="1"/>
  <c r="AD74" i="1"/>
  <c r="AB74" i="1"/>
  <c r="Z74" i="1"/>
  <c r="AA74" i="1"/>
  <c r="X74" i="1"/>
  <c r="W74" i="1"/>
  <c r="Y74" i="1"/>
  <c r="T74" i="1"/>
  <c r="U74" i="1"/>
  <c r="AF74" i="1" s="1"/>
  <c r="AE70" i="1"/>
  <c r="AD70" i="1"/>
  <c r="AC70" i="1"/>
  <c r="Z70" i="1"/>
  <c r="AA70" i="1"/>
  <c r="AB70" i="1"/>
  <c r="X70" i="1"/>
  <c r="Y70" i="1"/>
  <c r="W70" i="1"/>
  <c r="AF70" i="1" s="1"/>
  <c r="T70" i="1"/>
  <c r="U70" i="1"/>
  <c r="AE66" i="1"/>
  <c r="AC66" i="1"/>
  <c r="AB66" i="1"/>
  <c r="AD66" i="1"/>
  <c r="Z66" i="1"/>
  <c r="AA66" i="1"/>
  <c r="X66" i="1"/>
  <c r="W66" i="1"/>
  <c r="T66" i="1"/>
  <c r="U66" i="1"/>
  <c r="AE62" i="1"/>
  <c r="AD62" i="1"/>
  <c r="AC62" i="1"/>
  <c r="Z62" i="1"/>
  <c r="AA62" i="1"/>
  <c r="AB62" i="1"/>
  <c r="X62" i="1"/>
  <c r="W62" i="1"/>
  <c r="T62" i="1"/>
  <c r="Y62" i="1"/>
  <c r="U62" i="1"/>
  <c r="AF62" i="1" s="1"/>
  <c r="AE58" i="1"/>
  <c r="AC58" i="1"/>
  <c r="AD58" i="1"/>
  <c r="AB58" i="1"/>
  <c r="Z58" i="1"/>
  <c r="AA58" i="1"/>
  <c r="X58" i="1"/>
  <c r="W58" i="1"/>
  <c r="AF58" i="1" s="1"/>
  <c r="Y58" i="1"/>
  <c r="T58" i="1"/>
  <c r="U58" i="1"/>
  <c r="AD54" i="1"/>
  <c r="AE54" i="1"/>
  <c r="AC54" i="1"/>
  <c r="Z54" i="1"/>
  <c r="AB54" i="1"/>
  <c r="AA54" i="1"/>
  <c r="X54" i="1"/>
  <c r="Y54" i="1"/>
  <c r="W54" i="1"/>
  <c r="T54" i="1"/>
  <c r="AF54" i="1" s="1"/>
  <c r="U54" i="1"/>
  <c r="AD50" i="1"/>
  <c r="AE50" i="1"/>
  <c r="AC50" i="1"/>
  <c r="AB50" i="1"/>
  <c r="Z50" i="1"/>
  <c r="AA50" i="1"/>
  <c r="X50" i="1"/>
  <c r="W50" i="1"/>
  <c r="T50" i="1"/>
  <c r="U50" i="1"/>
  <c r="AD46" i="1"/>
  <c r="AE46" i="1"/>
  <c r="AC46" i="1"/>
  <c r="AB46" i="1"/>
  <c r="Z46" i="1"/>
  <c r="AA46" i="1"/>
  <c r="X46" i="1"/>
  <c r="W46" i="1"/>
  <c r="AF46" i="1" s="1"/>
  <c r="T46" i="1"/>
  <c r="Y46" i="1"/>
  <c r="U46" i="1"/>
  <c r="AD42" i="1"/>
  <c r="AE42" i="1"/>
  <c r="AC42" i="1"/>
  <c r="AB42" i="1"/>
  <c r="Z42" i="1"/>
  <c r="AA42" i="1"/>
  <c r="X42" i="1"/>
  <c r="W42" i="1"/>
  <c r="Y42" i="1"/>
  <c r="T42" i="1"/>
  <c r="AF42" i="1" s="1"/>
  <c r="U42" i="1"/>
  <c r="AD38" i="1"/>
  <c r="AE38" i="1"/>
  <c r="AC38" i="1"/>
  <c r="Z38" i="1"/>
  <c r="AA38" i="1"/>
  <c r="AB38" i="1"/>
  <c r="X38" i="1"/>
  <c r="Y38" i="1"/>
  <c r="W38" i="1"/>
  <c r="T38" i="1"/>
  <c r="AF38" i="1" s="1"/>
  <c r="U38" i="1"/>
  <c r="AD34" i="1"/>
  <c r="AE34" i="1"/>
  <c r="AC34" i="1"/>
  <c r="AB34" i="1"/>
  <c r="Z34" i="1"/>
  <c r="AA34" i="1"/>
  <c r="X34" i="1"/>
  <c r="W34" i="1"/>
  <c r="T34" i="1"/>
  <c r="U34" i="1"/>
  <c r="AD30" i="1"/>
  <c r="AE30" i="1"/>
  <c r="AC30" i="1"/>
  <c r="Z30" i="1"/>
  <c r="AA30" i="1"/>
  <c r="AB30" i="1"/>
  <c r="X30" i="1"/>
  <c r="W30" i="1"/>
  <c r="T30" i="1"/>
  <c r="AF30" i="1" s="1"/>
  <c r="Y30" i="1"/>
  <c r="U30" i="1"/>
  <c r="AD26" i="1"/>
  <c r="AE26" i="1"/>
  <c r="AC26" i="1"/>
  <c r="AB26" i="1"/>
  <c r="Z26" i="1"/>
  <c r="AA26" i="1"/>
  <c r="X26" i="1"/>
  <c r="W26" i="1"/>
  <c r="Y26" i="1"/>
  <c r="T26" i="1"/>
  <c r="AF26" i="1" s="1"/>
  <c r="U26" i="1"/>
  <c r="AD22" i="1"/>
  <c r="AE22" i="1"/>
  <c r="AC22" i="1"/>
  <c r="Z22" i="1"/>
  <c r="AB22" i="1"/>
  <c r="AA22" i="1"/>
  <c r="X22" i="1"/>
  <c r="Y22" i="1"/>
  <c r="W22" i="1"/>
  <c r="T22" i="1"/>
  <c r="U22" i="1"/>
  <c r="AF22" i="1" s="1"/>
  <c r="AD18" i="1"/>
  <c r="AE18" i="1"/>
  <c r="AC18" i="1"/>
  <c r="AB18" i="1"/>
  <c r="Z18" i="1"/>
  <c r="AA18" i="1"/>
  <c r="X18" i="1"/>
  <c r="W18" i="1"/>
  <c r="T18" i="1"/>
  <c r="U18" i="1"/>
  <c r="AD14" i="1"/>
  <c r="AE14" i="1"/>
  <c r="AC14" i="1"/>
  <c r="AB14" i="1"/>
  <c r="Z14" i="1"/>
  <c r="AA14" i="1"/>
  <c r="X14" i="1"/>
  <c r="W14" i="1"/>
  <c r="T14" i="1"/>
  <c r="Y14" i="1"/>
  <c r="AF14" i="1" s="1"/>
  <c r="U14" i="1"/>
  <c r="AD10" i="1"/>
  <c r="AE10" i="1"/>
  <c r="AC10" i="1"/>
  <c r="AC274" i="1" s="1"/>
  <c r="AB10" i="1"/>
  <c r="Z10" i="1"/>
  <c r="AA10" i="1"/>
  <c r="X10" i="1"/>
  <c r="W10" i="1"/>
  <c r="Y10" i="1"/>
  <c r="T10" i="1"/>
  <c r="U10" i="1"/>
  <c r="U274" i="1" s="1"/>
  <c r="AD6" i="1"/>
  <c r="AE6" i="1"/>
  <c r="AC6" i="1"/>
  <c r="Z6" i="1"/>
  <c r="AA6" i="1"/>
  <c r="AB6" i="1"/>
  <c r="X6" i="1"/>
  <c r="Y6" i="1"/>
  <c r="W6" i="1"/>
  <c r="AF6" i="1" s="1"/>
  <c r="T6" i="1"/>
  <c r="U6" i="1"/>
  <c r="T2" i="1"/>
  <c r="AF2" i="1" s="1"/>
  <c r="W2" i="1"/>
  <c r="AA2" i="1"/>
  <c r="T271" i="1"/>
  <c r="T267" i="1"/>
  <c r="AF267" i="1" s="1"/>
  <c r="T263" i="1"/>
  <c r="AF263" i="1" s="1"/>
  <c r="T259" i="1"/>
  <c r="T252" i="1"/>
  <c r="T244" i="1"/>
  <c r="AF244" i="1" s="1"/>
  <c r="T236" i="1"/>
  <c r="T228" i="1"/>
  <c r="T220" i="1"/>
  <c r="T212" i="1"/>
  <c r="AF212" i="1" s="1"/>
  <c r="T204" i="1"/>
  <c r="T196" i="1"/>
  <c r="T188" i="1"/>
  <c r="T180" i="1"/>
  <c r="T172" i="1"/>
  <c r="AF172" i="1" s="1"/>
  <c r="T164" i="1"/>
  <c r="T156" i="1"/>
  <c r="T148" i="1"/>
  <c r="AF148" i="1" s="1"/>
  <c r="T140" i="1"/>
  <c r="AF140" i="1" s="1"/>
  <c r="T132" i="1"/>
  <c r="T124" i="1"/>
  <c r="T116" i="1"/>
  <c r="AF116" i="1" s="1"/>
  <c r="T108" i="1"/>
  <c r="T100" i="1"/>
  <c r="T92" i="1"/>
  <c r="T84" i="1"/>
  <c r="AF84" i="1" s="1"/>
  <c r="T76" i="1"/>
  <c r="AF76" i="1" s="1"/>
  <c r="T68" i="1"/>
  <c r="T60" i="1"/>
  <c r="T52" i="1"/>
  <c r="AF52" i="1" s="1"/>
  <c r="T44" i="1"/>
  <c r="AF44" i="1" s="1"/>
  <c r="T36" i="1"/>
  <c r="T28" i="1"/>
  <c r="T20" i="1"/>
  <c r="AF20" i="1" s="1"/>
  <c r="T12" i="1"/>
  <c r="T4" i="1"/>
  <c r="U267" i="1"/>
  <c r="U259" i="1"/>
  <c r="U251" i="1"/>
  <c r="AF251" i="1" s="1"/>
  <c r="U243" i="1"/>
  <c r="U235" i="1"/>
  <c r="AF235" i="1" s="1"/>
  <c r="U227" i="1"/>
  <c r="AF227" i="1" s="1"/>
  <c r="U219" i="1"/>
  <c r="AF219" i="1" s="1"/>
  <c r="U211" i="1"/>
  <c r="U203" i="1"/>
  <c r="AF203" i="1" s="1"/>
  <c r="U195" i="1"/>
  <c r="AF195" i="1" s="1"/>
  <c r="U187" i="1"/>
  <c r="AF187" i="1" s="1"/>
  <c r="U179" i="1"/>
  <c r="U171" i="1"/>
  <c r="AF171" i="1" s="1"/>
  <c r="U163" i="1"/>
  <c r="AF163" i="1" s="1"/>
  <c r="U155" i="1"/>
  <c r="AF155" i="1" s="1"/>
  <c r="U147" i="1"/>
  <c r="U139" i="1"/>
  <c r="U131" i="1"/>
  <c r="AF131" i="1" s="1"/>
  <c r="U123" i="1"/>
  <c r="AF123" i="1" s="1"/>
  <c r="U115" i="1"/>
  <c r="U99" i="1"/>
  <c r="U83" i="1"/>
  <c r="AF83" i="1" s="1"/>
  <c r="U67" i="1"/>
  <c r="U51" i="1"/>
  <c r="U35" i="1"/>
  <c r="U19" i="1"/>
  <c r="AF19" i="1" s="1"/>
  <c r="U3" i="1"/>
  <c r="V258" i="1"/>
  <c r="V242" i="1"/>
  <c r="V226" i="1"/>
  <c r="V210" i="1"/>
  <c r="V194" i="1"/>
  <c r="V178" i="1"/>
  <c r="V162" i="1"/>
  <c r="V146" i="1"/>
  <c r="V130" i="1"/>
  <c r="V114" i="1"/>
  <c r="V98" i="1"/>
  <c r="V82" i="1"/>
  <c r="V66" i="1"/>
  <c r="V50" i="1"/>
  <c r="V34" i="1"/>
  <c r="V18" i="1"/>
  <c r="W273" i="1"/>
  <c r="W257" i="1"/>
  <c r="W241" i="1"/>
  <c r="W225" i="1"/>
  <c r="W209" i="1"/>
  <c r="W193" i="1"/>
  <c r="W177" i="1"/>
  <c r="W161" i="1"/>
  <c r="W145" i="1"/>
  <c r="W129" i="1"/>
  <c r="W113" i="1"/>
  <c r="W97" i="1"/>
  <c r="W81" i="1"/>
  <c r="W65" i="1"/>
  <c r="W49" i="1"/>
  <c r="W33" i="1"/>
  <c r="W17" i="1"/>
  <c r="X272" i="1"/>
  <c r="X256" i="1"/>
  <c r="X240" i="1"/>
  <c r="X224" i="1"/>
  <c r="X208" i="1"/>
  <c r="X192" i="1"/>
  <c r="X163" i="1"/>
  <c r="X131" i="1"/>
  <c r="X99" i="1"/>
  <c r="X67" i="1"/>
  <c r="X35" i="1"/>
  <c r="Y242" i="1"/>
  <c r="Y178" i="1"/>
  <c r="Y114" i="1"/>
  <c r="Y50" i="1"/>
  <c r="Z245" i="1"/>
  <c r="Z117" i="1"/>
  <c r="AA180" i="1"/>
  <c r="AB102" i="1"/>
  <c r="W274" i="1"/>
  <c r="AF258" i="1"/>
  <c r="AF242" i="1"/>
  <c r="AF226" i="1"/>
  <c r="AF210" i="1"/>
  <c r="AF194" i="1"/>
  <c r="AF178" i="1"/>
  <c r="AF162" i="1"/>
  <c r="AF146" i="1"/>
  <c r="AF130" i="1"/>
  <c r="AF114" i="1"/>
  <c r="AF98" i="1"/>
  <c r="AF82" i="1"/>
  <c r="AF66" i="1"/>
  <c r="AF50" i="1"/>
  <c r="AF34" i="1"/>
  <c r="AF18" i="1"/>
  <c r="T274" i="1"/>
  <c r="AF180" i="1" l="1"/>
  <c r="AF49" i="1"/>
  <c r="Z274" i="1"/>
  <c r="AF232" i="1"/>
  <c r="AF137" i="1"/>
  <c r="AF35" i="1"/>
  <c r="AF99" i="1"/>
  <c r="AF28" i="1"/>
  <c r="AF60" i="1"/>
  <c r="AF92" i="1"/>
  <c r="AF124" i="1"/>
  <c r="AF156" i="1"/>
  <c r="AF188" i="1"/>
  <c r="AF220" i="1"/>
  <c r="AF252" i="1"/>
  <c r="AF271" i="1"/>
  <c r="X274" i="1"/>
  <c r="AF13" i="1"/>
  <c r="AF21" i="1"/>
  <c r="AF89" i="1"/>
  <c r="AF129" i="1"/>
  <c r="AF141" i="1"/>
  <c r="AF193" i="1"/>
  <c r="AF225" i="1"/>
  <c r="AF15" i="1"/>
  <c r="AF47" i="1"/>
  <c r="AF79" i="1"/>
  <c r="AF111" i="1"/>
  <c r="AF143" i="1"/>
  <c r="AF175" i="1"/>
  <c r="AF207" i="1"/>
  <c r="AF239" i="1"/>
  <c r="AF268" i="1"/>
  <c r="AF33" i="1"/>
  <c r="AF105" i="1"/>
  <c r="AF117" i="1"/>
  <c r="AF145" i="1"/>
  <c r="AF185" i="1"/>
  <c r="AF197" i="1"/>
  <c r="AF237" i="1"/>
  <c r="AF80" i="1"/>
  <c r="AF200" i="1"/>
  <c r="AF248" i="1"/>
  <c r="AF17" i="1"/>
  <c r="AF125" i="1"/>
  <c r="AF189" i="1"/>
  <c r="AF253" i="1"/>
  <c r="AF109" i="1"/>
  <c r="AF241" i="1"/>
  <c r="AF85" i="1"/>
  <c r="AF10" i="1"/>
  <c r="AF51" i="1"/>
  <c r="AF115" i="1"/>
  <c r="AF147" i="1"/>
  <c r="AF179" i="1"/>
  <c r="AF211" i="1"/>
  <c r="AF243" i="1"/>
  <c r="AF4" i="1"/>
  <c r="AF36" i="1"/>
  <c r="AF68" i="1"/>
  <c r="AF100" i="1"/>
  <c r="AF132" i="1"/>
  <c r="AF164" i="1"/>
  <c r="AF196" i="1"/>
  <c r="AF228" i="1"/>
  <c r="AF259" i="1"/>
  <c r="AA274" i="1"/>
  <c r="AE274" i="1"/>
  <c r="AF37" i="1"/>
  <c r="AF73" i="1"/>
  <c r="AF121" i="1"/>
  <c r="AF165" i="1"/>
  <c r="AF257" i="1"/>
  <c r="AF23" i="1"/>
  <c r="AF55" i="1"/>
  <c r="AF87" i="1"/>
  <c r="AF119" i="1"/>
  <c r="AF151" i="1"/>
  <c r="AF183" i="1"/>
  <c r="AF215" i="1"/>
  <c r="AF247" i="1"/>
  <c r="AF272" i="1"/>
  <c r="AF65" i="1"/>
  <c r="AF77" i="1"/>
  <c r="AF93" i="1"/>
  <c r="AF177" i="1"/>
  <c r="AF217" i="1"/>
  <c r="AF229" i="1"/>
  <c r="AF112" i="1"/>
  <c r="AF216" i="1"/>
  <c r="AF265" i="1"/>
  <c r="AF9" i="1"/>
  <c r="AF57" i="1"/>
  <c r="AF69" i="1"/>
  <c r="AF113" i="1"/>
  <c r="AF233" i="1"/>
  <c r="AF3" i="1"/>
  <c r="AF67" i="1"/>
  <c r="AF12" i="1"/>
  <c r="AF108" i="1"/>
  <c r="AF204" i="1"/>
  <c r="AF236" i="1"/>
  <c r="AD274" i="1"/>
  <c r="AF264" i="1"/>
  <c r="AF5" i="1"/>
  <c r="AF25" i="1"/>
  <c r="AF61" i="1"/>
  <c r="AF149" i="1"/>
  <c r="AF181" i="1"/>
  <c r="AF213" i="1"/>
  <c r="AF249" i="1"/>
  <c r="AF31" i="1"/>
  <c r="AF63" i="1"/>
  <c r="AF95" i="1"/>
  <c r="AF127" i="1"/>
  <c r="AF159" i="1"/>
  <c r="AF191" i="1"/>
  <c r="AF223" i="1"/>
  <c r="AF255" i="1"/>
  <c r="AF53" i="1"/>
  <c r="AF133" i="1"/>
  <c r="AF161" i="1"/>
  <c r="AF8" i="1"/>
  <c r="AF136" i="1"/>
  <c r="AF224" i="1"/>
  <c r="AF269" i="1"/>
  <c r="AF45" i="1"/>
  <c r="AF157" i="1"/>
  <c r="AF173" i="1"/>
  <c r="AF221" i="1"/>
  <c r="AF274" i="1" l="1"/>
  <c r="AF275" i="1" l="1"/>
  <c r="AC275" i="1"/>
  <c r="U275" i="1"/>
  <c r="Y275" i="1"/>
  <c r="V275" i="1"/>
  <c r="AB275" i="1"/>
  <c r="W275" i="1"/>
  <c r="X275" i="1"/>
  <c r="AA275" i="1"/>
  <c r="AD275" i="1"/>
  <c r="Z275" i="1"/>
  <c r="AE275" i="1"/>
</calcChain>
</file>

<file path=xl/sharedStrings.xml><?xml version="1.0" encoding="utf-8"?>
<sst xmlns="http://schemas.openxmlformats.org/spreadsheetml/2006/main" count="33526" uniqueCount="6049">
  <si>
    <t>PMCID</t>
  </si>
  <si>
    <t>AccessionNb</t>
  </si>
  <si>
    <t>Section</t>
  </si>
  <si>
    <t>SubType</t>
  </si>
  <si>
    <t>Figure</t>
  </si>
  <si>
    <t>Categories</t>
  </si>
  <si>
    <t>PreCitation</t>
  </si>
  <si>
    <t>Citation</t>
  </si>
  <si>
    <t>PostCitation</t>
  </si>
  <si>
    <t>PMC2154357</t>
  </si>
  <si>
    <t>1BL8</t>
  </si>
  <si>
    <t>Methods</t>
  </si>
  <si>
    <t>PDBe</t>
  </si>
  <si>
    <t>Background</t>
  </si>
  <si>
    <t xml:space="preserve">All values are reported in Table I together with previous results on KcsA (BernÃ¨che and Roux, 2001; Noskov et al., 2004). </t>
  </si>
  <si>
    <t xml:space="preserve">We estimate that the accuracy and overall significance of the calculated free energies is roughly on the order of 1 kcal/mol, based on the difference between the computations with 1K4C (Noskov et al., 2004) and 1BL8 (BernÃ¨che and Roux, 2001) and the comparison between the CHARMM PARAM27 and AMBER force fields. </t>
  </si>
  <si>
    <t xml:space="preserve">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t>
  </si>
  <si>
    <t>PMC2216687</t>
  </si>
  <si>
    <t>Q9XVV3</t>
  </si>
  <si>
    <t>Results</t>
  </si>
  <si>
    <t>UniProt</t>
  </si>
  <si>
    <t xml:space="preserve">We first explored this concept for PPI pairs from different species and have observed evidence of this conservation of function between the PPI pairs. </t>
  </si>
  <si>
    <t xml:space="preserve">For example, in C. elegans, nhr-67 [Swiss-Prot: Q9XVV3] and daf-21 [Swiss-Prot: Q18688] have been shown to interact [27], whereas in human ESR1 [Swiss-Prot: P03372] and HSP90AA1 [Swiss-Prot: P07900] are also known to interact [28]. </t>
  </si>
  <si>
    <t xml:space="preserve">Both PPI pairs contain a common domain interaction pattern, (PF00105)-(PF02518, PF00183), where â€˜-â€™ denotes interaction and the parentheses denote modular domains. PF00105 is described by Pfam [29] as the zinc finger, C4 type domain, and PF02518 and PF00183 refer to HATPase_c and HSP90 domains, respectively. </t>
  </si>
  <si>
    <t>Q18688</t>
  </si>
  <si>
    <t>P03372</t>
  </si>
  <si>
    <t>P07900</t>
  </si>
  <si>
    <t>PF00105</t>
  </si>
  <si>
    <t>Pfam</t>
  </si>
  <si>
    <t xml:space="preserve">Both PPI pairs contain a common domain interaction pattern, (PF00105)-(PF02518, PF00183), where â€˜-â€™ denotes interaction and the parentheses denote modular domains. </t>
  </si>
  <si>
    <t xml:space="preserve">PF00105 is described by Pfam [29] as the zinc finger, C4 type domain, and PF02518 and PF00183 refer to HATPase_c and HSP90 domains, respectively. The proteins nhr_67 and ESR1 contain the PF00105 domain, whereas daf-21 and HSP90AA1 contain the modular domain (PF02518, PF00183). </t>
  </si>
  <si>
    <t>PF02518</t>
  </si>
  <si>
    <t>PF00183</t>
  </si>
  <si>
    <t xml:space="preserve">PF00105 is described by Pfam [29] as the zinc finger, C4 type domain, and PF02518 and PF00183 refer to HATPase_c and HSP90 domains, respectively. </t>
  </si>
  <si>
    <t xml:space="preserve">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t>
  </si>
  <si>
    <t xml:space="preserve">The proteins nhr_67 and ESR1 contain the PF00105 domain, whereas daf-21 and HSP90AA1 contain the modular domain (PF02518, PF00183). </t>
  </si>
  <si>
    <t xml:space="preserve">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t>
  </si>
  <si>
    <t>P35998</t>
  </si>
  <si>
    <t xml:space="preserve">Consistent with this prediction, alpha-2-macroglobulin is found to be a major human plasma protease inhibitor capable of inhibiting most endopeptidases tested [33]. </t>
  </si>
  <si>
    <t xml:space="preserve">Another example is the PRS7 [Swiss-Prot: P35998] gene in human, which is currently annotated in GO to participate in protein binding (GO:0005515), with no other listed terms. </t>
  </si>
  <si>
    <t xml:space="preserve">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t>
  </si>
  <si>
    <t>P09958</t>
  </si>
  <si>
    <t xml:space="preserve">As illustrated in Figure 2, 15 out of the 20 proteins were predicted with function distances of one or two. </t>
  </si>
  <si>
    <t xml:space="preserve">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t>
  </si>
  <si>
    <t xml:space="preserve">If we consider such cases to also be successful prediction, then the accuracy improves from 95.42% to 97.71%. A distance of two indicates that the two terms share a parent. </t>
  </si>
  <si>
    <t>PMC2677866</t>
  </si>
  <si>
    <t>1ZD7</t>
  </si>
  <si>
    <t xml:space="preserve">Conserved motifs of the HINT protein-splicing family are boxed and labeled, and active-site residues are marked with an asterisk. </t>
  </si>
  <si>
    <t xml:space="preserve">The sequence alignment was refined based on structural modeling with the cyanobacterial DnaE split-intein as a template (PDB code: 1ZD7). </t>
  </si>
  <si>
    <t xml:space="preserve">Sequences are named after their protein host. (C) Electrostatic characteristics of full-length split-inteins. </t>
  </si>
  <si>
    <t xml:space="preserve">To further examine the sequence-to-function features of the new split-inteins, five full-length split-intein pairs were selected from different loci (gp41-1, gp41-8, IMPDH-1, NrdA-2 and NrdJ-1) for a structural analysis. </t>
  </si>
  <si>
    <t xml:space="preserve">The N- and C-terminal sequence parts of the each split-intein were joined to form a contiguous intein, and the overall structure of each intein was modeled based on the available crystal structure of a joined DnaE split-intein (PDB code: 1ZD7). </t>
  </si>
  <si>
    <t xml:space="preserve">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t>
  </si>
  <si>
    <t>PMC2855332</t>
  </si>
  <si>
    <t>P23907</t>
  </si>
  <si>
    <t/>
  </si>
  <si>
    <t xml:space="preserve">The Swiss-Prot accession numbers for the proteins mentioned in the text are sheep (P23907) and hamster PrP (P04273). </t>
  </si>
  <si>
    <t>P04273</t>
  </si>
  <si>
    <t>PMC2928273</t>
  </si>
  <si>
    <t>rs4073</t>
  </si>
  <si>
    <t>Discussion</t>
  </si>
  <si>
    <t>RefSNP</t>
  </si>
  <si>
    <t xml:space="preserve">IL1A:rs17561 is a non-synonymous SNP and increases processing of the IL1-Î± precursor resulting in an increase in the levels of active IL1-Î± [29]. </t>
  </si>
  <si>
    <t xml:space="preserve">The variant of IL8:rs4073, which was found to increase pneumonitis risk 3-fold, has been associated with increased secretion of the proinflammatory cytokine IL8 [30]. </t>
  </si>
  <si>
    <t xml:space="preserve">IL4 and IL13 work together to regulate the inflammatory response. Four genetic variants in these two genes were associated with âˆ¼3-fold increased risk of pneumonitis. </t>
  </si>
  <si>
    <t>rs1061622</t>
  </si>
  <si>
    <t xml:space="preserve">Some studies have shown an increase in TNF-Î± production [35], [36], [37], while others have shown the opposite effect [38], [39], [40]. </t>
  </si>
  <si>
    <t xml:space="preserve">For TNFRSF1B, the non-synonymous variant Met196Arg (rs1061622) does not alter TNF-Î± binding affinity, but results in intensified TNF-Î± signaling [41] and decreased NF-kB signaling [42]. </t>
  </si>
  <si>
    <t xml:space="preserve">Only one genetic variant was found to confer a protective effect following radiotherapy. This variant, rs1799983, in NOS3 was associated with a 70% reduction in risk of pneumonitis. </t>
  </si>
  <si>
    <t>rs1799983</t>
  </si>
  <si>
    <t xml:space="preserve">Only one genetic variant was found to confer a protective effect following radiotherapy. </t>
  </si>
  <si>
    <t xml:space="preserve">This variant, rs1799983, in NOS3 was associated with a 70% reduction in risk of pneumonitis. </t>
  </si>
  <si>
    <t xml:space="preserve">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t>
  </si>
  <si>
    <t>PMC3044699</t>
  </si>
  <si>
    <t>106210</t>
  </si>
  <si>
    <t>Introduction</t>
  </si>
  <si>
    <t>OMIM</t>
  </si>
  <si>
    <t xml:space="preserve">Aniridia (AN; OMIM 106210) is a rare congenital disorder characterized by the complete or partial absence of the iris. </t>
  </si>
  <si>
    <t xml:space="preserve">The incidence of AN in the general population is about 1 in 64,000 to 96,000 [1]. Vision is usually impaired by other ocular abnormalities such as corneal opacification, cataract, glaucoma, fovea and optic nerve hypoplasia, and nystagmus [1]. </t>
  </si>
  <si>
    <t>194072</t>
  </si>
  <si>
    <t xml:space="preserve">A small numbers of aniridia cases can be due to large chromosomal deletions or rearrangements [2,8]. </t>
  </si>
  <si>
    <t xml:space="preserve">Aniridia generally occurs in isolation or accompanied by other ocular malformations, but it occurs, more rarely, as part of the WAGR (Wilmsâ€™ tumor, aniridia, genitourinary abnormalities, and mental retardation) syndrome (OMIM 194072) [9]. </t>
  </si>
  <si>
    <t xml:space="preserve">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t>
  </si>
  <si>
    <t>PMC3228236</t>
  </si>
  <si>
    <t>3dbs</t>
  </si>
  <si>
    <t xml:space="preserve">X-ray co-crystal structure of the pan-class I selective PI3K inhibitor GDC-0941 (3) (PDB Code 3dbs). </t>
  </si>
  <si>
    <t xml:space="preserve">For more details see text and references [3, 33, 34]. </t>
  </si>
  <si>
    <t>PMC3310866</t>
  </si>
  <si>
    <t>2FJG</t>
  </si>
  <si>
    <t xml:space="preserve">Computation of Wji, Xji, Yji, Zji and pWji </t>
  </si>
  <si>
    <t xml:space="preserve">The model antibody structures were identical to the template structure (derived from 2FJG in PDB) except that the 30 interface CDR residues were all replaced with alanine to mimic realistic situations where CDR sequences were not known. </t>
  </si>
  <si>
    <t xml:space="preserve">To build the sidechain of the residue at position j, the amino acid type i adopting a rotameric structure k from the penultimate rotamer library [44] was locally optimized with the â€œClear Geometryâ€ function in Discovery Studio (version 2.5, Accelrys) while the rest of the antibody-antigen complex remained fixed. The sidechain conformations clashing with the rest of the protein complex structure were removed from further consideration. </t>
  </si>
  <si>
    <t>PMC3400600</t>
  </si>
  <si>
    <t>rs4862417</t>
  </si>
  <si>
    <t xml:space="preserve">ACSL1 is a candidate to explain individual differences in some several disease and endurance exercise-related phenotypes. </t>
  </si>
  <si>
    <t xml:space="preserve">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t>
  </si>
  <si>
    <t xml:space="preserve">A GWA study recently conducted by Bouchard et al. [3] on 324,611 SNPs identified a set of 21 SNPs accounting for 49% of the variance in the trainability of VO2max [3]. The strongest association with the training response of VO2max was found to ACSL1 rs6552828. </t>
  </si>
  <si>
    <t>rs13120078</t>
  </si>
  <si>
    <t>rs12503643</t>
  </si>
  <si>
    <t>PMC3419429</t>
  </si>
  <si>
    <t>rs55714927</t>
  </si>
  <si>
    <t xml:space="preserve">This change is silent at the protein level (codon 89, AAG, changes to AAA, both encoding lysine). </t>
  </si>
  <si>
    <t xml:space="preserve">The change is a naturally occurring variant (rs55714927) listed in the international SNP database (dbSNP) [28]. </t>
  </si>
  <si>
    <t xml:space="preserve">The THP1 ASGR2 coding sequence for any transcript did not differ to the corresponding NCBI reference sequence (Table 1) (data not shown). </t>
  </si>
  <si>
    <t>PMC3598806</t>
  </si>
  <si>
    <t>1YTZ</t>
  </si>
  <si>
    <t xml:space="preserve">From electron microscope images [51], we do know that the troponin complex can be divided into two domains-the tail and core domains. </t>
  </si>
  <si>
    <t xml:space="preserve">Crystal structures of the core domain are only available to date and PDB entry 1YTZ is one of them. </t>
  </si>
  <si>
    <t xml:space="preserve">The tail domain is known to interact with tropomyosin [2]. Among the core domain, the inhibitory region and the C-terminal mobile domain of TnI are thought to interact with actin in the apo state [2]. </t>
  </si>
  <si>
    <t>PMC3730352</t>
  </si>
  <si>
    <t>AB065375</t>
  </si>
  <si>
    <t>ENA</t>
  </si>
  <si>
    <t xml:space="preserve">For example, novel mitochondrial Open Reading Frames (ORFs) can arise from gene duplication. </t>
  </si>
  <si>
    <t xml:space="preserve">In bivalve molluscs, a cox2 duplication is found in the clam Ruditapes philippinarum (Bivalvia, Veneridae) (Okazaki M and Ueshima R, unpublished data; GenBank AB065375.1) and in the mussel Musculista senhousia (Bivalvia, Mytilidae) (Passamonti et al. 2011). </t>
  </si>
  <si>
    <t xml:space="preserve">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t>
  </si>
  <si>
    <t>PMC3843656</t>
  </si>
  <si>
    <t>rs11209026</t>
  </si>
  <si>
    <t xml:space="preserve">Following this criterion, we studied the IL23R rs11209026 genetic variant, encoding the functional amino-acid change Arg381Gln [16,17,18,19,20], and two independent STAT4 SNPs (rs3821236 and rs7574865), influencing levels of the protein [23,24,25]. </t>
  </si>
  <si>
    <t xml:space="preserve">Additionally, two IL23R polymorphisms were analyzed; rs7517847, strongly associated with Crohnâ€™s disease and whose association seems to be independent on rs11209026 [16], and, rs1495965, previously associated with BD by GWASs [21,22]. </t>
  </si>
  <si>
    <t xml:space="preserve">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t>
  </si>
  <si>
    <t>rs1495965</t>
  </si>
  <si>
    <t>PMC4107892</t>
  </si>
  <si>
    <t>AF384860</t>
  </si>
  <si>
    <t>Article</t>
  </si>
  <si>
    <t xml:space="preserve">Additionally, they observed morphological characteristics typical of Sebacinales such as dolipore septa with continuous parenthesomes in specimens of C. chaetosporum. </t>
  </si>
  <si>
    <t xml:space="preserve">The ITS sequence data of E. albescens (type species of the genus Efibulobasidium, AF384860) shows 98.9 % similarity with CBS 154.59 (neotype of C. chaetosporum), suggesting that they are congeneric, and that Chaetospermum (1892) should have preference over Efibulobasidium (1975) (Wells 1975). </t>
  </si>
  <si>
    <t>PMC4427008</t>
  </si>
  <si>
    <t>rs1544410</t>
  </si>
  <si>
    <t xml:space="preserve">In fact, VDR polymorphisms have been identified in various diseases, such as cancer [25] or cancer risk [26], asthma [27], and kidney diseases [28]. </t>
  </si>
  <si>
    <t xml:space="preserve">The best-studied polymorphisms include BsmI (rs1544410), FokI (rs2228570), TaqI (rs731236), and ApaI (rs7975232). </t>
  </si>
  <si>
    <t xml:space="preserve">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t>
  </si>
  <si>
    <t>rs2228570</t>
  </si>
  <si>
    <t>rs731236</t>
  </si>
  <si>
    <t>rs7975232</t>
  </si>
  <si>
    <t>PMC4460013</t>
  </si>
  <si>
    <t>NM_002963.3</t>
  </si>
  <si>
    <t>RefSeq</t>
  </si>
  <si>
    <t xml:space="preserve">The targeted sequences were as follows: CCAGACGUGAUGACAAGAUTT and AUCUUGUCAUCACGUCUGGTT. </t>
  </si>
  <si>
    <t xml:space="preserve">The siRNA was designed according to the sequence provided under GenBank accession number NM_002963.3 S100A7. </t>
  </si>
  <si>
    <t xml:space="preserve">Scrambled siRNA was used as the control. HCC94 cells were transfected with S100A7-siRNA and scrambled siRNA using the Lipofectamine 2000 Transfection Reagent according to the manufacturer's protocol. </t>
  </si>
  <si>
    <t>PMC4479853</t>
  </si>
  <si>
    <t>rs1420101</t>
  </si>
  <si>
    <t xml:space="preserve">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t>
  </si>
  <si>
    <t xml:space="preserve">While SNP rs1420101 in the IL1RL1/IL18R1 gene cluster at 2q12 was strongly associated with asthma (p=5.5Ã—10-12), its OR was still below 1.5. </t>
  </si>
  <si>
    <t xml:space="preserve">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t>
  </si>
  <si>
    <t>PMC4480729</t>
  </si>
  <si>
    <t>AJ224005</t>
  </si>
  <si>
    <t xml:space="preserve">Retroviral and Lentiviral Vectors </t>
  </si>
  <si>
    <t xml:space="preserve">The EGFP and DsRed-expressing retroviral vectors used are based on pSF91 (GenBank accession no. AJ224005) with the 3â€² LTR of spleen focus-forming virus and the leader of the murine embryonic stem cell virus [58, 59]. </t>
  </si>
  <si>
    <t xml:space="preserve">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0.22-Î¼m Millex GP filters (Millipore Co., Bedford, MA) and stored at â€“80oC. </t>
  </si>
  <si>
    <t>PMC4564166</t>
  </si>
  <si>
    <t>615113</t>
  </si>
  <si>
    <t xml:space="preserve">Recently, retinoic acid (RA) pathways mediated by Retinoid Orphan Receptor Alpha (RORA) have been implicated in ASD [17]. </t>
  </si>
  <si>
    <t xml:space="preserve">Furthermore, homozygous ALDH1A3 missense and nonsense mutations in humans have been linked to anophthalmia and microphthalmia (MIM: 615113; A/M) with some affected individuals also exhibiting autistic traits [18â€“23]. </t>
  </si>
  <si>
    <t xml:space="preserve">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t>
  </si>
  <si>
    <t>601705</t>
  </si>
  <si>
    <t xml:space="preserve">This overexpression has also been reported in ASD children [32]. </t>
  </si>
  <si>
    <t xml:space="preserve">Besides T-cell immunodeficiency, mutations in FOXN1 have also been observed together with congenital alopecia and nail dystrophy (MIM: 601705). </t>
  </si>
  <si>
    <t xml:space="preserve">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RAâ€™s major role in gene expression regulation during brain development [34], it was questioned if RA might possibly regulate ALDH1A3 and FOXN1 through RA receptors (RARs). </t>
  </si>
  <si>
    <t xml:space="preserve">A homozygote mutation in FOXN1 was reported in a 15-week-old fetus with anencephaly and severe neural tube defect (MIM: 601705) [33]. </t>
  </si>
  <si>
    <t xml:space="preserve">As ALDH1A3 is an enzyme responsible for Retinoic Acid (RA) synthesis, and FOXN1 has been found to regulated by RORA (gene involved in RA cascade) [17], together with RAâ€™s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t>
  </si>
  <si>
    <t>PMC4660618</t>
  </si>
  <si>
    <t>1KQO</t>
  </si>
  <si>
    <t xml:space="preserve">This figure shows a Rossmann fold, which is typical of proteins that bind to nucleotides (Î²Î±Î²Î±Î² motif). </t>
  </si>
  <si>
    <t xml:space="preserve">The three-dimensional model confirmed the secondary structure models that were predicted by the GORIV, PDH and PREDATOR algorithms. Fig. 2B shows a tridimensional alignment with the tertiary structure of the HsNMNAT (1KQO) as generated from XRD data. </t>
  </si>
  <si>
    <t xml:space="preserve">Clear structural coincidences were evident in several Î±-helices and Î²-sheets of the overlapping proteins, which had an RMSD of 0.897 Ã… between 170 atom pairs. Fig. 2A:tertiary structure model of the nicotinamide mononucleotide adenylyltransferase of Trypanosoma cruzi (TcNMNAT) hypothetical sequence using the I-TASSER server. Î±-helices are shown in blue and Î²-sheets are shown in red. </t>
  </si>
  <si>
    <t>GO:0005524</t>
  </si>
  <si>
    <t>Gene Ontology (GO)</t>
  </si>
  <si>
    <t xml:space="preserve">The EC number, which was predicted from comparisons with protein structures that were registered in databases, was 2.7.7.1/18, which is consistent with an adenylyltransferase function of the NMNAT. </t>
  </si>
  <si>
    <t xml:space="preserve">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t>
  </si>
  <si>
    <t xml:space="preserve">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t>
  </si>
  <si>
    <t>GO:0004515</t>
  </si>
  <si>
    <t>GO:0000309</t>
  </si>
  <si>
    <t>PMC4682451</t>
  </si>
  <si>
    <t>120435</t>
  </si>
  <si>
    <t xml:space="preserve">Lynch syndrome (MIM #120435) predisposes to the development of colorectal, endometrial, and other cancers [Lynch and de la Chapelle, 2003]. </t>
  </si>
  <si>
    <t xml:space="preserve">It is most commonly caused by constitutional heterozygous loss-of-function mutations in the DNA mismatch repair (MMR) genes, usually MLH1 (MIM #120436) or MSH2 (MIM #609309) [Lynch etÂ al., 2009]. The reported mutations in Lynch syndrome families are genetically heterogeneous and include gross structural alterations such as deletions or inversions, [Wagner etÂ al., 2002] missense, nonsense or frameshift mutations, [Tavtigian etÂ al., 2008] splice site mutations, [Thompson etÂ al., 2014] or variants within MMR gene regulatory regions such as promoter regions [Green etÂ al., 2003]. </t>
  </si>
  <si>
    <t>120436</t>
  </si>
  <si>
    <t xml:space="preserve">It is most commonly caused by constitutional heterozygous loss-of-function mutations in the DNA mismatch repair (MMR) genes, usually MLH1 (MIM #120436) or MSH2 (MIM #609309) [Lynch etÂ al., 2009]. </t>
  </si>
  <si>
    <t xml:space="preserve">The reported mutations in Lynch syndrome families are genetically heterogeneous and include gross structural alterations such as deletions or inversions, [Wagner etÂ al., 2002] missense, nonsense or frameshift mutations, [Tavtigian etÂ al., 2008] splice site mutations, [Thompson etÂ al., 2014] or variants within MMR gene regulatory regions such as promoter regions [Green etÂ al., 2003]. In many cases, the functional and hence clinical significance of the sequence alterations, in particular single-nucleotide variants (SNVs) outside coding regions, is uncertain. </t>
  </si>
  <si>
    <t>609309</t>
  </si>
  <si>
    <t>164757</t>
  </si>
  <si>
    <t xml:space="preserve">The c.-28A&gt;G and c.-7C&gt;T variants studied in this manuscript have been submitted to the LOVD database at http://www.lovd.nl/MLH1. </t>
  </si>
  <si>
    <t xml:space="preserve">At the age of 38 years, Proband 32 had microsatellite-unstable colorectal cancer with wild-type BRAF (MIM #164757) and loss of MLH1 and PMS2 expression (as determined by immunohistochemistry). </t>
  </si>
  <si>
    <t xml:space="preserve">Proband N was a 54-year-old woman who sought advice due to a family history of colorectal neoplasia (Fig. 1). Multiplex ligation-dependent PCR amplification (MLPA) was performed using a commercially available kit (MRC Holland, Amsterdam, The Netherlands). </t>
  </si>
  <si>
    <t>193040</t>
  </si>
  <si>
    <t xml:space="preserve">The VILL c.1164del1 frameshift variant has a MAF of only 0.00008 and is therefore a more recent genetic event within this haplotype. </t>
  </si>
  <si>
    <t xml:space="preserve">The function of VILL is unknown but its homology with the VIL1 (villin [MIM #193040]) gene suggests it may play a role in regulating the actin cytoskeleton and the formation of microvilli at the epithelial surface of the gut. </t>
  </si>
  <si>
    <t xml:space="preserve">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t>
  </si>
  <si>
    <t>PMC4724163</t>
  </si>
  <si>
    <t>AY048539</t>
  </si>
  <si>
    <t xml:space="preserve">These consensus sequences were used as references in further assemblies, where reads were reiteratively mapped until there was no further contig extension. </t>
  </si>
  <si>
    <t xml:space="preserve">Previously published MaHV-1 genome sequence data [GenBank:AY048539, GenBank:AF188480] was used to aid scaffold construction. </t>
  </si>
  <si>
    <t xml:space="preserve">Medium and high sensitivity default settings with a minimum of 90â€“95Â % overlap identity in Geneious version 6.1.7 were used in these assemblies. Prediction of open reading frames (ORFs) using Glimmer3 was restricted to those larger than 240Â bp, and ORF annotations were determined by Blastx and Blastn searching against the NCBI non-redundant protein and nucleotide databases, respectively [38, 39]. </t>
  </si>
  <si>
    <t>AF188480</t>
  </si>
  <si>
    <t>PMC4858275</t>
  </si>
  <si>
    <t>PF01469</t>
  </si>
  <si>
    <t>Supplementary material</t>
  </si>
  <si>
    <t xml:space="preserve">Logo for the pentapeptide-2 domain. </t>
  </si>
  <si>
    <t xml:space="preserve">Adapted from Pfam, PF01469. </t>
  </si>
  <si>
    <t xml:space="preserve">Vertical lines have been added after every fifth position. </t>
  </si>
  <si>
    <t>PMC4920148</t>
  </si>
  <si>
    <t>135100</t>
  </si>
  <si>
    <t xml:space="preserve">Fibrodysplasia ossificans progressiva (FOP; OMIM 135100) is a rare genetic disease with a prevalence of about one per 2-million people. </t>
  </si>
  <si>
    <t xml:space="preserve">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t>
  </si>
  <si>
    <t>PMC4961654</t>
  </si>
  <si>
    <t>137215</t>
  </si>
  <si>
    <t xml:space="preserve">Most of GC cases are sporadic and hereditary cases account for only 1â€“3Â % of GCs, this includes hereditary diffuse gastric cancer (HDGC) (Monahan and Hopkins 2016). </t>
  </si>
  <si>
    <t xml:space="preserve">HDGC (OMIM #137215) is an autosomal dominant genetic predisposition cancer syndrome with high penetrance. </t>
  </si>
  <si>
    <t xml:space="preserve">Between 25 and 30Â % of cases of HDGC are caused by mutations in E-cadherin gene (CDH1) (Hallowell et al. 2016; Hansford et al. 2015). This gene maps to chromosome 16q22.1, consists of 16 exons and encodes the cell-to-cell adhesion protein, E-cadherin (Masciari et al. 2007). </t>
  </si>
  <si>
    <t>PMC5070816</t>
  </si>
  <si>
    <t>AFW98990</t>
  </si>
  <si>
    <t xml:space="preserve">A2M is an evolutionarily conserved element of the innate immune system and a non-specific protease inhibitor involved in host defense, and it has been revealed that A2M is relative to immunity in L. vannamei [65]. </t>
  </si>
  <si>
    <t xml:space="preserve">The F11 gene (GenBank: AFW98990.1) was reported to play a role in immunity [1]. </t>
  </si>
  <si>
    <t xml:space="preserve">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t>
  </si>
  <si>
    <t>PMC5346417</t>
  </si>
  <si>
    <t>KFX50394</t>
  </si>
  <si>
    <t xml:space="preserve">This discovery of the chloride-sensing capacity of the WNKs has confirmed them as the â€˜missing-linkâ€™ kinase in chloride regulation. </t>
  </si>
  <si>
    <t xml:space="preserve">It seems likely that WNK1 played a pivotal evolutionary role in controlling cell volume in single cells, although the only unicellular organism with a WNK1 orthologue identified so far is the dimorphic fungus Penicillium marneffei (GenBank: KFX50394.1). </t>
  </si>
  <si>
    <t xml:space="preserve">The development of closed cardiovascular systems in larger complex metazoan organisms may have necessitated the refinement of its volume regulatory function with gene duplication deriving later WNKs (WNK2â€“4). What is clear is that the WNKs now have a very diverse biology and a central role in the control of blood pressure. </t>
  </si>
  <si>
    <t>rs6749447</t>
  </si>
  <si>
    <t xml:space="preserve">So, it remains unclear whether the association of BP with STK39 alleles is a false positive one or is population specific. </t>
  </si>
  <si>
    <t xml:space="preserve">The latter is suggested by a study in Northeastern Chinese Han people indicating that the association in the Han is regionally distinct and involve the interplay of several STK39 alleles (rs6749447, rs35929607 and rs3754777) [56]. </t>
  </si>
  <si>
    <t xml:space="preserve">While the influence of STK39 genetic variation on blood pressure is not clear, genetic variation in its phosphorylation target, NCC, is important. Over 100 mutations in the SCL21A3 gene, which encodes for NCC, have been documented in patients with Gitelman syndrome. </t>
  </si>
  <si>
    <t>rs35929607</t>
  </si>
  <si>
    <t>rs3754777</t>
  </si>
  <si>
    <t>PMC5358358</t>
  </si>
  <si>
    <t>P62158</t>
  </si>
  <si>
    <t xml:space="preserve">The F833L polymorphism was introduced to enhance solubility for biophysical experiments. </t>
  </si>
  <si>
    <t xml:space="preserve">Calmodulin (National Center for Biotechnology Information Protein P62158) was expressed in BL21 (DE3) CodonPlus RIL cells from a plasmid encoding full-length (149 residues) protein. </t>
  </si>
  <si>
    <t xml:space="preserve">N-terminal and C-terminal calmodulin lobe constructs contained calmodulin sequence amino acids 1â€“80 and 81â€“149, respectively. Calmodulin expression was induced with isopropyl Î²-d-1-thiogalactopyranoside (1 mM) in LB media for 16 h at 16 Â°C. </t>
  </si>
  <si>
    <t>PMC5393379</t>
  </si>
  <si>
    <t>NC_007782</t>
  </si>
  <si>
    <t xml:space="preserve">Conversely, Gastropoda were constrained as a monophylum, so that at least some possible artifacts, due to long-branch attraction (LBA) with the 5 outgroup taxa, are avoided. </t>
  </si>
  <si>
    <t xml:space="preserve">Moreover, the mtDNA of Lottia digitalis (GenBank Accession Number NC_007782) turned out to be very fast-evolving and very prone to create LBA artifacts, therefore this taxon was excluded from the study, thus lowering the number of ingroups to 109. </t>
  </si>
  <si>
    <t xml:space="preserve">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etÂ al. 2016). </t>
  </si>
  <si>
    <t>PMC5393452</t>
  </si>
  <si>
    <t>AP006153</t>
  </si>
  <si>
    <t xml:space="preserve">When mapped onto the medaka genome, 22 of these sex-specific RAD-tags were found to be on the Y chromosome (LG1) and 30 on unordered scaffolds, probably due to an incomplete assembly of the medaka Y chromosome. </t>
  </si>
  <si>
    <t xml:space="preserve">Among these sex-specific RAD-tag sequences, nine mapped to the Y non-recombinant sex-specific region (Gen-Bank ID: AP006153) including two sequences that were less than 1 kb downstream of the 5â€² end of the dmrt1bY medaka sex-determining gene (GenBank ID: AY129241) [10]. </t>
  </si>
  <si>
    <t xml:space="preserve">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t>
  </si>
  <si>
    <t>AY129241</t>
  </si>
  <si>
    <t>PMC5458457</t>
  </si>
  <si>
    <t>AAH82300</t>
  </si>
  <si>
    <t xml:space="preserve">The specificity of the customâ€made antibody was verified using western blot analysis (Fig.Â 3). </t>
  </si>
  <si>
    <t xml:space="preserve">The theoretical size of the SLC38A10 protein in mouse is 116.3Â kDa (AAH82300.1, 1081 amino acids). </t>
  </si>
  <si>
    <t xml:space="preserve">The western blot detected a strong band at approximately 110Â kDa, suggesting epitopeâ€specific binding of the antibody to the SLC38A10 protein. Verification of the antiâ€SLC38A10 antibody specificity. </t>
  </si>
  <si>
    <t>PMC5471064</t>
  </si>
  <si>
    <t>rs6576507</t>
  </si>
  <si>
    <t xml:space="preserve">In 2011, based on the HyperGen study, a GWAS including 1,040 African Americans explored the association between insulin resistance and genetic variation. </t>
  </si>
  <si>
    <t xml:space="preserve">The results showed SNPs linked with homeostasis model assessment of insulin resistance (HOMA-IR) and fasting insulin near ATP10A (rs6576507 and rs8026527) and CACNA1D (rs1401492) [54]. </t>
  </si>
  <si>
    <t xml:space="preserve">Obesity is related with insulin resistance, and also a strong risk factor for T2DM. Thus, we can assume reasonably that some loci of obesity would also be insulin resistance loci, or possibly T2DM susceptibility loci. </t>
  </si>
  <si>
    <t>rs8026527</t>
  </si>
  <si>
    <t>rs1401492</t>
  </si>
  <si>
    <t>rs2645424</t>
  </si>
  <si>
    <t xml:space="preserve">The second GWAS about NAFLD was performed in 236 women with NAFLD and identified an association between SNP rs2645424 in FDFT1 (an enzyme with a role in cholesterol synthesis) and NAFLD activity score [60]. </t>
  </si>
  <si>
    <t xml:space="preserve">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t>
  </si>
  <si>
    <t>rs738408</t>
  </si>
  <si>
    <t xml:space="preserve">In 2011, Speliotes et al. conducted the third NAFLD GWAS [58], and identified five SNPs associated with NAFLD in or near PNPLA3 (rs738408), NCAN (rs2228603), PPP1R3B (rs4240624), GCKR (rs780094) and LYPLAL1 (rs12137855). </t>
  </si>
  <si>
    <t xml:space="preserve">There was a strong linkage disequilibrium between PNPLA3 rs738408 and the previously identified rs738409 [56]. Another recently GWAS in adolescents with NAFLD identified SNPs relevant to two neuron-specific genes (SLC38A8 and LPPR4) and two liver-specific genes (LCP1and GC). </t>
  </si>
  <si>
    <t>rs2228603</t>
  </si>
  <si>
    <t>rs4240624</t>
  </si>
  <si>
    <t>rs780094</t>
  </si>
  <si>
    <t>rs12137855</t>
  </si>
  <si>
    <t>rs9272105</t>
  </si>
  <si>
    <t xml:space="preserve">In recent years, a large number of studies have confirmed that the host genetic factors played a key role in the development of HBV-related liver cancer. </t>
  </si>
  <si>
    <t xml:space="preserve">The other two GWASs from Chinese also found some novel SNPs as risk factors for HBV-related HCC, including rs9272105 in HLA-DQA1/DRB1, rs455804 in GRIK1 [65], rs9275319 in HLA-DQ gene and rs7574865 in STAT4 gene [66]. </t>
  </si>
  <si>
    <t xml:space="preserve">Two GWASs conducted in large Japanese cohorts concluded that variant rs2596542 in the promoter region of the MICA gene [67], and SNP rs1012068 in DEPDC5 gene [68] was significantly related to HCV-induced HCC. ANCESTRY-SPECIFIC GENETIC SUSCEPTIBILITY LOCI </t>
  </si>
  <si>
    <t>rs455804</t>
  </si>
  <si>
    <t>rs9275319</t>
  </si>
  <si>
    <t>rs7574865</t>
  </si>
  <si>
    <t>rs2596542</t>
  </si>
  <si>
    <t xml:space="preserve">Two GWASs conducted in large Japanese cohorts concluded that variant rs2596542 in the promoter region of the MICA gene [67], and SNP rs1012068 in DEPDC5 gene [68] was significantly related to HCV-induced HCC. </t>
  </si>
  <si>
    <t xml:space="preserve">ANCESTRY-SPECIFIC GENETIC SUSCEPTIBILITY LOCI Most of the GWASs have been completed in the European, and there are many studies are emerging in other races. </t>
  </si>
  <si>
    <t>rs1012068</t>
  </si>
  <si>
    <t>PMC5501546</t>
  </si>
  <si>
    <t>rs2075650</t>
  </si>
  <si>
    <t xml:space="preserve">In a recent study based on the present cohort, subanalysis also confirmed an association between rs2075650 and recurrent CAD events showing that an increase in the number of CAD risk alleles was associated with a hazard ratio of 1.40 (95% CI 1.00â€“1.97) of the primary endpoint composed of cardiovascular death, myocardial infarction and stable coronary revascularization [19]. </t>
  </si>
  <si>
    <t xml:space="preserve">Considering the well-established relationship between increasing levels of hs-CRP and adverse cardiovascular outcome [20], it may be surprising that the CAD risk allele of rs2075650 was associated with lower levels of hs-CRP in our sample. </t>
  </si>
  <si>
    <t xml:space="preserve">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t>
  </si>
  <si>
    <t xml:space="preserve">The CAD risk allele (G) has been associated with a range of other phenotypes including reduced longevity [24], reduced BMI [25], increased low-density lipoprotein cholesterol (LDL-C) [22,26], and an increased risk of Alzheimerâ€™s disease [27]. </t>
  </si>
  <si>
    <t xml:space="preserve">Because of the relatively strong linkage disequilibrium in the TOMM40/APOE locus, it has been suggested that the G-allele at rs2075650 is in fact tagging causal variation in the APOE gene. </t>
  </si>
  <si>
    <t xml:space="preserve">The APOE encodes the apolipoprotein E with three different isoforms (Îµ2, Îµ3, and Îµ4 defined by the combination of rs7412 and rs429358. Northwestern European ancestry (CEU): r2 = 0.02 and r2 = 0.20 with rs2075650, respectively), of which the Îµ4 isoform has long been known to associate with LDL-C, Alzheimerâ€™s disease, and hs-CRP [28,29]. </t>
  </si>
  <si>
    <t>rs4129267</t>
  </si>
  <si>
    <t xml:space="preserve">Some previous GWASs have explored the association between CAD-associated risk variants and common inflammatory markers, of which the IL6R locus has been associated with several. </t>
  </si>
  <si>
    <t xml:space="preserve">In studies of hs-CRP, the IL6R locus (rs4129267) was consistently, though moderately, associated with hs-CRP levels (CEU: r2 = 0.54 with rs4845625) [32â€“34]. </t>
  </si>
  <si>
    <t xml:space="preserve">Furthermore, IL6R (rs4129267) has been associated with plasma levels of fibrinogen and IL-6 [35â€“37]. Although we observed a nominal association between the IL6R locus and C3, our study does not support a significant effect of IL6R on the inflammatory response. </t>
  </si>
  <si>
    <t>rs4845625</t>
  </si>
  <si>
    <t>rs2250644</t>
  </si>
  <si>
    <t xml:space="preserve">Other CAD-associated loci have also emerged in GWASs of inflammatory markers. </t>
  </si>
  <si>
    <t xml:space="preserve">A large study from the CHARGE (Cohorts for Heart and Aging Research in Genetic Epidemiology) consortium demonstrated a significant association between fibrinogen and variants near LIPA (rs2250644) and SH2B3 (rs7310615) [36]. </t>
  </si>
  <si>
    <t xml:space="preserve">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t>
  </si>
  <si>
    <t>rs7310615</t>
  </si>
  <si>
    <t>rs8176704</t>
  </si>
  <si>
    <t xml:space="preserve">Although these variants are in perfect linkage disequilibrium with the SNPs genotyped in our study (CEU: r2 = 1.00 for both), we did not find evidence of such association. </t>
  </si>
  <si>
    <t xml:space="preserve">Other GWASs have also demonstrated weak associations between variants at the AB0 locus (rs657152 and rs8176704; CEU: r2 = 0.46 and r2 = 0.02 with rs495828) and IL-6 [34,37], and a Chinese GWAS of C3 found an association with rs11575839 close to HLA-C (CEU: r2 = 0.02 with rs3869109) [38]. </t>
  </si>
  <si>
    <t xml:space="preserve">We were not able to confirm any of these associations. Importantly, our study was not powered to detect very small effect sizes. </t>
  </si>
  <si>
    <t>rs495828</t>
  </si>
  <si>
    <t>rs11575839</t>
  </si>
  <si>
    <t>rs3869109</t>
  </si>
  <si>
    <t>rs1561198</t>
  </si>
  <si>
    <t xml:space="preserve">To our knowledge, the present study is the first to explore the association between calprotectin and CAD-associated risk variants. </t>
  </si>
  <si>
    <t xml:space="preserve">Although none of the CAD-associated variants significantly affected calprotectin levels, a trend was observed for rs1561198. </t>
  </si>
  <si>
    <t xml:space="preserve">This SNP is located between the VAMP5 and VAMP8 genes, whose products are involved in different aspects of vesicle trafficking including cytokine release and phagocytosis [43]. Hence, a link between this locus and calprotectin levels may plausibly exist. </t>
  </si>
  <si>
    <t>Conclusion</t>
  </si>
  <si>
    <t xml:space="preserve">In the present study, a common CAD-associated variant at the TOMM40/APOE locus (rs2075650) was significantly associated with lower levels of hs-CRP in patients with stable CAD.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</si>
  <si>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t>
  </si>
  <si>
    <t xml:space="preserve">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t>
  </si>
  <si>
    <t>PMC5589870</t>
  </si>
  <si>
    <t>APG79361</t>
  </si>
  <si>
    <t xml:space="preserve">Bronnoya virus was the most divergent virus found in our study, exhibiting only 28% amino acid identity to the most similar published virus sequence â€“ Hubei orthoptera virus 2 (APG79361.1) â€“ and tentatively positioned between the Phleboviruses and Hantaviruses (Fig.Â 2, Suppl. </t>
  </si>
  <si>
    <t>PMC5591096</t>
  </si>
  <si>
    <t>rs3765467</t>
  </si>
  <si>
    <t xml:space="preserve">Meanwhile, the degree of DPP-4 inhibitor efficacy could be explained by ethnicity.[33] Compared to non-Asians, Asians exhibit a higher capacity to respond to DPP-4 inhibitor treatment. </t>
  </si>
  <si>
    <t xml:space="preserve">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t>
  </si>
  <si>
    <t xml:space="preserve">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t>
  </si>
  <si>
    <t xml:space="preserve">First, we could not assess insulin sensitivity or pancreatic beta cell function due to a lack of information on C peptides and insulin levels. </t>
  </si>
  <si>
    <t xml:space="preserve">However, a previous study showed that the minor allele of rs3765467 is associated with a 2-fold increase in insulin secretion in response to exogenous GLP-1 infusion.[13] Second, types and dose of DPP-4 inhibitors were not controlled in the study population. </t>
  </si>
  <si>
    <t xml:space="preserve">Despite uncontrolled medication, difference in the types of DPP-4 inhibitor between responder and nonresponder was insignificant. Third, physical activity and dietary changes that could improve hyperglycemia were not evaluated in the current study. </t>
  </si>
  <si>
    <t>PMC5715601</t>
  </si>
  <si>
    <t>rs754929347</t>
  </si>
  <si>
    <t xml:space="preserve">This alteration was not identified in the mother of F1â€III2 (Fig. 1B), suggesting that it is of paternal origin. </t>
  </si>
  <si>
    <t xml:space="preserve">To our knowledge, the PROS1 c.1871â€14T&gt;G variant was not described associated with PSD and it is very rare in the general population (rs754929347; MAF C = 0.000009/1). </t>
  </si>
  <si>
    <t xml:space="preserve">Analysis of this variant using the Alamutâ€v2.2 interactive biosoftware predicted the creation of a new cryptic acceptor splice site (scores: SSF = 71.78; MaxEnt = 2.32 and HSF = 76.10). As c.1871â€14T&gt;G has a potential effect on intron 14â€“exon 15 acceptor splice site, we decided to study its PROS1 mRNA. </t>
  </si>
  <si>
    <t>PMC5766183</t>
  </si>
  <si>
    <t>2reu</t>
  </si>
  <si>
    <t xml:space="preserve">According to sequence analysis, only the N-terminal Sau3AI domain contains an intact catalytic center, while the catalytically inactive C-terminal domain acts as an effector domain (26). </t>
  </si>
  <si>
    <t xml:space="preserve">Though the originally proposed Sau3AI reaction mechanism involved transient dimerization (25), recent structural studies of apo-Sau3AI performed by Xu etÂ al. are consistent with the monomeric oligomeric state of Sau3AI (PDB IDs 2reu and 4pxg (27)). </t>
  </si>
  <si>
    <t xml:space="preserve">We therefore propose that Sau3AI may also employ an UbaLAI-like reaction mechanism, as depicted in Figure 7B. A similar mechanism to UbaLAI was also described for the Type IIS enzyme BfiI, which contains a B3-like DNA recognition domain specific for the 5â€²-ACTGGG-3â€² DNA sequence attached to a nonspecific nuclease that cuts DNA 5/4 nucleotides downstream from the recognition site (28,29). </t>
  </si>
  <si>
    <t>4pxg</t>
  </si>
  <si>
    <t>PMC6155776</t>
  </si>
  <si>
    <t>4NNI</t>
  </si>
  <si>
    <t xml:space="preserve">However, there are limitations that make them inapplicable for our compounds. </t>
  </si>
  <si>
    <t xml:space="preserve">The complex of POA bound to the ribosomal protein S1 (involved in trans-translation process) was resolved (pdb: 4NNI). </t>
  </si>
  <si>
    <t xml:space="preserve">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t>
  </si>
  <si>
    <t>3PL1</t>
  </si>
  <si>
    <t xml:space="preserve">From this complex it is obvious that POA could be substituted in positions 5- and/or 6-, but not in position 3- [23]. </t>
  </si>
  <si>
    <t xml:space="preserve">The pyrazinamidase (PncA) active site cavity is quite small and from a model based on the X-ray determined structure of PncA (pdb: 3PL1), it is quite obvious that the only position for possible substitutions of PZA is position 6- of the pyrazine ring [24]. </t>
  </si>
  <si>
    <t xml:space="preserve">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t>
  </si>
  <si>
    <t>2C45</t>
  </si>
  <si>
    <t xml:space="preserve">Substitution of position 3- by a large moiety (benzylamino in our case) would push the PZA core away from the position and orientation needed for an enzymatic conversion by PncA. </t>
  </si>
  <si>
    <t xml:space="preserve">The crystal structure of aspartate decarboxylase (PanD) was resolved (pdb: 2C45), but there are no complexes with bound PZA/POA. </t>
  </si>
  <si>
    <t xml:space="preserve">The binding site and interaction patterns for PZA/POA are therefore unknown. Simulations of PZA/POA binding to PanD by docking and docking followed by molecular dynamics simulation of the complex gave uncertain results [25]. </t>
  </si>
  <si>
    <t>PMC6303916</t>
  </si>
  <si>
    <t>rs12953717</t>
  </si>
  <si>
    <t xml:space="preserve">It was shown that there was a significant difference between the rs4464148 AG frequency of SMAD7 in the CRC and control groups. </t>
  </si>
  <si>
    <t xml:space="preserve">It was demonstrated that the allele T at rs12953717 of SMAD7 can be introduced as a risk factor of CRC among Iranian patients [24]. </t>
  </si>
  <si>
    <t xml:space="preserve">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t>
  </si>
  <si>
    <t>rs3135500</t>
  </si>
  <si>
    <t xml:space="preserve">It seems that the rs3135500 SNP is involved in deregulation of NOD2 through changing the mRNAâ€“miRNA interaction. </t>
  </si>
  <si>
    <t xml:space="preserve">There was a significant correlation between AA genotype of rs3135500 and increased risk of CRC in Iranian population [42]. </t>
  </si>
  <si>
    <t xml:space="preserve">CD86 is expressed by immune cells and is associated with inflammation related malignancies and cancer susceptibility. The 3â€™UTR +â€‰237â€‰G/C polymorphism of CD86 was assessed among 300 Iranian CRC cases and showed a strong correlation between rs17281995 polymorphism and risk of CRC [43]. </t>
  </si>
  <si>
    <t>rs17281995</t>
  </si>
  <si>
    <t xml:space="preserve">CD86 is expressed by immune cells and is associated with inflammation related malignancies and cancer susceptibility. </t>
  </si>
  <si>
    <t xml:space="preserve">The 3â€™UTR +â€‰237â€‰G/C polymorphism of CD86 was assessed among 300 Iranian CRC cases and showed a strong correlation between rs17281995 polymorphism and risk of CRC [43]. </t>
  </si>
  <si>
    <t xml:space="preserve">IL-10 as an anti-inflammatory cytokine is commonly secreted by type 1 regulatory T cells and can be an oncogene or tumor suppressor based on microenvironment condition. A caseâ€“control study showed that there was significantly lower serum levels of IL-10 in Iranian CRC cases compared with controls which cause an aberrant innate immune reaction and tumor cell ignorance by adaptive immune. </t>
  </si>
  <si>
    <t xml:space="preserve">It has been reported that the vitamin D interaction with its receptor (VDR) is associated with CRC susceptibility [76]. </t>
  </si>
  <si>
    <t xml:space="preserve">It was observed that the ff (TT) genotype of rs2228570 can be suggested as a risk factor genotype for CRC susceptibility among a group of Iranian CRC patients [77]. </t>
  </si>
  <si>
    <t xml:space="preserve">Moreover, another group also reported that the VDR ApaI genotype â€œaaâ€ is correlated with higher risk of CRC among a sub population of Iranian patients [78]. Insulin is involved in cell proliferation and has an anti-apoptotic role in the target tissues. </t>
  </si>
  <si>
    <t>PMC6366260</t>
  </si>
  <si>
    <t>rs12255372</t>
  </si>
  <si>
    <t xml:space="preserve">For instance, the rs7903146T allele of the TCF7L2 gene was more frequent in patients with T2D who failed to respond to sulphonylureas (SU)2. </t>
  </si>
  <si>
    <t xml:space="preserve">Similarly, carriers of the risk allele rs12255372 T/T were less likely to respond to SU than carriers of G/G3. </t>
  </si>
  <si>
    <t xml:space="preserve">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t>
  </si>
  <si>
    <t>PMC6372515</t>
  </si>
  <si>
    <t>CP027611</t>
  </si>
  <si>
    <t xml:space="preserve">The gene encoding the MdfA efflux pump was detected in the 810CP genome, the overexpression of which has been associated with resistance to several antibiotics, such as chloramphenicol and ciprofloxacin (Vila et al., 2007). </t>
  </si>
  <si>
    <t xml:space="preserve">Other important findings by our group include the identification of a 9996-bp resistance island that has recently been described in other A. baumannii strains [e.g., AR0101 (GenBank CP027611.1), 11510 (GraÃ±a-Miraglia et al., 2017), AF401 (GenBank NZ_CP018254.1), AbH120-A2 (Merino et al., 2014), and AB030 (Loewen et al., 2014)]. </t>
  </si>
  <si>
    <t xml:space="preserve">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t>
  </si>
  <si>
    <t>CP018254</t>
  </si>
  <si>
    <t>PMC6406689</t>
  </si>
  <si>
    <t>rs541731</t>
  </si>
  <si>
    <t xml:space="preserve">Although statistical interactions do not always guarantee biological interaction, evidence about the biological function of SPRY2 [21,29,30] and the signals in the single haplotype analysis might together support a biological interaction. </t>
  </si>
  <si>
    <t xml:space="preserve">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t>
  </si>
  <si>
    <t xml:space="preserve">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t>
  </si>
  <si>
    <t>rs496932</t>
  </si>
  <si>
    <t>rs9545412</t>
  </si>
  <si>
    <t>rs9669948</t>
  </si>
  <si>
    <t>PMC2862243</t>
  </si>
  <si>
    <t>216900</t>
  </si>
  <si>
    <t xml:space="preserve">Achromatopsia (ACHM; OMIM 216900) is a congenital autosomal recessive cone disorder with a prevalence of 1 in 30,000 individuals [1]. </t>
  </si>
  <si>
    <t xml:space="preserve">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t>
  </si>
  <si>
    <t>PMC3027480</t>
  </si>
  <si>
    <t>AF325641</t>
  </si>
  <si>
    <t xml:space="preserve">This cluster corresponds to a moderately supported clade (82%/83% bootstrap support under ML/MP). </t>
  </si>
  <si>
    <t xml:space="preserve">It is a taxonomically rather consistent cluster, containing 27 sequences identified as H. olivaceus except for the GenBank sequences AF325641 (â€œH. bulliardiiâ€) and EU784360 (â€œH. citrinusâ€). </t>
  </si>
  <si>
    <t>EU784360</t>
  </si>
  <si>
    <t>AY945302</t>
  </si>
  <si>
    <t xml:space="preserve">Our knowledge of North American taxa is very limited. </t>
  </si>
  <si>
    <t xml:space="preserve">Their sequences included in our sample are originating from a large study on the evolution of sequestrate, secotioid and epigeous cortinarioid fungi [8] or were not yet used in any published datasets (AY945302, FJ789604, DQ328212). </t>
  </si>
  <si>
    <t xml:space="preserve">Unfortunately, a morphological comparison is impossible because descriptions and specimens have been unavailable. The synonymy of the above-mentioned species has to be treated with caution. </t>
  </si>
  <si>
    <t>FJ789604</t>
  </si>
  <si>
    <t>DQ328212</t>
  </si>
  <si>
    <t>PMC3472925</t>
  </si>
  <si>
    <t>268000</t>
  </si>
  <si>
    <t xml:space="preserve">Retinitis pigmentosa (RP, OMIM 268000) represents a clinically heterogeneous group of progressive inherited retinal disorders that primarily affect rod photoreceptor cells, followed by secondary cone photoreceptor cell degeneration [1-3]. </t>
  </si>
  <si>
    <t xml:space="preserve">RP is the most frequent cause of inherited blindness, affecting approximately 1 in 3,500 to 1 in 5,000 people worldwide. This disease is initially characterized by night blindness followed by visual field constriction that can ultimately lead to legal blindness at a later stage [4]. </t>
  </si>
  <si>
    <t>603937</t>
  </si>
  <si>
    <t xml:space="preserve">Mutations in the retinitis pigmentosa 1 gene (RP1, OMIM 603937) are thought to account for approximately 5.5% of adRP cases and only 1% of arRP cases, depending on the type and the position of the mutations [6]. </t>
  </si>
  <si>
    <t xml:space="preserve">To date, more than 50 disease-causing mutations in the RP1 gene have been identified. They are predominantly frameshift or nonsense mutations in individuals with dominant RP, clustered in a region spanning codons 500â€“1053 in exon 4 [6-24]. </t>
  </si>
  <si>
    <t>PMC3485249</t>
  </si>
  <si>
    <t>2f8b</t>
  </si>
  <si>
    <t xml:space="preserve">The E7C domain fold shows significant structural similarity with chromatin-remodeling proteins with the treble cleft fold [30]. </t>
  </si>
  <si>
    <t xml:space="preserve">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t>
  </si>
  <si>
    <t xml:space="preserve">Remarkably, the Pygopus PHD domain surface equivalent to the putative binding site for linear motifs in E7C is able to bind methylated histone peptides [46], [47] (Figure 5B). This binding activity is also displayed by other PHD domains [48]. </t>
  </si>
  <si>
    <t>2yyr</t>
  </si>
  <si>
    <t>PMC3509713</t>
  </si>
  <si>
    <t>EDO31964</t>
  </si>
  <si>
    <t xml:space="preserve">A genetic exchange from viruses to their metazoan hosts was demonstrated among short proteins [34]. </t>
  </si>
  <si>
    <t xml:space="preserve">However, for a number of sequences the apparent relatedness to metagenomic sequences is clearly spurious (e.g., EDO31964.1, 130 amino acids). </t>
  </si>
  <si>
    <t>PMC3683164</t>
  </si>
  <si>
    <t>AC235550</t>
  </si>
  <si>
    <t xml:space="preserve">The methylation profile of the rabbit Oct4 promoter (GenBank: AC235550.2) was determined by bisulfite mutagenesis and sequencing as previously described (Borghol et al., 2008). </t>
  </si>
  <si>
    <t xml:space="preserve">Two regions of the Oct4 promoter were subjected to duplex-nested PCR. Region 1 is situated between positions âˆ’307 and +96 (25 CpG), and encompasses Conserved Region 1 (CR1) as defined by Kobolak et al. (Kobolak et al., 2009). </t>
  </si>
  <si>
    <t>PMC3884852</t>
  </si>
  <si>
    <t>1SR3</t>
  </si>
  <si>
    <t xml:space="preserve">CcmE is a heme-binding protein, discovered as an essential System I component as early as the late 1990's [63]. </t>
  </si>
  <si>
    <t xml:space="preserve">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t>
  </si>
  <si>
    <t xml:space="preserve">The 3D structure of the apo-state (without bound heme) consists of a six-stranded antiparallel Î²-sheet, reminiscent of the classical OB-fold [65] with N- and C-terminal extensions. CcmE can be considered a â€œheme chaperone,â€ as it protects the cell from a potentially dangerous compound by sequestering free heme in the periplasm [66]; it is thought to act as an intermediate in the heme delivery pathway of Cytc maturation. </t>
  </si>
  <si>
    <t>1LM0</t>
  </si>
  <si>
    <t>2KCT</t>
  </si>
  <si>
    <t xml:space="preserve">Recently, it was shown that CcmE proteins from the proteobacteria D. desulfuricans and D. vulgaris contain the unusual CXXXY heme-binding motif, where the Cys residue replaces the canonical His binding residue. </t>
  </si>
  <si>
    <t xml:space="preserve">NMR solution structure of D. vulgaris CcmE (PDB: 2KCT) revealed that the proteins adopt the same OB-fold characteristic of the CcmE superfamily. </t>
  </si>
  <si>
    <t xml:space="preserve">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t>
  </si>
  <si>
    <t>1Z5Y</t>
  </si>
  <si>
    <t xml:space="preserve">CcmG is a membrane-anchored protein, linked to the membrane via an N-terminal TM helix and exposing its soluble TRX-like domain in the periplasm. </t>
  </si>
  <si>
    <t xml:space="preserve">The 3D structure of the TRX-like domain of CcmG from different bacteria has been solved by X-ray crystallography (E. coli: PDB 1Z5Y [85]; PDB 2B1â€‰K [86]; B. japonicum: PDB 1KNG [87]; P. aeruginosa: PDB 3KH7, 3KH9 [22]) and is generally well conserved, as proved by the low RMSD (0.8â€‰Ã… between Pa-CcmG and Ec-CcmG; 1.35â€‰Ã… between Pa-CcmG and Bj-CcmG). </t>
  </si>
  <si>
    <t xml:space="preserve">Although all these proteins adopt a TRX-like fold and contain the redox-active motif CXXC in the first Î±-helix,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Î²Î±Î² and Î²Î²Î± structural motifs of the TRX fold linked by a short Î±-helix and forming a four-stranded Î²-sheet surrounded by three helices; the protein contains an additional N-terminal extension (residues 26â€“62) and a central insert (residues 102â€“123). </t>
  </si>
  <si>
    <t>1KNG</t>
  </si>
  <si>
    <t>3KH7</t>
  </si>
  <si>
    <t>3KH9</t>
  </si>
  <si>
    <t>2HL7</t>
  </si>
  <si>
    <t xml:space="preserve">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t>
  </si>
  <si>
    <t xml:space="preserve">Surprisingly, the 3D structure of the soluble periplasmic domain of Pa-CcmH revealed that it adopts a peculiar three-helix bundle fold strikingly different from that of canonical thiol-oxidoreductases (Figure 5; PDB: 2HL7; [23]). </t>
  </si>
  <si>
    <t xml:space="preserve">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t>
  </si>
  <si>
    <t>2KW0</t>
  </si>
  <si>
    <t xml:space="preserve">The N-terminal domain of Ec-CcmH was also shown to have the same 3D structure, although helix-swapping and dimerization have been observed in this case (PDB: 2KW0; [91, 92]). </t>
  </si>
  <si>
    <t xml:space="preserve">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0â€² = 0.215â€‰V) [23] is similar to that obtained for Pa-CcmG. </t>
  </si>
  <si>
    <t>PMC3891626</t>
  </si>
  <si>
    <t>608643</t>
  </si>
  <si>
    <t>Abstract</t>
  </si>
  <si>
    <t xml:space="preserve">Aromatic L-amino acid decarboxylase (AADC) deficiency (MIM #608643) is an autosomal recessive inborn error of monoamines. </t>
  </si>
  <si>
    <t xml:space="preserve">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t>
  </si>
  <si>
    <t xml:space="preserve">Aromatic L-amino acid decarboxylase (AADC) deficiency (Online Mendelian Inheritance in Man (OMIMÂ® #608643) is an autosomal recessive neurotransmitter disorder.1â€“3 It is caused by a deficiency in AADC due to a mutation in the AADC gene (DDC) on chromosome 12p12.3-p12.3,4 This leads to deficiencies in combined monoamines, catecholamines, and serotonin. </t>
  </si>
  <si>
    <t>PMC4016241</t>
  </si>
  <si>
    <t>241850</t>
  </si>
  <si>
    <t xml:space="preserve">Goh et al. [6] have categorized the 3200 disease phenotypes in OMIM database into 22 disease groups/classes, i.e. Cancer, Metabolic, Neurological, Endocrine, etc, based on the physiological system affected. </t>
  </si>
  <si>
    <t xml:space="preserve">For example, the Endocrine disease group comprises 62 OMIM phenotypes, including OMIM 241850 (Bamforth-Lazarus syndrome) and OMIM 304800 (Diabetes insipidus, nephrogenic) etc. </t>
  </si>
  <si>
    <t xml:space="preserve">Phenotype similarity network Disease phenotype similarity network [24], is defined as GPHâ€Š=â€Š(VPH, EPH), where VPH denotes the set of disease phenotypes and EPH denotes relevant phenotype pairs. </t>
  </si>
  <si>
    <t>304800</t>
  </si>
  <si>
    <t>PMC4146382</t>
  </si>
  <si>
    <t>4BUM</t>
  </si>
  <si>
    <t xml:space="preserve">Thus, the 3D structure of the VDAC2 and VDAC3 isoforms have been predicted on the basis of secondary structure prediction servers [5]. </t>
  </si>
  <si>
    <t xml:space="preserve">It was only during revision of the present work that a crystallographic structure of VDAC2 was published [30] (zebra fish VDAC2; PDB code 4BUM at 2.8 Ã… resolution) confirming the very high degree of structural similarity with the VDAC1. </t>
  </si>
  <si>
    <t xml:space="preserve">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[20]â€“[22]. </t>
  </si>
  <si>
    <t xml:space="preserve">This resulted in their simple addition to the protein structure model according to a random coiled backbone conformation. </t>
  </si>
  <si>
    <t xml:space="preserve">Recently [30], the crystallographic structure of VDAC2 has been solved for zebra fish (PDB code 4BUM) at high resolution (2.8 Ã…), showing a very high degree of similarity with both the human and mouse VDAC1 3D structure. </t>
  </si>
  <si>
    <t xml:space="preserve">The root mean square deviation (rmsd) between zebra fish VDAC2 and the mVDAC reference structure used in this work is only 0.98 Ã….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t>
  </si>
  <si>
    <t>PMC4228564</t>
  </si>
  <si>
    <t>190685</t>
  </si>
  <si>
    <t xml:space="preserve">Down syndrome (DS) (MIM 190685), is the most frequent genetic cause of mental retardation, resulting from the presence of three copies of genes located on chromosome 21 and the most common chromosomal disorder in newborns with prevalence of 1/700 live births. </t>
  </si>
  <si>
    <t xml:space="preserve">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t>
  </si>
  <si>
    <t>607093</t>
  </si>
  <si>
    <t xml:space="preserve">Increased homocysteine and decreased methionine cause decreased SAM to S-adenosylhomocysteine ratio, which takes part in DNA methylation.[4] </t>
  </si>
  <si>
    <t xml:space="preserve">The MTHFR gene (OMIM 607093) has been mapped at short arm of chromosome 1 (1p36.3) and more than 40 polymorphism have been described in MTHFR, but C677T (rs1801133) is the most common[5] in which a cytosine is replaced by thymine at 677th position (alanine â†’valine in protein). </t>
  </si>
  <si>
    <t xml:space="preserve">C677T mutation was shown to render the enzyme thermolabile and homozygotes (T/T) and heterozygotes (C/T) had about a 70% and 35% reduced MTHFR enzymatic activity. Frequency of mutant T allele differs in various ethnic and geographical populations of the world. </t>
  </si>
  <si>
    <t>PMC4624855</t>
  </si>
  <si>
    <t>1CZ8</t>
  </si>
  <si>
    <t xml:space="preserve">Ranibizumab has been developed for intravitreal injection and shows improved ocular pharmacokinetics (Xu et al., 2013) compared to bevacizumab. </t>
  </si>
  <si>
    <t xml:space="preserve">X-ray structures of VEGFA bound to ranibizumab (PDB: 1CZ8) (Chen et al., 1999) or Fab-bevacizumab (PDB: 1BJ1) (Muller et al., 1998) have been solved. </t>
  </si>
  <si>
    <t xml:space="preserve">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t>
  </si>
  <si>
    <t>1BJ1</t>
  </si>
  <si>
    <t>PMC4941682</t>
  </si>
  <si>
    <t>AB274813</t>
  </si>
  <si>
    <t xml:space="preserve">The type species of Arthroxylaria, A. elegans, is herein placed in Xylaria. </t>
  </si>
  <si>
    <t xml:space="preserve">Although Stadler et al. (2013) connected Geniculisynnema with Nemania, a BLAST search with the ITS sequence of G. termiticola (AB274813), type species of Geniculisynnema, showed top matches with Xylaria species associated with termite nests.. </t>
  </si>
  <si>
    <t xml:space="preserve">These four generic names are now considered synonyms of Xylaria. Given its widespread use, the number of species, and priority, Xylaria is recommended for use. </t>
  </si>
  <si>
    <t>PMC5156332</t>
  </si>
  <si>
    <t>AAO49840</t>
  </si>
  <si>
    <t xml:space="preserve">[Note that in NC_001629.1 (Schouler et al., 1994); bIL67 genes ORF34â€“35â€“36 are annotated as gp04â€“03â€“02. </t>
  </si>
  <si>
    <t xml:space="preserve">For ease of clarity we will refer to the gene products using their respective ORF gene numbers.] gpl15 (NP_043563) is a minor structural protein, while hypothetical protein gp35 (AAO49840) is proposed to be a host-determinant protein (Stuer-Lauridsen et al., 2003). </t>
  </si>
  <si>
    <t xml:space="preserve">gpl15/gp35 show conservation at the N termini and to a lesser degree the C-terminal ends while the middle is variable and likely to be involved in host recognition. It has been shown that recombinant bIL67 isolates which maintained the 5â€² and 3â€² ends of gene ORF35 but exchanged the middle section for that of phage CHL92 ORF2 acquired the host range of CHL92. </t>
  </si>
  <si>
    <t>AAD20610</t>
  </si>
  <si>
    <t xml:space="preserve">Adsorption patterns of these hybrid bIL67 isolates were equivalent to those of CHL92 (Stuer-Lauridsen et al., 2003). </t>
  </si>
  <si>
    <t xml:space="preserve">Lastly, gpl16 (NP_043564) is a minor structural protein while hypothetical protein gp36 (NP_042309) is possibly a collar protein (AAD20610). </t>
  </si>
  <si>
    <t xml:space="preserve">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t>
  </si>
  <si>
    <t>L14679</t>
  </si>
  <si>
    <t xml:space="preserve">For phage c2, binding to carbohydrate receptors is reversible, and interaction with Pip results in irreversible binding followed by phage DNA ejection (Monteville et al., 1994; Geller et al., 1993). </t>
  </si>
  <si>
    <t xml:space="preserve">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(SÃ£o-JosÃ© et al., 2004, 2006). </t>
  </si>
  <si>
    <t xml:space="preserve">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JakuytÄ— et al., 2012).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</si>
  <si>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t>
  </si>
  <si>
    <t xml:space="preserve">gpl15/gp35 is a minor structural protein proposed to be involved in phage adsorption to the host (NP_043563/ AAO49840) (Stuer-Lauridsen et al., 2003). </t>
  </si>
  <si>
    <t xml:space="preserve">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t>
  </si>
  <si>
    <t>PMC5216611</t>
  </si>
  <si>
    <t>168600</t>
  </si>
  <si>
    <t xml:space="preserve">Genetics plays a significant role in PD [MIM*168600], both in determining risk (if one will develop PD: cause) as well as age-at-onset (when a disease might manifest: modifier) (1). </t>
  </si>
  <si>
    <t xml:space="preserve">Several rare causative genes (2â€“11) and 28 common risk alleles (12â€“16) have been confirmed for PD. The known genes and risk factors account for âˆ¼5% of the heritability (17), hence much of the genetic component of PD is still missing. </t>
  </si>
  <si>
    <t>PMC5219038</t>
  </si>
  <si>
    <t>Q674M7</t>
  </si>
  <si>
    <t xml:space="preserve">An acidic region of this polypeptide, VFYANLDEEHK, shared 100Â % coverage and 91â€“100Â % amino acid sequence identity with Hr-like protein subunits from annelids, Scoloplos armiger (Accession no. </t>
  </si>
  <si>
    <t xml:space="preserve">XP_013415662) and H. medicinalis (Accession no. Q674M7), and a brachiopod, Lingula anatina (Accession no. CAP08294). </t>
  </si>
  <si>
    <t xml:space="preserve">The authors compared their polypeptide to myoHr, yet in the absence of a known Hr within the Crustacea, caution and further information are required before categorising this protein as an immune effector. The use of Hr as a defence strategy is not only employed by metazoan hosts. </t>
  </si>
  <si>
    <t>CAP08294</t>
  </si>
  <si>
    <t>PMC5346138</t>
  </si>
  <si>
    <t>2MNA</t>
  </si>
  <si>
    <t xml:space="preserve">Indeed, mapping of the observed chemical shift changes onto the crystal structure of SsoSSB (PDB ID 1O7I) confirmed that ssDNA and RNA recognise essentially the same binding interface on the protein (Fig.Â 4bâ€“e). </t>
  </si>
  <si>
    <t xml:space="preserve">We have recently solved the structure of SsoSSB bound to ssDNA and have shown that the defining feature of the complex structure is the base-stacking of three aromatic residues (W56, W75 and F79) with three ssDNA bases (PDB ID 2MNA) (Gamsjaeger et al. 2015). </t>
  </si>
  <si>
    <t xml:space="preserve">The NMR data suggest that this base-stacking mechanism is conserved between ssDNA and RNA. An in-silico model (Fig.Â 4fâ€“g), calculated based on the NMR structure of the DNA-bound SsoSSB (Gamsjaeger et al. 2015) (assuming that replacing the ssDNA by RNA does not lead to a major change in the conformation of the nucleotide), provides further strong support for this notion. </t>
  </si>
  <si>
    <t>PMC5686652</t>
  </si>
  <si>
    <t>2011-003010-17</t>
  </si>
  <si>
    <t>EUDRACT</t>
  </si>
  <si>
    <t xml:space="preserve">Data on hepatic fat fraction (%) and abdominal SAT and VAT area (cm2), obtained by MRI (1.5-T magnet; Magnetom Avanto, Siemens Medical Systems, Erlangen, Germany), were available for 67 patients with type 2 diabetes enrolled for the Eudract 2011-003010-17 study, as described elsewhere [22]. </t>
  </si>
  <si>
    <t>PMC5751318</t>
  </si>
  <si>
    <t>107730</t>
  </si>
  <si>
    <t xml:space="preserve">The molecular defect was identified in the absence of activity of MTTP, a factor critical to lipidation of APOB. </t>
  </si>
  <si>
    <t xml:space="preserve">In familial hypo-beta-lipoproteinemia (FHBL) (OMIM# 107730), a genetic heterogeneous autosomal codominant disorder [21], defects of APOB genes are involved in most cases, leading to the formation of prematurely truncated APOB species. </t>
  </si>
  <si>
    <t xml:space="preserve">However, a number of defects affecting the rate of synthesis or the rate of removal of APOB is also emerging [21]. The second point to bring into discussion is the colocalization of the two proteins (the abnormal fibrinogen and the normal APOB) in the same ER inclusions. </t>
  </si>
  <si>
    <t>PMC6192618</t>
  </si>
  <si>
    <t>10.5281/zenodo.1164782</t>
  </si>
  <si>
    <t>DOI</t>
  </si>
  <si>
    <t xml:space="preserve">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t>
  </si>
  <si>
    <t xml:space="preserve">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t>
  </si>
  <si>
    <t xml:space="preserve">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â€˜betel nutâ€™), concepts for words that have been reconstructed to proto-Malayo-Polynesian (e.g. â€˜canoeâ€™) and concepts known to be highly borrowable (e.g. â€˜to worshipâ€™) [20]. </t>
  </si>
  <si>
    <t>PMC6282055</t>
  </si>
  <si>
    <t>102d</t>
  </si>
  <si>
    <t xml:space="preserve">It should be noted, that Thorat et al. (2013) obtained imidazopyrimidines (EtOH-ionic liquid catalyzed, r.t.) with another positional orientation of substituents than in compounds 102b. </t>
  </si>
  <si>
    <t xml:space="preserve">However, there was not enough data (2D NMR experiments or X-Ray analysis) proving that structure while the structure of azolopyrimidines 102 was proven with the help of X-Ray analysis in cases of heterocycles 102d (Zhao et al., 2013) and 102e (Zhao et al., 2014). </t>
  </si>
  <si>
    <t xml:space="preserve">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100Â°C (Abedini et al., 2016); neat-p-TSA(10%), 80Â°C (Reddy et al., 2014b); EtOH-Fe3O4@IM, Î” (Hemmati et al., 2016); PEG-H2O (4:1), Î” (Survase et al., 2017)] afforded dihydrobenzo[4,5]imidazo[1,2-a]pyrimidines 105a. </t>
  </si>
  <si>
    <t>PMC3689696</t>
  </si>
  <si>
    <t>AJ745110</t>
  </si>
  <si>
    <t>Compare</t>
  </si>
  <si>
    <t xml:space="preserve">Comparison of the cloned sequences with the database D1/D2 sequences of the type strains (AJ745110 and AF360542) confirmed our hypothesis that the ambiguous nucleotides of the type strains could be due to heterogeneity of the PCR products used by the depositors for sequencing. </t>
  </si>
  <si>
    <t xml:space="preserve">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t>
  </si>
  <si>
    <t>AF360542</t>
  </si>
  <si>
    <t>PMC5321275</t>
  </si>
  <si>
    <t>KU131595</t>
  </si>
  <si>
    <t xml:space="preserve">Phylogenetic analysis of segment S1 revealed that both PRV isolates in this study grouped into the sub-genotype Ia, which contains all of the Canadian PRV strains reported to date (S5 File). </t>
  </si>
  <si>
    <t xml:space="preserve">Our S1 segment sequence was most divergent (16.9%/181-183 SNPs) from the recent Chilean farmed Coho Genbank deposits (Genbank accession numbers KU131595 and KU131596) that have been designated into a new genotype group (Genotype II) [6]. </t>
  </si>
  <si>
    <t xml:space="preserve">Finally, as in the infective agent monitoring, neither of these samples generated aligned reads to the other two viruses (i.e. SAV and PMCV) commonly related to heart lesions in Atlantic Salmon in Europe. Statistical association between pathology and infective agent </t>
  </si>
  <si>
    <t>KU131596</t>
  </si>
  <si>
    <t>PMC2839355</t>
  </si>
  <si>
    <t>GU452324</t>
  </si>
  <si>
    <t>Creation</t>
  </si>
  <si>
    <t xml:space="preserve">All mutations were confirmed on both strands of DNA. </t>
  </si>
  <si>
    <t xml:space="preserve">MEGA 4.0 was used for DNA sequence alignments and to visually scrutinize chromatogram trace files (Tamura et al. 2007). Caenorhabditis briggsae MA line mtDNA sequences were submitted to GenBank under accession numbers (GU452324-GU452381). </t>
  </si>
  <si>
    <t xml:space="preserve">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t>
  </si>
  <si>
    <t>GU452381</t>
  </si>
  <si>
    <t xml:space="preserve">DNA sequences generated for this study were submitted to GenBank under accession numbers GU452324-GU452381. </t>
  </si>
  <si>
    <t>PMC2855400</t>
  </si>
  <si>
    <t>GSE19911</t>
  </si>
  <si>
    <t>GEO</t>
  </si>
  <si>
    <t xml:space="preserve">Deep sequencing data are archived under GEO accession number GSE19911. </t>
  </si>
  <si>
    <t xml:space="preserve">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t>
  </si>
  <si>
    <t>GU562965</t>
  </si>
  <si>
    <t xml:space="preserve">GenBank accession numbers are GU562965 (Python regius TRPA1), GU562966 (Elaphe obsoleta lindheimeri TRPA1), GU562967 (Crotalus atrox TRPA1), GU562968 (Crotalus atrox TRPV1), and GU562969 (Corallus hortulanus TRPA1). </t>
  </si>
  <si>
    <t xml:space="preserve">Competing interests statement The authors declare no competing financial interests. </t>
  </si>
  <si>
    <t>GU562966</t>
  </si>
  <si>
    <t>GU562967</t>
  </si>
  <si>
    <t>GU562968</t>
  </si>
  <si>
    <t>GU562969</t>
  </si>
  <si>
    <t>rs1799724</t>
  </si>
  <si>
    <t xml:space="preserve">Inflammation-related SNPs and Risk of Pneumonitis </t>
  </si>
  <si>
    <t xml:space="preserve">A different set of inflammation-related SNPs was found to be significantly associated with risk of developing pneumonitis following radiation therapy and remained so at an FDR of 10% ( Table 4 ). Only one of the 12 SNPs identified were also associated with esophagitis risk â€“ TNF:rs1799724. </t>
  </si>
  <si>
    <t xml:space="preserve">Patients homozygous for this variant exhibited a 5.96-fold increased risk (95% CI:1.33â€“18.57) of pneumonitis. This risk is similar for esophagitis risk in patients carrying at least one variant allele ( Table 2 ). </t>
  </si>
  <si>
    <t>PMC2928727</t>
  </si>
  <si>
    <t>CP001900</t>
  </si>
  <si>
    <t xml:space="preserve">A zoomable version of the Atlas is available online [45]. </t>
  </si>
  <si>
    <t xml:space="preserve">The complete annotated sequence has been submitted to NCBI/GenBank under the accession number CP001900 (Genome Project ID 38041). </t>
  </si>
  <si>
    <t xml:space="preserve">Identification of protein coding genes and inference of gene function Gene finding was carried out using the EasyGene v1.2b gene finder using the pre-calculated model for C. jejuni (CJ02) [61], [62], which resulted in 1624 inferred protein coding genes. </t>
  </si>
  <si>
    <t>PMC2978374</t>
  </si>
  <si>
    <t>3AII</t>
  </si>
  <si>
    <t xml:space="preserve">After the manual investigation and modification by O (27) and Coot (28), the built model was refined against the synchrotron dataset using reflections to 1.65 angstrom resolution by CNS (29) and phenix.refine (30). </t>
  </si>
  <si>
    <t xml:space="preserve">The structure factors and coordinates have been deposited in the Protein Data Bank (accession code 3AII). </t>
  </si>
  <si>
    <t>PMC3141058</t>
  </si>
  <si>
    <t>GSE23392</t>
  </si>
  <si>
    <t xml:space="preserve">These 3 different filtering approaches were used based on recommendations from recent publication by Mieczkowski et al. [68] and the combination of all three was used to achieve the most stringent filtering. </t>
  </si>
  <si>
    <t xml:space="preserve">All microarray data from this study are MIAME compliant and have been submitted to GEO under the accession no. GSE23392. </t>
  </si>
  <si>
    <t>PMC3172286</t>
  </si>
  <si>
    <t>GSE28195</t>
  </si>
  <si>
    <t xml:space="preserve">Statistical significance was calculated using the Student's t test (p-value&lt;0.05 for at least one time point), and p-value was corrected by false discovery rate (FDR). </t>
  </si>
  <si>
    <t xml:space="preserve">Microarray data were deposited in the GEO public database (accession number: GSE28195). </t>
  </si>
  <si>
    <t xml:space="preserve">All data generated in this study were MIAME compliant. Bioinformatics analysis of microarray data </t>
  </si>
  <si>
    <t>3AUV</t>
  </si>
  <si>
    <t xml:space="preserve">The RMSD between each sc-dsFv molecule in asymmetry unit, among the whole molecules or CDRs between sc-dsFv and variable fragments derived from 2FJF or 2FJG [26] were calculated by PyMOL (The PyMOL Molecular Graphics System, DeLano Scientific, San Carlos, CA, USA. http://www.pymol.org). </t>
  </si>
  <si>
    <t xml:space="preserve">The sc-dsFv structure coordinates and refinement data have been submitted to PDB under the code 3AUV. </t>
  </si>
  <si>
    <t xml:space="preserve">Computation of Wji, Xji, Yji, Zji and pWji The model antibody structures were identical to the template structure (derived from 2FJG in PDB) except that the 30 interface CDR residues were all replaced with alanine to mimic realistic situations where CDR sequences were not known. </t>
  </si>
  <si>
    <t>PMC3387170</t>
  </si>
  <si>
    <t>E-MTAB-845</t>
  </si>
  <si>
    <t>ArrayExpress</t>
  </si>
  <si>
    <t xml:space="preserve">The gene expression data was also integrated with Gene Ontology functional database using DAVID to perform functional enrichment for better interpretation of gene expression profiles in the context of biological function [37]. </t>
  </si>
  <si>
    <t xml:space="preserve">All data is MIAME compliant and the raw data was deposited in ArrayExpress (accession number E-MTAB-845). </t>
  </si>
  <si>
    <t xml:space="preserve">Ribonucleotide Reductase Assay RR activity was measured utilizing the CDP assay method as previously described [30]. </t>
  </si>
  <si>
    <t>PMC3497266</t>
  </si>
  <si>
    <t>EU591529</t>
  </si>
  <si>
    <t xml:space="preserve">5â€²- and 3â€²-RACE were carried out with the SMART RACE cDNA amplification kit (Clontech, USA) employing gene-specific primers inferred from the PCR fragments (Table 2). </t>
  </si>
  <si>
    <t xml:space="preserve">The full-length sequences of BplCesAs were submitted to GenBank with the accession numbers EU591529, EU591530, EU591531 and EU591532. </t>
  </si>
  <si>
    <t>EU591530</t>
  </si>
  <si>
    <t>EU591531</t>
  </si>
  <si>
    <t>EU591532</t>
  </si>
  <si>
    <t>PMC3726622</t>
  </si>
  <si>
    <t>GSE46408</t>
  </si>
  <si>
    <t xml:space="preserve">Microarrays were scanned by laser scanner and the microarray signal intensities were measured to identify gene expression differences. </t>
  </si>
  <si>
    <t xml:space="preserve">The microarray data were deposited in the Gene expression Omnibus database (GEO accession number: GSE46408). </t>
  </si>
  <si>
    <t xml:space="preserve">RNA Isolation and Real Time RT-PCR Total RNA was isolated from tissue samples and cell lines using the Trizol reagent. </t>
  </si>
  <si>
    <t>KC243365</t>
  </si>
  <si>
    <t xml:space="preserve">Novel Mitochondrial Open Reading Frames in Bivalves </t>
  </si>
  <si>
    <t xml:space="preserve">The obtained M. senhousia LUR (FLUR of 11 females, 4,518â€“4,643 bp; MLUR of 12 males, 2,812â€“2,854 bp) and FUR2 (11 females, 542â€“543 bp) sequences were deposited in GenBank (FLUR accession nos.: KC243354â€“64; MLUR accession nos.: KC243376â€“87; FUR2 accession nos.: KC243365â€“75). </t>
  </si>
  <si>
    <t xml:space="preserve">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t>
  </si>
  <si>
    <t>KC243354</t>
  </si>
  <si>
    <t>KC243376</t>
  </si>
  <si>
    <t>PMC3757304</t>
  </si>
  <si>
    <t>DQ675693</t>
  </si>
  <si>
    <t xml:space="preserve">The GenBank accession numbers of the nirS sequences from cultivated denitrifiers and environmental clones used for comparison are displayed in Figure 2. </t>
  </si>
  <si>
    <t xml:space="preserve">The 550 nirS sequences reported in this study have been deposited in GenBank under accession numbers DQ675693 to DQ676242. </t>
  </si>
  <si>
    <t>DQ676242</t>
  </si>
  <si>
    <t>PMC3917824</t>
  </si>
  <si>
    <t>E-MTAB-1528</t>
  </si>
  <si>
    <t xml:space="preserve">Accession codes Raw and normalized ChIP-chip data are available at ArrayExpress (http://www.ebi.ac.uk/arrayexpress/) under accession number E-MTAB-1528. </t>
  </si>
  <si>
    <t xml:space="preserve">Author Information Reprints and permissions information is available at www.nature.com/reprintsandpermissions. The authors declare no competing financial interests. </t>
  </si>
  <si>
    <t>PMC3999496</t>
  </si>
  <si>
    <t>KJ577585</t>
  </si>
  <si>
    <t xml:space="preserve">Nucleotide sequence accession number. </t>
  </si>
  <si>
    <t xml:space="preserve">The complete genome sequence of NDV/Chicken/Bareilly/01/10 is deposited in GenBank under the accession no. KJ577585. </t>
  </si>
  <si>
    <t xml:space="preserve">Citation Morla S, Kumar Tiwari A, Joshi V, Kumar S. 2014. Complete genome sequence of a Newcastle disease virus isolate from an outbreak in northern India. </t>
  </si>
  <si>
    <t>PMC4073492</t>
  </si>
  <si>
    <t>SRP036874</t>
  </si>
  <si>
    <t xml:space="preserve">Nucleotide sequence accession numbers. </t>
  </si>
  <si>
    <t xml:space="preserve">Illumina short read data for ST258 have been deposited in the Sequence Read Archive (SRA) database under accession no. SRP036874 (7). </t>
  </si>
  <si>
    <t xml:space="preserve">The Illumina short read data for Kp1832 have been deposited in the SRA database under accession no. SRX512850. </t>
  </si>
  <si>
    <t>SRX512850</t>
  </si>
  <si>
    <t>PMC4133353</t>
  </si>
  <si>
    <t>GSE53012</t>
  </si>
  <si>
    <t xml:space="preserve">Analyses were performed using R (ver. 3.0.2) statistical environment with the Bioconductor software (ver. 2.13) and BRB-ArrayTools (developed by Dr. Richard Simon and the BRB-ArrayTools Development Team; ver. 4.4.0). </t>
  </si>
  <si>
    <t xml:space="preserve">The CELL files are deposited in NCBIs Gene Expression Omnibus (GEO, http://www.ncbi.nlm.nih.gov/geo/; Accession ID: GSE53012). </t>
  </si>
  <si>
    <t xml:space="preserve">Quantitative Reverse Transcription Polymerase Chain Reaction (qRT-PCR) An aliquot of 1 Âµg or 0.5 Âµg of total RNA was taken for cDNA synthesis using Omniscript RT Kit (Qiagen) and random primers (4 ÂµM, Sigma-Aldrich), oligo (dT) primer (1 ÂµM, QBiogene Inc., Illkirch, Cedex-France) and RNase inhibitor (10 U, Fermentas, St. Leon-Rot, Germany). </t>
  </si>
  <si>
    <t>PMC4200152</t>
  </si>
  <si>
    <t>CP009256</t>
  </si>
  <si>
    <t xml:space="preserve">The genome sequence of A.Â baumannii AB031 was deposited in NCBI GenBank under the accession number CP009256. </t>
  </si>
  <si>
    <t xml:space="preserve">Citation Loewen PC, Alsaadi Y, Fernando D, Kumar A. 2014. Genome sequence of a tigecycline-resistant clinical isolate of Acinetobacter baumannii strain AB031 obtained from a bloodstream infection. </t>
  </si>
  <si>
    <t>PMC4206407</t>
  </si>
  <si>
    <t>KJ583136</t>
  </si>
  <si>
    <t xml:space="preserve">All gene contigs were assembled with a coverage of 2Ã— or more. </t>
  </si>
  <si>
    <t xml:space="preserve">The nucleotide sequences have been deposited in GenBank under accession numbers KJ583136-KJ583157 (Arg1240 and Arg1759), KJ583158-KJ583179 (Arg6795 and Arg7338) and KJ583180-KJ583201 (Arg9448 and Arg9467). </t>
  </si>
  <si>
    <t xml:space="preserve">Sequence and phylogenetic analyses The analyses were conducted on the G3 strains reported in this work, as well as different strains in which the eleven genes sequences were available in GenBank. </t>
  </si>
  <si>
    <t>KJ583157</t>
  </si>
  <si>
    <t>KJ583158</t>
  </si>
  <si>
    <t>KJ583179</t>
  </si>
  <si>
    <t>KJ583180</t>
  </si>
  <si>
    <t>KJ583201</t>
  </si>
  <si>
    <t>PMC4232753</t>
  </si>
  <si>
    <t>JX235372</t>
  </si>
  <si>
    <t xml:space="preserve">PCR products were obtained by direct cycle sequencing using ABI Big Dye (PE Applied Biosystems, Foster City, CA) and sequenced at the Proteomics and Metabolomics Facility at CSU (http://www.dnatools.com). </t>
  </si>
  <si>
    <t xml:space="preserve">Nucleotide sequences of RNA from the shelter dog study, as well as several Colorado and Wyoming CIVs isolated in our laboratory since 2006, were compiled de novo using Geneious Pro software [30] and deposited into GenBank under accession numbers JX235372 through JX235394. </t>
  </si>
  <si>
    <t xml:space="preserve">Evolutionary and antigenic analyses Both nucleotide and amino acid alignments were assembled using the Kyoto University Bioinformatics Centerâ€™s multiple sequence alignment online tool (http://www.genome.jp/tools/clustalw/). </t>
  </si>
  <si>
    <t>JX235394</t>
  </si>
  <si>
    <t>PMC4315412</t>
  </si>
  <si>
    <t>GSE53512</t>
  </si>
  <si>
    <t xml:space="preserve">T-statistics and log-odds of differential expression with empirical Bayes were computed and adjusted with Benjamini &amp; Hochberg. </t>
  </si>
  <si>
    <t xml:space="preserve">Microarray data is deposited in the Gene Expression Omnibus and available under accession number GSE53512. </t>
  </si>
  <si>
    <t xml:space="preserve">For functional annotation Gene Ontology Categories [23] were used. Pathways are annotated corresponding to the Kyoto Encyclopedia of Genes and Genomes (KEGG) [24]. </t>
  </si>
  <si>
    <t>PMC4379756</t>
  </si>
  <si>
    <t>KJ721197</t>
  </si>
  <si>
    <t xml:space="preserve">Such a high homology suggested that this fragment from C. oleifera was rbcL gene, which was designated as Co-rbcL. </t>
  </si>
  <si>
    <t xml:space="preserve">The sequence has been deposited in GenBank with an accession no. KJ721197. </t>
  </si>
  <si>
    <t>KJ721196</t>
  </si>
  <si>
    <t xml:space="preserve">The predicted nucleotide sequence of the coding region shared more than 95% homology with that of rbcS mRNA from C. sinensis (GenBank accession no. EF011075). </t>
  </si>
  <si>
    <t xml:space="preserve">This sequence was designated as Co-rbcS, and has been deposited in GenBank with an accession no. KJ721196. </t>
  </si>
  <si>
    <t>PMC4392464</t>
  </si>
  <si>
    <t>PRJNA242298</t>
  </si>
  <si>
    <t>BioProject</t>
  </si>
  <si>
    <t xml:space="preserve">In total, 48,315,010, 48,390,098, 48,623,932, 48,282,456, and 48,248,454 paired end (PE) 90Â bp reads were obtained for each sample, respectively, corresponding to 21.77Â GÂ bp data (TableÂ 1). </t>
  </si>
  <si>
    <t xml:space="preserve">These sequence reads were deposited in NCBIâ€™s Sequence Read Archive (SRA) database (http://www.ncbi.nlm.nih.gov/Traces/sra/sra.cgi?) under the accession number PRJNA242298. </t>
  </si>
  <si>
    <t xml:space="preserve">All reads were pooled together with the 118,754,706 PE reads obtained from nutrient starvation-treated L. punctata and de novo assembled using Trinity (v2012-06-08) [33]. A total of 140,432 contigs with lengths â‰¥200Â bp were assembled. </t>
  </si>
  <si>
    <t xml:space="preserve">There were 133 and 50,008 contigs longer than 10,000 and 1,000Â bp, respectively (TableÂ 1). </t>
  </si>
  <si>
    <t xml:space="preserve">All assembled sequences were deposited in NCBIâ€™s Transcriptome Shotgun Assembly (TSA) database (http://www.ncbi.nlm.nih.gov/genbank/tsa/) under the accession number PRJNA242298. </t>
  </si>
  <si>
    <t xml:space="preserve">Of the 140,432 contigs, 91,303 (65.0%) had annotation information (Additional file 1: Table S1). For contigs with lengths â‰¥1,000Â bp, 94.7% had BLASTX hits. </t>
  </si>
  <si>
    <t>PMC4606087</t>
  </si>
  <si>
    <t>KR493382</t>
  </si>
  <si>
    <t xml:space="preserve">All of the results indicated that the established plasmid is a convenient, rapid, and low-cost method for the routine detection of GM rice. </t>
  </si>
  <si>
    <t xml:space="preserve">The sequence of pBJGMM001 is available from NCBI under accession number KR493382. </t>
  </si>
  <si>
    <t>PMC4645203</t>
  </si>
  <si>
    <t>CP012192</t>
  </si>
  <si>
    <t xml:space="preserve">The genome sequence of Burkholderia sp. </t>
  </si>
  <si>
    <t xml:space="preserve">HB-1 has been deposited in GenBank under the accession numbers CP012192 and CP012193. </t>
  </si>
  <si>
    <t xml:space="preserve">Citation Ohtsubo Y, Moriya A, Kato H, Ogawa N, Nagata Y, Tsuda M. 2015. Complete genome sequence of a phenanthrene degrader, Burkholderia sp. </t>
  </si>
  <si>
    <t>CP012193</t>
  </si>
  <si>
    <t>PMC4659210</t>
  </si>
  <si>
    <t>E-MTAB-3412</t>
  </si>
  <si>
    <t xml:space="preserve">The raw sequence data have been submitted to the EBI Sequence Read Archive (SRA) study PRJEB7253 (http://www.ebi.ac.uk/ena). </t>
  </si>
  <si>
    <t xml:space="preserve">The microarray design and data are available in the EBI ArrayExpress database (www.ebi.ac.uk/arrayexpress) under accession numbers A-MTAB-553 and E-MTAB-3412, respectively. </t>
  </si>
  <si>
    <t>SRP067309</t>
  </si>
  <si>
    <t xml:space="preserve">Sequencing was carried out using a 300Â cycleÂ V2 SBS kit (Illumina, Inc.) in paired-end 150Â bp format. </t>
  </si>
  <si>
    <t xml:space="preserve">Over 350 Mbp of sequence data were obtained from 2.69 million paired reads with a mean length of 137Â bp (standard deviation of 26.3) and were submitted to the Short Read Archive [SRA:SRP067309]. </t>
  </si>
  <si>
    <t xml:space="preserve">Reads were trimmed to an error probability limit of 0.5Â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t>
  </si>
  <si>
    <t>KT594769</t>
  </si>
  <si>
    <t xml:space="preserve">Availability of supporting data </t>
  </si>
  <si>
    <t xml:space="preserve">The MaHV-1 genome sequence data has been submitted to GenBank and the accession number is KT594769. </t>
  </si>
  <si>
    <t xml:space="preserve">The Illumina read data have been submitted to the Short Reads Archive database and has the ID number SRA:SRP067309. </t>
  </si>
  <si>
    <t>PMC4732286</t>
  </si>
  <si>
    <t>GSE50393</t>
  </si>
  <si>
    <t xml:space="preserve">Data and details of the method for the DNA microarray analysis are available in the Gene Expression Omnibus under accession number GSE50393. </t>
  </si>
  <si>
    <t>PMC4779890</t>
  </si>
  <si>
    <t>GSE10482</t>
  </si>
  <si>
    <t xml:space="preserve">All raw expression data are available at Gene Expression Omnibus (GEO) (Identifier: GSE10482). </t>
  </si>
  <si>
    <t xml:space="preserve">Using normalized data significantly activated or repressed genes were selected by Rank Products analyses (Breitling et al., 2004). The number of random permutations used for estimation of false discovery rates (FDR) was 5. </t>
  </si>
  <si>
    <t>PMC4835728</t>
  </si>
  <si>
    <t>LGSG01000000</t>
  </si>
  <si>
    <t xml:space="preserve">Data availability: The whole-genome assemblies of golden, red and green varieties of Asian arowana were deposited in GenBank under project accession LGSG01000000, LGSF01000000 and LGSE01000000, respectively. </t>
  </si>
  <si>
    <t xml:space="preserve">How to cite this article: Bian, C. et al. The Asian arowana (Scleropages formosus) genome provides new insights into the evolution of an early lineage of teleosts. Sci. Rep. 6, 24501; doi: 10.1038/srep24501 (2016). </t>
  </si>
  <si>
    <t>LGSF01000000</t>
  </si>
  <si>
    <t>LGSE01000000</t>
  </si>
  <si>
    <t>PMC4927439</t>
  </si>
  <si>
    <t>KT253219</t>
  </si>
  <si>
    <t xml:space="preserve">Identification of fungal isolate RL2Ct by 18S rDNA analysis and phylogenetic study </t>
  </si>
  <si>
    <t xml:space="preserve">The 18S rDNA gene sequence of this fungal isolate was carried out and the obtained sequence was deposited in the GenBank database with accession no. KT253219. </t>
  </si>
  <si>
    <t xml:space="preserve">BLAST analysis of isolate RL2Ct 18S rDNA gene sequence showed 99Â % homology with the 18S rDNA sequence of various species of the genus Aspergillus. A phylogenetic tree of this sequence was constructed by neighbor joining method with 1000 bootstrap replicates using MEGA version 5.2 (Fig.Â 3). </t>
  </si>
  <si>
    <t>SRP062191</t>
  </si>
  <si>
    <t xml:space="preserve">Transcriptome sequencing and assembly </t>
  </si>
  <si>
    <t xml:space="preserve">Illumina sequencing totally generated 239,706,580 raw reads, which were deposited in the Short Read Archive (SRA) of the National Center for Biotechnology Information (NCBI) with the accession number of SRP062191. </t>
  </si>
  <si>
    <t xml:space="preserve">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t>
  </si>
  <si>
    <t>PMC5278366</t>
  </si>
  <si>
    <t>PRJNA351736</t>
  </si>
  <si>
    <t xml:space="preserve">Sequencing data submission </t>
  </si>
  <si>
    <t xml:space="preserve">All sequencing raw datasets have been deposited in the National Center for Biotechnology Information (NCBI) Sequence Read Archive (SRA) database (https://www.ncbi.nlm.nih.gov/sra/) with the BioProject accession number PRJNA351736. </t>
  </si>
  <si>
    <t xml:space="preserve">The sequencing files of 30 different faecal samples were numbered with accession numbers from SRR4639749 to SRR4639778. </t>
  </si>
  <si>
    <t>SRR4639749</t>
  </si>
  <si>
    <t>SRR4639778</t>
  </si>
  <si>
    <t>PMC5421914</t>
  </si>
  <si>
    <t>GSE78032</t>
  </si>
  <si>
    <t xml:space="preserve">After quality control, 500 ng of total RNA with a concentration of 50 ng/Î¼l were submitted to the DKFZ Genomics and Proteomics Core Facility (GPCF) for Illumina Whole-Genome Expression Beadchip Analysis (Human HT-12 Chip). </t>
  </si>
  <si>
    <t xml:space="preserve">The raw data were quantile-normalized using the Bioconductor package preprocessCore in R. The microarray data reported in this study are available from the NCBI GEO database (GSE78032). </t>
  </si>
  <si>
    <t xml:space="preserve">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t>
  </si>
  <si>
    <t>PMC5449478</t>
  </si>
  <si>
    <t>SRP080654</t>
  </si>
  <si>
    <t xml:space="preserve">In our study, the FDR &lt; 0.05 and fold change &gt; 2 were used as significance cut-offs of the gene expression differences. </t>
  </si>
  <si>
    <t xml:space="preserve">Sequencing data were deposited to the Short Read Archive (SRA) database at the National Center for Biotechnology Information (NCBI) under the accession number SRP080654. </t>
  </si>
  <si>
    <t xml:space="preserve">Further, the DEGs were used for GO and KEGG enrichment analyses according to Zhang et al. (2013). GO terms with corrected P-value &lt; 0.05 and KEGG pathways with P-value &lt; 0.05 were considered significantly enriched by differential expressed genes. </t>
  </si>
  <si>
    <t>SRR5667127</t>
  </si>
  <si>
    <t xml:space="preserve">All sequence reads generated in this project are available under the NCBI Short Read Archive (SRA) under accessions SRR5667127â€“SRR5667132 (BioProject ID: PRJNA390076) and all consensus virus genome sequences have been deposited in GenBank (accession numbers: MF141040â€“MF141077). </t>
  </si>
  <si>
    <t xml:space="preserve">Trimmed multiple sequence alignments of bunya-, luteo-, mononega- and partiti-like viruses are available as supplementary data (Supp. </t>
  </si>
  <si>
    <t>SRR5667132</t>
  </si>
  <si>
    <t>PRJNA390076</t>
  </si>
  <si>
    <t>MF141040</t>
  </si>
  <si>
    <t>MF141077</t>
  </si>
  <si>
    <t>PMC5723615</t>
  </si>
  <si>
    <t>10.5061/dryad.k3rv4</t>
  </si>
  <si>
    <t xml:space="preserve">The datasets and materials analysed during the current study are available in the Dryad Repository, doi: 10.5061/dryad.k3rv4. </t>
  </si>
  <si>
    <t>PMC5723630</t>
  </si>
  <si>
    <t>MF673896</t>
  </si>
  <si>
    <t xml:space="preserve">For quality control purposes, we extracted, amplified, and sequenced 10% of the samples in duplicate. </t>
  </si>
  <si>
    <t xml:space="preserve">Data generated during this study are available at doi.org/10.5066/F74Q7SXC, and sequences are accessioned in GenBank (&gt;200Â bp; MF673896â€“MF673904). </t>
  </si>
  <si>
    <t xml:space="preserve">Analysis of genetic diversity We calculated allelic richness, observed and expected heterozygosities, Hardyâ€“Weinberg equilibrium (HWE), and linkage disequilibrium at the microsatellite loci in FSTAT version 2.9.3 (Goudet, 1995). </t>
  </si>
  <si>
    <t>MF673904</t>
  </si>
  <si>
    <t>4mut</t>
  </si>
  <si>
    <t xml:space="preserve">EMSA experiments revealed that the E89A+R91A mutant of the UbaLAI-N domain retained residual DNA binding ability (KD for specific DNA is approx. 200 nM, or 5000-fold lower than observed with wt UbaLAI-N, Supplementary Figure S5A and D). </t>
  </si>
  <si>
    <t xml:space="preserve">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t>
  </si>
  <si>
    <t xml:space="preserve">EMSA experiments with the quadruple UbaLAI-N mutant confirmed complete loss of its specific DNA binding ability (Supplementary Figure S5E). DNA binding by the full-length UbaLAI-2mut and UbaLAI-4mut proteins was investigated by a standard gel-shift assay. </t>
  </si>
  <si>
    <t>MF085529</t>
  </si>
  <si>
    <t xml:space="preserve">Coordinates and structure factors of UbaLAI-N complex with DNA are deposited under PDB ID 5o63. </t>
  </si>
  <si>
    <t xml:space="preserve">The DNA fragment encoding for the UbaLAI restriction-modification system was submitted to GenBank under accession number MF085529. </t>
  </si>
  <si>
    <t>PMC5811607</t>
  </si>
  <si>
    <t>GSE109471</t>
  </si>
  <si>
    <t xml:space="preserve">Gene expression data for primary human small intestine (duodenum, jejunum, and ileum), Caco-2 Gut Chip, and Caco-2 Transwell were obtained from the National Center for Biotechnology Information (NCBI) Gene Expression Omnibus (GEO) database55 (accession no. GSE6579021). </t>
  </si>
  <si>
    <t xml:space="preserve">Transcriptome profiles of duodenal organoids and primary Intestine Chip performed in this study were deposited to the NCBI GEO database (accession no. GSE109471). </t>
  </si>
  <si>
    <t xml:space="preserve">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t>
  </si>
  <si>
    <t>PMC5831270</t>
  </si>
  <si>
    <t>SRP077313</t>
  </si>
  <si>
    <t xml:space="preserve">The amplicons were sequenced using 454 GS FLX Titanium chemistry (Roche) following the manufacturer's guidelines. </t>
  </si>
  <si>
    <t xml:space="preserve">The raw 454 reads generated during the current study have been deposited in NCBI's Sequence Read Archive (SRA) under the accession SRP077313 and are associated with BioProject PRJNA326968. </t>
  </si>
  <si>
    <t>PRJNA326968</t>
  </si>
  <si>
    <t>PMC5856400</t>
  </si>
  <si>
    <t>PXD008494</t>
  </si>
  <si>
    <t>PRIDE</t>
  </si>
  <si>
    <t xml:space="preserve">175 proteins were identified in NSC osteoblast secretome. </t>
  </si>
  <si>
    <t xml:space="preserve">Data are available via ProteomeXchange with identifier PXD008494. </t>
  </si>
  <si>
    <t xml:space="preserve">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t>
  </si>
  <si>
    <t xml:space="preserve">For identification, the minimum to consider is at least two different peptides per protein identified and to check the false positive rate, this should be as low as possible (the false positive rate will be of maximum 4% because of the settings used in PLGS database search). </t>
  </si>
  <si>
    <t xml:space="preserve">The mass spectrometry proteomics data have been deposited to the ProteomeXchange Consortium via the PRIDE partner repository with the dataset identifier PXD008494 [12]. </t>
  </si>
  <si>
    <t xml:space="preserve">Quantitative Real-time RT PCR RNA from 1.106 cells was isolated by RNeasy mini kit total RNA isolation system (Qiagen, Belgium) and polymerase chain reaction (PCR) was performed by using the Rotor Gene (Qiagen, Belgium)- SYBR premix Ex Taq (Takara, Belgium). </t>
  </si>
  <si>
    <t>PMC5966898</t>
  </si>
  <si>
    <t>GSE98812</t>
  </si>
  <si>
    <t xml:space="preserve">Gene counts were upper-quartile normalized and log transformed for analysis following the RSEM v2 pipeline used to normalize TCGA RNA-seq data [34]. </t>
  </si>
  <si>
    <t xml:space="preserve">All RNA-seq data for the cell line mode in this study are available from GEO (GSE98812) as part of SuperSeries GSE98815. </t>
  </si>
  <si>
    <t xml:space="preserve">DNA methylation hybridization array and normalization Genome-wide DNA methylation analysis was performed on the same samples as RNA-seq using the Infinium HumanMethylation450 BeadChip platform (Illumina) at the JHMI Sidney Kimmel Cancer Center Microarray Core Facility. </t>
  </si>
  <si>
    <t>GSE98815</t>
  </si>
  <si>
    <t xml:space="preserve">Probes were said to be unmethylated for Î²â€‰&lt;â€‰0.1 and methylated for Î²â€‰&gt;â€‰0.3 based upon thresholds defined in TCGA analyses [34]. </t>
  </si>
  <si>
    <t xml:space="preserve">All DNA methylation data from this study are available from GEO (GSE98813) as part of SuperSeries GSE98815. </t>
  </si>
  <si>
    <t xml:space="preserve">Hierarchical clustering and CoGAPS analysis The following filtering criterion for genes from the profiling of the time course data from generations of cetuximab treated cells was used. </t>
  </si>
  <si>
    <t>GSE98813</t>
  </si>
  <si>
    <t>Acknowledgments</t>
  </si>
  <si>
    <t xml:space="preserve">Unless otherwise specified, all genomics analyses were performed in R and code for these analyses is available from https://sourceforge.net/projects/scc25timecourse. </t>
  </si>
  <si>
    <t xml:space="preserve">All transcriptional and epigenetic data of the cell lines from this paper have been deposited in GEO (GSE98815). </t>
  </si>
  <si>
    <t xml:space="preserve">DNA methylation data of head and neck tumors after treatment with cetuximab are available in GEO (GSE110996). </t>
  </si>
  <si>
    <t>PMC6039704</t>
  </si>
  <si>
    <t>KT335295</t>
  </si>
  <si>
    <t xml:space="preserve">An online version of PHYML (http://www.atgc-montpellier.fr/phyml/; Guindon etÂ al., 2010) was used to construct a maximum-likelihood (ML) tree by selecting AIC criterion for substitution model selection (Lefort etÂ al., 2017). </t>
  </si>
  <si>
    <t xml:space="preserve">The rbcL sequences generated as part of this study have been submitted to GenBank and their accession numbers are from KT335295-304, KT335317-324, and KT335346-398. </t>
  </si>
  <si>
    <t>KT335317</t>
  </si>
  <si>
    <t>KT335346</t>
  </si>
  <si>
    <t xml:space="preserve">Data associated with this study has been deposited at Genbank under the accession numbers KT335295-304, KT335317-324, and KT335346-398. </t>
  </si>
  <si>
    <t>PMC6040601</t>
  </si>
  <si>
    <t>RRID:SCR_014401</t>
  </si>
  <si>
    <t>RRID</t>
  </si>
  <si>
    <t xml:space="preserve">The eutherian comparative genomic analysis protocol RRID:SCR_014401 including gene annotations, phylogenetic analysis and protein molecular evolution analysis was published on Nature Protocol Exchange (https://doi.org/10.1038/protex.2018.028). </t>
  </si>
  <si>
    <t>PMC6092710</t>
  </si>
  <si>
    <t>GSE108228</t>
  </si>
  <si>
    <t xml:space="preserve">To determine the expression profiles of lncRNAs and mRNAs in mice with NAFL, the Mouse LncRNA Microarray V2.0 (Arraystar, Rockville, MD, United States) were used. </t>
  </si>
  <si>
    <t xml:space="preserve">The microarray data is available in Gene Expression Omnibus (GSE108228). </t>
  </si>
  <si>
    <t xml:space="preserve">The scatter plot and volcano plot analyses are shown in Figure 2. It was found that a total of 3360 lncRNAs (2048 upregulated and 1312 downregulated) and 2685 mRNAs (1195 upregulated and 1490 downregulated) were differentially expressed between the NAFLD and control groups. </t>
  </si>
  <si>
    <t>PMC6170589</t>
  </si>
  <si>
    <t>10.6084/m9.figshare.c.4203788</t>
  </si>
  <si>
    <t xml:space="preserve">Electronic supplementary material is available online at https://dx.doi.org/10.6084/m9.figshare.c.4203788. </t>
  </si>
  <si>
    <t>PMC6213785</t>
  </si>
  <si>
    <t>10.5256/f1000research.14981.d205603</t>
  </si>
  <si>
    <t xml:space="preserve">Data associated with the article are available under the terms of the Creative Commons Zero "No rights reserved" data waiver (CC0 1.0 Public domain dedication).  </t>
  </si>
  <si>
    <t xml:space="preserve">Dataset 1: Sheffield forced expiratory volume in one second (FEV 1) data 10.5256/f1000research.14981.d205603 28 </t>
  </si>
  <si>
    <t>PMC6245754</t>
  </si>
  <si>
    <t>PRJNA401310</t>
  </si>
  <si>
    <t xml:space="preserve">The grant AGR-5948 supported the experimental design and most of the study and collection of data, and grant AGL2016â€“75729 supported most of the data analysis and interpretation and in writing the manuscript. </t>
  </si>
  <si>
    <t xml:space="preserve">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t>
  </si>
  <si>
    <t>PMC6273887</t>
  </si>
  <si>
    <t>KX429689</t>
  </si>
  <si>
    <t xml:space="preserve">Therefore, there were at least three members in O. caudatum UGlcAE family (Figure 1). </t>
  </si>
  <si>
    <t xml:space="preserve">The three full-length OcUGlcAE genes were hence deposited in GenBank library with accession numbers of KX429689, KX429690 and KX429691 (Table 2). </t>
  </si>
  <si>
    <t>KX429690</t>
  </si>
  <si>
    <t>KX429691</t>
  </si>
  <si>
    <t>PMC6355990</t>
  </si>
  <si>
    <t>SRP128128</t>
  </si>
  <si>
    <t xml:space="preserve">Raw sequencing reads and metadata, including SCFA concentrations, are available through the NCBI Short Read Archive under accession number SRP128128. </t>
  </si>
  <si>
    <t>PMC2940758</t>
  </si>
  <si>
    <t>3JSB</t>
  </si>
  <si>
    <t xml:space="preserve">Data from a native crystals diffracting to a 2.13-Ã… resolution were collected on an ADSC QUANTUM 315r at a wavelength of 0.9835 Ã…. The structure was refined with BUSTER and COOT using this data set (Table 1) [38]. </t>
  </si>
  <si>
    <t xml:space="preserve">The atomic coordinates have been deposited at the PDB (3JSB). </t>
  </si>
  <si>
    <t>PMC2988090</t>
  </si>
  <si>
    <t>3OGK</t>
  </si>
  <si>
    <t xml:space="preserve">Author Information. Structural coordinates and structural factors have been deposited in the Protein Data Bank under accession numbers 3OGK, 3OGL, and 3OGM. </t>
  </si>
  <si>
    <t xml:space="preserve">Authors declare no financial interest. </t>
  </si>
  <si>
    <t>3OGL</t>
  </si>
  <si>
    <t>3OGM</t>
  </si>
  <si>
    <t>PMC3569360</t>
  </si>
  <si>
    <t>GCA_000307715.1</t>
  </si>
  <si>
    <t>GCA</t>
  </si>
  <si>
    <t xml:space="preserve">This whole-genome shotgun project was deposited at GenBank under the accession no. AMQP00000000 (GenBank Assembly ID: GCA_000307715.1; RefSeq Assembly ID: GCF_000307715.1). </t>
  </si>
  <si>
    <t xml:space="preserve">Citation Lefort F, Calmin G, Crovadore J, Osteras M, Farinelli L. 2013. Whole-genome shotgun sequence of Pseudomonas viridiflava, a bacterium species pathogenic to Arabidopsis thaliana. </t>
  </si>
  <si>
    <t>PMC3892196</t>
  </si>
  <si>
    <t>3WE8</t>
  </si>
  <si>
    <t xml:space="preserve">The final model was validated using PROCHECK.[40] Data collection and refinement statistics are shown in Table 1. </t>
  </si>
  <si>
    <t xml:space="preserve">The coordinates of the Pim1-ligand complex have been deposited under the PDB accession code 3WE8. </t>
  </si>
  <si>
    <t>PMC3892923</t>
  </si>
  <si>
    <t>10.5281/zenodo.7134</t>
  </si>
  <si>
    <t xml:space="preserve">This highlights the physical non-viability of the fisa decoy set, and possible issues in benchmarking other methods using this set. </t>
  </si>
  <si>
    <t xml:space="preserve">The source code and manual is made available at https://github.com/sanchak/mqap and permanently available on 10.5281/zenodo.7134. </t>
  </si>
  <si>
    <t>PMC4076316</t>
  </si>
  <si>
    <t>KF809966</t>
  </si>
  <si>
    <t xml:space="preserve">Nucleotide sequence accession numbers </t>
  </si>
  <si>
    <t xml:space="preserve">The cloned 26S rRNA gene sequences of yeasts in TKG have been deposited in GenBank under the accession numbers KF809966â€“KF810103. </t>
  </si>
  <si>
    <t>KF810103</t>
  </si>
  <si>
    <t>PMC4325475</t>
  </si>
  <si>
    <t>PRJNA80845</t>
  </si>
  <si>
    <t xml:space="preserve">Whole genome sequencing by 454 pyrosequencing produced a greater than 32x coverage of the H. hamelinensis genome. </t>
  </si>
  <si>
    <t xml:space="preserve">The genome sequence of H. hamelinensis is accessible at GenBank under accession number PRJNA80845. </t>
  </si>
  <si>
    <t xml:space="preserve">An overview of the genome features is given in Table 1. The genome of H. hamelinensis consisted of 3,133,046 base pairs (bp) with an average G+C content of 60.08%. </t>
  </si>
  <si>
    <t>PMC4359779</t>
  </si>
  <si>
    <t>DRA001215</t>
  </si>
  <si>
    <t xml:space="preserve">Supporting sequence data are available through DDBJ under the accession number [DDBJ: DRA001215] and [DDBJ:DRA002961] and URL links to the sequencing data are available from http://trace.ddbj.nig.ac.jp/DRASearch/submission?acc=DRA001215 and http://trace.ddbj.nig.ac.jp/DRASearch/submission?acc=DRA002961. </t>
  </si>
  <si>
    <t>DRA002961</t>
  </si>
  <si>
    <t>PMC4544847</t>
  </si>
  <si>
    <t>PRJNA285502</t>
  </si>
  <si>
    <t xml:space="preserve">These levels of sequencing provided sufficient depth, post-human and quality filtering as described below, to measure genera represented by greater than 0.2% abundance in the microbiota. </t>
  </si>
  <si>
    <t xml:space="preserve">The metagenomic shotgun sequence was deposited in the National Center for Biotechnology Information (NCBI) Sequence Read Archive (SRA) with BioProject accession number PRJNA285502. </t>
  </si>
  <si>
    <t xml:space="preserve">Sequence Quality Control and Analysis Human DNA sequence was identified and removed using BMTagger[22] with the Hg-19 Homo sapiens reference genome. </t>
  </si>
  <si>
    <t>PMC4556652</t>
  </si>
  <si>
    <t>4LU5</t>
  </si>
  <si>
    <t xml:space="preserve">The coordinates and structure factors of the A33:Fab complexes have been deposited in the Protein Data Bank (www.rcsb.org) with codes 4LQF, 4LU5, and 4M1G. </t>
  </si>
  <si>
    <t xml:space="preserve">The nucleotide sequences of the anti-A33 antibodies have been deposited in GenBank, and accession numbers are listed in S5 Table. </t>
  </si>
  <si>
    <t>4M1G</t>
  </si>
  <si>
    <t>PMC4675181</t>
  </si>
  <si>
    <t>phs000424</t>
  </si>
  <si>
    <t>dbGaP</t>
  </si>
  <si>
    <t xml:space="preserve">The pilot phase GTEx biospecimens and data are already valuable resources for the scientific community. </t>
  </si>
  <si>
    <t xml:space="preserve">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t>
  </si>
  <si>
    <t xml:space="preserve">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t>
  </si>
  <si>
    <t xml:space="preserve">These vocabulary elements were presented dynamically and in context to data entry personnel during data entry. </t>
  </si>
  <si>
    <t xml:space="preserve">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t>
  </si>
  <si>
    <t xml:space="preserve">Number of biospecimens collected The GTEx pilot biospecimen collection included up to 41 different PAXgene preserved postmortem target tissue types (Fig. 4). </t>
  </si>
  <si>
    <t>PMC4706686</t>
  </si>
  <si>
    <t>E-MTAB-3959</t>
  </si>
  <si>
    <t xml:space="preserve">ChIP-seq raw data are available in the ArrayExpress database (www.ebi.ac.uk/arrayexpress) under accession number E-MTAB-3959. </t>
  </si>
  <si>
    <t xml:space="preserve">Further data are included as additional files. </t>
  </si>
  <si>
    <t>PMC4742844</t>
  </si>
  <si>
    <t>KU216159</t>
  </si>
  <si>
    <t xml:space="preserve">Since we assumed that this gene in fact encodes a serine O-acetyltransferase, we call the gene cysE and the protein SAT in the remainder of this report. </t>
  </si>
  <si>
    <t xml:space="preserve">The nucleotide sequence of the cysE gene was deposited at GenBank under the accession number KU216159. </t>
  </si>
  <si>
    <t>PMC4769769</t>
  </si>
  <si>
    <t>4XC4</t>
  </si>
  <si>
    <t xml:space="preserve">Matthew's coefficient of 1.88â€‰Ã…3â€‰Daâˆ’1 is consistent with the presence of one insulin molecule per asymmetric unit [17]. </t>
  </si>
  <si>
    <t xml:space="preserve">The structure was solved by molecular replacement [12] and refined yielding statistics shown in Table 1, deposited in the Protein Data Bank as code 4XC4. </t>
  </si>
  <si>
    <t xml:space="preserve">Difference electron density maps revealed ordered water molecules and Zn in positions consistent with other hexameric insulin structures (Figures 1(c) and 1(d)) [5, 16]. Ordered electron density consistent with sulfatide was not observed. </t>
  </si>
  <si>
    <t>PMC4949662</t>
  </si>
  <si>
    <t>SRA024456</t>
  </si>
  <si>
    <t xml:space="preserve">In addition, the unpublished genome assembly â€œK1â€BBâ€ was used as described by Hackl et al. (2012). </t>
  </si>
  <si>
    <t xml:space="preserve">Nextâ€generation sequencing (NGS) data were obtained by Illumina sequencing as described by Hackl et al. (2011) and is available at the Sequence Read Archive SRA (www.ncbi.nlm.nih.gov/sra/), accession number SRA024456.1. </t>
  </si>
  <si>
    <t xml:space="preserve">Cell lines sequenced included CHOâ€DUXB11 (ATCC CRLâ€9096), CHOâ€K1 (ECACCâ€CCLâ€61), and two derivative recombinant cell lines producing a monoclonal antibody (CHOâ€K1) and an EpoFc fusion protein (DUXB11). Samples were taken both from cells grown in the presence of 5% FCS and after adaptation to protein free medium. </t>
  </si>
  <si>
    <t>SRP044946</t>
  </si>
  <si>
    <t xml:space="preserve">Sequencing of ready to load libraries was conducted by GATC, Germany on an Illumina HiSeq Analyser. </t>
  </si>
  <si>
    <t xml:space="preserve">The NGS data files of these experiments are available at Gene Expression Omnibus GEO (http://www.ncbi.nlm.nih.gov/geo/), accession number GSE59838 and SRA, accession number SRP044946. </t>
  </si>
  <si>
    <t>PMC4988358</t>
  </si>
  <si>
    <t>SRP077948</t>
  </si>
  <si>
    <t xml:space="preserve">Sequencing data obtained in this work have been submitted to the Sequence Read Archive the accession number SRP077948. </t>
  </si>
  <si>
    <t>PMC5069746</t>
  </si>
  <si>
    <t>ERP015077</t>
  </si>
  <si>
    <t xml:space="preserve">Mapping files and preprocessed data for food, environment, and cat samples are available at https://qiita.ucsd.edu under Qiita study ID 10395, and sequences are publicly available in EMBL-EBI (accession number ERP015077). </t>
  </si>
  <si>
    <t xml:space="preserve">The 16S amplicon analyses outlined in this paper were conducted using the Knight laboratoryâ€™s supercomputer Barnacle, using 26 CPU hours. </t>
  </si>
  <si>
    <t>phs000196</t>
  </si>
  <si>
    <t xml:space="preserve">SNPs were excluded if MAFâ€‰&lt;â€‰0.01, call-rateâ€‰&lt;â€‰99%, HWE Pâ€‰&lt;â€‰1E-6, MAF difference in males vs. femalesâ€‰&gt;0.15, or missing rate in PD vs. control Pâ€‰&lt;â€‰1E-5. </t>
  </si>
  <si>
    <t xml:space="preserve">811,597 SNPs passed quality-control measures (genotype and phenotype data for NGRC are available on dbGaP; http://www.ncbi.nlm.nih.gov/gap, accession number phs000196.v2.p1). </t>
  </si>
  <si>
    <t xml:space="preserve">Principal component analysis (PCA) was conducted with HelixTree (http://www.goldenhelix.com) using a pruned subset of 104,064 SNPs, as described previously (13). No association was detected between PC 1-4 and age-at-onset in all PD (P-values for PC 1-4â€‰=â€‰0.09, 0.15, 0.81, 0.99), in familial PD (Pâ€‰=â€‰0.21, 0.57, 0.73, 0.66), or in non-familial PD (Pâ€‰=â€‰0.21, 0.19, 0.80, 0.95). </t>
  </si>
  <si>
    <t>PMC5291266</t>
  </si>
  <si>
    <t>EMD-4001</t>
  </si>
  <si>
    <t>EMDB</t>
  </si>
  <si>
    <t xml:space="preserve">The coordinates and cryo-EM map for the RelA-SRC have been deposited in the Protein Data Bank and EM DataBank under accession codes 5L3P and EMD-4001, respectively. </t>
  </si>
  <si>
    <t>KX851964</t>
  </si>
  <si>
    <t xml:space="preserve">The consensus sequences were compared against all available sequences in Genbank [32] using the BLAST program via the National Center for Biotechnology Information [33] to identify their closest matches and mismatches across each segment. </t>
  </si>
  <si>
    <t xml:space="preserve">PRV segment consensus sequences for B5690 and B7274 isolates were deposited into Genbank under the accession number series KX851964 to KX851983. </t>
  </si>
  <si>
    <t>KX851983</t>
  </si>
  <si>
    <t>PMC5431760</t>
  </si>
  <si>
    <t>KJ535320</t>
  </si>
  <si>
    <t xml:space="preserve">Î²-cells express a novel splice variant of KCC2a </t>
  </si>
  <si>
    <t xml:space="preserve">Three KCC2 splice variants were cloned from MIN6 and their sequences were deposited in NCBI GenBank (KJ535320, KJ535321 and KJ535322, Supplementary FigureÂ 1C). </t>
  </si>
  <si>
    <t xml:space="preserve">KJ535322 matches mouse KCC2b (mKCC2b) and RefSeq NM_020333, whereas KJ535321 is similar to rat KCC2a (EF641113). Alignment of KJ535320 against mKCC2a demonstrated novel splicing involving nucleotides 3177â€“3191 and 3108â€“3122 in mKCC2a and mKCC2b, respectively, and corresponding to exon 25 of the mouse Slc12a5 gene. </t>
  </si>
  <si>
    <t>KJ535321</t>
  </si>
  <si>
    <t>KJ535322</t>
  </si>
  <si>
    <t>PMC5451169</t>
  </si>
  <si>
    <t>PRJEB8960</t>
  </si>
  <si>
    <t xml:space="preserve">Global expression profiling by RNA-seq in blood samples from five presymptomatic PARK4 heterozygotes (male aged 53â€…years, female aged 59â€…years, male aged 50â€…years, female aged 47â€…years and male aged 50â€…years) versus five age- and sex-matched controls (male aged 45â€…years, female aged 54â€…years, male aged 57â€…years, female aged 42â€…years and male aged 42â€…years) was used to identify additional molecular effects of SNCA gene duplication. </t>
  </si>
  <si>
    <t xml:space="preserve">All data were deposited at the European Nucleotide Archive (ENA) public database (accession number PRJEB8960), and a table containing the ranked gene list of expression changes is provided in Table S1. </t>
  </si>
  <si>
    <t xml:space="preserve">In order to identify pathway dysregulations, the data were assessed bioinformatically with Gene Set Enrichment Analysis (GSEA). </t>
  </si>
  <si>
    <t xml:space="preserve">All RNA-seq data are deposited in the European Nucleotide Archive (ENA) public database under accession numbers PRJEB8960 and ERP010003. </t>
  </si>
  <si>
    <t xml:space="preserve">Supplementary information Supplementary information available online at http://dmm.biologists.org/lookup/doi/10.1242/dmm.028035.supplemental </t>
  </si>
  <si>
    <t>ERP010003</t>
  </si>
  <si>
    <t>PMC5615088</t>
  </si>
  <si>
    <t>AP006627</t>
  </si>
  <si>
    <t xml:space="preserve">The UBBC07 genome encodes erm gene with identity of 96% at nucleotide level (Fig. 1). </t>
  </si>
  <si>
    <t xml:space="preserve">The complete genome of B. clausii strain KSM-K16 is available in the public domain (Accession No. AP006627) and erm gene is encoded in the chromosome. </t>
  </si>
  <si>
    <t xml:space="preserve">Artemis comparison revealed that as in KSM-K16 genome, the erm gene is also chromosomally encoded in UBBC07 (Table 8). </t>
  </si>
  <si>
    <t>PMC5656201</t>
  </si>
  <si>
    <t>KM076939</t>
  </si>
  <si>
    <t xml:space="preserve">Each of these nested PCR reaction products were then sequenced. </t>
  </si>
  <si>
    <t xml:space="preserve">The nucleotide sequence data was submitted to GenBank, these sequences are available at NCBI nucleotide sequence database with accession number KM076939-KM077016. </t>
  </si>
  <si>
    <t>KM077016</t>
  </si>
  <si>
    <t>PMC5658489</t>
  </si>
  <si>
    <t>MF622054</t>
  </si>
  <si>
    <t xml:space="preserve">STLV-1M10431 was deposited in GenBank under the accession number MF622054. </t>
  </si>
  <si>
    <t xml:space="preserve">Citation Ayouba A, Michem A, Peeters M, Vercammen F. 2017. Full-genome characterization of simian T-cell leukemia virus type 1 subtype b from a wild-born captive Gorilla gorilla gorilla with T-cell lymphoma. </t>
  </si>
  <si>
    <t>PMC5663151</t>
  </si>
  <si>
    <t>SRR3736982</t>
  </si>
  <si>
    <t xml:space="preserve">(University of Udine, Italy) using an Illumina (Solexa) HiSeq2500. </t>
  </si>
  <si>
    <t xml:space="preserve">The genome sequences determined are available in GenBank, accession numbers: B. cenocepacia D4 (SRR3736982), B. cenocepacia D4/C18 (SRR3737008), B. cenocepacia D4/C20 (SRR3737019). </t>
  </si>
  <si>
    <t>SRR3737008</t>
  </si>
  <si>
    <t>SRR3737019</t>
  </si>
  <si>
    <t xml:space="preserve">The genome sequence of B. cenocepacia J2315 used in this work is available in GenBank database (GCA_000009485.1). </t>
  </si>
  <si>
    <t xml:space="preserve">The genome sequences determined in this work are available in GenBank database with the following accession number: B. cenocepacia D4 (SRR3736982), B. cenocepacia D4/C18 (SRR3737008), B. cenocepacia D4/C20 (SRR3737019). </t>
  </si>
  <si>
    <t>PMC5792889</t>
  </si>
  <si>
    <t>10.6084/m9.figshare.c.3980784</t>
  </si>
  <si>
    <t xml:space="preserve">Electronic supplementary material is available online at https://dx.doi.org/10.6084/m9.figshare.c.3980784. </t>
  </si>
  <si>
    <t>PMC5797170</t>
  </si>
  <si>
    <t>PRJEB23243</t>
  </si>
  <si>
    <t xml:space="preserve">Sequencing datasets can be accessed as BAM files (.bam) from the European Nucleotide Archive under accession number PRJEB23243. </t>
  </si>
  <si>
    <t>PMC5845707</t>
  </si>
  <si>
    <t>PRJNA434217</t>
  </si>
  <si>
    <t xml:space="preserve">CDR3 amino acid compositions were visualized using WebLogo online tool [www.weblogo.berkeley.edu (37, 38)]. </t>
  </si>
  <si>
    <t xml:space="preserve">The NGS TRG-TRD data set has been submitted to the BioProject repository (BioProjectID: PRJNA434217, submissionID SUB3660187; http://www.ncbi.nlm.nih.gov/bioproject/434217). </t>
  </si>
  <si>
    <t xml:space="preserve">Sequencing details can be accessed through SRA database accession SRP133150 (https://www.ncbi.nlm.nih.gov/sra/SRP133150). </t>
  </si>
  <si>
    <t>SRP133150</t>
  </si>
  <si>
    <t>PMC5853437</t>
  </si>
  <si>
    <t>PRJNA386115</t>
  </si>
  <si>
    <t xml:space="preserve">The remaining sequences were clustered at the 100% similarity level using CD-Hit-EST (Li and Godzik, 2006) to identify short, redundant transcripts. </t>
  </si>
  <si>
    <t xml:space="preserve">Finally, these redundant transcripts were removed to obtain the bitter NLL transcriptome, which was deposited in NCBI as BioProject PRJNA386115. </t>
  </si>
  <si>
    <t xml:space="preserve">CDS prediction and functional annotation Coding sequences (CDS) were predicted using GeneMark S-T (Tang et al., 2015) and were translated into proteins. </t>
  </si>
  <si>
    <t>PMC5864207</t>
  </si>
  <si>
    <t>PRJNA305355</t>
  </si>
  <si>
    <t xml:space="preserve">The two deep sea samples from the Mediterranean were collected in the Aegean Sea (600â€‰m, bottom depth 699â€‰m) and Ionian Sea (3500â€‰m, bottom depth 3633â€‰m) in October 2010. </t>
  </si>
  <si>
    <t xml:space="preserve">These datasets and additional deep chlorophyll maximum samples used in this study are available in NCBI SRA (Bioprojects PRJNA305355 and PRJNA257723). </t>
  </si>
  <si>
    <t xml:space="preserve">Three representative deep, marine metagenomes from the MALASPINA expedition were also used for assembly (SRR3965592, SRR3963457, and SRR3961935). The Caspian and the Mediterranean metagenomes from all samples analyzed in this study are from the 0.22â€“5.0â€‰Âµm fraction and were sequenced by HiSeq2000 (paired end reads of length 100â€‰bp). </t>
  </si>
  <si>
    <t>PRJNA257723</t>
  </si>
  <si>
    <t>PMC5874246</t>
  </si>
  <si>
    <t>PRJNA417367</t>
  </si>
  <si>
    <t xml:space="preserve">An average of 588,775 reads (range 105,082â€“1,452,622) were generated from each collection point. </t>
  </si>
  <si>
    <t xml:space="preserve">All raw data were submitted to Sequence Read Archive (SRA) database, accession no. PRJNA417367. </t>
  </si>
  <si>
    <t xml:space="preserve">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(Fig.Â 6).Fig. 6Norovirus genotype distribution in wastewater samples collected from Sydney and Melbourne, 2016.Norovirus genotypic distribution was determined in waste water samples by capsid amplicon sequencing using next-generation sequencing (NGS) technology. </t>
  </si>
  <si>
    <t>PMC5898428</t>
  </si>
  <si>
    <t>MG520350</t>
  </si>
  <si>
    <t xml:space="preserve">The following information was supplied regarding the deposition of DNA sequences: </t>
  </si>
  <si>
    <t xml:space="preserve">The new sequences analysed in this study are accessible via GenBank accession numbers MG520350â€“MG520361. </t>
  </si>
  <si>
    <t xml:space="preserve">The following information was supplied regarding data availability: Specimens of the two new species described in this paper are deposited at the Museum of Biology, Sun Yat-sen University, Guangzhou, China. </t>
  </si>
  <si>
    <t>MG520361</t>
  </si>
  <si>
    <t>PMC5919724</t>
  </si>
  <si>
    <t>PRJNA412014</t>
  </si>
  <si>
    <t xml:space="preserve">Strains are available upon request. </t>
  </si>
  <si>
    <t xml:space="preserve">Sequence data are available in the BioProject database via BioProject ID: PRJNA412014. </t>
  </si>
  <si>
    <t xml:space="preserve">Supplemental Material, File S1 contains code used for homozygosity mapping. </t>
  </si>
  <si>
    <t>PMC5923093</t>
  </si>
  <si>
    <t>PRJNA398137</t>
  </si>
  <si>
    <t xml:space="preserve">The accession numbers for all the M. abscessus isolates sequenced in this study are available at DDBJ/ENA/GenBank under BioProject PRJNA398137. </t>
  </si>
  <si>
    <t>PMC5956005</t>
  </si>
  <si>
    <t>KX697614</t>
  </si>
  <si>
    <t xml:space="preserve">Nucleotide sequences representing OTUs have been submitted to NCBI Genbank under accession numbers KX697614-KX697730. </t>
  </si>
  <si>
    <t xml:space="preserve">The environmental data included in Data set S1, including metadata, have been archived with BCO-DMO under project â€œGCE-LTER,â€ identifier â€œSAB NITRO CRUISES 2014.â€ </t>
  </si>
  <si>
    <t>KX697730</t>
  </si>
  <si>
    <t>10.5281/zenodo.1164783</t>
  </si>
  <si>
    <t xml:space="preserve">A central copy is kept and updated with the Github repository hosting provider, which consequently also functions as incremental off-site backup. </t>
  </si>
  <si>
    <t xml:space="preserve">In addition, the current release of the data has been archived at Zenodo (DOI 10.5281/zenodo.1164783), the open science data archive provided and funded by CERN, OpenAIRE and the EUâ€™s Horizon 2020 programme. </t>
  </si>
  <si>
    <t xml:space="preserve">Future data releases will also be archived on Zenodo, the process is requires very little manual work due to the excellent integration between Github and Zenodo. The most current release will always be available through the DOI 10.5281/zenodo.1164782. </t>
  </si>
  <si>
    <t xml:space="preserve">Future data releases will also be archived on Zenodo, the process is requires very little manual work due to the excellent integration between Github and Zenodo. </t>
  </si>
  <si>
    <t xml:space="preserve">The most current release will always be available through the DOI 10.5281/zenodo.1164782. </t>
  </si>
  <si>
    <t xml:space="preserve">5.12 Infrastructure for incorporating future contributions, changes, and corrections We welcome future additions of data sets on the Lesser Sunda languages and their neighbours, with their metadata. </t>
  </si>
  <si>
    <t>PMC6211337</t>
  </si>
  <si>
    <t>MH348113</t>
  </si>
  <si>
    <t xml:space="preserve">The complete genome sequence of the C/bovine/Montana/12/2016 virus was deposited in GenBank as 7 individual segments under consecutive accession numbers from MH348113 to MH348119. </t>
  </si>
  <si>
    <t>MH348119</t>
  </si>
  <si>
    <t>PMC6296646</t>
  </si>
  <si>
    <t>KX203301</t>
  </si>
  <si>
    <t xml:space="preserve">The fungi strain, Aureobasidium pullulans NAC8, used in this study had been previously isolated from soil containing decayed plant litters and identified using molecular methods by sequencing of its internally transcribed spacer regions (ITS2 and ITS1). </t>
  </si>
  <si>
    <t xml:space="preserve">The sequences obtained were deposited on the NCBI database with an ascension number KX203301 [2]. A. pullulans was stored on malt extract agar at 4Â Â°C. </t>
  </si>
  <si>
    <t xml:space="preserve">The fungus was subcultured every 7Â days. A. pullulans strain was grown in medium as described by Kelly and Cateley [13]. The medium composition contained in 100Â ml: glucose (11.25Â g); KCl (0.04Â g); MgCl2 (0.38Â g); Na2SO4 (0.006Â g); Na2HPO4 (0.24Â g), NaH2PO4 (0.28Â g); NH4Cl (0.11Â g); FeCl3.6H2O (0.06Â g); MnCl2.4H2O (0.04Â g); CaCl2 (0.60Â g); CuSO4. </t>
  </si>
  <si>
    <t>PMC1940057</t>
  </si>
  <si>
    <t>AM282973</t>
  </si>
  <si>
    <t>Use</t>
  </si>
  <si>
    <t xml:space="preserve">This identity can be explained by the high-stringency PCR conditions and the low degree of degeneration of the two used primers. </t>
  </si>
  <si>
    <t xml:space="preserve">Frame analysis of the nucleotide sequence (696 bp, accession no. AM282973) revealed the presence of a unique internal open reading frame. </t>
  </si>
  <si>
    <t xml:space="preserve">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t>
  </si>
  <si>
    <t>P01023</t>
  </si>
  <si>
    <t xml:space="preserve">Moreover, the CSIDOP may provide additional functional terms to existing proteins. </t>
  </si>
  <si>
    <t xml:space="preserve">For example, the Alpha-2-macroglobulin precursor [Swiss-Prot: P01023], was predicted by CSIDOP to be involved in protease inhibitor activity (GO:0030414), which is not among the current list of functions annotated in GO. </t>
  </si>
  <si>
    <t xml:space="preserve">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t>
  </si>
  <si>
    <t>GO:0005515</t>
  </si>
  <si>
    <t>GO:0016787</t>
  </si>
  <si>
    <t xml:space="preserve">Our CSIDOP method predicted that it is also involved in ATP binding (GO:0005524), hydrolase activity (GO:0016787), nucleotide binding (GO:0000166), and nucleoside_triphosphatase activity (GO:0017111), all of which can be verified in InterPro [34]. </t>
  </si>
  <si>
    <t xml:space="preserve">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t>
  </si>
  <si>
    <t>GO:0000166</t>
  </si>
  <si>
    <t>GO:0017111</t>
  </si>
  <si>
    <t>GO:0016887</t>
  </si>
  <si>
    <t xml:space="preserve">Other assigned terms for PRS7 by CSIDOP included endopeptidase activity (GO:0004175) and ATPase activity (GO:0016887), which were observed in the orthologous proteins of PRS7. </t>
  </si>
  <si>
    <t xml:space="preserve">An orthologous protein in D. melanogaster, RPT1 [Fly-Base: FBgn0028687], is annotated with endopeptidase activity inferred from direct assay [35]. Another orthologous protein in S. cerevisiae, YKL145W is also annotated with the function terms endopeptidase activity and ATPase activity. </t>
  </si>
  <si>
    <t>GO:0019904</t>
  </si>
  <si>
    <t>O15524</t>
  </si>
  <si>
    <t xml:space="preserve">A distance of two indicates that the two terms share a parent. </t>
  </si>
  <si>
    <t xml:space="preserve">For example, suppressor of cytokine signaling 1 [Swiss-Prot: O15524] was identified in GO to be associated with insulin-like growth factor receptor binding (GO:0005159), whereas we assigned the function term, sevenless binding (GO:0005118). </t>
  </si>
  <si>
    <t xml:space="preserve">The two terms share a parent term, receptor binding (GO:0005102). In this case, if the more general terms were used, a correct functional annotation would have been achieved. </t>
  </si>
  <si>
    <t>GO:0005159</t>
  </si>
  <si>
    <t>GO:0005118</t>
  </si>
  <si>
    <t>Q13642</t>
  </si>
  <si>
    <t xml:space="preserve">Some of these novel annotations can be supported with evidence provided by QuickGO, a web browser of gene ontology data maintained by the European Bioinformatics Institute [37]. </t>
  </si>
  <si>
    <t xml:space="preserve">For instance, the gene FHL1, four and a half LIM domains protein [Swiss-Prot: Q13642], was identified by the CSIDOP to participate in metal ion binding (GO:0046872) and zinc ion binding (GO:0008270). </t>
  </si>
  <si>
    <t xml:space="preserve">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t>
  </si>
  <si>
    <t>GO:0008270</t>
  </si>
  <si>
    <t>Q14181</t>
  </si>
  <si>
    <t xml:space="preserve">Orthologous proteins are generally believed to have similar functions, and the orthologs can be obtained from Inparanoid [31]. </t>
  </si>
  <si>
    <t xml:space="preserve">For example, the H. sapiens gene POLA2, DNA polymerase subunit alpha B [Swiss-Prot: Q14181], was predicted by CSIDOP to exhibit alpha DNA polymerase activity (GO:0003889). </t>
  </si>
  <si>
    <t xml:space="preserve">Orthologs of POLA2 found by Inparanoid include: POL12 [ORF: YBL035C; SGD:S000000131] in S. cerevisiae, POLA2 [RGD:621817] in R. norvegicus, and CG5923 [FlyBase: FBgn0005696] in D. melanogaster. All three orthologs were associated with the alpha DNA polymerase activity (GO:0003889). </t>
  </si>
  <si>
    <t>O75995</t>
  </si>
  <si>
    <t xml:space="preserve">All three orthologs were associated with the alpha DNA polymerase activity (GO:0003889). </t>
  </si>
  <si>
    <t xml:space="preserve">Furthermore, the CSIDOP method detected three molecular function terms for the human protein SLY, SH3 protein expressed in lymphocytes homolog [Swiss-Prot: O75995], while no information was found anywhere else. </t>
  </si>
  <si>
    <t xml:space="preserve">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t>
  </si>
  <si>
    <t xml:space="preserve">The three functions identified were DNA binding (GO:0003677), chromatin binding (GO:0003682), and zinc ion binding (GO:0008270). </t>
  </si>
  <si>
    <t xml:space="preserve">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t>
  </si>
  <si>
    <t>GO:0003682</t>
  </si>
  <si>
    <t xml:space="preserve">The SLY protein contains a COR1 chromatin-binding domain, and it was suggested in [38] that SLY may be targeted to the gonosomes in spermatids and may regulate gonosomal chromatin conformation and expression. </t>
  </si>
  <si>
    <t xml:space="preserve">Another protein CCNB3 [Swiss-Prot: Q8WWL7] in the human genome was predicted by the CSIDOP method to be involved in cyclin-dependent protein kinase regulator activity (GO:0016538) and protein binding (GO:0005515). </t>
  </si>
  <si>
    <t xml:space="preserve">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t>
  </si>
  <si>
    <t>Q8WWL7</t>
  </si>
  <si>
    <t>Q9W4J7</t>
  </si>
  <si>
    <t xml:space="preserve">In addition, we were able to discover novel annotations for some proteins. </t>
  </si>
  <si>
    <t xml:space="preserve">For example, the D. melanogaster protein CG15912 [Swiss-Prot: Q9W4J7] was detected by CSIDOP to exhibit ATPase activity, coupled to transmembrane movement of ions, phosphorylative mechanism (GO:0015662). </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</si>
  <si>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t>
  </si>
  <si>
    <t>Q9BSH5</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</si>
  <si>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t>
  </si>
  <si>
    <t xml:space="preserve">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t>
  </si>
  <si>
    <t>Q9CYW4</t>
  </si>
  <si>
    <t>GO:0015662</t>
  </si>
  <si>
    <t>GO:0008374</t>
  </si>
  <si>
    <t xml:space="preserve">Moreover, for the protein CG18445 [Swiss-Prot: Q9V5F2], a multispan transmembrane protein related to fly Porcupine, our algorithm identified to carry out the O-acyltransferase activity (GO:0008374). </t>
  </si>
  <si>
    <t xml:space="preserve">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t>
  </si>
  <si>
    <t>Q96A23</t>
  </si>
  <si>
    <t xml:space="preserve">The evidence is shown in the 3rd column where it lists the orthologous or paralogous proteins annotated with these highlighted terms inferred using different techniques. </t>
  </si>
  <si>
    <t xml:space="preserve">For example, we predicted the protein Q96A23 to have the function GO:0001786, and we found that its paralog Q99829 protein in H. sapiens is detected with GO:0001786 through the evidence code IDA. </t>
  </si>
  <si>
    <t xml:space="preserve">InterPro is a database of protein families, domains and functional sites in which identifiable features found in known proteins can be applied to unknown protein sequences. IntAct is by Giot et al. The following is a list of evidence codes used in the table. </t>
  </si>
  <si>
    <t>Q99829</t>
  </si>
  <si>
    <t>GO:0001786</t>
  </si>
  <si>
    <t>PMC2432036</t>
  </si>
  <si>
    <t>U09138</t>
  </si>
  <si>
    <t xml:space="preserve">ASO complementary to murine PPARÎ³ (Gen-BankTM accession number U09138.1), ISIS 141941, 5â€²-AGTGGTCTTCCATCACGGAG-3â€², and ASO control, ISIS 141923, 5â€²-CCTTCCTGAAGGTTCCTCC-3â€² was generously provided by ISIS Pharmaceuticals (Carlsbad, CA, U.S.A.). </t>
  </si>
  <si>
    <t xml:space="preserve">Both ASO's were injected intraperitoneally twice a week into 6 week-old female Î²ERKO mice (nâ€Š=â€Š7 per group). Injections were continued over 6 weeks at a dose of 100 mg/kg/week as described previously [30]. </t>
  </si>
  <si>
    <t>PMC2602789</t>
  </si>
  <si>
    <t>1GDT</t>
  </si>
  <si>
    <t xml:space="preserve">The 1â€“2 dimer is present in a structure of Î³Î´ resolvase bound to site I DNA (11; Figure 2A), but the 2â€“3â€² interaction has not yet been observed in X-ray structures of complexes containing DNA. Figure 2.Resolvase structures and activating mutations. </t>
  </si>
  <si>
    <t xml:space="preserve">(A) Crystal structure of a wild-type Î³Î´ resolvase dimer bound to site I [1GDT; (11)]. </t>
  </si>
  <si>
    <t xml:space="preserve">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t>
  </si>
  <si>
    <t>1ZR4</t>
  </si>
  <si>
    <t xml:space="preserve">The Î³Î´ resolvase residues E102 and K105 correspond to D102 and Q105, respectively, in Tn3 resolvase. </t>
  </si>
  <si>
    <t xml:space="preserve">(B) Crystal structure of a synaptic tetramer of Î³Î´ resolvase with two cleaved site Is [1ZR4; (16)], and on the right the orange resolvase subunit in the same orientation, showing residues in spacefill as in (A), except that the following residues are mutant; A2, K56, S101, Y102, I103, Q124. </t>
  </si>
  <si>
    <t xml:space="preserve">The images were created with PyMol. Resolvase variants with â€˜activatingâ€™ mutations promote recombination at site I in the absence of the accessory binding sites of res (12,13). </t>
  </si>
  <si>
    <t>1ZR2</t>
  </si>
  <si>
    <t xml:space="preserve">The crystal structures of wild-type Î³Î´ resolvase and activated Î³Î´ resolvase mutants (both unbound and in complexes with site I) should provide clues to the nature of the regulation, and why it is defective in the activated mutants. </t>
  </si>
  <si>
    <t xml:space="preserve">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t>
  </si>
  <si>
    <t xml:space="preserve">However, the structures do not provide an obvious explanation of how the mutations stabilize the tetramer, or why it is not formed by wild-type resolvase. Li et al. (16) make two hypotheses. </t>
  </si>
  <si>
    <t>2GM4</t>
  </si>
  <si>
    <t>2GM5</t>
  </si>
  <si>
    <t>2RSL</t>
  </si>
  <si>
    <t>1GDR</t>
  </si>
  <si>
    <t>1CW0</t>
  </si>
  <si>
    <t xml:space="preserve">Similarity of the Vsr-like homing endonuclease to known structures was found using the Phyre server (34), and a structure model was created with the Rosetta structure prediction program suite using the K*Sync alignment method (35), with PDB structure 1CW0 as a template. </t>
  </si>
  <si>
    <t xml:space="preserve">For split-inteins structural models we used the I-Tasser server (36) for initial alignment and model creation. Sequences were submitted fused, and the resulting models were subsequently separated, by removing N-terminal Methionine of the C-terminal part of the split-intein. </t>
  </si>
  <si>
    <t xml:space="preserve">(A) Conserved sequence motifs of Vsr-like putative homing endonucleases, and their sequence logos. </t>
  </si>
  <si>
    <t xml:space="preserve">(B) Structure based alignment of DnaE-2 locus Vsr-like putative homing endonuclease with E.coli Vsr repair endonuclease (Vsr; PDB code 1CW0). </t>
  </si>
  <si>
    <t xml:space="preserve">Residues that were modeled in similar positions and backbone conformations after sequence threading and energy minimization are shown in upper case; unaligned sequence regions are shown in grey lowercase. Identical residues are highlighted in red. </t>
  </si>
  <si>
    <t>rs20417</t>
  </si>
  <si>
    <t xml:space="preserve">We profiled 59 single nucleotide polymorphisms (SNPs) from 37 inflammation-related genes in 173 NSCLC patients with stage IIIA/IIIB (dry) disease who were treated with definitive radiation or chemoradiation. </t>
  </si>
  <si>
    <t xml:space="preserve">For esophagitis risk, nine SNPs were associated with a 1.5- to 4-fold increase in risk, including three PTGS2 (COX2) variants: rs20417 (HR:1.93, 95% CI:1.10â€“3.39), rs5275 (HR:1.58, 95% CI:1.09â€“2.27), and rs689470 (HR:3.38, 95% CI:1.09â€“10.49). </t>
  </si>
  <si>
    <t xml:space="preserve">Significantly increased risk of pneumonitis was observed for patients with genetic variation in the proinflammatory genes IL1A, IL8, TNF, TNFRSF1B, and MIF. In contrast, NOS3:rs1799983 displayed a protective effect with a 45% reduction in pneumonitis risk (HR:0.55, 95% CI:0.31â€“0.96). </t>
  </si>
  <si>
    <t>rs5275</t>
  </si>
  <si>
    <t>rs689470</t>
  </si>
  <si>
    <t xml:space="preserve">A similar effect was observed for IL16:rs11556218 (HR:2.28, 95% CI:1.16â€“4.47). </t>
  </si>
  <si>
    <t xml:space="preserve">Patients with at least one tumor necrosis factor-Î± (TNF) variant rs1799724 had a nearly 2-fold increased risk (HR:1.97, 95% CI:1.10â€“3.50). </t>
  </si>
  <si>
    <t xml:space="preserve">Three SNPs in PTGS2 modulated esophagitis risk in our patient population: rs20417, rs5275, and rs689470. PTGS2:rs5275 was associated with an increased risk (P for trend â€Š=â€Š0.014). </t>
  </si>
  <si>
    <t xml:space="preserve">Three SNPs in PTGS2 modulated esophagitis risk in our patient population: rs20417, rs5275, and rs689470. </t>
  </si>
  <si>
    <t xml:space="preserve">PTGS2:rs5275 was associated with an increased risk (P for trend â€Š=â€Š0.014). For rs20417 and rs689470, carriers of at least one variant allele were at an increased risk (HR:1.93, 95% CI:1.10â€“3.39 and HR:3.38, 95% CI:1.09â€“10.49, respectively). </t>
  </si>
  <si>
    <t>rs1800587</t>
  </si>
  <si>
    <t xml:space="preserve">Other significant genetic variants associated with pneumonitis included six SNPs in proinflammatory genes, including IL1A, IL8, TNFRSF1B, MIF, and NOS3. </t>
  </si>
  <si>
    <t xml:space="preserve">Two SNPs in IL1A â€“ rs1800587 and rs17561â€“ are in strong linkage disequilibrium and each resulted in a more than doubling of risk with HRs of 2.90 (95% CI:1.34â€“6.25) and 2.51 (95% CI:1.19â€“5.27), respectively. </t>
  </si>
  <si>
    <t xml:space="preserve">The risk associated with IL8:rs4073 was similar at 3.16-fold (95% CI:1.54â€“6.48). Under the additive model, TNFRSF1B:rs1061622 resulted in a 2.12-fold increased risk (95% CI:1.18â€“3.79). </t>
  </si>
  <si>
    <t>rs17561</t>
  </si>
  <si>
    <t xml:space="preserve">The risk associated with IL8:rs4073 was similar at 3.16-fold (95% CI:1.54â€“6.48). </t>
  </si>
  <si>
    <t xml:space="preserve">Under the additive model, TNFRSF1B:rs1061622 resulted in a 2.12-fold increased risk (95% CI:1.18â€“3.79). </t>
  </si>
  <si>
    <t xml:space="preserve">A SNP in the lymphokine gene MIF resulted in an even higher HR of 3.96 (95% CI:1.04â€“15.12). In contrast, genetic variation in NOS3 was associated with a 50% decrease in pneumonitis risk (HR:0.55, 95% CI:0.31â€“0.96). </t>
  </si>
  <si>
    <t>rs20541</t>
  </si>
  <si>
    <t xml:space="preserve">The two IL4 SNPs each resulted in increased risk with HRs of 2.54 (95% CI:1.27â€“5.08) and 3.05 (95% CI:1.50â€“6.22), respectively. IL13 polymorphisms had a similar effect on pneumonitis risk. </t>
  </si>
  <si>
    <t xml:space="preserve">Patients with two variant alleles or either rs20541 or rs180925 were approximately 3-times more likely to develop pneumonitis compared to those with wild-type or heterozygous genotypes (HR:2.95, 95% CI:1.14â€“7.63 and HR:3.23, 95% CI:1.03â€“10.18). </t>
  </si>
  <si>
    <t xml:space="preserve">The signaling molecule IkappaB-alpha (NFKBIA) inhibits the inflammatory response by blocking NFkappaB-mediated transcription of proinflammatory genes. NFKBIA:rs8904 resulted in a 2.02-fold increased pneumonitis risk (95% CI:1.01â€“4.03). </t>
  </si>
  <si>
    <t>rs180925</t>
  </si>
  <si>
    <t>rs1801275</t>
  </si>
  <si>
    <t xml:space="preserve">Joint Analysis of Pneumonitis Risk Alleles </t>
  </si>
  <si>
    <t xml:space="preserve">In combined analysis, the significant SNPs together with an additional borderline significant variant â€“ IL4R: rs1801275 (Pâ€Š=â€Š0.053) â€“ showed an increase in pneumonitis risk as the number of unfavorable genotypes increased ( Table 3 ). The increased risk for carrying three unfavorable genotypes was 13.30-fold compared to patients with 0 to 2 risk genotypes (Pâ€Š=â€Š0.013). </t>
  </si>
  <si>
    <t xml:space="preserve">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t>
  </si>
  <si>
    <t>rs1800872</t>
  </si>
  <si>
    <t xml:space="preserve">Therefore, we determined if any of the variants identified as toxicity risk factors were also associated with survival over three years. </t>
  </si>
  <si>
    <t xml:space="preserve">We found that patients with at least one variant allele of IL10:rs1800872 had a 1.74-fold increased risk of esophagitis, but a 40% decreased risk of dying when compared to patients with wild-type genotypes (HR:0.62, 95% CI:0.40â€“0.97).  Figure 2A  illustrates the time to esophagitis for patients with IL10:rs1800872 genotypes. </t>
  </si>
  <si>
    <t xml:space="preserve">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t>
  </si>
  <si>
    <t xml:space="preserve">Although not significant, patients with wild-type genotypes had median time to event of greater than 12 months contrasted with only 1.8 months for those with at least one variant of rs1800872. </t>
  </si>
  <si>
    <t xml:space="preserve">For survival ( Figure 2B ), there was a non-significant survival advantage of nearly four months for carriers with a median survival time of 16.1 months compared to only 12.4 months for patients with wild-type genotypes. </t>
  </si>
  <si>
    <t xml:space="preserve">However, this same variant, while altering the Sp1/Sp3 site, also introduces a binding site for another transcription factor, Egr-1, although the consequences are unknown [22]. </t>
  </si>
  <si>
    <t xml:space="preserve">The other two significant variants (rs5275 and rs689470) are located in the 3â€²-UTR and regulate PSTGS2 mRNA levels. </t>
  </si>
  <si>
    <t xml:space="preserve">Our results suggest that these SNPs are linked with an increase in pro-inflammatory activity leading to esophagitis. Further functional analysis is warranted to understand the underlying mechanisms [24]. </t>
  </si>
  <si>
    <t>rs2234671</t>
  </si>
  <si>
    <t xml:space="preserve">SNP genotypes were called using the GeneMapper software (Applied Biosystems). </t>
  </si>
  <si>
    <t xml:space="preserve">Three SNPs: IL8RA:rs2234671, LTA:rs2229092 and IL4R:rs1805011 were removed because of excessive missing genotypes (&gt;20%). </t>
  </si>
  <si>
    <t xml:space="preserve">All genotyping was completed blinded with regard to toxicity status. </t>
  </si>
  <si>
    <t>rs2229092</t>
  </si>
  <si>
    <t>rs1805011</t>
  </si>
  <si>
    <t>PMC2929266</t>
  </si>
  <si>
    <t>1DFN</t>
  </si>
  <si>
    <t xml:space="preserve">Structures of Î²-sheet dimers: defensin HNP-3 (upper left, PDB ID 1DFN),(1) the Î»-Cro repressor (upper right, PDB ID 1COP),(2) interleukin 8 (lower left, PDB ID 1IL8),(3) and the ribonuclease H domain of HIV-1 reverse transcriptase (lower right, PDB ID 1HRH).(4) </t>
  </si>
  <si>
    <t>1COP</t>
  </si>
  <si>
    <t>1IL8</t>
  </si>
  <si>
    <t>1HRH</t>
  </si>
  <si>
    <t>2ATG</t>
  </si>
  <si>
    <t xml:space="preserve">Comparison of the X-ray crystallographic structure of the monomer subunit of 1a (upper) to an NMR structure of the Î¸-defensin retrocyclin-2 (lower, PDB ID 2ATG). </t>
  </si>
  <si>
    <t xml:space="preserve">The NMR structure of retrocyclin-2 was determined in the presence of SDS micelles. Hydrogen atoms have been omitted from this structure for clarity. </t>
  </si>
  <si>
    <t>NM_001604.3</t>
  </si>
  <si>
    <t xml:space="preserve">For direct sequencing, PCR products were purified (Shenneng Bocai PCR purification kit; Shenneng, Shanghai, China). </t>
  </si>
  <si>
    <t xml:space="preserve">An automatic fluorescence DNA sequencer (ABI, Prism 373A; Perkin Elmer, Foster City, CA), used according to the manufacturerâ€™s instructions, sequenced the purified PCR products in both forward and reverse directions. DNAssit, version 1.0 compared nucleotide sequences with the published DNA sequence of PAX6 (GenBank NM_001604.3). </t>
  </si>
  <si>
    <t xml:space="preserve">Multiplex ligation-dependent probe amplification (MLPA analysis) MLPA was performed with SALSA MLPA Kits P219 (Amsterdam, the Netherlands) according to the manufacturerâ€™s instructions. </t>
  </si>
  <si>
    <t>rs7104670</t>
  </si>
  <si>
    <t xml:space="preserve">Analysis of deletions in the PAX6 gene region by real-time quantitative PCR. A: Fluorescence amplification plots of the real-time quantitative PCR for exon 8 of the PAX6 gene, detected deletion by MLPA. B: Fluorescence amplification plots of the real-time PCR for rs7104670. </t>
  </si>
  <si>
    <t xml:space="preserve">Arrows in A and B indicated triplicate signals obtained for a control subject (Normal) and the patient III-1 of family 85 (Patient). C: Histogram indicated the relative quantity (RQ) between the exon8 of PAX6 or rs7104670 and GAPDH values. Bars represent mean valuesÂ±standard deviations for the triplicate values. </t>
  </si>
  <si>
    <t xml:space="preserve">Arrows in A and B indicated triplicate signals obtained for a control subject (Normal) and the patient III-1 of family 85 (Patient). C: Histogram indicated the relative quantity (RQ) between the exon8 of PAX6 or rs7104670 and GAPDH values. </t>
  </si>
  <si>
    <t xml:space="preserve">Bars represent mean valuesÂ±standard deviations for the triplicate values. </t>
  </si>
  <si>
    <t>PMC3048403</t>
  </si>
  <si>
    <t>GSE24789</t>
  </si>
  <si>
    <t xml:space="preserve">Together these data indicate that most of the changes in gene expression levels either occur continually, in a stepwise fashion, throughout the progression of our model or take place in later stages while only a limited subset change during early stages. </t>
  </si>
  <si>
    <t xml:space="preserve">The complete data set can be found in the GEO data base (GSE24789). </t>
  </si>
  <si>
    <t>GSE16568</t>
  </si>
  <si>
    <t xml:space="preserve">After filtering for a maximum signal intensity greater than 500 fluorescent units and significant differences between early and late passages of greater than 2 fold (pâ‰¤0.05), data was analyzed for over-represented gene ontology categories using the Gene Trail Program [13], [70](http://genetrail.bioinf.unisb.de/index.php) and Onto-tools Pathway Express (http://vortex.cs.wayne.edu/projects.htm#Onto-Express) [71], [72]. </t>
  </si>
  <si>
    <t xml:space="preserve">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t>
  </si>
  <si>
    <t xml:space="preserve">Real-time Polymerase Chain Reaction PCR (qRT-PCR) Total RNA was extracted from biological replicate samples as described above. </t>
  </si>
  <si>
    <t>GSE19352</t>
  </si>
  <si>
    <t>PMC3100824</t>
  </si>
  <si>
    <t>X72700</t>
  </si>
  <si>
    <t xml:space="preserve">A multiplex PCR were used for the simultaneous detection of genes encoding the Panton-Valentine leukocidin and gamma-hemolysin. </t>
  </si>
  <si>
    <t xml:space="preserve">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t>
  </si>
  <si>
    <t xml:space="preserve">The thermal cycling conditions for luk-PV and hlg genes co-amplification included an initial denaturation step (5 min at 94 Â°C) followed by 30 cycles of amplification (30 s of denaturation at 94 Â°C, 30 s of annealing at 55 Â°C, and 1 min extension at 72 Â°C). The reaction was completed with a 10 min incubation step at 72 Â°C. </t>
  </si>
  <si>
    <t>AB006796</t>
  </si>
  <si>
    <t>X81586</t>
  </si>
  <si>
    <t>L01055</t>
  </si>
  <si>
    <t xml:space="preserve">(b) The data were derived from the screening of the four sc-dsFv libraries (L3H3-S5, H2H3-S5, L2H3-S5 and L1H3-S5, Table S2). </t>
  </si>
  <si>
    <t xml:space="preserve">(c) The interface structure of the antibody-VEGF is depicted based on the G6-Fab-VEGF complex structure (2FJG), where the 30 CDR interface residues are shown in stick model and the VEGF homodimer structure (V and W chains) shown in sphere model. </t>
  </si>
  <si>
    <t xml:space="preserve">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t>
  </si>
  <si>
    <t xml:space="preserve">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t>
  </si>
  <si>
    <t xml:space="preserve">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t>
  </si>
  <si>
    <t xml:space="preserve">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</si>
  <si>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2FJF</t>
  </si>
  <si>
    <t xml:space="preserve">The corresponding scFv structure has not been attainable experimentally due to high aggregation tendency of the scFv in crystallization conditions. </t>
  </si>
  <si>
    <t xml:space="preserve">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</si>
  <si>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 xml:space="preserve">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t>
  </si>
  <si>
    <t xml:space="preserve">The crystallographic structure of the sc-dsFv derived from G6-Fab. </t>
  </si>
  <si>
    <t xml:space="preserve">The sc-dsFv structure (colored in green, PDB code 3AUV) is superimposed with the variable domains of VEGF-complexed G6-Fab (2FJG in PDB code, colored in grey) and unbound G6-Fab (2FGF in PDB code, colored in magenta). </t>
  </si>
  <si>
    <t xml:space="preserve">The interface disulfide bond in the sc-dsFv is marked with the arrow. The RMSDs between the sc-dsFv and the variable domains derived from 2FJF and 2FJG are 0.629 Ã… and 0.942 Ã…, respectively. </t>
  </si>
  <si>
    <t>2FGF</t>
  </si>
  <si>
    <t xml:space="preserve">The interface disulfide bond in the sc-dsFv is marked with the arrow. </t>
  </si>
  <si>
    <t xml:space="preserve">The RMSDs between the sc-dsFv and the variable domains derived from 2FJF and 2FJG are 0.629 Ã… and 0.942 Ã…, respectively. </t>
  </si>
  <si>
    <t xml:space="preserve">The model of the interface disulfide bond in the sc-dsFv is shown with the superimposition of the Fo-Fc simulated annealing omit density map (colored in cyan) at the 5.0Ïƒ level. The omit density map was calculated without the residues of the interface cysteins. </t>
  </si>
  <si>
    <t xml:space="preserve">Structure-dependent determinants for the amino acid preferences Wji. </t>
  </si>
  <si>
    <t xml:space="preserve">(a) The interface structure of the antibody-VEGF depicted in this panel is attained from the G6-Fab-VEGF complex structure (2FJG). </t>
  </si>
  <si>
    <t xml:space="preserve">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t>
  </si>
  <si>
    <t xml:space="preserve">The 30 CDR interface residues are shown in stick model, and the VEGF homodimer structure (V and W chains) is shown in sphere model, where some of the residues are labeled according to the numbering in 2FJG. </t>
  </si>
  <si>
    <t xml:space="preserve">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t>
  </si>
  <si>
    <t xml:space="preserve">Predicted ranking of the CDR amino acids in the antibody-VEGF complex interfaces. </t>
  </si>
  <si>
    <t xml:space="preserve">Panel (a) to (e) shows the complex structure for 1BJ1, 2FJH, 2QR0, 1TZH, and 1TZI respectively. </t>
  </si>
  <si>
    <t xml:space="preserve">In each of the panels, the atoms of the antigen VEGF are shown in spheres; the VEGF atoms colored in magenta are core interface atoms and the VEGF atoms colored in cyan are rim interface atoms. The core-rim assignment follows the definition previously published [54]. </t>
  </si>
  <si>
    <t>2FJH</t>
  </si>
  <si>
    <t>2QR0</t>
  </si>
  <si>
    <t>1TZH</t>
  </si>
  <si>
    <t>1TZI</t>
  </si>
  <si>
    <t xml:space="preserve">Structure determination and refinement </t>
  </si>
  <si>
    <t xml:space="preserve">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t>
  </si>
  <si>
    <t xml:space="preserve">Only one clear solution was found and the R-work and R-free values of the initial 30 rounds of Refmac5 refinement [39] were 0.2581 and 0.3003, respectively. The resolved structures contained six sc-dsFv molecules in one asymmetric unit. </t>
  </si>
  <si>
    <t>rs6552828</t>
  </si>
  <si>
    <t xml:space="preserve">The odds ratio (95%CI) for an elite endurance Chinese athlete to carry the G allele compared with ethnically matched controls was 1.381 (1.015â€“1.880) (P-valueâ€Š=â€Š0.04). </t>
  </si>
  <si>
    <t xml:space="preserve">Our findings suggest that the ACSL1 gene polymorphism rs6552828 is not associated with elite endurance athletic status in Caucasians, yet a marginal association seems to exist for the Chinese (Han) male population. </t>
  </si>
  <si>
    <t>Title</t>
  </si>
  <si>
    <t xml:space="preserve">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t>
  </si>
  <si>
    <t xml:space="preserve">The strongest association with the training response of VO2max was found to acyl coenzyme A synthetase long-chain 1 (ACSL1) gene polymorphism (rs6552828). </t>
  </si>
  <si>
    <t xml:space="preserve">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t>
  </si>
  <si>
    <t xml:space="preserve">Genotype (Pâ€Š=â€Š0.591) and minor allele (A) frequencies were similar in sedentary controls and athletes (Pâ€Š=â€Š0.978). </t>
  </si>
  <si>
    <t xml:space="preserve">The odds ratio (OR) and 95% confidence interval (95%CI) for the association between carriage of the A allele of the ACSL1 rs6552828 polymorphism and athletic status was 0.997 (0.819â€“1.214). </t>
  </si>
  <si>
    <t xml:space="preserve">The strongest association with the training response of VO2max was found to ACSL1 rs6552828. </t>
  </si>
  <si>
    <t xml:space="preserve">In the single-SNP analyses, rs6552828 explained 6.1% of the variance in the response of VO2max. </t>
  </si>
  <si>
    <t xml:space="preserve">Homozygotes of the rs6552828 minor allele (AA) had 125 mL/min (âˆ’28%) and 63 mL/min (âˆ’17%) lower VO2max response than the common allele homozygotes (GG) and the heterozygotes (AG) respectively. Interestingly, in our study the A allele was less frequent in elite male endurance Chinese athletes compared with their controls. </t>
  </si>
  <si>
    <t xml:space="preserve">Further investigations are thus needed with other ethnic groups and populations as the one studied here, i.e. representing an important fraction of the total planet population. </t>
  </si>
  <si>
    <t xml:space="preserve">In summary, our findings suggest that the ACSL1 gene polymorphism rs6552828 is marginally associated with male elite endurance status in Chinese (Han) population yet such association was not found in Chinese females or in a different (Caucasian) cohort. </t>
  </si>
  <si>
    <t xml:space="preserve">Our findings exemplify the need for further genetic association studies in the field of sport sciences to use at least two cohorts of a different ethnic background in order to increase the generalisability of their results. </t>
  </si>
  <si>
    <t>AY095297</t>
  </si>
  <si>
    <t xml:space="preserve">The cDNA was used as a template for amplification in 50 Î¼L PCR buffer (TaKaRa, China). </t>
  </si>
  <si>
    <t xml:space="preserve">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t>
  </si>
  <si>
    <t xml:space="preserve">PCR products were separated by agarose gel electrophoresis, and amplified products (approximately 2000-bp) were isolated and ligated into the pGEM-T easy vector (Promega, USA). 5â€²- and 3â€²-RACE were carried out with the SMART RACE cDNA amplification kit (Clontech, USA) employing gene-specific primers inferred from the PCR fragments (Table 2). </t>
  </si>
  <si>
    <t>DQ014507</t>
  </si>
  <si>
    <t>DQ020213</t>
  </si>
  <si>
    <t>AY789652</t>
  </si>
  <si>
    <t>AY639654</t>
  </si>
  <si>
    <t>AY372246</t>
  </si>
  <si>
    <t>EU588981</t>
  </si>
  <si>
    <t xml:space="preserve">Therefore, specific primer pairs (18â€“23 bp) (Table 2) were designed based on the two HVRs of the four BplCesA mRNAs and the specificity of the primers was tested by RT-PCR (Figure S2) and sequencing (Data not shown). </t>
  </si>
  <si>
    <t xml:space="preserve">The B. platyphylla Actin gene (GenBank accession number: EU588981) [51] was used as an internal control (reference gene) to normalize the amount of total RNA present in each reaction, which has been improved by Chao Dai et al. in 2011 [30]. </t>
  </si>
  <si>
    <t xml:space="preserve">The validity of the Bplactin gene as a control gene has been tested and proved by pre-experiment before the real-time RT-PCR (Figure S2). Experiments were carried out on a MJ OpticonTM2 machine (Bio-Rad, Hercules, CA) using the QuantiTect SYBR-green PCR Master Mix (TOYOBO, Osaka, Japan). </t>
  </si>
  <si>
    <t>DQ902549</t>
  </si>
  <si>
    <t xml:space="preserve">To identify the species of origin for each CESA, a species name or acronym is included before the name of the sequences: Pp: Physcomitrella patens; At; Arabidopsis thaliana; Bpl; Betula platyphylla (by arrow); Ptd; Populus tremuloides; Pti; Populus trichocarpa. </t>
  </si>
  <si>
    <t xml:space="preserve">The GenBank accession numbers are as follows: PpCESA8 (DQ902549); AtCESA1 (At4g32410); AtCESA2 (At4g39350); AtCESA3 (At5g05170); AtCESA4 (At5g44030); AtCESA5 (At5g09870). </t>
  </si>
  <si>
    <t xml:space="preserve">Molecular dynamic simulations were performed using the NAMD [32] software package running on the XSEDE Lonestar supercomputer. </t>
  </si>
  <si>
    <t xml:space="preserve">The crystal structure files of fully Ca2+-saturated avian fast skeletal troponin molecule (1YTZ.pdb) [20] and Ca2+-depleted TnC subunit (5TnC.pdb) [33] were obtained from the Protein Data Bank [34]. </t>
  </si>
  <si>
    <t xml:space="preserve">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Ã… resolution, and is widely considered to be the gold standard for skeletal TnC structural description. </t>
  </si>
  <si>
    <t>5TnC</t>
  </si>
  <si>
    <t xml:space="preserve">Our choice of PDB system was driven by the considerations that while both Ca2+- and apo-form crystal structures are available for the core domain of the skeletal troponin complex, 1YTZ.pdb is the only available structure in the Ca2+ form. </t>
  </si>
  <si>
    <t xml:space="preserve">The 5TnC.pdb crystal structure of Herzberg and James is the first crystal structure of EF-hand type Ca2+-binding proteins, is determined at 2 Ã… resolution, and is widely considered to be the gold standard for skeletal TnC structural description. The closeness of the two source species: Gallus gallus (1YTZ.pdb) and Meleagris gallopavo (5TnC.pdb) provided an additional level of complementarity. </t>
  </si>
  <si>
    <t xml:space="preserve">The 5TnC.pdb crystal structure of Herzberg and James is the first crystal structure of EF-hand type Ca2+-binding proteins, is determined at 2 Ã… resolution, and is widely considered to be the gold standard for skeletal TnC structural description. </t>
  </si>
  <si>
    <t xml:space="preserve">The closeness of the two source species: Gallus gallus (1YTZ.pdb) and Meleagris gallopavo (5TnC.pdb) provided an additional level of complementarity. </t>
  </si>
  <si>
    <t xml:space="preserve">It should be noted that the selected PDB files have some missing residues. Specifically, in 1YTZ.pdb the 39 C-terminal amino acid residues (144â€“182) of TnI or the C-terminal residues of TnT2 (249â€“262), as well as the N-terminal tail domain of TnT, are not in the crystal set. </t>
  </si>
  <si>
    <t xml:space="preserve">Protein initial coordinates for systems 1 through 7 were derived from 1YTZ.pdb and protein initial coordinates for system 8 were derived from 5TnC.pdb. </t>
  </si>
  <si>
    <t xml:space="preserve">Protein structure files (psf) were created using the molecular modeling package VMD [37] and the plug-in program psfgen. Hydrogen atoms were added and the protein systems were solvated in explicit solvent environment. </t>
  </si>
  <si>
    <t xml:space="preserve">We performed equilibrium molecular dynamics simulations on the TnC subunit (residues 3 to 161) and the core domain of the troponin complex. </t>
  </si>
  <si>
    <t xml:space="preserve">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t>
  </si>
  <si>
    <t xml:space="preserve">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t>
  </si>
  <si>
    <t>AY452039</t>
  </si>
  <si>
    <t xml:space="preserve">For distance calculation the distance estimation method K3ST (Kimuraâ€™s three-substitution-types; [29]) was used. </t>
  </si>
  <si>
    <t xml:space="preserve">To construct cluster networks in form of rooted rectangular phylogrammes, the sequence AY452039 of Candida picachoensis CBS 9804T was used as outgroup. </t>
  </si>
  <si>
    <t xml:space="preserve">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t>
  </si>
  <si>
    <t>GU001953</t>
  </si>
  <si>
    <t xml:space="preserve">Long PCR products were used as a template to amplify single overlapping segments of the LURs and the FUR2 with standard PCRs. </t>
  </si>
  <si>
    <t xml:space="preserve">Primers for standard PCRs (supplementary material S1, Supplementary Material online) were designed with Primer3 (Rozen and Skaletsky 2000) on the two complete M. senhousia F- and M-mtDNAs (GenBank accession nos. GU001953â€“4). </t>
  </si>
  <si>
    <t xml:space="preserve">GoTaqÂ® Flexi Dna Polymerase (Promega) kit was used for standard PCRs. Reactions were performed in a 50 Âµl volume composed of 10 Âµl of 5Ã— Green GoTaq Flexi Buffer, 6 Âµl of 25 mM MgCl2, 1 Âµl of 40 ÂµM dNTP mix (10 ÂµM each dNTP), 2.5 Âµl of 10 Âµm primers, 0.25 Âµl of GoTaq Dna Polymerase 5 U/Âµl, 4 Âµl of template DNA from the long PCRs, and 24 Âµl of Nuclease-free water (Ambion Inc.). </t>
  </si>
  <si>
    <t xml:space="preserve">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t>
  </si>
  <si>
    <t xml:space="preserve">2.â€”(A) PSI-Coffee alignment of FORFs of family Mytilidae (accession nos.: GU001953, AY515227, AY350784, AY497292, GU936625); (B) PSI-Coffee alignment of MORFs of Mytilus species (accession nos.: AY823623, HM027630, AF188282). Fig. </t>
  </si>
  <si>
    <t xml:space="preserve">3.â€”(A) PSI-Coffee alignment of Mytilus edulis FORF and MORF (accession nos. of sequences containing the ORF are reported in the figure); (B) PSI-Coffee alignment of Ruditapes philippinarum FORF (accession nos. of entire FLURs: KC243324â€“31) and MORF (accession nos. of entire MUR21 sequences: KC243347â€“53). Shared domains among the novel putative proteins are boxed in figure 4. </t>
  </si>
  <si>
    <t>AY515227</t>
  </si>
  <si>
    <t>AY350784</t>
  </si>
  <si>
    <t>AY497292</t>
  </si>
  <si>
    <t>GU936625</t>
  </si>
  <si>
    <t>AY823623</t>
  </si>
  <si>
    <t>HM027630</t>
  </si>
  <si>
    <t>AF188282</t>
  </si>
  <si>
    <t>KC243324</t>
  </si>
  <si>
    <t xml:space="preserve">3.â€”(A) PSI-Coffee alignment of Mytilus edulis FORF and MORF (accession nos. of sequences containing the ORF are reported in the figure); (B) PSI-Coffee alignment of Ruditapes philippinarum FORF (accession nos. of entire FLURs: KC243324â€“31) and MORF (accession nos. of entire MUR21 sequences: KC243347â€“53). </t>
  </si>
  <si>
    <t xml:space="preserve">Shared domains among the novel putative proteins are boxed in figure 4. Amino acid p-distances are reported in table 2. </t>
  </si>
  <si>
    <t>KC243347</t>
  </si>
  <si>
    <t>FJ809752</t>
  </si>
  <si>
    <t xml:space="preserve">Note: F mtDNA = female mitochondrial genome; M mtDNA = male mitochondrial genome. Mytilus spp. = Myt. edulis species complex. </t>
  </si>
  <si>
    <t xml:space="preserve">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t>
  </si>
  <si>
    <t xml:space="preserve">A SP was found in the N-terminus of all FORFs (table 3). Among the TM-helices, the N-terminal helix coincides with the SP sequence (table 3). </t>
  </si>
  <si>
    <t>NC_006161</t>
  </si>
  <si>
    <t>NC_006886</t>
  </si>
  <si>
    <t>AY363687</t>
  </si>
  <si>
    <t>DQ198231</t>
  </si>
  <si>
    <t>DQ198225</t>
  </si>
  <si>
    <t>GU001954</t>
  </si>
  <si>
    <t>AB065374</t>
  </si>
  <si>
    <t>FJ809753</t>
  </si>
  <si>
    <t>PMC3744683</t>
  </si>
  <si>
    <t>JF742759</t>
  </si>
  <si>
    <t xml:space="preserve">This was collected in November 2005 from a 24-month-old girl attending the outpatient department of GUH. </t>
  </si>
  <si>
    <t xml:space="preserve">The complete GUP187 genome sequence has the highest identity (98%) with MLB2 strain MLB2/human/Stl/WD0559/2008 (GenBank accession no. JF742759) reported from the United States. </t>
  </si>
  <si>
    <t xml:space="preserve">Excluding the 3â€²-poly(A) tail, the complete genome sequence of GUP187 comprises 6,119 nucleotidesÂ (nt) with three open reading frames (ORFs), ORF1a, ORF1b, and ORF2, with lengths of 2,361 (residues 15 to 2378), 1,533 (2315 to 3850), and 2,235Â (3843 to 6080)Â nt, respectively. The 5â€²- and 3â€²-end untranslated sequences were 14Â nt and 42Â nt, respectively. </t>
  </si>
  <si>
    <t>PMC3757009</t>
  </si>
  <si>
    <t>KC952001</t>
  </si>
  <si>
    <t xml:space="preserve">To address the regulatory role of cytokinin in rhizoid formation during Rosa canina regeneration, we cloned a type-A ARR homologous gene. </t>
  </si>
  <si>
    <t xml:space="preserve">A cDNA fragment was amplified using degenerate primers and then the full-length cDNA (accession number KC952001) named RcRR1 was isolated by rapid amplification of cDNA ends (RACE). </t>
  </si>
  <si>
    <t xml:space="preserve">The full transcript of RcRR1 is 939 bp in length and contains a 702 bp open reading frame, a 116 bp 5â€²-untranslated region (UTR) and a 121 bp 3â€²-UTR. To characterize the function of RcRR1 in Rosa canina, we performed phylogenetic analysis using MEGA4. </t>
  </si>
  <si>
    <t>PMC3791179</t>
  </si>
  <si>
    <t>rs5743808</t>
  </si>
  <si>
    <t xml:space="preserve">No polymorphisms in TLR1 or TLR2 were associated with LD. </t>
  </si>
  <si>
    <t xml:space="preserve">A TLR6 polymorphism, 359T&gt;C (rs5743808), was associated with an elevated risk of LD in genotypic and dominant (OR 5.83, p=7.9Ã—10âˆ’5) models. </t>
  </si>
  <si>
    <t xml:space="preserve">The increased risk in persons with 359 TC or CC genotypes was further enhanced among smokers. In a multivariate model, 359T&gt;C was associated with a higher risk of LD (OR 4.24, p=0.04), than any other variable, including age and smoking. </t>
  </si>
  <si>
    <t>rs3821985</t>
  </si>
  <si>
    <t xml:space="preserve">We analyzed 14 candidate polymorphisms, 5 in TLR1, 3 in TLR2, and 6 in TLR6 in 98 cases and 268 controls. </t>
  </si>
  <si>
    <t xml:space="preserve">Two TLR6 SNPs (rs3821985 and rs3775073) had HWE p values â‰¤ 0.001 and were not analyzed further. </t>
  </si>
  <si>
    <t xml:space="preserve">Since TLR1 and TLR6 are contiguous genes on chromosome 4p14, we evaluated the linkage disequilibrium pattern for the 5 TLR1 and 4 TLR6 SNPs in the control population (Fig. 2). The majority of R2 values were &lt;0.65, indicating a low to moderate degree of linkage. </t>
  </si>
  <si>
    <t>rs3775073</t>
  </si>
  <si>
    <t>rs5743618</t>
  </si>
  <si>
    <t xml:space="preserve">The majority of R2 values were &lt;0.65, indicating a low to moderate degree of linkage. </t>
  </si>
  <si>
    <t xml:space="preserve">We found no associations with LD for any of the TLR1 variants, including rs5743618, a non-synonymous SNP at base pair 1805 in the transmembrane domain of TLR1 that regulates signaling (Table 2).26, 27 Similarly, no TLR2 variant was associated with LD.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</si>
  <si>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Ã—10âˆ’5) (Table 2). This association remained significant after a conservative Bonferroni adjustment for multiple comparisons (p=9.5 Ã—10âˆ’4).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</si>
  <si>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Ã—10âˆ’5) (Table 2). </t>
  </si>
  <si>
    <t xml:space="preserve">This association remained significant after a conservative Bonferroni adjustment for multiple comparisons (p=9.5 Ã—10âˆ’4). The association best fit a dominant model (comparing TT genotypes to TC/CC) with an Odds Ratio (OR) of 5.83 for LD (p= 7.9Ã—10âˆ’5) in cases compared to controls (Table 3). </t>
  </si>
  <si>
    <t xml:space="preserve">For the LD genetic association study, we investigated SNPs in TLRs 1, 2 and 6 previously reported to have associations with infectious disease or altered immune responses (Table 2). </t>
  </si>
  <si>
    <t xml:space="preserve">We also investigated a single nonsynonymous SNP in TLR6 (rs5743808) as well as two SNPs in TLR1 or 6 flanking regions (rs17616434 and rs3924112) with no prior reports of associations. </t>
  </si>
  <si>
    <t xml:space="preserve">SNP annotation and mapping was confirmed using the online NCBI SNP database (http://www.ncbi.nlm.nih.gov/snp). </t>
  </si>
  <si>
    <t>rs17616434</t>
  </si>
  <si>
    <t>rs3924112</t>
  </si>
  <si>
    <t xml:space="preserve">We examined Hardy Weinberg Equilibirum p values and SNP genotypic frequencies in the cases and controls using Stata 11.1 software (StataCorp) and the user-written package â€œGENASS.â€48 All SNPs analyzed for association with LD were in Hardy Weinberg equilibrium using a cutoff p value of â‰¥ 0.001 (Ï‡2 goodness-of-fit test) in the control group to ensure that there were no genotyping errors or major effects of population heterogeneity. </t>
  </si>
  <si>
    <t xml:space="preserve">Two SNPs in TLR6 (rs3821985 and rs3775073) showed significant departure from Hardy-Weinberg equilibrium (HWE) among control subjects (p&lt;0.001) and were not further evaluated. </t>
  </si>
  <si>
    <t xml:space="preserve">The remaining twelve SNPs passed the HWE p value test (pâ‰¥0.001)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t>
  </si>
  <si>
    <t>PMC3793945</t>
  </si>
  <si>
    <t>1K7L</t>
  </si>
  <si>
    <t xml:space="preserve">Docking simulation of PPARs and target compounds </t>
  </si>
  <si>
    <t xml:space="preserve">The crystal structure of PPAR Î±/Î³ were extracted from the PDB archives (entry code PPAR Î±: 1K7L, PPAR Î³: 3DZY) [30] and employed as the target in docking calculations. </t>
  </si>
  <si>
    <t xml:space="preserve">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Î±/Î³ using the AutoGrid4 included in the Autodock4.2 program. </t>
  </si>
  <si>
    <t>3DZY</t>
  </si>
  <si>
    <t>PMC3804621</t>
  </si>
  <si>
    <t>AB630020</t>
  </si>
  <si>
    <t xml:space="preserve">The Poly(T) Adaptor RT-PCR product of several samples was cloned and sequenced, confirming the specificity of the amplification reaction. </t>
  </si>
  <si>
    <t xml:space="preserve">Real time PCR experiments were performed on 30 ng of first strand cDNA from each tissue using the actin OitaAct as an endogenous control gene (GenBank accession number AB630020) using the conditions previously described [38]. </t>
  </si>
  <si>
    <t xml:space="preserve">Reactions were run in technical and biological triplicates. The Real Time PCR Miner online tool [48] was used to calculate PCR efficiency and optimal threshold cycle (CT) for each well. </t>
  </si>
  <si>
    <t>KF152921</t>
  </si>
  <si>
    <t xml:space="preserve">The deletion of 105 bp, which differentiates the two isoforms, is in frame with the main ORF. </t>
  </si>
  <si>
    <t xml:space="preserve">The entire cDNA sequence of the OitaAP2 cDNA of O. italica is 2264 bp (GenBank accession number KF152921), whereas the size of the OitaAP2_ISO cDNA is 2159 bp (accession number KF152922). </t>
  </si>
  <si>
    <t xml:space="preserve">Both OitaAP2 and OitaAP2_ISO include identical 5â€²- and 3â€²-UTRs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t>
  </si>
  <si>
    <t>KF152922</t>
  </si>
  <si>
    <t>KF152923</t>
  </si>
  <si>
    <t xml:space="preserve">To evaluate and compare the structure of the OitaAP2 gene with that of known AP2-like genes, the OitaAP2 locus was amplified from genomic DNA using multiple primer pairs. </t>
  </si>
  <si>
    <t xml:space="preserve">Sequence comparison of the OitaAP2 and OitaAP2_ISO cDNAs with the genomic sequence of the OitaAP2 locus (accession number KF152923) revealed the presence of 10 exons and 9 introns (Figure 1d). </t>
  </si>
  <si>
    <t xml:space="preserve">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t>
  </si>
  <si>
    <t>rs3821236</t>
  </si>
  <si>
    <t xml:space="preserve">Four functional polymorphisms (rs3821236, rs7574865, rs7574070, and rs897200) located within STAT4 gene as well as three independent polymorphisms (rs7517847, rs11209026, and rs1495965) located within IL23R were genotyped using TaqManÂ® allelic discrimination in a total of 206 patients with non-anterior uveitis and 1553 healthy controls from Spain. </t>
  </si>
  <si>
    <t>rs7574070</t>
  </si>
  <si>
    <t>rs897200</t>
  </si>
  <si>
    <t>rs7517847</t>
  </si>
  <si>
    <t xml:space="preserve">Different studies have identified IL23R as a susceptibility factor associated to multiple inflammatory conditions [16,17,18]. </t>
  </si>
  <si>
    <t xml:space="preserve">In these studies several independent signals located within IL23R locus were suggested; however, only the R381Q (rs11209026) polymorphism, whose minor allele plays a protective role for several autoimmune disease, appear to have a functional involvement [19,20]. </t>
  </si>
  <si>
    <t xml:space="preserve">Additionally, the rs1495965 polymorphism has been reported as the stronger IL23R association with BehÃ§etâ€™s disease (BD), a systemic autoimmune disease involving uveitis, in a previous combined meta-analysis of two genome-wide association studies (GWASs) [21,22]. On the other hand, STAT4 has been also identified as another shared susceptibility locus [23,24]. </t>
  </si>
  <si>
    <t xml:space="preserve">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t>
  </si>
  <si>
    <t xml:space="preserve">Additionally, two IL23R polymorphisms were analyzed; rs7517847, strongly associated with Crohnâ€™s disease and whose association seems to be independent on rs11209026 [16], and, rs1495965, previously associated with BD by GWASs [21,22]. On the other hand, two STAT4 genetic variants, rs7574070 and rs897200, recently associated with BD, were included in the study [26,27]. </t>
  </si>
  <si>
    <t xml:space="preserve">On the other hand, two STAT4 genetic variants, rs7574070 and rs897200, recently associated with BD, were included in the study [26,27]. </t>
  </si>
  <si>
    <t xml:space="preserve">Both polymorphisms seem to have functional consequences and are located in a different linkage disequilibrium block from the SNPs rs3821236 and rs7574865. </t>
  </si>
  <si>
    <t>PMC3911802</t>
  </si>
  <si>
    <t>rs40401</t>
  </si>
  <si>
    <t xml:space="preserve">Using multifactor dimensionality reduction (MDR), we identified rs17099451 in MMP8, using a single locus model, with a mean cross-validation of 87.0%. </t>
  </si>
  <si>
    <t xml:space="preserve">Using a two-locus model, combinations of MMP8 and rs44707 in ADAM33, and MMP8 and rs40401 in IL-3, were identified, with mean cross-validation consistencies reaching 45.0%. </t>
  </si>
  <si>
    <t xml:space="preserve">Of the SNPs selected by the MDR method, rs17099451 in MMP8 and rs40401 in IL-3 were regarded as the most significant results in a 2 Ã— 2 dominant model analysis. The finding that an MMP8 allele was most strongly related to asthma development indicates that metalloproteinase function is crucial to the airflow limitation process involved in this disease. </t>
  </si>
  <si>
    <t>PMC4026620</t>
  </si>
  <si>
    <t>NM_001848.2</t>
  </si>
  <si>
    <t>Case study</t>
  </si>
  <si>
    <t xml:space="preserve">Sequencing was performed using the same primers on the ABI Prism 3130xl Genetic Analyzer (Applied Biosystems, Foster City, USA) using the BigDye Terminator Cycle Sequencing Reaction Kit (Applied Biosystems). </t>
  </si>
  <si>
    <t xml:space="preserve">The sequences obtained were compared with the reference sequence of COL6A1 gene (NM_001848.2) with Sequencer ver. 4.10.1 software (Gene Codes Corporation, Ann Arbor, MI, USA). </t>
  </si>
  <si>
    <t xml:space="preserve">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t>
  </si>
  <si>
    <t>PMC4030988</t>
  </si>
  <si>
    <t>1FSL</t>
  </si>
  <si>
    <t xml:space="preserve">The globin-like fold is regarded as a superfold [1]. Figure 1 and Figure 2 show the amino acid sequence alignment and 3D structures of leghemoglobin (soy bean) and myoglobin (sperm whale) as examples. </t>
  </si>
  <si>
    <t xml:space="preserve">The codes of the Protein Data Bank (PDB) are 1FSL and 1MBN, respectively. </t>
  </si>
  <si>
    <t>1MBN</t>
  </si>
  <si>
    <t xml:space="preserve">Amino acid sequence alignment of soybean leghemoglobin (PDB: 1FSL) and sperm whale myoglobin (PDB: 1MBN). </t>
  </si>
  <si>
    <t xml:space="preserve">The amino acid sequence identity is 15%. White letters with a black background denotes a residue in the Î±-helices of the E-to-H helix unit. </t>
  </si>
  <si>
    <t xml:space="preserve">The portions labeled by E, F, G and H refer to these Î±-helical regions. </t>
  </si>
  <si>
    <t xml:space="preserve">3D structures of (a) soybean leghemoglobin (PDB: 1FSL) and (b) sperm whale myoglobin (PDB: 1MBN). </t>
  </si>
  <si>
    <t xml:space="preserve">The portion in light gray is the E-to-H helix unit. </t>
  </si>
  <si>
    <t>1NGK</t>
  </si>
  <si>
    <t xml:space="preserve">3D structure of 2-on-2 hemoglobin, i.e., Mycobacterium tuberculosis hemoglobin (PDB: 1NGK). </t>
  </si>
  <si>
    <t xml:space="preserve">The portion in light gray is the E-to-H helix unit. The E-to-H helix unit of this protein is very similar to that in 1FSL or 1MBN. </t>
  </si>
  <si>
    <t xml:space="preserve">An average distance map, ADM, is a kind of predicted contact maps and the details on ADM are described in the Section 4.2 (the method section). </t>
  </si>
  <si>
    <t xml:space="preserve">The ADMs for soybean leghemoglobin (PDB: 1FSL) and sperm whale myoglobin (PDB: 1MBN) are presented in Figure 4. </t>
  </si>
  <si>
    <t xml:space="preserve">In the ADM for soybean leghemoglobin, the regions 9â€“34 and 65â€“140 are predicted as compact regions with Î· values of 0.228 and 0.324 respectively. A Î· value denotes an index of the strength of the compactness of a predicted compact region by ADM (see method section for details). </t>
  </si>
  <si>
    <t>1R8J</t>
  </si>
  <si>
    <t xml:space="preserve">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t>
  </si>
  <si>
    <t xml:space="preserve">White letters with a black background denotes a residue in the Î±-helices of the corresponding E-to-H helix unit. </t>
  </si>
  <si>
    <t>1XL3</t>
  </si>
  <si>
    <t>2FM9</t>
  </si>
  <si>
    <t>2NP5</t>
  </si>
  <si>
    <t>2P06</t>
  </si>
  <si>
    <t xml:space="preserve">Circadian Clock Protein KaiA (1R8J) </t>
  </si>
  <si>
    <t xml:space="preserve">The 3D structure and ADM of the circadian clock protein KaiA (1R8J) are presented in Figure 6a and 6b. </t>
  </si>
  <si>
    <t xml:space="preserve">The predicted compact regions are 5â€“34,51â€“82 and 223â€“270 as shown in Figure 6b and the last predicted region with the highest Î· value corresponds to G and H helices in the E-to-H helix unit as presented in Table 2 and Figure 6b. The rest of this protein, that is, the region 1â€“179 contains a Flavodoxin-like fold domain, namely, Î±/Î² domain (see Figure 5a (regions enclosed by rectangles) and Figure 6a). </t>
  </si>
  <si>
    <t xml:space="preserve">3D structures and ADMs of 1R8J (a) and (b), 1XL3(c) and (d), 2FM9 (e) and (f), 2NP5 (g) and (h), and 2P06 (i) and (j). </t>
  </si>
  <si>
    <t xml:space="preserve">A portion in light gray denotes the corresponding E-to-H helix part. The label â€œ5â€“34â€ denotes the compact region predicted by ADM. </t>
  </si>
  <si>
    <t xml:space="preserve">Secretion Control Protein (1XL3) </t>
  </si>
  <si>
    <t xml:space="preserve">This protein consists of only Î± helices. Figure 6c and 6d present the 3D structure and ADM of the secretion control protein (1XL3). </t>
  </si>
  <si>
    <t xml:space="preserve">The predicted compact regions are 3â€“44, 77â€“99 and 124â€“201 and the corresponding E-to-H helices are included in the last predicted region with the highest Î· value (see Figure 6d and Table 2). The DALI search picked up the corresponding E, G and H helix parts in this protein, as the parts are structurally similar to the query structure. </t>
  </si>
  <si>
    <t xml:space="preserve">Cell Invasion Protein SipA (2FM9) </t>
  </si>
  <si>
    <t xml:space="preserve">This protein consists of only Î± helices. Figure 6e and Figure 6 f show the 3D structure and ADM of the cell invasion protein SipA (2FM9). </t>
  </si>
  <si>
    <t xml:space="preserve">The predicted compact regions are 1â€“51, 79â€“115 and 166â€“199 as presented in Table 2 and the region 1â€“51 corresponds to the E-to-H unit with one of the highest Î· values (0.292 for 1â€“51 and 0.297 for 166â€“199). The Dali search hit the segment corresponding to the E-to-G helices as the part structurally similar to the query structure (see also Figure S1 in Supplementary Material). </t>
  </si>
  <si>
    <t xml:space="preserve">Transcriptional Regulator RHA1_ro04179 (2NP5) </t>
  </si>
  <si>
    <t xml:space="preserve">This protein consists of only Î± helices. The 3D structure and ADM of the transcriptional regulator RHA1_ro04179 (2NP5) are presented in Figure 6g,h. </t>
  </si>
  <si>
    <t xml:space="preserve">This protein consists of only Î± helices. </t>
  </si>
  <si>
    <t xml:space="preserve">The 3D structure and ADM of the transcriptional regulator RHA1_ro04179 (2NP5) are presented in Figure 6g,h. </t>
  </si>
  <si>
    <t xml:space="preserve">The predicted compact regions are 5â€“38, 76â€“103, and 128â€“186 as shown in Table 2 with the last predicted regions corresponding to the E (short part), G and H helices with the highest Î· value. The Dali search hit only the part corresponding to the G-H helices as the part structurally similar to the query structure (Figure S1 in the Supplementary Material). </t>
  </si>
  <si>
    <t xml:space="preserve">Hypothetical Protein AF0060 (2P06) </t>
  </si>
  <si>
    <t xml:space="preserve">The 3D structure and ADM of the hypothetical protein AF0060 (2P06) are presented in Figure 6i and 6j. </t>
  </si>
  <si>
    <t xml:space="preserve">The ADM predicts the almost whole region to be the compact region (3â€“83) as seen in Table 2. The Dali search hit portions corresponding to the G-H helices and a small portion of the corresponding E helix as the part with a 3D structure similar to the query structure (Figure S1 in Supplementary Material). </t>
  </si>
  <si>
    <t xml:space="preserve">Conserved hydrophobic residues in the E-to-H helix unit of (a) 1FSL, (b) 1MBN, (c) 1R8J, (d) 1XL3, (e) 2FM9, (f) 2NP5, and (g) 2P06. </t>
  </si>
  <si>
    <t xml:space="preserve">The conserved residues are labeled with the mark â€œË…â€. Any two residues with the same mark (one of the marks, #, %, â€¡, â€ , â–², â–¼, â– , â–¡, â—‹, â—Š, and âˆ†) in different helices denote that this residue pair makes a hydrophobic packing detected by the buried surface. </t>
  </si>
  <si>
    <t xml:space="preserve">In order to search for a 3D structure similar to that of the E-to-H helix unit, a 3D structure comparison program, Dalilite (http://ekhidna.biocenter.helsinki.fi/dali/star), was used [4] with the PDB structures. </t>
  </si>
  <si>
    <t xml:space="preserve">The 3D coordinates of the CÎ± atoms in the E-to-H units in soy bean leghemoglobin (PDB: 1FSL) were used as a query because the E-to-H unit in this protein has been confirmed as a folding core [2,3,26]. </t>
  </si>
  <si>
    <t xml:space="preserve">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â€œglobin-like foldâ€ at SCOP were discarded from the Dali search. </t>
  </si>
  <si>
    <t>CP003200</t>
  </si>
  <si>
    <t xml:space="preserve">Data used in comparative analysis were downloaded from the NCBI database (http://www.ncbi.nlm.nih.gov/genome/genomes/815), including complete genome sequences and annotation of K.Â pneumoniae isolates HS11286 (CP003200) (29), JM45 (CP006656), ATCC BAA-2146 (CP006659) (30), Kp13 (CP003999) (8), NJST258_1(CP006923) (7), and NJST258_2 (CP006918) (7). </t>
  </si>
  <si>
    <t xml:space="preserve">Additional sequence data were retrieved from our recent study on K.Â pneumoniae ST258 (7). Genome sequencing and assembly. </t>
  </si>
  <si>
    <t>CP006656</t>
  </si>
  <si>
    <t>CP006659</t>
  </si>
  <si>
    <t>CP003999</t>
  </si>
  <si>
    <t>CP006923</t>
  </si>
  <si>
    <t>CP006918</t>
  </si>
  <si>
    <t>EU552102</t>
  </si>
  <si>
    <t xml:space="preserve">There are currently four ITS sequences listed as â€œBartalinia robillardoidesâ€ in the NCBI GenBank nucleotide database. </t>
  </si>
  <si>
    <t xml:space="preserve">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</si>
  <si>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</si>
  <si>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KF656706</t>
  </si>
  <si>
    <t>HM802301</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</si>
  <si>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</si>
  <si>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t>
  </si>
  <si>
    <t>AF405301</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</si>
  <si>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</si>
  <si>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 xml:space="preserve">Although GenBank AF382366 is from the same strain that could be Bartalinia pondoensis, a blast search only confirmed the affiliation of the sequence to the genus but not to the species. </t>
  </si>
  <si>
    <t>AF382366</t>
  </si>
  <si>
    <t>GU727556</t>
  </si>
  <si>
    <t xml:space="preserve">Two cultures listed in the CBS collection as E. subulatus (CBS 458.88 and CBS 139.90) were found to be phylogenetically and morphologically distinct (Figs 1 &amp; 6, respectively) and represent different taxa. </t>
  </si>
  <si>
    <t xml:space="preserve">Highest similarity of the LSU sequences was found with â€œMollisia incrustataâ€ GenBank GU727556; however, this sequence does not appear to be congeneric with other Mollisia sequences on GenBank (data not shown) and thus the application of the supposed taxonomic lineage of Mollisia (Leotiomycetes; Helotiales; Dermateaceae) would not be confirmed here. </t>
  </si>
  <si>
    <t xml:space="preserve">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t>
  </si>
  <si>
    <t>EF589740</t>
  </si>
  <si>
    <t xml:space="preserve">Isolates are commonly associated with Eucalyptus, but the species can also occur on other hosts such as Apodytes abbottii, Mangifera indica and Syzygium cordatum (Crous 1993, Marincowitz et al. 2010). </t>
  </si>
  <si>
    <t xml:space="preserve">The LSU sequence of two strains of Mycotribulus from Eucalyptus pellita Ã— brassiana in Indonesia (this study) and E. camaldulensis in Thailand (BCC13341, GenBank accession EF589740, Rungjindamai et al. 2008), respectively, differed in their LSU sequence from M. mirabilis (Fig. 1) and might represent a second Mycotribulus species. </t>
  </si>
  <si>
    <t xml:space="preserve">Unfortunately no ITS sequence of BCC13341 was available for comparison. Authors: P.W Crous and D.A. </t>
  </si>
  <si>
    <t>Z73326</t>
  </si>
  <si>
    <t xml:space="preserve">GenBank accession numbers for downloaded sequences are shown before species names and culture collection numbers after species names. </t>
  </si>
  <si>
    <t xml:space="preserve">The tree was rooted to Saccharomyces cerevisiae (GenBank Z73326). </t>
  </si>
  <si>
    <t xml:space="preserve">Bartalinia robillardoides (CBS 122705). A. Colony sporulating on PDA. Bâ€“D. Section through conidiomatal wall, showing conidiogenous cells. Eâ€“G. Conidia. Bars: A = 250 Î¼m, all others = 10 Î¼m. </t>
  </si>
  <si>
    <t>PMC4188009</t>
  </si>
  <si>
    <t>2ei4</t>
  </si>
  <si>
    <t xml:space="preserve">Structural analysis was performed with CNS (BrÃ¼nger et al., 1998 â–¶), REFMAC5 (Murshudov et al., 2011 â–¶) and XtalView (McRee, 1993 â–¶). </t>
  </si>
  <si>
    <t xml:space="preserve">The structure of aR2 in the P321 crystal (PDB entry 2ei4) was used as an initial model. </t>
  </si>
  <si>
    <t xml:space="preserve">After rotational and translational searching with MOLREP (Vagin &amp; Teplyakov, 2010 â–¶), water and lipid molecules were added on the basis of the 2F o âˆ’ F c map and the structure was refined by several cycles of simulated-annealing and individual B-factor refinements. The final refinement of the protein structure using REFMAC5 resulted in an R cryst of 21.4% and an R free of 23.4% (Table 1 â–¶). </t>
  </si>
  <si>
    <t>1c3w</t>
  </si>
  <si>
    <t xml:space="preserve">It has been reported that the neutral purple form is destabilized in bR-containing vesicles reconstituted with egg lethicin, in which the transition from the neutral purple form into an inactive red form with Î»max at 480â€…nm takes place at pH 6.5 (Nasuda-Kouyama et al., 1990 â–¶). </t>
  </si>
  <si>
    <t xml:space="preserve">With respect to the protein structure in the P63 crystal, Glu194â€…OE2 in the structural model solved at 1.55â€…Ã… resolution (PDB entry 1c3w) has an unusually large B factor (62â€…Ã…2; Luecke et al., 1999 â–¶). </t>
  </si>
  <si>
    <t xml:space="preserve">(The B factor of Glu199â€…OE2 of aR2 in the H32 crystal is 31â€…Ã…2.) It is possible that the conformation of Glu194bR in the P63 crystal represents a mixed state between the neutral purple form and the alkaline pink form. There is another caveat to the structural model of bR that was built using the P63 crystal. </t>
  </si>
  <si>
    <t>3wqj</t>
  </si>
  <si>
    <t xml:space="preserve">PDB reference: archaerhodopsin-2, 3wqj </t>
  </si>
  <si>
    <t>1iw6</t>
  </si>
  <si>
    <t xml:space="preserve">(a) The structure of the proton-release channel observed for the neutral purple form of bR in the P622 crystal (purple; PDB entry 1iw6; Matsui et al., 2002 â–¶) is compared with those observed for aR2 in the P321 crystal (green; PDB entry 2ei4; Yoshimura &amp; Kouyama, 2008 â–¶), cR3 in the P321 crystal (orange; PDB entry 4jr8; Chan et al., 2014 â–¶) and dR3 in the R32 crystal (blue; PDB entry 4fbz; Zhang et al., 2013 â–¶). </t>
  </si>
  <si>
    <t xml:space="preserve">(b) The structure of the proton-release channel observed for the neutral purple form of bR in the P622 crystal (purple) is compared with those observed for the alkaline pink form of bR in the P622 crystal (yellow; PDB entry 1xok; Okumura et al., 2005 â–¶), bR in the C2 crystal (PDB entry 1brr; Essen et al., 1998 â–¶) and bR in the P63 crystal (PDB entry 1qhj; Belrhali et al., 1999 â–¶). (a, b, c) Protein packing in the hexagonal crystal of aR2 used in this study. </t>
  </si>
  <si>
    <t>4jr8</t>
  </si>
  <si>
    <t>4fbz</t>
  </si>
  <si>
    <t>1xok</t>
  </si>
  <si>
    <t xml:space="preserve">(b) The structure of the proton-release channel observed for the neutral purple form of bR in the P622 crystal (purple) is compared with those observed for the alkaline pink form of bR in the P622 crystal (yellow; PDB entry 1xok; Okumura et al., 2005 â–¶), bR in the C2 crystal (PDB entry 1brr; Essen et al., 1998 â–¶) and bR in the P63 crystal (PDB entry 1qhj; Belrhali et al., 1999 â–¶). </t>
  </si>
  <si>
    <t xml:space="preserve">(a, b, c) Protein packing in the hexagonal crystal of aR2 used in this study. The protein arrangement is described by space group H32 (red broken lines) or C2 (solid blue lines). </t>
  </si>
  <si>
    <t>1brr</t>
  </si>
  <si>
    <t>1qhj</t>
  </si>
  <si>
    <t>1vgo</t>
  </si>
  <si>
    <t xml:space="preserve">2F o âˆ’ F c maps around the retinal chromophore (a) and the FG loop (b) contoured at 1.6Ïƒ are superimposed on the structural model that was built in space group H32. </t>
  </si>
  <si>
    <t xml:space="preserve">The structures of the extracellular half of helix C (a) and the proton-release channel (b) of aR2 in the H32 crystal (purple, yellow and cyan) are compared with those observed in the C2221 crystal (salmon; PDB entry 1vgo; Enami et al., 2006 â–¶). </t>
  </si>
  <si>
    <t xml:space="preserve">(c) Structural differences between the H32 crystal and the P321 crystal (PDB entry 2ei4; blue; Yoshimura &amp; Kouyama, 2008 â–¶) and between the H32 crystal and the C2221 crystal (orange). The deviation of the CÎ± atom is plotted against the residue number. </t>
  </si>
  <si>
    <t xml:space="preserve">(c) Structural differences between the H32 crystal and the P321 crystal (PDB entry 2ei4; blue; Yoshimura &amp; Kouyama, 2008 â–¶) and between the H32 crystal and the C2221 crystal (orange). </t>
  </si>
  <si>
    <t xml:space="preserve">The deviation of the CÎ± atom is plotted against the residue number. (d) The B factors observed in the H32 crystal (magenta) and the P321 crystal (blue). </t>
  </si>
  <si>
    <t xml:space="preserve">The B factor of the CÎ± atom is plotted against the residue number. </t>
  </si>
  <si>
    <t xml:space="preserve">The structure of aR2 in the H32 crystal (green) is compared with those of the unphotolyzed state (salmon; PDB entry 1iw6; Matsui et al., 2002 â–¶) and the L state (yellow; PDB entry 1ucq; Kouyama et al., 2004 â–¶) of bR. </t>
  </si>
  <si>
    <t xml:space="preserve">Flash-induced absorption changes in aR2 at pH 6 (a, b) and pH 9 (c). (a) An aqueous suspension of claret membranes was excited with light pulses at 532â€…nm and absorption changes were recorded at various wavelengths. </t>
  </si>
  <si>
    <t>1ucq</t>
  </si>
  <si>
    <t xml:space="preserve">The dashed line represents the absorption change observed âˆ¼7â€…Âµs after the excitation. </t>
  </si>
  <si>
    <t xml:space="preserve">(a) Structural comparison of aR2 in the H32 crystal (green), bR in the P622 crystal (orange; PDB entry 1iw6; Matsui et al., 2002 â–¶), cR3 in the P321 crystal (blue; PDB entry 4jr8; Chan et al., 2014 â–¶) and dR3 in the R32 crystal (yellow; PDB entry 4fbz; Zhang et al., 2013 â–¶). </t>
  </si>
  <si>
    <t xml:space="preserve">(b) The N-terminal region of aR2 in the H32 crystal (green) is compared with that of aR1 in the P43212 crystal (grey; PDB entry 1uaz; Enami et al., 2003 â–¶). (c) The outline of the inter-trimer space in the hexagonal lattice found in the H32 crystal of aR2, viewed from the extracellular side. </t>
  </si>
  <si>
    <t>1uaz</t>
  </si>
  <si>
    <t xml:space="preserve">(b) The N-terminal region of aR2 in the H32 crystal (green) is compared with that of aR1 in the P43212 crystal (grey; PDB entry 1uaz; Enami et al., 2003 â–¶). </t>
  </si>
  <si>
    <t xml:space="preserve">(c) The outline of the inter-trimer space in the hexagonal lattice found in the H32 crystal of aR2, viewed from the extracellular side. The N-terminal region of aR2 is shown in magenta. </t>
  </si>
  <si>
    <t>PMC4208647</t>
  </si>
  <si>
    <t>A23187</t>
  </si>
  <si>
    <t xml:space="preserve">Then, we investigated whether VNUT gene expression is linked with the secretion of nucleotides from MEGâ€01 cells. </t>
  </si>
  <si>
    <t xml:space="preserve">Nucleotide secretion was triggered by the addition of A23187, a Ca2+ ionophore, since it causes entry of extracellular Ca2+ into the cell interior; the resultant rapid increase in Ca2+ facilitates exocytosis of secretory vesicles. </t>
  </si>
  <si>
    <t xml:space="preserve">As shown in Figure 4A, appreciable amounts of ATP and ADP were released from the cells in a timeâ€dependent fashion. In the absence of extracellular Ca2+ in the medium, no A23187â€dependent release of nucleotides was observed. </t>
  </si>
  <si>
    <t>PMC4208930</t>
  </si>
  <si>
    <t>Q1KL41</t>
  </si>
  <si>
    <t xml:space="preserve">For Pf01506 ID this database did not identify any rare codon cluster while for Pf08300 and Pf08301 IDs two rare codon clusters were identified. </t>
  </si>
  <si>
    <t xml:space="preserve">These rare codon clusters were found in different loci sequences of NS5A and Sherlocc program for NS5A revealed two TrEMBL entries; Q1KL41-9HEPC and Q1KL34_9HEPC. </t>
  </si>
  <si>
    <t xml:space="preserve">The protein was predicted to be mainly hydrophilic and contain no transmembrane helices.46 A recent study using bioinformatics assisted modeling suggested a three-domain organization with domain I (a.a. 1-213) located in the N-terminal region, and Domain II (a.a. </t>
  </si>
  <si>
    <t>Q1KL34</t>
  </si>
  <si>
    <t>HQ917678</t>
  </si>
  <si>
    <t xml:space="preserve">All available H3N8 CIV full-length HA sequences published up until 25-Jun-2012 were downloaded from the Influenza Virus Resource, National Center for Biotechnology Information (NCBI) database. </t>
  </si>
  <si>
    <t xml:space="preserve">Additionally, HAs of viruses previously sequenced by members of our laboratory (GenBank accession numbers HQ917678â€“HQ917681) were included. </t>
  </si>
  <si>
    <t xml:space="preserve">In total, there were 62 sequences (19 new shelter, 9 Colorado and Wyoming strains previously isolated by members of our laboratory, and 34 published sequences). Potential antigenic regions were identified according to sites reported for human and equine influenza H3 viruses [17â€“21]. </t>
  </si>
  <si>
    <t>HQ917681</t>
  </si>
  <si>
    <t>PMC4255936</t>
  </si>
  <si>
    <t>AY238887</t>
  </si>
  <si>
    <t xml:space="preserve">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t>
  </si>
  <si>
    <t xml:space="preserve">Effector genes were PCR amplified with primers containing attachment (att) sites for GatewayÂ® recombination according to manufacturerâ€™s instructions and recombined by BP reaction in vector pDONR-221 kindly donated by AgnÃ¨s Roure [56]. The resulting pENTR vectors were deposited to the Addgene plasmid repository. </t>
  </si>
  <si>
    <t>GO:0045087</t>
  </si>
  <si>
    <t xml:space="preserve">Validated candidate genes are labelled with asterisk. </t>
  </si>
  <si>
    <t xml:space="preserve">A mapping of Gene Ontology Terms revealed immune system associated functions for Card9 and Defb1 (e.g. â€˜positive regulation of I-kappaB kinase/NF-kappaB cascadeâ€™, Gene Ontology Term number (GO): 0005737 and â€˜innate immune responseâ€™, GO:0045087 for Defb1). </t>
  </si>
  <si>
    <t xml:space="preserve">Ephx2 could be mapped to â€˜catalytic activityâ€™ (GO: 0003824), â€˜metabolic process (GO: 0008152)â€™ or â€˜lipid phosphatase activityâ€™ (GO: 0042577) among others. For Efcab6 only one term was found, i.e. â€˜calcium ion bindingâ€™ (GO: 0005509). </t>
  </si>
  <si>
    <t>PMC4337061</t>
  </si>
  <si>
    <t>JQ799139</t>
  </si>
  <si>
    <t xml:space="preserve">TO-cells originating from Atlantic salmon (Salmo salar L) head kidney leukocytes characterized to possess macrophage/dendritic-like properties [10,11], were propagated at 20Â°C in HMEM (Eagleâ€™s minimal essential medium [MEM] with Hanksâ€™ balanced salt solution [BSS]) supplemented with L-glutamine, MEM nonessential amino acids, gentamicin sulfate, and 10% FBS. </t>
  </si>
  <si>
    <t xml:space="preserve">The virus used to inoculate the TO-cells has previously been described [6] and characterized by sequencing to be salmonid alphavirus subtype 3 (SAV-3) (Genebank accession JQ799139). </t>
  </si>
  <si>
    <t xml:space="preserve">One batch of TO-cells was treated with 500 ng/ml of Atlantic salmon recombinant Type I in triplicates and another was infected with SAV-3 at MOI 1 when the cells were 80% confluent. Thereafter, both the type I IFN treated and SAV-3 infected cells were incubated at 15Â°C in maintenance media using HMEM growth media supplemented with 2% FBS. </t>
  </si>
  <si>
    <t>PMC4361142</t>
  </si>
  <si>
    <t>rs73885319</t>
  </si>
  <si>
    <t xml:space="preserve">Imputation was performed using MACH and minimac software (http://www.sph.umich.edu/csg/abecasis/mach/) based on phase 1 alpha freeze version 3 data of the 1000 Genomes Project multi-ethnic panel. </t>
  </si>
  <si>
    <t xml:space="preserve">Imputed SNP dosages and best guess genotypes for rs73885319, rs60910145, and rs71785313 in APOL1 gene were extracted from the imputation dataset to generate G1 and G2 APOL1 risk haplotypes. </t>
  </si>
  <si>
    <t xml:space="preserve">Imputation quality indicated by R2 estimates in MACH for rs73885319, rs60910145, and rs71785313 were 0.84, 0.84, and 0.94, respectively. An R2â€‰&gt;â€‰0.30 indicates good accuracy of genotype imputation. </t>
  </si>
  <si>
    <t>rs60910145</t>
  </si>
  <si>
    <t>rs71785313</t>
  </si>
  <si>
    <t>ATU91966</t>
  </si>
  <si>
    <t xml:space="preserve">Cloning and Identification of rbcL and rbcS from C. oleifera </t>
  </si>
  <si>
    <t xml:space="preserve">To clone rbcL, forward and reverse primers 5â€²-GGGAGGGACTTATGTCACCA-3â€² and 5â€²-TGTATTCGGCTCAATCCTTT-3â€² were designed in reference to the rbcL nucleotide sequences from Arabidopsis thaliana (GenBank access number: ATU91966), Brassica napus (AF267640), and Glycine max (EU717256 and Z95552) using Primer Premier 5.0. </t>
  </si>
  <si>
    <t xml:space="preserve">Polymerase chain reaction (PCR) was carried out in a 20 Î¼l reaction containing 12.5 Î¼l PrimeSTAR buffer, 0.5 mM dNTPs, 1.5 mM MgCl2, 0.5 mM of each primer, 1 U PrimeSTAR HS DNA Polymerase (Takara, Dalian, China), and 20 ng of the total genomic DNA as a template. Cycling conditions consisted of pre-cycling at 98Â°C for 2 min, and 36 cycles of denaturation at 98Â°C for 40 s, annealing at 54.5 Â°C for 40 s, elongation at 72Â°C for 2 min, and an elongation phase at 72Â°C for 7 min. </t>
  </si>
  <si>
    <t>AF267640</t>
  </si>
  <si>
    <t>EU717256</t>
  </si>
  <si>
    <t>Z95552</t>
  </si>
  <si>
    <t>KC143082</t>
  </si>
  <si>
    <t xml:space="preserve">After sequencing, the product was confirmed to be 1,522 bp containing a 1,425 bp coding region and encoding 475 amino acids with a molecular mass of 52.63 kDa. </t>
  </si>
  <si>
    <t xml:space="preserve">The nucleotide sequence was 99% homologous with that from other Camellia species, such as Camellia sinensis (GenBank accession number: KC143082), Camellia japonica (L12602), and Camellia granthamiana (AF380034). </t>
  </si>
  <si>
    <t xml:space="preserve">Such a high homology suggested that this fragment from C. oleifera was rbcL gene, which was designated as Co-rbcL. The sequence has been deposited in GenBank with an accession no. KJ721197. </t>
  </si>
  <si>
    <t>L12602</t>
  </si>
  <si>
    <t>AF380034</t>
  </si>
  <si>
    <t>EF011075</t>
  </si>
  <si>
    <t xml:space="preserve">Sequence analysis showed that this fragment had 324 bp (Figures 4A,B) encoding a deduced peptide sequence of 122 amino acids. </t>
  </si>
  <si>
    <t xml:space="preserve">This sequence shared 94% homology with rbcS of C. sinensis (GenBank accession no. EF011075), suggesting that it was a fragment of rbcS gene. </t>
  </si>
  <si>
    <t xml:space="preserve">Based on this fragment, a set of gene specific primers were designed in order to obtain the 5â€² and 3â€² ends (Figures 4Câ€“F). The resultant full-length rbcS gene was found to be 615 bp. </t>
  </si>
  <si>
    <t xml:space="preserve">The GC content of this sequence was about 49.15%. </t>
  </si>
  <si>
    <t>rs7041</t>
  </si>
  <si>
    <t xml:space="preserve">PHF-11 variants have been shown to be involved with vitamin D levels in other pathologies, such as asthma [41]. </t>
  </si>
  <si>
    <t xml:space="preserve">Besides investigations on VDR variants, 2 SNPs of the vitamin D-binding protein (DBP), that is, the 416 variant Glu (rs7041) and the 420 variant Lys (rs4588), were analysed. </t>
  </si>
  <si>
    <t xml:space="preserve">A significantly reduced frequency of the 420 variant Lys was found in IBD patients compared to controls [42]. In conclusion, the influence of VDR variants on IBD risk is still poorly defined. </t>
  </si>
  <si>
    <t>rs4588</t>
  </si>
  <si>
    <t>PMC4551926</t>
  </si>
  <si>
    <t>GSE35156</t>
  </si>
  <si>
    <t xml:space="preserve">Hi-C data sources and processing </t>
  </si>
  <si>
    <t xml:space="preserve">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t>
  </si>
  <si>
    <t xml:space="preserve">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t>
  </si>
  <si>
    <t>GM12878</t>
  </si>
  <si>
    <t>IGSR/1000 Genomes</t>
  </si>
  <si>
    <t>GSE43070</t>
  </si>
  <si>
    <t>GSE48592</t>
  </si>
  <si>
    <t xml:space="preserve">The in situ Hi-C data sets of human cell lines GM12878, IMR90, K562, HMEC, HUVEC and NHEK were downloaded from NCBI with accession number GSE63525 (15). </t>
  </si>
  <si>
    <t xml:space="preserve">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t>
  </si>
  <si>
    <t>GSE63525</t>
  </si>
  <si>
    <t xml:space="preserve">Parameter calculation from Hi-C chromatin interactions </t>
  </si>
  <si>
    <t xml:space="preserve">Five traditional Hi-C maps are denoted as hESC-T, GM12878-T, IMR90-T, mESC-T and Cortex-T to represent three human cell lines and two mouse cell lines, while six in situ Hi-C maps are denoted as GM12878-I, IMR90-I, K562-I, HMEC-I, HUVEC-I and NHEK-I to represent corresponding human cell lines. </t>
  </si>
  <si>
    <t xml:space="preserve">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t>
  </si>
  <si>
    <t xml:space="preserve">Structural characteristics and biological functions of TADs. </t>
  </si>
  <si>
    <t xml:space="preserve">(A) Structures and functions of two TADs from chromatin region (Chr1:180,470,000-181,145,000) in cell line GM12878-I at 5 kb resolution. </t>
  </si>
  <si>
    <t xml:space="preserve">The two-dimensional interaction heat map, epigenomic signals, RNA expression, DNA repeats and reference genes are shown. Arrow indicates the boundary position between two TADs. </t>
  </si>
  <si>
    <t xml:space="preserve">There exist different kinds of structural changes across cell lines, which can be captured by interaction blocks and corresponding AP values. </t>
  </si>
  <si>
    <t xml:space="preserve">Figure 3 illustrates that TAD can undergo block split when comparing human cell lines GM12878-I with IMR90-I. </t>
  </si>
  <si>
    <t xml:space="preserve">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t>
  </si>
  <si>
    <t xml:space="preserve">Intuitively, the statistically significant chromatin interactions in cell line GM12878-I are more dispersedly distributed compared with those in cell line IMR90-I, which is accurately captured by interaction blocks and the parameter AP. </t>
  </si>
  <si>
    <t xml:space="preserve">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t>
  </si>
  <si>
    <t xml:space="preserve">Structural rearrangement across human cell lines GM12878-I and IMR90-I. </t>
  </si>
  <si>
    <t xml:space="preserve">The TAD region and bidirectional extensions (Chr2: 175,410,000-176,195,000) are shown, including interaction heat maps at 5 kb resolution, clustered interaction blocks, epigeomic signals, RNA expression, DNA repeats and reference genes. The presentation scheme is the same as Figure 2A. </t>
  </si>
  <si>
    <t>NM_000693</t>
  </si>
  <si>
    <t xml:space="preserve">We applied whole exome sequencing in Colombianâ€”South American trios. </t>
  </si>
  <si>
    <t xml:space="preserve">Two missense novel SNVs were found in the same child: ALDH1A3 (RefSeq NM_000693: c.1514T&gt;C (p.I505T)) and FOXN1 (RefSeq NM_003593: c.146C&gt;T (p.S49L)). </t>
  </si>
  <si>
    <t xml:space="preserve">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t>
  </si>
  <si>
    <t>NM_003593</t>
  </si>
  <si>
    <t xml:space="preserve">WES was applied in search of de novo variants that might be causative of ASD in four family trios from Colombia. </t>
  </si>
  <si>
    <t xml:space="preserve">Two de novo non-synonymous mutations affecting ALDH1A3 (RefSeq NM_000693, MIM:600463) and FOXN1 (RefSeq NM_003593.2, MIM:600838) genes were uncovered in the same child (FAM07). </t>
  </si>
  <si>
    <t xml:space="preserve">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[18â€“23]. </t>
  </si>
  <si>
    <t>600463</t>
  </si>
  <si>
    <t>NM_003593.2</t>
  </si>
  <si>
    <t>600838</t>
  </si>
  <si>
    <t>NM_006186.3</t>
  </si>
  <si>
    <t xml:space="preserve">Variant prioritization and analysis </t>
  </si>
  <si>
    <t xml:space="preserve">One synonymous de novo SNV, located in NR4A2 (Table 1, RefSeq NM_006186.3, MIM:601828; c.779G&gt;T [p.S119]) and one de novo insertion in the ORF GAS8-AS1 (Table 1, RefSeq NC_000016.10, MIM:605179; g.90095617_90095618insCTGCGGGGCAGC) were found in the proband of Fam10. </t>
  </si>
  <si>
    <t xml:space="preserve">The possible effect of the synonymous variant on mRNA stability was analyzed using SilVA [47], as in Oâ€™Roak,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t>
  </si>
  <si>
    <t>601828</t>
  </si>
  <si>
    <t>NC_000016.10</t>
  </si>
  <si>
    <t>605179</t>
  </si>
  <si>
    <t>605178</t>
  </si>
  <si>
    <t xml:space="preserve">The possible effect of the synonymous variant on mRNA stability was analyzed using SilVA [47], as in Oâ€™Roak, B.J. et al., 2012 another synonymous variant was reported in this gene [10], and ESEfinder for possible de novo splicing regions [48,49], but no effects on mRNA stability or possible new splice sites were found (Table 2). </t>
  </si>
  <si>
    <t xml:space="preserve">The insertion in GAS8-AS1 (Table 1) was analyzed using ESEfinder to determine if it might alter GAS8 gene (MIM:605178) splice since it is located in intron 2. </t>
  </si>
  <si>
    <t xml:space="preserve">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t>
  </si>
  <si>
    <t xml:space="preserve">ESEfinder did not show any new probable splicing site for the Indel in GAS8-AS1 or even GAS8 (Table 2). </t>
  </si>
  <si>
    <t xml:space="preserve">Two non-synonymous de novo variants were uncovered in the affected child of family Fam07 within ADLH1A3 (RefSeq NM_000693: c.1514T&gt;C (p.I505T)) and FOXN1 (RefSeq NM_003593: c.146C&gt;T (p.S49L)) (Fig 1). </t>
  </si>
  <si>
    <t xml:space="preserve">SIFT [50] predictions indicate that the FOXN1 alteration is harmful; while PolyPhen [51] and PROVEAN [52] predict that the SNV located in ADLH1A3 is deleterious (Table 2). The other two families: Fam02 and Fam09 did not reveal any de novo mutations on the affected probands. </t>
  </si>
  <si>
    <t>PMC4591669</t>
  </si>
  <si>
    <t>JU090712</t>
  </si>
  <si>
    <t xml:space="preserve">The contigs from Velvet assembly were cleaned of homopolymers, sequences of low complexity and adapter remnants using the program seqclean_x86_64 (http://compbio.dfci.harvard.edu/tgi/software/). </t>
  </si>
  <si>
    <t xml:space="preserve">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t>
  </si>
  <si>
    <t xml:space="preserve">Throughout the pre-processing, data were managed via the MySQL server. Read mapping and BLAST searches </t>
  </si>
  <si>
    <t>JU090733</t>
  </si>
  <si>
    <t>J02482</t>
  </si>
  <si>
    <t xml:space="preserve">To identify highly similar sequences within the assembled contigs, each contig was used as query in a BLASTN search against all contigs with an e-value cutoff 10âˆ’100. </t>
  </si>
  <si>
    <t xml:space="preserve">BLASTX searches for significant hits with an e-value &lt;10âˆ’15 were conducted against predicted peptides of peach (Peach v1.042), apple (Malus Ã— domestica Genome v1.043), grape vine (Vitis vinifera 12X March 2010 release of the draft genome44), Arabidopsis (TAIR 10.045) and 25 previously assembled sweet cherry sequences29 (GenBank JU090712 to JU090733). </t>
  </si>
  <si>
    <t xml:space="preserve">Results of these BLAST analyses were also referred to as â€˜PAVE hitsâ€™. The sequence data were downloaded from Phytozome v.8.046 except for the sweet cherry sequences. </t>
  </si>
  <si>
    <t>P50694</t>
  </si>
  <si>
    <t xml:space="preserve">The most abundant contig by far was Pa_24402 with a FPKM sum of 523â€‰781 over the 24 samples, or 4.2 million mapped reads total. </t>
  </si>
  <si>
    <t xml:space="preserve">Its best B2G hit was GenBank accession P50694, a glucan endo-1,3-Î²-glucosidase or thaumatin-like protein, the most abundant soluble protein in the ripe sweet cherry fruit.59 Five other â€˜Top 40â€™ contigs also had B2G hits to published P. avium sequences: Pa_11846 (P. avium allergen 1), Pa_29501 (non-specific lipid transfer protein), Pa_00414 (phenylalanine ammonia-lyase 1), Pa_21625 (thaumatin-like protein) and Pa_03818 (anthocyanidin 3-O-glucosyltransferase). </t>
  </si>
  <si>
    <t xml:space="preserve">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t>
  </si>
  <si>
    <t>IPR002022</t>
  </si>
  <si>
    <t>InterPro</t>
  </si>
  <si>
    <t xml:space="preserve">The corresponding pectate lyase may be involved in cell wall loosening and rearrangement during the rapid cell fruit growth occurring at this time. </t>
  </si>
  <si>
    <t xml:space="preserve">The finding is in line with the expression peak of the apple pectate lyase MdPL1 in growing apple.72 In our transcriptome, a total of eight contigs contained the pectate lyase/Amb allergen motif (IPR002022), four of which were predicted to represent full-length ORFs. </t>
  </si>
  <si>
    <t xml:space="preserve">Three of these contigs were in cluster NG1: The above mentioned Pa_07062 (NG1-QT44), Pa_06731, and, in cluster NG1-QT18, Pa_03006. The latter one had two prominent expression maxima, 24 and 66 DAFB, while the former ones were not expressed during Stage III. </t>
  </si>
  <si>
    <t>BG319625</t>
  </si>
  <si>
    <t xml:space="preserve">The latter one had two prominent expression maxima, 24 and 66 DAFB, while the former ones were not expressed during Stage III. </t>
  </si>
  <si>
    <t xml:space="preserve">Interestingly, contig Pa_03006 was the best hit of a pectate lyase from sour cherry (PcPEL1, GenBank BG319625; 98% identity), which was highly expressed during the Stage III, and only slightly upregulated during Stage I in developing sour cherry.73 </t>
  </si>
  <si>
    <t xml:space="preserve">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Tableâ€…S8, Supplementary Tableâ€…S4). </t>
  </si>
  <si>
    <t>JU090722</t>
  </si>
  <si>
    <t xml:space="preserve">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t>
  </si>
  <si>
    <t xml:space="preserve">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t>
  </si>
  <si>
    <t>IPR012392</t>
  </si>
  <si>
    <t xml:space="preserve">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t>
  </si>
  <si>
    <t xml:space="preserve">Contigs Pa_08907 and Pa_06166 were, together with Pa_01742 (NG1-QT43), the only three exocarp-specific contigs in Group 1F, which contained a full-length ORF and the InterPro motif very-long-chain 3-ketoacyl-CoA synthase (IPR012392), essential in wax biosynthesis. </t>
  </si>
  <si>
    <t xml:space="preserve">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t>
  </si>
  <si>
    <t>AY376878</t>
  </si>
  <si>
    <t xml:space="preserve">With Pa_06731 (NG1-QT43), it is the most abundant pectate lyase transcript in the sweet cherry fruit transcriptome. </t>
  </si>
  <si>
    <t xml:space="preserve">It was the best hit of a ripening associated pectate lyase from apple (GenBank AY37687814) and the third best hit of the ripening associated pectate lyase PcPEL1 from sour cherry73 (best hit of PcPEL1 was Pa_03006, NG1-QT18; see above). </t>
  </si>
  <si>
    <t xml:space="preserve">Contig Pa_14097 was more expressed in the exocarp than in the mesocarp (80 DAFB exocarp, 1161Â±43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t>
  </si>
  <si>
    <t xml:space="preserve">Contig Pa_14097 was more expressed in the exocarp than in the mesocarp (80 DAFB exocarp, 1161Â±43 FPKM; mesocarp, 245 FPKM), suggesting that in sweet cherry fruit, this ripening associated pectate lyase is mostly relevant for the expansion growth of the exocarp cells. </t>
  </si>
  <si>
    <t xml:space="preserve">Altogether, the pectate lyase/Amb allergen motif (IPR002022) was identified in eight contigs, four of which were also predicted to contain a full-length ORF. </t>
  </si>
  <si>
    <t xml:space="preserve">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t>
  </si>
  <si>
    <t>PMC4605685</t>
  </si>
  <si>
    <t>GO:0015979</t>
  </si>
  <si>
    <t xml:space="preserve">GRMZM2G052544 and its syntenic orthologue (Si017608m.g) were BS-enriched (S5 Table), showed high expression in expanded leaf in C4 species and low expression in rice, which indicated it may be essential for C4 photosynthesis. </t>
  </si>
  <si>
    <t xml:space="preserve">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t>
  </si>
  <si>
    <t xml:space="preserve">These genes may also play an important role in the evolution of C4. </t>
  </si>
  <si>
    <t>GO:0055114</t>
  </si>
  <si>
    <t>GO:0016020</t>
  </si>
  <si>
    <t>GO:0009507</t>
  </si>
  <si>
    <t>GO:0009535</t>
  </si>
  <si>
    <t>GO:0005886</t>
  </si>
  <si>
    <t>GO:0009941</t>
  </si>
  <si>
    <t>GO:0003677</t>
  </si>
  <si>
    <t>GCA_000418415.1</t>
  </si>
  <si>
    <t xml:space="preserve">Generated sequence data was compared with two perciform fish genomes that have been publicly released: Thunnus orientalis (Pacific bluefin tuna; NCBI Assembly GCA_000418415.1;[25]), and Oreochromis niloticus (Nile tilapia, NCBI Assembly GCA_000188235.2). </t>
  </si>
  <si>
    <t xml:space="preserve">The 133,062 contigs (684,497,465Â bp) of T. orientalis and the 77,755 (927,696,114Â bp) of O. niloticus genomes were downloaded and BLASTN [40] was used to search for similar transcripts. Default parameters were used for BLASTN searches, with the following exceptions to account for the divergence and short length of the sequences available: minimum alignment size 80Â nt, minimum percentage of sequence identity 25Â %, maximum e-value 0.001 and low complexity mask on. </t>
  </si>
  <si>
    <t>GCA_000188235.2</t>
  </si>
  <si>
    <t xml:space="preserve">The parameters that were chosen from this server were the best tridimensional model that was generated, the prediction of the Enzyme Commission Number EC number and the gene ontology (GO) terms. </t>
  </si>
  <si>
    <t xml:space="preserve">The tridimensional model that was generated was used for a structural alignment with the HsNMNAT-1 model (PDB ID: 1KQO) (Zhou et al. 2002), which was generated from the X-Ray Diffraction (XRD) database and registered on the PDB database (Bernstein et al. 1978). </t>
  </si>
  <si>
    <t xml:space="preserve">This process was performed using UCSF Chimera v.1.8 software (Pettersen et al. 2004). T. cruzi culture and DNA extraction - T. cruziepimastigotes were cultured at 27ÂºC in Schneider medium (Sigma S9895) that was supplemented with 10% (v/v) foetal bovine serum (Gibco) (Baker &amp; Price 1973, Miralles et al. 2002). </t>
  </si>
  <si>
    <t xml:space="preserve">Fig. 2A:tertiary structure model of the nicotinamide mononucleotide adenylyltransferase of Trypanosoma cruzi (TcNMNAT) hypothetical sequence using the I-TASSER server. Î±-helices are shown in blue and Î²-sheets are shown in red. </t>
  </si>
  <si>
    <t xml:space="preserve">The N-terminal methionine and C-terminal tyrosine residues are shown in black (C-score: -5 &lt; -0.70 &lt; 2, TM-score: 0.62 Â± 0.14 &gt; 0.5, RMSD: 7.6 Â± 4.3 Ã…); B: overlap of the TcNMNAT model with the tertiary structure of the HsNMNAT (1KQO) protein. </t>
  </si>
  <si>
    <t xml:space="preserve">HsNMNAT is shown in yellow and TcNMNAT is shown in red and blue (RMSD between 170 atom pairs: 0.897 Ã…). Additionally, the I-TASSER server predicted the function of the protein. </t>
  </si>
  <si>
    <t>600259</t>
  </si>
  <si>
    <t xml:space="preserve">Multiplex ligation-dependent PCR amplification (MLPA) was performed using a commercially available kit (MRC Holland, Amsterdam, The Netherlands). </t>
  </si>
  <si>
    <t xml:space="preserve">No copy-number alterations were identified in any exons of the MLH1, PMS2 (MIM #600259), MSH2, and MSH6 (MIM #600678) genes in either proband. </t>
  </si>
  <si>
    <t xml:space="preserve">Sequence alterations across the MLH1 and PMS2 genes were further assessed using long-range PCR and Sanger sequencing. No sequence alterations were detected in the MLH1 or PMS2 genes except for the c.-28A&gt;G and c.-7C&gt;T heterozygous variants in the MLH1 5â€²UTR. </t>
  </si>
  <si>
    <t>600678</t>
  </si>
  <si>
    <t>138120</t>
  </si>
  <si>
    <t xml:space="preserve">M.CviPI enzyme methylates accessible DNA at GpC sites, whereas nucleosome-bound DNA is inaccessible and remains refractory to GpC methylation. </t>
  </si>
  <si>
    <t xml:space="preserve">The promoter of the HSPA5 (MIM #138120) gene, known to be nucleosome free and accessible, was used as a control for GpC methyltransferase M.CviPl in each sample examined. </t>
  </si>
  <si>
    <t xml:space="preserve">GpCpG sites were excluded from analysis. Nucleosome occupancy was defined as a region â‰¥150 bp that was inaccessible to M.CviPI. </t>
  </si>
  <si>
    <t xml:space="preserve">The genome of MaHV-1 is the first metatherian herpesvirus to be sequenced. </t>
  </si>
  <si>
    <t xml:space="preserve">Excluding the genomic termini, which remained unresolved, the final genome length of MaHV-1 was approximately 140.1 kbp (Fig.Â 1) [GenBank:KT594769], larger than previously predicted. </t>
  </si>
  <si>
    <t xml:space="preserve">This difference appears to be due to a larger than predicted inverted repeat region [15]. This included a 98.8 kbp UL region and a 15.3 kbp US region flanked by 13 kbp inverted repeat sequences (IRS/TRS). </t>
  </si>
  <si>
    <t>BAP00706</t>
  </si>
  <si>
    <t xml:space="preserve">Comparison of other viral core genes yielded similar clustering patterns. </t>
  </si>
  <si>
    <t xml:space="preserve">Comparison of the MaHV-1 UL27 and UL30 ORFs with those of the recently sequenced fruit bat herpesvirus 1 (FbHV-1) [GenBank:BAP00706 and GenBank:YP_009042092; UL27 and UL30, respectively] showed that these ORFs shared 71 and 67Â % pairwise aa identity, respectively (83 and 78Â % aa similarity). </t>
  </si>
  <si>
    <t xml:space="preserve">This similarity is comparable to that seen between MaHV-1 and HHV-1/HHV-2 (TableÂ 1 and Fig.Â 2), which may offer some insight into their evolutionary relationship, for example, may suggest transmission of herpesviruses from primates to bats, and then to marsupials. </t>
  </si>
  <si>
    <t xml:space="preserve">Identification of downstream targets of CHIR and LIF in mESCs </t>
  </si>
  <si>
    <t xml:space="preserve">To screen the possible shared targets of the Wnt/Î²-catenin and LIFâ€“Stat3 signaling pathways, we performed a DNA microarray analysis in mESCs treated with or without CHIR (GEO Number: GSE50393). </t>
  </si>
  <si>
    <t xml:space="preserve">We then looked for genes that were upregulated by 1.5 times or greater by CHIR treatment or by Stat3 stimulation (Bourillot et al., 2009). From this comparison, two common targets emerged: Trh and Sp5 (Fig.Â 1A). </t>
  </si>
  <si>
    <t>PMC4748402</t>
  </si>
  <si>
    <t>3R5N</t>
  </si>
  <si>
    <t xml:space="preserve">A pharmacophore model is a 3D arrangement of physicochemical features (e.g., hydrogen bond donor/acceptor, hydrophobic area, aromatic ring) that represents the key interactions between a ligand molecule and its target protein. </t>
  </si>
  <si>
    <t xml:space="preserve">As an example, the chemical interaction pattern that defines the interaction of magnolol with the binding site of PPARÎ³ (PDB 3R5N) is presented in Fig. 2A [for more details about the significance of this example the reader is referred to (Zhang et al., 2011) and (Fakhrudin et al., 2010)]. </t>
  </si>
  <si>
    <t xml:space="preserve">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t>
  </si>
  <si>
    <t xml:space="preserve">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t>
  </si>
  <si>
    <t xml:space="preserve">(A) Two molecules of magnolol concomitantly occupying the binding site of PPARÎ³ (PDB 3R5N) are shown, with the chemical interaction pattern that defines the activity of the molecules depicted. </t>
  </si>
  <si>
    <t xml:space="preserve">Yellow spheres represent hydrophobic interactions, red and green arrows mark hydrogen bond acceptor and donor atoms. This interaction pattern may be converted into a structure-based pharmacophore model and used for virtual screening. </t>
  </si>
  <si>
    <t>PMC4762546</t>
  </si>
  <si>
    <t>JQ315225</t>
  </si>
  <si>
    <t xml:space="preserve">Polymerase chain reaction </t>
  </si>
  <si>
    <t xml:space="preserve">Based on cytochrome oxidase subunit I sequences of I. hookeri available in GenBank (JQ315225.1), we designed primers and a Taqman probe for Real-Time PCR to specifically detect I. hookeri: Iphag583f 5â€²-TTGCTGTTCCAACAGGAGTAAA-3â€² and Iphag820r 5â€²-CAAAAAATTGCAAAAACTGC-3â€² and probe Iphag612s 6FAMÂ®-AGATGATAAGCTTCAATAAATGGAA-TAMRAÂ®. </t>
  </si>
  <si>
    <t xml:space="preserve">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t>
  </si>
  <si>
    <t>PF00823</t>
  </si>
  <si>
    <t xml:space="preserve">Protein sequences containing repeating pentapeptide-2 (PF01469) domains and an N-terminal PPE domain (PF00823) were aligned using MUSCLE [19] with 16 iterations. </t>
  </si>
  <si>
    <t xml:space="preserve">Only the PPE domain is used to avoid bias due to repeat related length variation. Phylogenetic and molecular evolutionary analyses were conducted using MEGA version 6 [20]. </t>
  </si>
  <si>
    <t xml:space="preserve">Phylogenetic tree showing the evolutionary relationship between protein sequences containing both pentapeptide-2 domain (PF01469) repeats and a PPE domain (PF00823). </t>
  </si>
  <si>
    <t xml:space="preserve">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t>
  </si>
  <si>
    <t xml:space="preserve">Internal similarity of the longest pentapeptide-2 repeat protein. </t>
  </si>
  <si>
    <t xml:space="preserve">A HMM-HMM dotplot with the longest protein (GI:148824559) containing pentapeptide-2 repeats (Pfam: PF01469) compared against itself. </t>
  </si>
  <si>
    <t xml:space="preserve">Darker dots indicate higher sequence similarity. The domain architecture is shown on top. </t>
  </si>
  <si>
    <t xml:space="preserve">The domain architecture is shown on top. </t>
  </si>
  <si>
    <t xml:space="preserve">Red is the PPE family (PF00823), blue is pentapeptide-2 repeats (PF01469), green is a conserved motif (see S2 Fig). </t>
  </si>
  <si>
    <t xml:space="preserve">(B) Autocorrelation plot of the data shown in (A) It visualizes the clear similarity between the cassette expansions. Six peaks indicate that six recent expansions have taken place. </t>
  </si>
  <si>
    <t xml:space="preserve">The line plot shows HMM alignment score between the protein sequence and HMM profiles for four different pentapeptide repeats. </t>
  </si>
  <si>
    <t xml:space="preserve">The top track shows predicted Pfam-A domains, red is PPE (PF00823) and blue is Pentapeptide-2 (PF01469). </t>
  </si>
  <si>
    <t xml:space="preserve">The regions in the second track are based of the best fitting HMM score. The third track with pentapeptide-2 region classification is determined by applying a heuristic filter to the second track. </t>
  </si>
  <si>
    <t>PMC4860839</t>
  </si>
  <si>
    <t>3NMW</t>
  </si>
  <si>
    <t xml:space="preserve">Crystals of the APCâ€“ARM/Amer1-A1 complex belonged to the P212121 space group, with one set of the complex in each asymmetric unit. </t>
  </si>
  <si>
    <t xml:space="preserve">The structure was determined at 1.90â€‰Ã… by the method of molecular replacement with the CCP4 program Phaser [37], using the structure of APCâ€“ARM by itself (PDB code: 3NMW) [10] as the searching model. </t>
  </si>
  <si>
    <t xml:space="preserve">After model-building by Coot [38] and refinement by the CCP4 program REFMAC [39, 40], the final model has an R/R free factor of 18.06%/22.13%. In the Ramachandran plot, 99.4 and 0.6% of residues are in the most favored and allowed regions, respectively. </t>
  </si>
  <si>
    <t>PMC4929921</t>
  </si>
  <si>
    <t>KJ612067</t>
  </si>
  <si>
    <t xml:space="preserve">qPCR of the Actin locus [34] was used to quantify coral host, Symbiodinium clade C and Symbiodinium clade D on 332 samples following Mieog et al. [35] (details in the electronic supplementary material, File 1; 13 samples did not amplify). </t>
  </si>
  <si>
    <t xml:space="preserve">Actin copy number was determined from one coral sample each with ITS-2 symbiont types C1, C3 or C131 (accession numbers KJ612067â€“KJ612069; details in the electronic supplementary material, File S1). </t>
  </si>
  <si>
    <t xml:space="preserve">The results were: clade C3â€‰=â€‰1.0â€‰Â±â€‰0.5, C1â€‰=â€‰5.1â€‰Â±â€‰1.2 and C131â€‰=â€‰4.3â€‰Â±â€‰1.0 (meanâ€‰Â±â€‰s.d.). The copy number for C1 was within the margin of error of that determined by Mieog et al. [35] for the same symbiont type, coral host species and sampling location (7.0â€‰Â±â€‰2.9). </t>
  </si>
  <si>
    <t>KJ612069</t>
  </si>
  <si>
    <t>PMC4943204</t>
  </si>
  <si>
    <t>rs78378222</t>
  </si>
  <si>
    <t xml:space="preserve">Somewhat unexpectedly, all the observed mutations had rather high DAFs (&gt; 1%) in the 1000 Genomes data set. </t>
  </si>
  <si>
    <t xml:space="preserve">Moreover, only two of the SNPs (rs78378222 and rs986475) affected PAS hexamers corresponding to unique polyadenylation sites (one per gene), whereas the other three SNPs affected the signals near alternative sites, two proximal and one distal. </t>
  </si>
  <si>
    <t xml:space="preserve">The observed SNPs also differed in their effect on polyadenylation site activity. </t>
  </si>
  <si>
    <t>rs986475</t>
  </si>
  <si>
    <t>PMC4970815</t>
  </si>
  <si>
    <t>SRR407548</t>
  </si>
  <si>
    <t xml:space="preserve">This database contains approximately 10 million protein sequences, which comprise a total of approximately 3.6 billion residues. </t>
  </si>
  <si>
    <t xml:space="preserve">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t>
  </si>
  <si>
    <t xml:space="preserve">SRR407548 and ERR315856 were obtained from the DNA Data Bank of Japan (DDBJ) Sequence Read Archive. SRS011098 was obtained from the web site of the Data Analysis and Coordination Center for the Human Microbiome Project (http://www.hmpdacc.org/). </t>
  </si>
  <si>
    <t>ERR315856</t>
  </si>
  <si>
    <t>PMC4996994</t>
  </si>
  <si>
    <t>LN885567</t>
  </si>
  <si>
    <t xml:space="preserve">At least 55 isolates were randomly selected for each of the 12 conditions [i.e., 4 soils Ã— (2 cultivars and bulk soil)] and all colonies were purified three times successively, giving a total of 698 isolates. </t>
  </si>
  <si>
    <t xml:space="preserve">Genomic DNA was extracted for all isolates using NucleoSpinÂ®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t>
  </si>
  <si>
    <t xml:space="preserve">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t>
  </si>
  <si>
    <t>LN886065</t>
  </si>
  <si>
    <t>LN885368</t>
  </si>
  <si>
    <t xml:space="preserve">When rpoD amplification failed, the 16SrRNA encoding rrs gene was amplified with pA/pH (Edwards et al., 1989) and sequenced (accession numbers: LN885368 to LN885566, EMBL-EBI database). rpoD sequences were aligned with MUSCLE (Edgar, 2004). </t>
  </si>
  <si>
    <t xml:space="preserve">Sequences were manually filtered to discard gaps and aligned regions of low quality. The phylogenetic trees were inferred with PHYML (Guindon et al., 2010) with the GTR model and 500 bootstraps. </t>
  </si>
  <si>
    <t>LN885566</t>
  </si>
  <si>
    <t>LT607759</t>
  </si>
  <si>
    <t xml:space="preserve">The reaction volumes contained 10x PCR buffer, 50 mM MgCl2, 2 mM dNTP, 5% DMSO, 10 Î¼M of each primer (Supplementary Table S2), 1 unit of Taq polymerase (Invitrogen, Cergy-Pontoise, France) and 50 ng of DNA. </t>
  </si>
  <si>
    <t xml:space="preserve">Several amplified fragments were sequenced and data blasted against the NCBI database in order to ascertain that isolates actually harbored the corresponding genes (accession numbers LT607759 to LT607801, EMBL-EBI database). </t>
  </si>
  <si>
    <t xml:space="preserve">No false-positive PCR results were found. Screening for isolates with phosphate solubilizing activity was done by measuring the degradation halo on a National Botanical Research Instituteâ€™s Phosphate (NBRIP) agar after 6 days at 28Â°C, according to (Meyer et al., 2011). </t>
  </si>
  <si>
    <t>LT607801</t>
  </si>
  <si>
    <t>PMC5021291</t>
  </si>
  <si>
    <t>1b5s</t>
  </si>
  <si>
    <t xml:space="preserve">The E2 porous protein cage. </t>
  </si>
  <si>
    <t xml:space="preserve">(A) and (B) E2 protein cage three-dimensional structure (adapted from PDB ID: 1b5s).[42] The inserts show typical electron microscopy images of the 5-fold axis (A) and 2-fold axis (B) orientations of the protein cage E2. </t>
  </si>
  <si>
    <t xml:space="preserve">The diameter D of the E2 protein cage is 25 nm. The diameter d of each pore is 6 nm. </t>
  </si>
  <si>
    <t>PMC5035930</t>
  </si>
  <si>
    <t>605489</t>
  </si>
  <si>
    <t xml:space="preserve">Other clinical findings are noted in Table 1 and the presence and extent of multilevel organ involvement supports the subgroup of SRPS type II, Mohr-Majewski syndrome. </t>
  </si>
  <si>
    <t xml:space="preserve">Exome sequence analyses identified variants in the ciliary gene that encodes IFT81 [OMIM 605489] in both cases. </t>
  </si>
  <si>
    <t xml:space="preserve">ATD case R98-443 showed compound heterozygosity for two variants: c.87Gâ€‰&gt;â€‰C, predicting the protein change p.Leu29Phe (rs200335504_dbSNP) and c.1534Câ€‰&gt;â€‰T predicting the protein change p.Arg512* (rs200335504_dbSNP) (Fig. 1J). Both changes are of low allelic frequency (5.322e-05 and 1.659e-05, respectively), in the ExAC database (http://exac.broadinstitute.org). </t>
  </si>
  <si>
    <t>rs200335504</t>
  </si>
  <si>
    <t xml:space="preserve">ATD case R98-443 showed compound heterozygosity for two variants: c.87Gâ€‰&gt;â€‰C, predicting the protein change p.Leu29Phe (rs200335504_dbSNP) and c.1534Câ€‰&gt;â€‰T predicting the protein change p.Arg512* (rs200335504_dbSNP) (Fig. 1J). </t>
  </si>
  <si>
    <t xml:space="preserve">Both changes are of low allelic frequency (5.322e-05 and 1.659e-05, respectively), in the ExAC database (http://exac.broadinstitute.org). Leu29 is a highly evolutionarily conserved residue among vertebrates (Fig. </t>
  </si>
  <si>
    <t>rs76726265</t>
  </si>
  <si>
    <t xml:space="preserve">These data demonstrate that compound heterozygosity for the mutations led to a significant loss of IFT81, more than could be accounted for by presence of one null allele, suggesting that the missense mutation destabilized IFT81. </t>
  </si>
  <si>
    <t xml:space="preserve">In addition to the IFT81 mutations, the exome sequence analysis in R98-443A identified heterozygosity for a known TTC21B variant (c.2600Gâ€‰&gt;â€‰A; p.Arg867His; rs76726265). </t>
  </si>
  <si>
    <t xml:space="preserve">Because TTC21B mutations have shown to cause ATD, and this variant was predicted to be damaging (SIFT, PolyPhen with Bayes probability of 0.999 by the MutationTaster algorithm), mRNA and protein levels were characterized by RT-PCR and Western blot analysis respectively. </t>
  </si>
  <si>
    <t>PMC5061317</t>
  </si>
  <si>
    <t>XM_535750.3</t>
  </si>
  <si>
    <t xml:space="preserve">To generate canine PXR (Accession number: XM_535750.3) with a start codon replicating that of human PXR (Accession number: AY091855), a Canis lupus familiaris liver cDNA was employed as the template. </t>
  </si>
  <si>
    <t xml:space="preserve">PCR conditions were 98Â°C for 2 min, 35 cycles of 98Â°C for 1 min, 59Â°C for 1 min and 72Â°C for 1 min 45 sec, followed by 72Â°C for 7 min and cooling to 4Â°C. The resulting PCR product was cloned into the pCR2.1 vector (Life Technologies, Carlsbad, CA) for sequence analysis and found to match that described in the NCBI Pubmed database. </t>
  </si>
  <si>
    <t>AY091855</t>
  </si>
  <si>
    <t>FJ202015</t>
  </si>
  <si>
    <t xml:space="preserve">The correct product was cloned into an expression vector as previously described (Yueh et al., 2005). </t>
  </si>
  <si>
    <t xml:space="preserve">To construct an expression vector harboring canine CAR3, reference CAR sequence (CAR1) for canine (Accession number: FJ202015) was amplified from C. familiaris liver cDNA. </t>
  </si>
  <si>
    <t xml:space="preserve">PCR conditions were 98Â°C for 2 min, 30 cycles of 98Â°C for 30 sec and 72Â°C for 1 min, followed by 72Â°C for 7 min and cooling to 4Â°C. The resulting PCR product was cloned into the pCR2.1 vector for sequence analysis and subsequently cloned into a pCDNA 3.1 expression vector (Life Technologies, Carlsbad, CA). </t>
  </si>
  <si>
    <t>GO:0006030</t>
  </si>
  <si>
    <t xml:space="preserve">Among these annotated unigenes, there are 13 unigenes have high homology to known proteins in the aquatic species (Table 4), most of which are potentially involved in immune function (S3 Table). </t>
  </si>
  <si>
    <t xml:space="preserve">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t>
  </si>
  <si>
    <t xml:space="preserve">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t>
  </si>
  <si>
    <t>GO:0008061</t>
  </si>
  <si>
    <t>GO:0006040</t>
  </si>
  <si>
    <t>GO:1901071</t>
  </si>
  <si>
    <t>GO:0006022</t>
  </si>
  <si>
    <t>GO:0097367</t>
  </si>
  <si>
    <t>GO:0004888</t>
  </si>
  <si>
    <t>GO:0038023</t>
  </si>
  <si>
    <t>PMC5080858</t>
  </si>
  <si>
    <t>GSE57822</t>
  </si>
  <si>
    <t xml:space="preserve">Experimental design and compounds </t>
  </si>
  <si>
    <t xml:space="preserve">To evaluate molecular profiles, public available data from the National Toxicological Program (NTP) was selected (GEO Accesion number GSE57822). </t>
  </si>
  <si>
    <t xml:space="preserve">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t>
  </si>
  <si>
    <t>1CDM</t>
  </si>
  <si>
    <t xml:space="preserve">Calmodulin-binding modes. </t>
  </si>
  <si>
    <t xml:space="preserve">(A) Cartoon representation of ligand-bound calcium-loaded calmodulin in canonical (PDB ID code 1CDM; complex with calmodulin-dependent protein kinase II) and alternative (PDB ID code 4EHQ; complex with Orai1) binding modes, with calmodulin in gold and the original ligands in blue. </t>
  </si>
  <si>
    <t xml:space="preserve">An extra Orai1 helix (green) was modeled into the N-lobeâ€“binding packet to demonstrate the bivalent interaction capability of the alternative binding mode. Calcium ions are shown as red spheres. </t>
  </si>
  <si>
    <t>4EHQ</t>
  </si>
  <si>
    <t>NM_005656</t>
  </si>
  <si>
    <t xml:space="preserve">S/E variant overexpression in LNCaP cells </t>
  </si>
  <si>
    <t xml:space="preserve">(A) Structure of T/E gene fusion variants III and VI; TMPRSS2 (RefSeq NM_005656), ERG (RefSeq NM_004449.4). </t>
  </si>
  <si>
    <t xml:space="preserve">Downward pointing arrowheads: position of ERG fusion break point in T/E III (white) and T/E VI (black). Upward black pointing arrowhead: translation initiation codon. </t>
  </si>
  <si>
    <t>NM_004449.4</t>
  </si>
  <si>
    <t xml:space="preserve">Overexpression of T/E III and VI variants reveal transcriptional programs associated with TGF-Î² signaling </t>
  </si>
  <si>
    <t xml:space="preserve">The transcriptional programs regulated by T/E overexpression were investigated by microarray expression profiling on 48,107 genes (GEO accession GSE78032). </t>
  </si>
  <si>
    <t xml:space="preserve">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t>
  </si>
  <si>
    <t>PMC5428514</t>
  </si>
  <si>
    <t>GSE65194</t>
  </si>
  <si>
    <t xml:space="preserve">The identification of molecular genetic abnormalities in breast cancer is important to improve the results of treatment. </t>
  </si>
  <si>
    <t xml:space="preserve">In the present study, we analyzed microarray data of breast cancer expression profiling (NCBI GEO database, accession GSE65194), focusing on Na +/K +-ATPase coding genes. </t>
  </si>
  <si>
    <t xml:space="preserve">We found overexpression of the ATP1A1 and down-regulation of the ATP1A2. We expect that our research could help to improve the understanding of predictive and prognostic features of breast cancer. </t>
  </si>
  <si>
    <t xml:space="preserve">Both down- and up-regulation of alpha- and beta- subunits were shown in solid tumors of different origin 14â€“ 19. </t>
  </si>
  <si>
    <t xml:space="preserve">In the present study, we analyzed public breast cancer expression profiles made using Affymetrix Human Genome U133 Plus 2.0 Array (NCBI GEO database 20, accession GSE65194) for the expression of alpha subunits of NKA. </t>
  </si>
  <si>
    <t xml:space="preserve">We found abnormalities in ATP1A1 (coding Î±1-subunit) and ATP1A2 (coding Î±2-subunit) expression ( Table 1) in breast cancer samples relative to their expression in normal breast tissue. ATP1A1 was overexpressed approximately 1.5 times in all groups of breast cancer samples (p&lt;0.05). Coincidently, ATP1A2 expression decreased by more than 2 times (p&lt;0.05). </t>
  </si>
  <si>
    <t>PMC5471232</t>
  </si>
  <si>
    <t>phs000147</t>
  </si>
  <si>
    <t xml:space="preserve">The SCZ summary statistics were downloaded from the Psychiatric Genomics Consortium (PGC) webpage (http://www.med.unc.edu/pgc/downloads) on 2 June 2014, which includes 1,237,819 SNPs obtained from a schizophrenia GWAS of 9379 cases and 7736 controls19. </t>
  </si>
  <si>
    <t xml:space="preserve">The breast cancer summary statistics were downloaded from the dbGAP with accession number â€œphs000147.v1.plâ€, including 483,123 SNPs obtained from a breast cancer GWAS of 1142 controls and 1145 cases20. </t>
  </si>
  <si>
    <t>PMC5488172</t>
  </si>
  <si>
    <t>4OCX</t>
  </si>
  <si>
    <t xml:space="preserve">The filter paper was printed with wax circles and the signal was collected by a digital camera. </t>
  </si>
  <si>
    <t xml:space="preserve">b)â€…The variable fragment of the methotrexate antibody (PDBâ€…ID: 4OCX) bound to methotrexate (yellow). </t>
  </si>
  <si>
    <t xml:space="preserve">The Nâ€termini of both chains are indicated in green. The three CDRs (H1â€3, blue) on the heavy chain (light blue) and three CDRs (L1â€3, red) on the light chain (pink) are involved in antigen binding. </t>
  </si>
  <si>
    <t xml:space="preserve">The chemical structures of the three drugs are shown on the left. </t>
  </si>
  <si>
    <t xml:space="preserve">The crystal structures of antibodies with the methotrexate (PDBâ€…ID: 4OCX), theophylline derivative (PDBâ€…ID: 5BMF), and quinine (PDBâ€…ID: 4UIN) were superimposed, showing the interactions of the residues with the ligands (carbon atoms in green). </t>
  </si>
  <si>
    <t xml:space="preserve">Extensive hydrogen bonding (dotted orange lines) links the three antigens to the antibodies, either directly or via water molecules (red balls). The response range of LUCIDs can be tuned by modifying the tethered ligand. </t>
  </si>
  <si>
    <t xml:space="preserve">The minor allele (G) (CAD risk allele) of rs2075650 (TOMM40/APOE) was associated with lower levels of high-sensitivity C-reactive protein (effect per risk allele: -0.37 mg/l [95%CI -0.56 to -0.18 mg/l]). </t>
  </si>
  <si>
    <t xml:space="preserve">The inflammatory markers tested showed no association with the remaining 44 SNPs or with the genetic risk score. </t>
  </si>
  <si>
    <t>rs17114036</t>
  </si>
  <si>
    <t xml:space="preserve">DNA was obtained from whole blood and direct genotyping was performed on a Fluidigm Biomark HD as previously described [17]. </t>
  </si>
  <si>
    <t xml:space="preserve">One SNP (rs17114036) failed on all chips and three samples with less than 50% of SNPs successfully genotyped were excluded. </t>
  </si>
  <si>
    <t xml:space="preserve">Therefore, the final dataset consisted of 45 SNPs in 701 patients. Overall call rate was excellent (31376/31545 = 99.5%) and consistent for all SNPs, except for rs964184 (call rate: 570/701 = 81.3%). </t>
  </si>
  <si>
    <t>rs964184</t>
  </si>
  <si>
    <t xml:space="preserve">Therefore, the final dataset consisted of 45 SNPs in 701 patients. </t>
  </si>
  <si>
    <t xml:space="preserve">Overall call rate was excellent (31376/31545 = 99.5%) and consistent for all SNPs, except for rs964184 (call rate: 570/701 = 81.3%). </t>
  </si>
  <si>
    <t xml:space="preserve">All genotypes were successfully called in 559/701 = 79.7% of samples, whereas â‰¥43 SNPs where successfully called in 697/701 = 99.4% of samples. </t>
  </si>
  <si>
    <t xml:space="preserve">Generated using SNAP (http://archive.broadinstitute.org/mpg/snap/ldplot.php) [18]. </t>
  </si>
  <si>
    <t xml:space="preserve">Distribution of hs-CRP levels stratified by the genotypes of rs2075650. </t>
  </si>
  <si>
    <t xml:space="preserve">Boxes and whiskers indicate quartiles and adjacent values. Values outside the range of adjacent values are plotted as outliers. </t>
  </si>
  <si>
    <t xml:space="preserve">In the present study of patients with established CAD, we investigated the association between 45 lead SNPs from loci associated with CAD and five common biochemical markers of inflammation. </t>
  </si>
  <si>
    <t xml:space="preserve">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t>
  </si>
  <si>
    <t xml:space="preserve">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1.00â€“1.97) of the primary endpoint composed of cardiovascular death, myocardial infarction and stable coronary revascularization [19].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</si>
  <si>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t>
  </si>
  <si>
    <t>PMC5520553</t>
  </si>
  <si>
    <t>rs776746</t>
  </si>
  <si>
    <t xml:space="preserve">The study enrolled 135 adult patients treated with OLT for HCC between August 2011 and October 2013. </t>
  </si>
  <si>
    <t xml:space="preserve">Ten SNPs in C6 gene and rs776746 in cytochrome P450 3A5 (CYP3A5) gene were investigated. </t>
  </si>
  <si>
    <t xml:space="preserve">The tacrolimus levels were monitored daily during 4 weeks after transplantation. </t>
  </si>
  <si>
    <t>rs10052999</t>
  </si>
  <si>
    <t xml:space="preserve">Both donor and recipient CYP3A5 rs776746 allele A were correlated with decreased concentration/dose (C/D) ratios. </t>
  </si>
  <si>
    <t xml:space="preserve">Recipient C6 rs9200 allele G and donor C6 rs10052999 homozygotes were correlated with lower C/D ratios. </t>
  </si>
  <si>
    <t xml:space="preserve">With increasing number of these alleles, patients were found to have lower tacrolimus C/D ratios at various time points during the 4 weeks after transplantation. </t>
  </si>
  <si>
    <t xml:space="preserve">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t>
  </si>
  <si>
    <t xml:space="preserve">Recipient C6 gene rs9200 polymorphism and donor C6 gene rs10052999 polymorphism are new genetic loci that affect tacrolimus metabolism in patients with HCC after OLT. </t>
  </si>
  <si>
    <t xml:space="preserve">Genotype frequencies of the three SNPs are shown in Table 1. </t>
  </si>
  <si>
    <t xml:space="preserve">The distribution of allele A in CYP3A5 rs776746 was 26.8% among recipients and 30.3% among donors. </t>
  </si>
  <si>
    <t xml:space="preserve">For C6, the rs9200 allele A (72.6% and 68.3%) and rs10052999 allele C (75.4% and 76.1%) represented the major alleles in both recipients and donors. All SNP frequencies were in accordance with Hardy-Weinberg equilibrium (all P &gt; 0.05). </t>
  </si>
  <si>
    <t xml:space="preserve">For C6, the rs9200 allele A (72.6% and 68.3%) and rs10052999 allele C (75.4% and 76.1%) represented the major alleles in both recipients and donors. </t>
  </si>
  <si>
    <t xml:space="preserve">All SNP frequencies were in accordance with Hardy-Weinberg equilibrium (all P &gt; 0.05). No significant differences in the frequencies of alleles containing the three SNPs (rs776746, rs9200, and rs10052999) were found between donors and recipients (Ï‡2 = 0.384, P = 0.535; Ï‡2 = 0.638, P = 0.424; and Ï‡2 = 0.019, P = 0.890, respectively). </t>
  </si>
  <si>
    <t xml:space="preserve">All SNP frequencies were in accordance with Hardy-Weinberg equilibrium (all P &gt; 0.05). </t>
  </si>
  <si>
    <t xml:space="preserve">No significant differences in the frequencies of alleles containing the three SNPs (rs776746, rs9200, and rs10052999) were found between donors and recipients (Ï‡2 = 0.384, P = 0.535; Ï‡2 = 0.638, P = 0.424; and Ï‡2 = 0.019, P = 0.890, respectively). </t>
  </si>
  <si>
    <t xml:space="preserve">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t>
  </si>
  <si>
    <t>rs9200</t>
  </si>
  <si>
    <t xml:space="preserve">Statistically significant differences were found between C6 genotype and tacrolimus metabolism in the recipient rs9200 group (AA vs. GG/GA) and donor rs10052999 group (CC/TT vs. TC), but no differences were obtained in other subgroups. </t>
  </si>
  <si>
    <t xml:space="preserve">Associations of cytochrome P450 3A5 rs776746, C6 rs9200, and rs10052999 polymorphisms with tacrolimus concentration/dose ratios The effect of recipient CYP3A5 rs776746, C6 rs9200, and rs10052999 polymorphisms on tacrolimus C/D ratios at 4-week posttransplantation is shown in Table 2. </t>
  </si>
  <si>
    <t xml:space="preserve">However, no significant differences in tacrolimus C/D ratios were found between recipient rs10052999 genotype TC carriers and non-TC carriers (P &gt; 0.05). </t>
  </si>
  <si>
    <t xml:space="preserve">Therefore, CYP3A5 rs776746 allele A and C6 rs9200 allele G in the recipients were associated with rapid tacrolimus metabolism. </t>
  </si>
  <si>
    <t xml:space="preserve">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t>
  </si>
  <si>
    <t xml:space="preserve">As shown in Table 3, there was no significant difference in tacrolimus C/D ratios between donor C6 rs9200 allele G carriers and non-G carriers (P &gt; 0.05). </t>
  </si>
  <si>
    <t xml:space="preserve">Therefore, donor CYP3A5 rs776746 allele A and C6 rs10052999 homozygote represented statistically significant markers of rapid tacrolimus metabolism. </t>
  </si>
  <si>
    <t xml:space="preserve">Combined polymorphisms and tacrolimus concentration/dose ratios </t>
  </si>
  <si>
    <t xml:space="preserve">CYP3A5 rs776746 genotypes (GA and AA) and C6 rs9200 genotypes (GA and AA) of recipient and donor CYP3A5 rs776746 genotypes (GA and AA) and C6 rs10052999 genotypes (CC and TT) were associated with rapid tacrolimus metabolism. </t>
  </si>
  <si>
    <t xml:space="preserve">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t>
  </si>
  <si>
    <t xml:space="preserve">To avoid unnecessary errors from patient characteristics, age and gender were also considered in the statistical analysis. </t>
  </si>
  <si>
    <t xml:space="preserve">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t>
  </si>
  <si>
    <t xml:space="preserve">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t>
  </si>
  <si>
    <t xml:space="preserve">Hence, C6 may play a decisive role in hepatocyte function in patients with HCC undergoing OLT. Complement mediates hepatic injury and regeneration, as well as cancer immune surveillance. </t>
  </si>
  <si>
    <t xml:space="preserve">In conclusion, patients with OLT for HCC require different therapeutic regimens compared with patients with etiologically distinct liver disease. </t>
  </si>
  <si>
    <t xml:space="preserve">Specifically, this study found that recipient C6 rs9200 allele G was associated with rapid tacrolimus metabolism during the first 3 weeks after transplantation, and donor C6 rs10052999 homozygote represented a marker for rapid tacrolimus metabolism at weeks 2, 3, and 4 after OLT. </t>
  </si>
  <si>
    <t xml:space="preserve">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t>
  </si>
  <si>
    <t>PMC5523526</t>
  </si>
  <si>
    <t>Q5U9N0</t>
  </si>
  <si>
    <t xml:space="preserve">CCPI (Uniprot: Q5U9N0) was modeled using ab initio protocol of the I-TASSER.[34] Subsequently, five models were generated and assessed on the basis of RMSD and TM-score. </t>
  </si>
  <si>
    <t xml:space="preserve">This online server theoretically measures various physicochemical parameters such as molecular mass. The overall quality factor score of CCPI was predicted by ERRAT (http://nihserver.mbi.ucla.edu/ERRAT/). </t>
  </si>
  <si>
    <t xml:space="preserve">Multiple Sequence Alignment of Cajanus cajan protease inhibitor (Q5U9N0) with different species. </t>
  </si>
  <si>
    <t xml:space="preserve">The highly conserved and less conserved residues are highlighted in dark and light grey, respectively. While the conserved cysteine residue as highlighted in yellow </t>
  </si>
  <si>
    <t xml:space="preserve">The crystals developed were rod-shaped but could not be diffracted due to some reasons. </t>
  </si>
  <si>
    <t xml:space="preserve">The CCPI sequence (Uniprot: Q5U9N0) was analyzed and showed that it had 176 amino acid sequences;first 1â€“19 were signal peptides and rest were chain. </t>
  </si>
  <si>
    <t xml:space="preserve">The 3D structure created elucidated the presence of 3 beta-sheets, 3 beta-hairpins, 2 Î²-bulges, 6 strands, 3 helices, 1 helixâ€“helix interaction, 41 Î²-turns, and 27 Î³-turns. To conclude, CCPI crystal can further be refined so that it can be used as a lead molecule in the drug discovery pipeline against tumor cells. </t>
  </si>
  <si>
    <t>PMC5539595</t>
  </si>
  <si>
    <t>KY709201</t>
  </si>
  <si>
    <t xml:space="preserve">Alignments with reference sequences classified all C. parvum isolates into one family: IId. </t>
  </si>
  <si>
    <t xml:space="preserve">Further sub-classification led to 10 different subtypes of which the most frequently observed types were A20G1 (n = 22/ KY709197), A17G1 (n = 3; samples Qa342, Qa530, and Qa577/ Acc.num: KY709201), and A18G1 (n = 2; samples Qa522 and Qa 558/Acc.num: KY709200). </t>
  </si>
  <si>
    <t xml:space="preserve">A unique isolate was identified for each of the following sub-type: A19G2 (sample Qa574/Acc.num: KY709198), A18G2 (sample Qa58/Acc.num: KY709199), A16G1 (sample Qa249/Acc.num: KY709202), and A14G1 (sample Qa482/Acc.num: KY709203). The C. hominis subtype family identified among the four isolates was Ib. </t>
  </si>
  <si>
    <t>KY709200</t>
  </si>
  <si>
    <t>KY709198</t>
  </si>
  <si>
    <t xml:space="preserve">A unique isolate was identified for each of the following sub-type: A19G2 (sample Qa574/Acc.num: KY709198), A18G2 (sample Qa58/Acc.num: KY709199), A16G1 (sample Qa249/Acc.num: KY709202), and A14G1 (sample Qa482/Acc.num: KY709203). </t>
  </si>
  <si>
    <t xml:space="preserve">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t>
  </si>
  <si>
    <t>KY709199</t>
  </si>
  <si>
    <t>KY709202</t>
  </si>
  <si>
    <t>KY709203</t>
  </si>
  <si>
    <t>KY709204</t>
  </si>
  <si>
    <t xml:space="preserve">The C. hominis subtype family identified among the four isolates was Ib. </t>
  </si>
  <si>
    <t xml:space="preserve">Within this subtype family, only two subtypes were identified with subtype IbA9G3 being the most common, present in three cases (samples Qa468, Qa471, and Qa479/Acc.num: KY709204, and KY709205) and subtype IbA10G2 identified in just one case (sample Qa208/Acc.num: KY709206). </t>
  </si>
  <si>
    <t>KY709205</t>
  </si>
  <si>
    <t>KY709206</t>
  </si>
  <si>
    <t>GCA_000973045.2</t>
  </si>
  <si>
    <t xml:space="preserve">As an additional screening test, all potential virus assemblies were screened against the Conserved Doman Database (www.ncbi.nlm.nih.gov/Structure/cdd/wrpsb.cgi) with an expected value threshold of 1â€‰Ã—â€‰10âˆ’3 to identify viral gene segments. </t>
  </si>
  <si>
    <t xml:space="preserve">To exclude possible endogenous viruses, all virus assemblies were blasted against the I. ricinus reference genome (GCA_000973045.2). </t>
  </si>
  <si>
    <t xml:space="preserve">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t>
  </si>
  <si>
    <t>KF197136</t>
  </si>
  <si>
    <t xml:space="preserve">Finally, to assess mean sequence depth and relative frequency, the quality trimmed libraries were mapped back against all viral assemblies and the COX11 mitochondrial gene of I. ricinus (KF197136.1) using Bowtie2 v.2.2.831. </t>
  </si>
  <si>
    <t xml:space="preserve">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t>
  </si>
  <si>
    <t xml:space="preserve">Genotype frequencies were tested for Hardyâ€“Weinberg equilibrium using the chi-square test. </t>
  </si>
  <si>
    <t xml:space="preserve">Multivariate logistic regression analyses were conducted to assess independent associations between patient's responses to DPP-4 inhibitors (dependent variable) and rs3765467 (independent variable), including covariates. </t>
  </si>
  <si>
    <t xml:space="preserve">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t>
  </si>
  <si>
    <t xml:space="preserve">Characteristics of study population </t>
  </si>
  <si>
    <t xml:space="preserve">Supplementary Table 1 shows the allele and genotype distributions of rs3765467 in the study population. </t>
  </si>
  <si>
    <t xml:space="preserve">G was the major allele, whereas A was the minor allele in this group. The genotype distribution did not deviated from Hardyâ€“Weinberg equilibrium (Pâ€Š=â€Š0.939). </t>
  </si>
  <si>
    <t xml:space="preserve">Differences in the response rates to DPP-4 inhibitors according to baseline HbA1c and rs3765467. </t>
  </si>
  <si>
    <t xml:space="preserve">(A) The proportion of responders according to HbA1c and rs3765467 genotype, (B) the proportion of responders according to HbA1c and rs3765467 allele. </t>
  </si>
  <si>
    <t xml:space="preserve">Error bars represent 95% confidence intervals. DPP-4 = dipepdityl peptidase-4, HbA1c = glycated hemoglobin. </t>
  </si>
  <si>
    <t xml:space="preserve">Many investigators have found the concepts of genetic variation and antidiabetic medication efficacy to be quite attractive. </t>
  </si>
  <si>
    <t xml:space="preserve">For PPAR agonists, polymorphisms of PPAR, adipose tissue, adiponectin, and cholesterol synthesis have all been shown to have an impact on drug potency.[6â€“8,20,21]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t>
  </si>
  <si>
    <t>PMC5737465</t>
  </si>
  <si>
    <t>PRJNA275635</t>
  </si>
  <si>
    <t xml:space="preserve">Population Genomic Data Processing </t>
  </si>
  <si>
    <t xml:space="preserve">We downloaded whole genome resequencing data from 200 individuals of a single C. grandiflora population, generated by Josephs et al. (2015) (NCBI accession number PRJNA275635, ID: 275635). </t>
  </si>
  <si>
    <t xml:space="preserve">We trimmed the paired-end 100-bp raw reads with Trimmomatic 0.32 (Bolger et al. 2014), and randomly subsampled reads of each individual to a total of 54 million reads per sample (average coverage 25Ã—) to avoid an overrepresentation of individual samples with high coverage. We mapped the trimmed reads to a TE-merged reference with bwa bwasw 0.7.13 (Li and Durbin 2009), as recommended before analyses with PoPoolationTE2 (Kofler et al. 2016). </t>
  </si>
  <si>
    <t>PRJNA212731</t>
  </si>
  <si>
    <t xml:space="preserve">C. rubella was derived from a C. grandiflora-like outcrossing ancestor fairly recently, most likely &lt;200,000â€‰years ago (Foxe et al. 2009; Guo et al. 2009; Brandvain et al. 2013; Slotte et al. 2013), and it is the best available model for inferring such information. </t>
  </si>
  <si>
    <t xml:space="preserve">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t>
  </si>
  <si>
    <t xml:space="preserve">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5â€² end, in order to remove long RNA reads which were not fully mapped by STAR, we considered all RNA reads, which mapped to a TE, with a length of 24 nucleotides and no mismatches to be siRNAs. </t>
  </si>
  <si>
    <t>PMC5750462</t>
  </si>
  <si>
    <t>1AA7</t>
  </si>
  <si>
    <t xml:space="preserve">Diffraction data statistics are shown in Table 1. </t>
  </si>
  <si>
    <t xml:space="preserve">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t>
  </si>
  <si>
    <t xml:space="preserve">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t>
  </si>
  <si>
    <t>1EA3</t>
  </si>
  <si>
    <t xml:space="preserve">The two M(NLS-88E) structures were also solved using 1EA3. </t>
  </si>
  <si>
    <t xml:space="preserve">Refinement and model building were carried out using PHENIX34 and COOT.35 Final refinement of M(NLS-88R)-acidic, M(NLS-88R)-neutral, M(NLS-88E)-acidic and M(NLS-88E)-neutral resulted in Rwork/Rfree of 19.2/23.6, 27.2/32.1, 22.0/31.2 and 22.8/30.8, respectively. Refinement statistics are summarized in Table 1. </t>
  </si>
  <si>
    <t xml:space="preserve">Detailed crystallographic data for all four structures (M(NLS-88R)-neutral, M(NLS-88R)-acidic, M(NLS-88E)-neutral and M(NLS-88E)-acidic) obtained are presented in Table 1. </t>
  </si>
  <si>
    <t xml:space="preserve">M(NLS-88R)-neutral occurs as physiological monomers similar to wt-M1 structure 1EA3 (also crystallized at neutral pH),12 and are arranged loosely in a so-called â€˜face-to-backâ€™ orientation with each other in the cell (Figure 1A). </t>
  </si>
  <si>
    <t xml:space="preserve">The residues Lys104 (part of the NLS motif), Arg134, Tyr100 and Asp94 on the â€˜faceâ€™ of one molecule (Monomer A) interact with several complementary residues on the â€˜backâ€™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~0.4â€‰Ã…, but are different from those in wt-M1 1AA7.13 </t>
  </si>
  <si>
    <t xml:space="preserve">When compared to the M(NLS-88E)-neutral dimer interface, the positively charged Lys104 side-chain in M(NLS-88R)-acidic has reoriented to avoid close contact with the positively charged opposing Arg88 (Figures 1F and 2). </t>
  </si>
  <si>
    <t xml:space="preserve">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t>
  </si>
  <si>
    <t xml:space="preserve">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t>
  </si>
  <si>
    <t xml:space="preserve">This additional inter-subunit interaction may explain why it took longer for M(NLS-88R) M1 to disintegrate in vitro at pH 5.5 than wt-M1, as the fulcrum of M(NLS-88R)-acidic was relatively difficult to break during the dimer interface rotation. </t>
  </si>
  <si>
    <t xml:space="preserve">The G88R mutation also results in two additional inter-subunit hydrogen-bonds (Lys104-NZ to Glu29-OE2 and Arg134-NE to Glu29-OE1) in M(NLS-88R)-neutral (see Supplementary Table S3) that make the subunit rotation slightly difficult than similarly face-to-back-oriented wt-M1 neutral structure 1EA3. </t>
  </si>
  <si>
    <t xml:space="preserve">This may explain why a lower pH was needed to soften the M1 layer in assembled M(NLS-88R) virions than in WSN particles. Nevertheless, M(NLS-88R) M1 retains pH-dependent conformational transition like WSN. </t>
  </si>
  <si>
    <t xml:space="preserve">(C) Dimer structure of M(NLS-88R)-acidic. </t>
  </si>
  <si>
    <t xml:space="preserve">(D) Comparison of monomer structures of wild-type (wt) 1EA3 (gray, neutral), M(NLS-88R)-acidic (blue), M(NLS-88E)-acidic (red) and M(NLS-88E)-neutral (yellow). </t>
  </si>
  <si>
    <t xml:space="preserve">(E) Comparison of dimer structures of wt 1AA7 (gray, acidic), M(NLS-88R)-acidic (blue), M(NLS-88E)-acidic (red) and M(NLS-88E)-neutral (yellow). (F) Comparison of the two symmetry-related dimer interfaces of M(NLS-88R)-acidic (gray) and M(NLS-88E)-neutral (yellow). </t>
  </si>
  <si>
    <t xml:space="preserve">(E) Comparison of dimer structures of wt 1AA7 (gray, acidic), M(NLS-88R)-acidic (blue), M(NLS-88E)-acidic (red) and M(NLS-88E)-neutral (yellow). </t>
  </si>
  <si>
    <t xml:space="preserve">(F) Comparison of the two symmetry-related dimer interfaces of M(NLS-88R)-acidic (gray) and M(NLS-88E)-neutral (yellow). Stereo-view of electron density map and final dimer model of residue 88 environment in M(NLS-88R)-acidic and M(NLS-88E)-neutral. </t>
  </si>
  <si>
    <t>3bm3</t>
  </si>
  <si>
    <t xml:space="preserve">Yellow diamonds in cartoons denote the catalytic center. </t>
  </si>
  <si>
    <t xml:space="preserve">(A) PspGI (recognition sequence 5â€²-/CCWGG-3â€²) is an orthodox homodimeric REase that binds a single DNA copy (PDB ID 3bm3 (4)). </t>
  </si>
  <si>
    <t xml:space="preserve">(B) EcoRII (5â€²-/CCWGG-3â€²) is a homodimeric type IIE enzyme, capable of simultaneous binding of three recognition sites. One is cleaved by the PspGI-like dimer of the catalytic C-domains, while two others, one per each EcoRII-N effector domain, stimulate cleavage of the first site (PDB IDs 3hqf and 3hqg (5,7)). </t>
  </si>
  <si>
    <t>3hqf</t>
  </si>
  <si>
    <t xml:space="preserve">(B) EcoRII (5â€²-/CCWGG-3â€²) is a homodimeric type IIE enzyme, capable of simultaneous binding of three recognition sites. </t>
  </si>
  <si>
    <t xml:space="preserve">One is cleaved by the PspGI-like dimer of the catalytic C-domains, while two others, one per each EcoRII-N effector domain, stimulate cleavage of the first site (PDB IDs 3hqf and 3hqg (5,7)). </t>
  </si>
  <si>
    <t xml:space="preserve">(C) Ecl18kI (5â€²-/CCNGG-3â€²) is a type IIF enzyme, which forms a tetramer on the DNA and simultaneously cuts both recognition sites (PDB ID 2fqz (9,10)). (D) MvaI (5â€²-CC/WGG-3â€²), like the related enzyme BcnI (5â€²-CC/SGG-3â€²), is a monomeric enzyme that uses a single catalytic center to cleave sequentially the first and then the second DNA strands (PDB ID 2oaa (11,12,14)). </t>
  </si>
  <si>
    <t>3hqg</t>
  </si>
  <si>
    <t>2fqz</t>
  </si>
  <si>
    <t xml:space="preserve">(C) Ecl18kI (5â€²-/CCNGG-3â€²) is a type IIF enzyme, which forms a tetramer on the DNA and simultaneously cuts both recognition sites (PDB ID 2fqz (9,10)). </t>
  </si>
  <si>
    <t xml:space="preserve">(D) MvaI (5â€²-CC/WGG-3â€²), like the related enzyme BcnI (5â€²-CC/SGG-3â€²), is a monomeric enzyme that uses a single catalytic center to cleave sequentially the first and then the second DNA strands (PDB ID 2oaa (11,12,14)). (E) UbaLAI (5â€²-CC/WGG-3â€²) is a monomeric REase consisting of an MvaI-like catalytic domain (red) and an EcoRII-N-like effector domain (blue, PDB ID 5o63). </t>
  </si>
  <si>
    <t>2oaa</t>
  </si>
  <si>
    <t xml:space="preserve">(D) MvaI (5â€²-CC/WGG-3â€²), like the related enzyme BcnI (5â€²-CC/SGG-3â€²), is a monomeric enzyme that uses a single catalytic center to cleave sequentially the first and then the second DNA strands (PDB ID 2oaa (11,12,14)). </t>
  </si>
  <si>
    <t xml:space="preserve">(E) UbaLAI (5â€²-CC/WGG-3â€²) is a monomeric REase consisting of an MvaI-like catalytic domain (red) and an EcoRII-N-like effector domain (blue, PDB ID 5o63). Structure of the UbaLAI-C domain is a model built using Modeller (37) and an MvaI-UbaLAI-C alignment generated with HHpred (38). </t>
  </si>
  <si>
    <t>1na6</t>
  </si>
  <si>
    <t xml:space="preserve">The overall fold of the domain belongs to SCOP double-split Î² -barrel fold, DNA binding pseudobarrel domain superfamily (21). </t>
  </si>
  <si>
    <t xml:space="preserve">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t>
  </si>
  <si>
    <t xml:space="preserve">DNA recognition by UbaLAI-N UbaLAI-N interacts with its pseudo-symmetric recognition sequence 5â€²-CCWGG-3â€² asymmetrically (Figure 4), forming different contacts with the â€˜Tâ€™ strand (the DNA strand containing a T at the central position of the recognition sequence) and the â€˜Aâ€™ strand (the DNA strand with central A, Figure 4C). </t>
  </si>
  <si>
    <t>3zi5</t>
  </si>
  <si>
    <t>2c1l</t>
  </si>
  <si>
    <t>4crt</t>
  </si>
  <si>
    <t>4ldx</t>
  </si>
  <si>
    <t>4ldu</t>
  </si>
  <si>
    <t>1wid</t>
  </si>
  <si>
    <t>1yel</t>
  </si>
  <si>
    <t xml:space="preserve">We show here that Type IIE enzymes UbaLAI and EcoRII use similar N-terminal effector domains specific for the 5â€²-CCWGG-3â€² sequence. </t>
  </si>
  <si>
    <t xml:space="preserve">Despite the fact that UbaLAI-N and EcoRII-N domains share only 18% sequence identity (Supplementary Figure S1C), their overall structures are very similar (Figure 4B): 134 of 173 residues of the EcoRII N-terminal domain (3hqf) could be aligned with UbaLAI-N with r.m.s.d. of 3.1 Ã… (DALI server (22)). </t>
  </si>
  <si>
    <t xml:space="preserve">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andÂ E, Supplementary Figure S6). </t>
  </si>
  <si>
    <t>GO:0006952</t>
  </si>
  <si>
    <t xml:space="preserve">Gene expression data for normal human small intestine (duodenum, jejunum, and ileum), Caco-2 Gut Chip, and Caco-2 Transwell were obtained from Gene Expression Omnibus (GEO) database55,57. </t>
  </si>
  <si>
    <t xml:space="preserve">Selected genes shown belong to the following GO terms: Defense Response (GO:0006952), Drug Transport (GO:0015893), Digestive System Process (GO:0022600), Regulation of Epithelial Cell Proliferation (GO:0050678), and Response to Nutrients (GO:0007584). </t>
  </si>
  <si>
    <t xml:space="preserve">See Supplementary TableÂ S1 for full names of all genes and GO categories. Recapitulation of normal intestinal functions </t>
  </si>
  <si>
    <t>GO:0015893</t>
  </si>
  <si>
    <t>GO:0022600</t>
  </si>
  <si>
    <t>GO:0050678</t>
  </si>
  <si>
    <t>GO:0007584</t>
  </si>
  <si>
    <t>GSE65790</t>
  </si>
  <si>
    <t xml:space="preserve">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t>
  </si>
  <si>
    <t xml:space="preserve">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t>
  </si>
  <si>
    <t>PMC5849279</t>
  </si>
  <si>
    <t>rs2200733</t>
  </si>
  <si>
    <t xml:space="preserve">However, rs10033464 (4q25, PITX2) displayed a risk estimate in the opposite direction than had been previously reported by others. </t>
  </si>
  <si>
    <t xml:space="preserve">This discrepancy appears to be in part due to linkage disequilibrium between this marker and the nearby SNP with the strongest association in this gene, rs2200733 (p = 0.005). </t>
  </si>
  <si>
    <t xml:space="preserve">We and others have observed that the risk alleles at these markers are negatively associated with each other. There remains uncertainty in the optimal genetic risk model for AF, and superior models will certainly evolve in the future as more genetic discoveries are made. </t>
  </si>
  <si>
    <t xml:space="preserve">In this light, we also considered a modified AF GRS that included only the most strongly associated SNP in each geneâ€”which is a common solution in GRS estimation to eliminate confounding due to linkage disequilibrium [32]. </t>
  </si>
  <si>
    <t xml:space="preserve">The resulting 9-SNP model included rs2200733 for PITX2 and the other 8 SNPs from the other genes. </t>
  </si>
  <si>
    <t xml:space="preserve">The risk of AF with this modified AF GRS, as in the 12-SNP model, was greater for the highest AF GRS quintile than for the lowest AF GRS quintile (OR 5.07; 95% CI 2.04â€“12.60;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t>
  </si>
  <si>
    <t>PMC5884136</t>
  </si>
  <si>
    <t>1DWC</t>
  </si>
  <si>
    <t xml:space="preserve">An in silico molecular docking study was performed to validate the binding potency of the phenolic compounds to thrombin by using AutoDock 4.2 program [23]. </t>
  </si>
  <si>
    <t xml:space="preserve">The molecular dockings were conducted by using the crystal structure of the thrombin-argatroban complex (PDB IDâ€‰=â€‰1DWC) at 1.53â€‰Ã… resolution [24], where the ligand argatroban was deleted using UCSF Chimera. </t>
  </si>
  <si>
    <t xml:space="preserve">Besides, polar hydrogen atoms were added, and the crystal water was remained. The three-dimensional chemical structures of compounds were drawn by ChemOffice and minimized energy, with outputting in PDB format. </t>
  </si>
  <si>
    <t>GSE21483</t>
  </si>
  <si>
    <t xml:space="preserve">Pearson correlation coefficients were computed in R to associate different molecular profiles. </t>
  </si>
  <si>
    <t xml:space="preserve">Additional analysis was performed on Affymetrix Human Genome U133 plus 2.0 GeneChip arrays for the SCC1/1CC8 isogenic cetuximab sensitive and resistant cell line pair described previously (GEO GSE21483 [30]). </t>
  </si>
  <si>
    <t xml:space="preserve">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</si>
  <si>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GSE65021</t>
  </si>
  <si>
    <t xml:space="preserve">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</si>
  <si>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 xml:space="preserve">Data were obtained from the GEO GSE65021 series matrix file. </t>
  </si>
  <si>
    <t xml:space="preserve">DNA samples from eight human tumor surgical specimen post cetuximab treatment from the sample cohort in Schmitz et al. [43] were obtained for methylation profiling. Specifically, for each tumor one FFPE slide was stained with hematoxylin and eosin and tumor burden was evaluated. </t>
  </si>
  <si>
    <t>PMC6097609</t>
  </si>
  <si>
    <t>HPA027250</t>
  </si>
  <si>
    <t>HPA</t>
  </si>
  <si>
    <t xml:space="preserve">For 3D-SIM in human U-2 OS cell, cells were fixed in ice-cold methanol, washed with PBST and blocked in PBST containing 10%FCS for 30 min. </t>
  </si>
  <si>
    <t xml:space="preserve">The following primary antibodies were used diluted in PBST containing 10%FCS: rabbit anti-Gorab (1:200, Atlas, #HPA027250, specificity also tested in this study, fig. </t>
  </si>
  <si>
    <t xml:space="preserve">S6f,g), rabbit anti-Pericentrin (1:200, Abcam,#ab4448, directly labeled with Alexa594), mouse monoclonal anti-Sas6 (1:100, Santa-Cruz Biotechnology, #sc-81431). An OMX-V3 system was used with a 63x/1.4NA oil Olympus lens to acquire super-resolution images (512x512ppi). </t>
  </si>
  <si>
    <t>4TZK</t>
  </si>
  <si>
    <t xml:space="preserve">Docking was carried out using software Glide (SchrÃ¶dinger). </t>
  </si>
  <si>
    <t xml:space="preserve">The crystal structure of enzyme enoyl-ACP reductase was prepared using PDB structure 4TZK as starting geometry, using Maestro Protein Preparation Wizard with default settings. </t>
  </si>
  <si>
    <t xml:space="preserve">The ligand and the non-bonding water molecules were removed. Restrain energy minimization was performed using OPLS-2005 force field (to gradient of 0.001 RMS kcal/mol/A2). </t>
  </si>
  <si>
    <t>PMC6172369</t>
  </si>
  <si>
    <t>NM_001195573.1</t>
  </si>
  <si>
    <t xml:space="preserve">Dicer and Î²-actin were measured by a SYBR Green (Takara Bio, Inc., Otsu, Japan) qPCR assay. </t>
  </si>
  <si>
    <t xml:space="preserve">The sequences of the Dicer primers were as follows: Upstream, 5â€²-GTGGTTCGTTTTGATTTGCCC-3â€² and downstream, 5â€²-CGTGTTGATTGTGACTCGTGGA-3â€² (NM_001195573.1). Î²-actin was used for normalization, and the primer sequences were as follows: Upstream, 5â€²-GCCAACACAGTGCTGTCTGG-3â€² and downstream, 5â€²-GCTCAGGAGGAGCAATGATCTTG-3â€². </t>
  </si>
  <si>
    <t xml:space="preserve">Dicer was amplified under the following qPCR reaction conditions: Initial denaturation at 95Â°C for 1 min, followed by 40 cycles of denaturation at 95Â°C for 15 sec, and annealing at 62Â°C for 1 min. All reactions were run on an Applied Biosystems 7500 Real-time PCR system (Applied Biosystems; Thermo Fisher Scientific, Inc.). </t>
  </si>
  <si>
    <t>PMC6207528</t>
  </si>
  <si>
    <t>AB823004</t>
  </si>
  <si>
    <t xml:space="preserve">M: 100 bp ladder; lane 1: positive control (pBPV-2); lanes 2 and 3: negative control (pBPV-9 and normal bovine skin); lane 4: conjunctival myofibroblastoma; lanes 5 and 6: bovine myofibroblastoma of the neck and vulva.). </t>
  </si>
  <si>
    <t xml:space="preserve">Both amplified DNAs were 437 bp in length and were 100% homologous with 99.5% identity to previously reported BPV-2 sequences (accession number AB823004). </t>
  </si>
  <si>
    <t xml:space="preserve">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t>
  </si>
  <si>
    <t>AB823005</t>
  </si>
  <si>
    <t xml:space="preserve">For further verification of the presence of BPV-2 in myofibroblastomas, similar analyses were performed on two previously diagnosed myofibroblastoma samples from the neck and vulva [1, 13]. </t>
  </si>
  <si>
    <t xml:space="preserve">DNA with 99.7% homology to previously reported BPV-2 sequences was detected in each myofibroblastoma sample (accession number AB823005 and AB823006) (Fig. 6). </t>
  </si>
  <si>
    <t xml:space="preserve">The ISH results confirmed that BPV-2 specific DNA was present in the nuclei of most tumor cells in the primary lesion (data not shown). Intense ISH-positive cells predominated in more cellular areas, in which most cells stained positive for PCNA. </t>
  </si>
  <si>
    <t>AB823006</t>
  </si>
  <si>
    <t>PMC6243512</t>
  </si>
  <si>
    <t>rs2066842</t>
  </si>
  <si>
    <t xml:space="preserve">Environmental carcinogens and NOD-induced proinflammatory cytokines could be possible reasons by which the studied polymorphisms may increase the risk for gastric cancer [9]. </t>
  </si>
  <si>
    <t xml:space="preserve">A meta-analysis evaluated several NOD2 polymorphisms such as rs2066842 C/T, rs2066844 C/T, rs2066845 C/G, rs2066847, L1007fsinsC and risk of cancer. </t>
  </si>
  <si>
    <t xml:space="preserve">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t>
  </si>
  <si>
    <t xml:space="preserve">The haplotype analysis under the additive genetic model yielded one 2-SNP haplotype and three 3-SNP haplotypes showing a significant association with NSCL/P among 806 Chinese trios after Bonferroni correction. </t>
  </si>
  <si>
    <t xml:space="preserve">The haplotype with the lowest p-value was T-A-G for rs541731-rs9531050-rs9545409 (p-value = 1.30 Ã— 10âˆ’5), located in SPRY2, with a frequency of 5.7% (Table 1). </t>
  </si>
  <si>
    <t xml:space="preserve">Haplotypeâ€”environment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Ã— 10âˆ’5), located in SPRY2, with a frequency of 10.9%. </t>
  </si>
  <si>
    <t>rs9531050</t>
  </si>
  <si>
    <t>rs9545409</t>
  </si>
  <si>
    <t xml:space="preserve">Haplotypeâ€”environment interaction analysis tested for the potential interaction between haplotypes in SPRY genes and maternal multivitamin supplementation as well as maternal environmental tobacco smoke (ETS). </t>
  </si>
  <si>
    <t xml:space="preserve">The analysis yielded a 3-SNP haplotype showing statistical interactions with maternal multivitamin supplementation: A-A-A for rs496932-rs9545412-rs9669948 (p-value = 3.43 Ã— 10âˆ’5), located in SPRY2, with a frequency of 10.9%. </t>
  </si>
  <si>
    <t xml:space="preserve">For the interaction with maternal ETS, a 2-SNP haplotype and two 3-SNP haplotypes showed significant interactions with ETS after Bonferroni correction, with T-A-G for rs541731-rs9531050-rs9545409 showing the lowest p-value (p-value = 9.18 Ã— 10âˆ’5). Table 2 presents the results of the interaction analysis. </t>
  </si>
  <si>
    <t xml:space="preserve">Considering the higher statistical power of haplotype analysis compared to individual SNP analysis when LD was exploited to explore genes associated with diseases, we conducted the haplotype analysis and haplotypeâ€”environment interaction analysis to further investigate the roles of SPRY genes in Chinese NSCL/P. </t>
  </si>
  <si>
    <t xml:space="preserve">The results of haplotype analysis altogether indicated that one genetic segment (rs541731- rs9669948, from 80345577 to 80372188) located at 4.5 kbâ€”31.1 kb downstream of SPRY2 was associated with NSCL/P, indicating that the neighborhood region of this segment might contain causal variants. </t>
  </si>
  <si>
    <t xml:space="preserve">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t>
  </si>
  <si>
    <t>PMC2132710</t>
  </si>
  <si>
    <t>AA218250</t>
  </si>
  <si>
    <t xml:space="preserve">To obtain 5â€² mouse 4.1G (m4.1G) sequence, the dbest database was searched using human 4.1G (h4.1G) as the query sequence (47). </t>
  </si>
  <si>
    <t xml:space="preserve">Mouse expressed sequence tag (EST) clone with EMBL/GenBank/DDBJ accession number AA218250 was identified and sequenced; the 3â€² end of the 1652-bp clone contained the CVEEHHTFYRLVSPEQPPKTKFLTLGSK motif that overlapped with the 5â€² end of the original PCR product. </t>
  </si>
  <si>
    <t xml:space="preserve">Sequencing of additional mouse EST clones (Genome Systems Inc., St. Louis, MO) identified exact match sequence to the PCR product and EST clone AA218250. A full-length cDNA was assembled using the following sequence data: AA218250 (bp 1â€“1521), W83204 (1030â€“1533), W17544 (1162â€“1528), PCR product (1441â€“2907), AA220495 (1807â€“2173), AA030412 (2554â€“2964), and AA009193 (2575â€“2964). </t>
  </si>
  <si>
    <t xml:space="preserve">Sequencing of additional mouse EST clones (Genome Systems Inc., St. Louis, MO) identified exact match sequence to the PCR product and EST clone AA218250. </t>
  </si>
  <si>
    <t xml:space="preserve">A full-length cDNA was assembled using the following sequence data: AA218250 (bp 1â€“1521), W83204 (1030â€“1533), W17544 (1162â€“1528), PCR product (1441â€“2907), AA220495 (1807â€“2173), AA030412 (2554â€“2964), and AA009193 (2575â€“2964). To confirm the full-length m4.1G sequence, two pairs of nondegenerate primers were used in PCR experiments to identify overlapping products that covered the full-length cDNA. </t>
  </si>
  <si>
    <t xml:space="preserve">A full-length cDNA was assembled using the following sequence data: AA218250 (bp 1â€“1521), W83204 (1030â€“1533), W17544 (1162â€“1528), PCR product (1441â€“2907), AA220495 (1807â€“2173), AA030412 (2554â€“2964), and AA009193 (2575â€“2964). </t>
  </si>
  <si>
    <t xml:space="preserve">To confirm the full-length m4.1G sequence, two pairs of nondegenerate primers were used in PCR experiments to identify overlapping products that covered the full-length cDNA. The primers were as follows: (Pair 1) 5â€²-MTTEVG: ATGACTACTGAAGTTGGC and 3â€²-RVTPLP: AGGCAGAGGTGTGACCCG; (Pair 2) 5â€²-CVEHHT: TGTGTGGAACATCACACT and 3â€²-AEEGEE: GCGGAGGAAGGAGAAGAA). </t>
  </si>
  <si>
    <t>W83204</t>
  </si>
  <si>
    <t>W17544</t>
  </si>
  <si>
    <t>AA220495</t>
  </si>
  <si>
    <t>AA030412</t>
  </si>
  <si>
    <t>AA009193</t>
  </si>
  <si>
    <t xml:space="preserve">(A) The m4.1G cDNA was identified by double-strand sequencing of overlapping EST clones and RT-PCR products. </t>
  </si>
  <si>
    <t xml:space="preserve">The schematic demonstrates how the m4.1G cDNA was assembled: (from top left) AA218250 (1â€“1521), W83204 (1030â€“1533), W17544 (1162â€“1528), PCR 1 (1441â€“ 2907), AA220495 (1807â€“2173), AA030412 (2554â€“ 2964), AA009193 (2575â€“2964). Whereas EST clone AA218250 extends into the 5â€² untranslated region (left gray arrowhead), clones AA030412 and AA009193 extend into the 3â€² untranslated region (right gray arrowhead). </t>
  </si>
  <si>
    <t xml:space="preserve">The sequence was confirmed by high-fidelity RT-PCR using two different cDNA sources and two nondegenerate primer pairs that generated overlapping products covering the complete cDNA (PCR 2,3: 1â€“1977 and PCR 4,5: 1441â€“2964). The corresponding location of the rat peptide identified in the yeast two-hybrid screen (4.1Gâ€“CTD) is also indicated. </t>
  </si>
  <si>
    <t>AF044312</t>
  </si>
  <si>
    <t xml:space="preserve">m4.1G and m4.1R sequences diverge at the NH2 termini and in regions separating the defined domains. </t>
  </si>
  <si>
    <t xml:space="preserve">Whereas there is increased m4.1R sequence between the MBD and SABD, the region between the SABD and CTD is expanded in m4.1G. m4.1G sequence data is available from EMBL/GenBank/DDBJ accession number AF044312. </t>
  </si>
  <si>
    <t xml:space="preserve">Specificity of the FKBP13/4.1Gâ€“CTD interaction. (A) FKBP13 and 4.1Gâ€“ CTD double transformants were grown on plates containing 0, 1, 10, and 50 Î¼M FK506. </t>
  </si>
  <si>
    <t>PMC2196853</t>
  </si>
  <si>
    <t>AF346472</t>
  </si>
  <si>
    <t xml:space="preserve">The BAC clone was mapped using 15 common restriction enzymes, and a long and short arm was subcloned from it. </t>
  </si>
  <si>
    <t xml:space="preserve">The short arm (EMBL/GenBank/DDBJ accession no. AF346472) consists of the 600-bp (PvuII-PvuII) fragment just upstream of the NrCAM exon containing the ATG (exon 4). </t>
  </si>
  <si>
    <t xml:space="preserve">The long arm consists of the NheI-SpeI 6-kb fragment, containing DNA from 1 kb downstream of exon 4 (NheI) to 0.5 kb downstream of exon 7 (SpeI). Short and long arms were inserted into the bluescript-derived vector pTG1 (Atugen) containing a neo cassette and TK. </t>
  </si>
  <si>
    <t>PMC2384008</t>
  </si>
  <si>
    <t>AY220757</t>
  </si>
  <si>
    <t xml:space="preserve">Human specific primers (ordered separately for each laboratory from TAG, Copenhagen on three occasions) amplifying a 53 bp fragment were designed manually from a reference sequence (AY220757) where the biotinylated forward primer (5â€²â†’3â€² GCTGGCAATACAGATAAGATAATG) and the reverse primer (5â€²â†’3â€² GAGGAGAGTTCCTTTGAGGC) target a single nucleotide polymorphism (SNP) situated 13910 bp upstream of the LCT gene. </t>
  </si>
  <si>
    <t xml:space="preserve">Two PCR amplification protocols were used. In Uppsala 5 Âµl of extract was used in a 25 Âµl reaction, containing 2 mM MgCl2, 0.2 ÂµM of each primer, 400 ÂµM dNTPs and 2.5U Taq Polymerase (HotStarTaq, Qiagen), whereas in LinkÃ¶ping and Stockholm 5 Âµl of extract and 300 nM of each primer was added to PCR beads (Illustra Hot Start Mix RTG) in a 25 Âµl reaction. </t>
  </si>
  <si>
    <t>PMC2755648</t>
  </si>
  <si>
    <t>3CBQ</t>
  </si>
  <si>
    <t xml:space="preserve">Both products are present in raw lysates. (c, d) Rendered protein models (Open-Source PyMOL 0.99rc6 software). (c) Predicted model of RSG1 (cyan) threaded on the REM2 structure (green) (pdb:3CBQ). (d) Predicted model of RSG1 (green) threaded on the Rab1a structure (cyan) (pdb:2RHD). </t>
  </si>
  <si>
    <t>2RHD</t>
  </si>
  <si>
    <t>1H3Q</t>
  </si>
  <si>
    <t xml:space="preserve">Figure 4 Network diagram of functional interactions between other structurally related Fuz like longin-domain containing proteins SEDL, YKT6, SEC22B, VAMP7 and AP2Ïƒ (PDB id: 1H3Q, 3BW6, 1IFQ, 2VX8 and 1VGL respectively). </t>
  </si>
  <si>
    <t>3BW6</t>
  </si>
  <si>
    <t>1IFQ</t>
  </si>
  <si>
    <t>2VX8</t>
  </si>
  <si>
    <t>1VGL</t>
  </si>
  <si>
    <t>PMC2822703</t>
  </si>
  <si>
    <t>2CBV</t>
  </si>
  <si>
    <t xml:space="preserve">(a) Calystegine (8) in complex with a family 1 Î²-glucosidase (PDB code ; 2CBV94); the residue below the inhibitor is the catalytic nucleophile and the residue to the right is the acid/base. </t>
  </si>
  <si>
    <t xml:space="preserve">Observed electron density (for the maximum likelihood weighted 2F obsâ€“F calc map, contoured at 1Ïƒ)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t>
  </si>
  <si>
    <t>1OCQ</t>
  </si>
  <si>
    <t xml:space="preserve">Observed electron density (for the maximum likelihood weighted 2F obsâ€“F calc map, contoured at 1Ïƒ) is shown for calystegine, showing it binds in a similar orientation to isofagomine. </t>
  </si>
  <si>
    <t xml:space="preserve">(b) Cellobio-derived form of isofagomine (9) in complex with a family 5 endoglucanase (PDB code ; 1OCQ101); the residue below the inhibitor is the catalytic nucleophile and the residue to the right is the acid/base. </t>
  </si>
  <si>
    <t xml:space="preserve">Observed electron density for the maximum likelihood weighted 2F obsâ€“F calc map, contoured at 2.5Ïƒ, is shown in red and for the F obsâ€“F calc map, contoured at 2.1Ïƒ, is shown in blue. The â€˜differenceâ€™ density shows the presence of two hydrogen atoms on the nitrogen atom of isofagomine. </t>
  </si>
  <si>
    <t>1X39</t>
  </si>
  <si>
    <t xml:space="preserve">The â€˜differenceâ€™ density shows the presence of two hydrogen atoms on the nitrogen atom of isofagomine. </t>
  </si>
  <si>
    <t xml:space="preserve">(c) Phenylaminomethyl-substituted glucoimidazole in complex with a family 3 Î²-d-glucan glucohydrolase (PDB code ; 1X39133); the residue below the inhibitor is the catalytic nucleophile and the residue to the right is the acid/base. </t>
  </si>
  <si>
    <t xml:space="preserve">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t>
  </si>
  <si>
    <t>1OD8</t>
  </si>
  <si>
    <t xml:space="preserve">The two tryptophan residues in the active site are proposed to make hydrophobic interactions with the phenyl ring of the inhibitor, but this interaction has not been observed in all enzyme complexes with substituted imidazole inhibitors. </t>
  </si>
  <si>
    <t xml:space="preserve">(d) Xylobio-derived isofagomine lactam in complex with a family 10 xylanase (PDB code ; 1OD8137); the residue below the inhibitor is the catalytic nucleophile and the residue to the right is the acid/base. </t>
  </si>
  <si>
    <t xml:space="preserve">Observed electron density for the maximum likelihood weighted 2F obsâ€“F calc map, contoured at 4Ïƒ, is shown in red and for the F obsâ€“F calc map, contoured at 1.8Ïƒ, is shown in blue. The â€˜differenceâ€™ density shows the presence of a hydrogen atom on the nitrogen atom of the isofagomine lactam, indicating it exists as the amide tautomer and not the iminol as originally proposed. </t>
  </si>
  <si>
    <t>3EBJ</t>
  </si>
  <si>
    <t xml:space="preserve">A search for similar protein folds using the DALI server [22] returned the PA N-terminal domain structure that was recently identified as a type II endonuclease domain [15], [16]. </t>
  </si>
  <si>
    <t xml:space="preserve">The structural match with published molecular structures of the influenza PA N-terminal domains (PAN) returns a Z-score of 5.7 and an r.s.m.d. of 3.9 Ã… for 121 superposed aa (PDB code 3EBJ) and Z-score 5.2, r.m.s.d. </t>
  </si>
  <si>
    <t xml:space="preserve">4 Ã… for 122 aa (PDB code 2W69). As was the case for PAN, other type II endonuclease proteins are also recovered: the Tt1808 hypothetical protein from Thermus Thermophilus HB88 (PDB code 1WDJ, Z-score 3.8, r.m.s.d. </t>
  </si>
  <si>
    <t>2W69</t>
  </si>
  <si>
    <t xml:space="preserve">4 Ã… for 122 aa (PDB code 2W69). </t>
  </si>
  <si>
    <t xml:space="preserve">As was the case for PAN, other type II endonuclease proteins are also recovered: the Tt1808 hypothetical protein from Thermus Thermophilus HB88 (PDB code 1WDJ, Z-score 3.8, r.m.s.d. 3.4 Ã… for 81 aa), and the restriction endonuclease SdaI (PDB code 2IXS, Z-score 3.6, r.m.s.d. </t>
  </si>
  <si>
    <t>1WDJ</t>
  </si>
  <si>
    <t xml:space="preserve">As was the case for PAN, other type II endonuclease proteins are also recovered: the Tt1808 hypothetical protein from Thermus Thermophilus HB88 (PDB code 1WDJ, Z-score 3.8, r.m.s.d. </t>
  </si>
  <si>
    <t xml:space="preserve">3.4 Ã… for 81 aa), and the restriction endonuclease SdaI (PDB code 2IXS, Z-score 3.6, r.m.s.d. </t>
  </si>
  <si>
    <t>2IXS</t>
  </si>
  <si>
    <t xml:space="preserve">The arrow indicates the putative RNA binding groove and the active site crevice. </t>
  </si>
  <si>
    <t xml:space="preserve">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t>
  </si>
  <si>
    <t xml:space="preserve">The two Mn2+ ions in the PAN structure active site are depicted as green spheres. D, Topology diagrams of the NL1 (left) and PAN (right) structures. Î±-helices are represented as yellow tubes and Î²-strands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t>
  </si>
  <si>
    <t xml:space="preserve">A, Structure-based superimposition of the endonuclease active site from the influenza PAN protein and the arenavirus NL1 domain. </t>
  </si>
  <si>
    <t xml:space="preserve">Putative active site residues of NL1 are shown as grey sticks and the active site of PAN (PDB code 2W69) in cyan. </t>
  </si>
  <si>
    <t xml:space="preserve">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t>
  </si>
  <si>
    <t>EU784365</t>
  </si>
  <si>
    <t xml:space="preserve">The clades corresponding to the clusters 6, 8, 10, 14 are, except for cluster 6, well-supported and together form a moderately well supported larger clade comprising the Hymenogaster collections with thorny-verrucose spores (Fig. 1). </t>
  </si>
  <si>
    <t xml:space="preserve">The four clades only contain specimens identified as H. rehsteineri except for two GenBank sequences assigned to either â€œH. vulgarisâ€ (EU784365) or â€œH. australisâ€ (DQ328132). </t>
  </si>
  <si>
    <t xml:space="preserve">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t>
  </si>
  <si>
    <t>DQ328132</t>
  </si>
  <si>
    <t>PMC3292029</t>
  </si>
  <si>
    <t>2OH4</t>
  </si>
  <si>
    <t xml:space="preserve">The crystallographic coordinates of KDR in complex with small-molecule inhibitors were obtained from the Brookheaven Protein Databank as entries 2OH4 [23]. </t>
  </si>
  <si>
    <t xml:space="preserve">All the molecular modeling and calculations were performed using Sybyl 7.3 molecular modeling package [24]. </t>
  </si>
  <si>
    <t xml:space="preserve">Because the crystal structure of KDR in complex with pyrrolo[3,2-d]pyrimidine was not available in the Brookheaven Protein Databank (PDB), the bioactive conformation was simulated by docking using Surflex-dock program. </t>
  </si>
  <si>
    <t xml:space="preserve">The crystallographic coordinates of KDR in complex with its inhibitor, which was reported to be in the inactive DFG-out conformation of KDR, were obtained from the PDB as entries 2OH4 [23]. </t>
  </si>
  <si>
    <t xml:space="preserve">Surflex-Dock program [25,26] has been widely used to calculate the proteinâ€“ligand interactions, and to efficiently predict the active conformations [27â€“35]. Surflex-Dock uses a Protomol-based method and an empirical scoring function to dock a ligand into the binding site of a receptor. </t>
  </si>
  <si>
    <t xml:space="preserve">Binding Modes of Pyrrolo[3,2-d]pyrimidine Derivatives </t>
  </si>
  <si>
    <t xml:space="preserve">To determine the probable binding conformations of these compounds, Surflex-Dock was used to dock one potent compound 20 into the active site of KDR (PDB code: 2OH4). </t>
  </si>
  <si>
    <t xml:space="preserve">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t>
  </si>
  <si>
    <t>PMC3343019</t>
  </si>
  <si>
    <t>AE007317</t>
  </si>
  <si>
    <t xml:space="preserve">By this approach, in the present study, we identified a novel 161 amino acid-long fragment, herein referred to as R4, using serum antibodies from a patient convalescing from invasive pneumococcal disease. </t>
  </si>
  <si>
    <t xml:space="preserve">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t>
  </si>
  <si>
    <t xml:space="preserve">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t>
  </si>
  <si>
    <t>PMC3382138</t>
  </si>
  <si>
    <t>2IVD</t>
  </si>
  <si>
    <t xml:space="preserve">The crystal structure of CRTI (A) is shown in comparison with protoporphyrinogen IX oxidoreductase from Myxococcus xanthus (B; Protein Data Bank 2IVD). </t>
  </si>
  <si>
    <t xml:space="preserve">Pseudodomains are colored in blue (substrate-binding), orange (non-conserved â€˜helicalâ€™ or â€˜membrane binding) and green (FAD-binding). Image was generated with PyMOL. </t>
  </si>
  <si>
    <t>4DGK</t>
  </si>
  <si>
    <t xml:space="preserve">We have explored a biphasic system containing the phytoene substrate embedded in phosphatidyl-choline liposomal membranes. </t>
  </si>
  <si>
    <t xml:space="preserve">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t>
  </si>
  <si>
    <t>PF01593</t>
  </si>
  <si>
    <t xml:space="preserve">The structure of apo-CRTI is composed of 19 Î²-strands (forming 5 sheets), 12 alpha-helices, and three 310-helices. </t>
  </si>
  <si>
    <t xml:space="preserve">Altogether these fold into three pseudo-domains consistent with the flavin containing amino oxidoreductase family (Pfam: PF01593) as revealed by structural search comparisons (see the topology diagram and structural alignment in Figure S3 and Figure 10, respectively). </t>
  </si>
  <si>
    <t xml:space="preserve">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t>
  </si>
  <si>
    <t xml:space="preserve">CRTI and mxPPOX share an overall 20% sequence identity and 35% sequence similarity. </t>
  </si>
  <si>
    <t xml:space="preserve">Of the twenty-nine residues implicated in FAD binding in mxPPOX (pdb code 2IVD), thirteen are invariant in CRTI with a further six residues being of similar type (45% identity, 66% similarity). </t>
  </si>
  <si>
    <t xml:space="preserve">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t>
  </si>
  <si>
    <t>PMC3386246</t>
  </si>
  <si>
    <t>3M0E</t>
  </si>
  <si>
    <t xml:space="preserve">Western blot analyses demonstrate that the wild type and all mutants produce comparable amounts of LuxO protein. </t>
  </si>
  <si>
    <t xml:space="preserve">(B) The locations of the resistance-conferring mutations are inferred from the ATP-bound Aquifex aeolicus NtrC1 structure (3M0E). </t>
  </si>
  <si>
    <t xml:space="preserve">Two monomers of NtrC1 are shown (cyan and green). The residues predicted to form the Walker B motif are shown in blue. </t>
  </si>
  <si>
    <t xml:space="preserve">Sequencing revealed that the four LuxO D47E mutants carry I211F, L215F, L242F, or V294L alterations, implicating these residues as important for binding of the inhibitors. </t>
  </si>
  <si>
    <t xml:space="preserve">We mapped these four alterations onto the existing crystal structure of ATP-bound Aquifex aeolicus NtrC1 (PDB:3M0E) [43], which has high sequence homology to LuxO (Figure 6B). </t>
  </si>
  <si>
    <t xml:space="preserve">The four residues we identified in the screen map to three regions that abut the Walker B motif (D245, E246, L247, and C248 in LuxO) (Figure 6B). In other NtrC-type proteins, mutations in this region have been shown to prevent ATP hydrolysis (See DISCUSSION). </t>
  </si>
  <si>
    <t>PMC3459965</t>
  </si>
  <si>
    <t>ENSG00000079257</t>
  </si>
  <si>
    <t>Ensembl</t>
  </si>
  <si>
    <t xml:space="preserve">To investigate the methylation pattern of Lxn promoter, CpG island analysis in the upstream sequence of Lxn open reading frame. </t>
  </si>
  <si>
    <t xml:space="preserve">Nucleotide sequence of Lxn in upstream region (â€“1000 bp) and the first 3 exons (+373 bp) was obtained from Ensembl database (www.ensembl.org) with ID number ENSG00000079257. </t>
  </si>
  <si>
    <t xml:space="preserve">CpG island search using CpG island searcher website (http://www.uscnorris.com/cpgislands2/cpg.aspx) showed a 252 bp region (â€“208 bp to +44 bp) in upstream of Lxn sequence enriched for CpG repeats. The criteria of 5 CpG island is: GC content &gt;50%, ratio of CpG to GpC &gt;0.6 and 200 bp of minimum length. </t>
  </si>
  <si>
    <t>2F8B</t>
  </si>
  <si>
    <t xml:space="preserve">Schematic representation of the structure of the papillomavirus E7 protein and its protein targets. </t>
  </si>
  <si>
    <t xml:space="preserve">E7C is represented using the average NMR structure of the HPV45 E7C domain (PDB ID: 2F8B) and its associated zinc atoms as spheres. </t>
  </si>
  <si>
    <t xml:space="preserve">The E7N for one of the E7 monomers is represented in orange as an extended ribbon. The approximate locations of the CR1 and CR2 regions and of the E2F mimic, DYRK1A, Lx[CS]xE, CKII, acidic NES and PDZ motifs are also shown. </t>
  </si>
  <si>
    <t xml:space="preserve">The pair corresponding to residues 75 and 86 is shown in orange and that corresponding to residues 59 and 70 is shown in red. </t>
  </si>
  <si>
    <t xml:space="preserve">Protein representations use the average NMR structure of the HPV45 E7C domain (PDB ID: 2F8B). </t>
  </si>
  <si>
    <t xml:space="preserve">Protein representations were generated using Pymol (http://www.pymol.org). </t>
  </si>
  <si>
    <t xml:space="preserve">(A) Distribution of the number of cysteines in the cysteine-rich regions of individual E7C domains. </t>
  </si>
  <si>
    <t xml:space="preserve">(B) Ribbon representation of the average NMR structure of HPV45 E7C (PDB ID: 2F8B), with cysteine-rich positions corresponding to regions 1 (green) and 2 (blue) in stick representation (see text). </t>
  </si>
  <si>
    <t xml:space="preserve">Note that for many cysteine-rich positions the corresponding HPV45 E7C residue is not a cysteine. Zinc atoms are represented as red spheres. </t>
  </si>
  <si>
    <t xml:space="preserve">A recognition site for linear motifs in the E7C domain. </t>
  </si>
  <si>
    <t xml:space="preserve">(A) Left: Binding site for the p21 protein [17], represented on the surface of the average NMR structure of HPV45 E7C (PDB ID: 2F8B). </t>
  </si>
  <si>
    <t xml:space="preserve">The ellipse highlights residues whose amides are strongly (dark pink) or moderately (light pink) perturbed by binding. Right: Conservation of surface E7C residues, represented on the surface of the average NMR structure of HPV45 E7C (PDB ID: 2F8B). </t>
  </si>
  <si>
    <t xml:space="preserve">The ellipse highlights residues whose amides are strongly (dark pink) or moderately (light pink) perturbed by binding. </t>
  </si>
  <si>
    <t xml:space="preserve">Right: Conservation of surface E7C residues, represented on the surface of the average NMR structure of HPV45 E7C (PDB ID: 2F8B). </t>
  </si>
  <si>
    <t xml:space="preserve">Conservation of a residue is measured as information content and binned in nine categories (at 0.5 bits intervals from 0 to 4, with an extra interval from 4 to 4.32 bits). The ellipse highlights a conserved surface patch. </t>
  </si>
  <si>
    <t>2YYR</t>
  </si>
  <si>
    <t xml:space="preserve">The ellipse highlights a conserved surface patch. </t>
  </si>
  <si>
    <t xml:space="preserve">(B) Complex between the PHD domain of Pygopus (PDB ID: 2YYR, in surface representation) and a trimethylated histone H3 peptide (light blue, sticks representation). </t>
  </si>
  <si>
    <t xml:space="preserve">The ellipse highlights residues in direct contact with the peptide (dark pink). The PHD domain is oriented as in (D). </t>
  </si>
  <si>
    <t xml:space="preserve">Click here for additional data file. </t>
  </si>
  <si>
    <t xml:space="preserve">Location of the residues that constitute the nuclear export signal (NES) in E7C. Frontal (A) and side (B) views of the E7C homodimer (PDB ID 2F8B) showing the side chains of residues that form the NES signal (stick representation). </t>
  </si>
  <si>
    <t xml:space="preserve">Most residues are buried in the structure of the homodimer and located in the dimerization interface. These residues would be significantly exposed in the monomer. </t>
  </si>
  <si>
    <t>3ZXC</t>
  </si>
  <si>
    <t xml:space="preserve">The segments of the sequence that were excluded from the HHPred comparative models are colored gray. </t>
  </si>
  <si>
    <t xml:space="preserve">HHPred representation of SIBD domain from Hydra and a structural homologue PDB: 3ZXC_A. </t>
  </si>
  <si>
    <t xml:space="preserve">The domain of 3ZXC includes a Single Insulin-like Growth Factor-Binding Domain Protein (SIBD-1) from the Central American Hunting Spider Cupiennius salei; (B) Set of secreted proteins and their paralogs. The function of these proteins is unknown. </t>
  </si>
  <si>
    <t xml:space="preserve">The domain of 3ZXC includes a Single Insulin-like Growth Factor-Binding Domain Protein (SIBD-1) from the Central American Hunting Spider Cupiennius salei; (B) Set of secreted proteins and their paralogs. </t>
  </si>
  <si>
    <t xml:space="preserve">The function of these proteins is unknown. However, the spacing and the number of cysteines along the sequences are conserved (marked red). </t>
  </si>
  <si>
    <t>1BUN</t>
  </si>
  <si>
    <t xml:space="preserve">In the case of the Hydra, we anticipate a mode in which the Kunitz protease inhibitor domain presents the SIBD-1 to produce an effective binding. </t>
  </si>
  <si>
    <t xml:space="preserve">Among the 3D-solved structures (from the PDB), The Hydra Kunitz domain is similar to that of several potent toxins: Î²-bungarotoxin (PDB: 1BUN_B), Huwentoxin-11 (PDB: 2JOT_A), Anntoxin from the tree frog Hyla annectans (PDB: 2KCR_A), the snake venom of the Bungarus fasciatus (PDB: 1JC6_A) and the green Mamba Dendroaspis angusticeps (PDB: 1DTK_A). </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</si>
  <si>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t>
  </si>
  <si>
    <t>2JOT</t>
  </si>
  <si>
    <t>2KCR</t>
  </si>
  <si>
    <t>1JC6</t>
  </si>
  <si>
    <t>1DTK</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</si>
  <si>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
  </si>
  <si>
    <t xml:space="preserve">The resulting model was based on PDB accession 3ZXC from the Central America hunting spider Cupiennius salei. </t>
  </si>
  <si>
    <t xml:space="preserve">This sequence is a single insulin-like growth factor binding domain protein (SIBD-1). SIBD-1 was proposed to act in the spiderâ€™s immune system. </t>
  </si>
  <si>
    <t>EDO26015</t>
  </si>
  <si>
    <t xml:space="preserve">Many adhesion proteins are composed of a series of EGF-like domains that also bind calcium. </t>
  </si>
  <si>
    <t xml:space="preserve">For example, the protein EDO26015.1 share this domain that is found in several calcium-binding cell adhesion regulators (modeled on PDB: 2Bo2_A). </t>
  </si>
  <si>
    <t xml:space="preserve">Cell interaction by calcium regulation is an attractive extension of TOLIP functionality that calls for further investigation. In a few cases we identified TOLIPs as fragments that eventually belong to long proteins (Figure 6, F). </t>
  </si>
  <si>
    <t>2Bo2</t>
  </si>
  <si>
    <t>PMC3519631</t>
  </si>
  <si>
    <t>AL928944</t>
  </si>
  <si>
    <t xml:space="preserve">It is important to note that both loci are closely linked. </t>
  </si>
  <si>
    <t xml:space="preserve">Oligonucleotide primers for amplification Exon 2 (forward primer: TGCATCTACAGCACCAGTGA; reverse primer: CTGCTTTATCACGTACAGCTGA) were designed based on sequences derived from Genbank (accession numbers NM_131476 and AL928944). </t>
  </si>
  <si>
    <t xml:space="preserve">The PCR reaction volume was 10 Âµl, containing 2 Âµl template DNA, 50 ÂµM of each dNTP, 5 mMMgCl, Q-Solution (Qiagen), 1X PCR buffer (Qiagen), 1 ÂµM of each primer, and 0.25 Units of Hot Star Taq DNA polymerase (Qiagen). PCR conditions were as follows: 15 min at 95Â°C, 28 cycles (denaturation for 1 min at 94Â°C, annealing 2 min at 62Â°C, extension 3 min at 72Â°C) and final extension at 72Â°C for 10 min. </t>
  </si>
  <si>
    <t>PMC3694976</t>
  </si>
  <si>
    <t>M21829</t>
  </si>
  <si>
    <t xml:space="preserve">ChIP was completed using a lyophilized Staph A Cell (PansorbinÂ®) Assay Protocol as previously described [107]. </t>
  </si>
  <si>
    <t xml:space="preserve">Antisera specific for the N- and C-terminus of the murine EVI1 protein (GenBankâ„¢ accession number M21829) were generated using purified protein as previously described [23]. </t>
  </si>
  <si>
    <t xml:space="preserve">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t>
  </si>
  <si>
    <t>PMC3697978</t>
  </si>
  <si>
    <t>E-MEXP-1594</t>
  </si>
  <si>
    <t xml:space="preserve">We downloaded gene expression profiles and measures of competitive fitness of 40 wild-derived lines of Drosophila melanogaster from ArrayExpress (accession E-MEXP-1594) and the Drosophila Genetic Reference Panel (DGRP) website (http://dgrp.gnets.ncsu.edu/) (Ayroles et al. 2009). </t>
  </si>
  <si>
    <t xml:space="preserve">A lineâ€™s competitive fitness (Knight and Robertson 1957; Hartl and Jungen 1979) measures the percentage of offspring bearing the assay lineâ€™s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t>
  </si>
  <si>
    <t>PMC3720590</t>
  </si>
  <si>
    <t>AEI90145</t>
  </si>
  <si>
    <t xml:space="preserve">Our lab has reported that a surface-located Î±-enolase is an adhesion-related protein in M. bovis Hubei-1 [18]. </t>
  </si>
  <si>
    <t xml:space="preserve">Here, we analyzed the entire M. bovis Hubei-1 genome [20], and we identified the gene vpmaX (GenBank: AEI90145.1) that encodes a protein named â€œvariable surface lipoprotein Aâ€ (VpmaX) according to GenBank. </t>
  </si>
  <si>
    <t xml:space="preserve">However, it is absolutely different from the VspA protein in PG45 (GenBank: ADR25410.1). Our report aims to characterize Hubei-1 vpmaX and the adhesion ability of its encoded protein. </t>
  </si>
  <si>
    <t>ADR25410</t>
  </si>
  <si>
    <t xml:space="preserve">However, it is absolutely different from the VspA protein in PG45 (GenBank: ADR25410.1). </t>
  </si>
  <si>
    <t xml:space="preserve">Our report aims to characterize Hubei-1 vpmaX and the adhesion ability of its encoded protein. </t>
  </si>
  <si>
    <t>AFM51825</t>
  </si>
  <si>
    <t xml:space="preserve">An analysis of the amino acid sequences with SOSUI also predicted a transmembrane region in the N-terminal of VpmaX. </t>
  </si>
  <si>
    <t xml:space="preserve">Interestingly, the M. bovis strain HB0801, which was also isolated from Hubei province, contains a protein named variable lipoprotein VspX (GenBank: AFM51825.1) that has a protein sequence 100% identical to M. bovis Hubei-1 VpmaX. </t>
  </si>
  <si>
    <t xml:space="preserve">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t>
  </si>
  <si>
    <t>ADR24803</t>
  </si>
  <si>
    <t xml:space="preserve">The most similar protein identified in the M. bovis PG45 genome was a putative lipoprotein (PL) (GenBank: ADR24803.1) of 195 aa that had an 81% identity with VpmaX. </t>
  </si>
  <si>
    <t xml:space="preserve">Further investigation revealed that 25 aa in the C-terminal of VpmaX was deleted in PL, the fifth QGSG repetitive units of VpmaX was removed, and the third and sixth QGSG units were replaced by other sequences in M. bovis PG45 PL. Expression of Recombinant M. bovis VpmaX in E. coli </t>
  </si>
  <si>
    <t>PMC3794727</t>
  </si>
  <si>
    <t>1LDS</t>
  </si>
  <si>
    <t xml:space="preserve">In this work, we investigate the equilibrium folding of the (wild-type) WT HÎ²2m (PDB ID: 1LDS) (Figure 1) and two single-point mutants D59P (PDB ID: 3DHM) and W60C (PDB ID: 3DHJ) obtained by replacing Asp59 by Pro59 and Trp60 by Cys60, respectively. </t>
  </si>
  <si>
    <t xml:space="preserve">D59P is the more aggregation prone variant studied here, being able to efficiently nucleate fibrillogenesis in vitro at physiological pH (7.4) [22]. The W60C mutant, on the other hand, displays a decreased amyloidogenic propensity relatively to the WT form at physiological pH. </t>
  </si>
  <si>
    <t>3DHM</t>
  </si>
  <si>
    <t>3DHJ</t>
  </si>
  <si>
    <t xml:space="preserve">We set Î± = 0.80 and Î» = 1.6 in order to have a well-behaved folding transition [38,41]. </t>
  </si>
  <si>
    <t xml:space="preserve">This choice of parameters sets a cut-off distance of 4.7 Ã… (for methyl carbon), and leads to 1072, 1091, and 1063 native contacts in the WT HÎ²2m (PDB ID: 1LDS), W60C (PDB ID: 3DHJ) and D59P forms (PDB ID: 3DHM). </t>
  </si>
  <si>
    <t xml:space="preserve">The total energy of a conformation is computed as the sum over all atom pairs, Covalent and covalent-like bonds between adjacent atoms i and j are modeled by a narrow, infinitely high potential well, </t>
  </si>
  <si>
    <t xml:space="preserve">The native structure of wild-type (WT) human beta-2 microglobulin (HÎ²2m) (PDB ID: 1LDS) and its primary sequence. </t>
  </si>
  <si>
    <t xml:space="preserve">The location of each Î²-strand along the protein sequence is also shown. In the single-point mutants, the secondary structure assignment is identical. </t>
  </si>
  <si>
    <t>PMC3794799</t>
  </si>
  <si>
    <t>M73321</t>
  </si>
  <si>
    <t xml:space="preserve">Among the thermophilic actinomycetes, Thermobifida fusca is a major degrader of plant cell walls owing to its abundant extracellular cellulases and xylanases [23]. </t>
  </si>
  <si>
    <t xml:space="preserve">In this study, one gene cel6A (GenBank accession No. M73321) encoding an endoglucanase was selected to study the capacity of the novel expression vector we constructed in this paper. </t>
  </si>
  <si>
    <t xml:space="preserve">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t>
  </si>
  <si>
    <t>PMC3826001</t>
  </si>
  <si>
    <t>3G33</t>
  </si>
  <si>
    <t xml:space="preserve">In this study, molecular modeling and protein structure optimization was performed for crystal structure of CDK4 (PDB id: 3G33), and was subjected to Molecular Dynamics (MD) simulation for 10 nanoseconds, as a preparatory process for docking. </t>
  </si>
  <si>
    <t xml:space="preserve">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t>
  </si>
  <si>
    <t xml:space="preserve">On stringent scrutinization, one of the compounds emerged to show reliable inhibitory activity as expected for a CDK4 inhibitor. </t>
  </si>
  <si>
    <t xml:space="preserve">The coordinates of CDK4 was downloaded from Protein Data Bank (PDBid: 3G33).[8] The sequence for the same was retrieved from Uniprot[9]; UniprotID: P11802. </t>
  </si>
  <si>
    <t>P11802</t>
  </si>
  <si>
    <t>PMC3858281</t>
  </si>
  <si>
    <t>3UL1</t>
  </si>
  <si>
    <t xml:space="preserve">Diffraction images were integrated and scaled to 2.1 Ã… resolution in iMOSFLM, with an Rmerge of 6.7% (data statistics are summarized in Table 1). </t>
  </si>
  <si>
    <t xml:space="preserve">IMPÎ± residues 72â€“497 from the nucleosplasmin NLS complex structure (PDB ID 3UL1) [6] were used as the search model for molecular replacement to generate phases and an initial electron density map, with the test set reflections transferred from the search model dataset. </t>
  </si>
  <si>
    <t xml:space="preserve">Both rigid body and restrained refinement were performed using Refmac. Prp20 backbone was built manually through iterative cycles of COOT and REFMAC [24], [25]. </t>
  </si>
  <si>
    <t>1EJL</t>
  </si>
  <si>
    <t xml:space="preserve">Residues 6â€“15 of Prp20 could not be discerned from the electron density, a common observation for bipartite NLSs with long linker regions [6] and these residues were omitted from the final model. </t>
  </si>
  <si>
    <t xml:space="preserve">The 425 residues comprising IMPÎ±Î”IBB are structured into 10 ARM repeats, with an overall arrangement similar to that of available IMPÎ± structures (e.g. RMSD for the equivalent CÎ± residues from the structures with PDB IDs EJY, 1EJL, 1PJM are 0.28, 0.29, and 0.30 Ã…, respectively). </t>
  </si>
  <si>
    <t xml:space="preserve">The interaction between IMPÎ± and the Prp20 NLS is made through an extensive array of contacts involving residues contained with ARM repeats 2 through 7, utilising both the major and minor NLS binding sites of IMPÎ± to contact Prp20NLSRAKKMSK23 and the canonical Prp20NLSKR4 motif, respectively, and exhibiting a total of 1,091 Ã…2 buried surface area. One notable feature of the major site is the insertion of Prp20NLSAla18 between the P0 and P1 NLS positions, noted in only a few classical bipartite NLSs. </t>
  </si>
  <si>
    <t>1PJM</t>
  </si>
  <si>
    <t>351c</t>
  </si>
  <si>
    <t xml:space="preserve">The heme-binding site typically observed in c-type cytochromes, as exemplified by a close-up view of the structure of P. aeruginosa Cyt c551 (Pa-Cytc; PDB 351c). </t>
  </si>
  <si>
    <t xml:space="preserve">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t>
  </si>
  <si>
    <t>2EXV</t>
  </si>
  <si>
    <t xml:space="preserve">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t>
  </si>
  <si>
    <t xml:space="preserve">Cyt c (the 3D structure is that of the Cyt c551 from P. aeruginosa), Protein Data Bank accession number 2EXV [20] and apoCyt (represented as a cartoon) are shown in blue. </t>
  </si>
  <si>
    <t xml:space="preserve">The translocation process of heme (shown in red) is unknown. The 3D structures of the soluble periplasmic domains of Ec-CcmE, Pa-CcmG and Pa-CcmH are shown (Protein Data Bank accession numbers are 1LIZ [21], 3KH7 [22], and 2HL7 [23], resp.). </t>
  </si>
  <si>
    <t xml:space="preserve">The translocation process of heme (shown in red) is unknown. </t>
  </si>
  <si>
    <t xml:space="preserve">The 3D structures of the soluble periplasmic domains of Ec-CcmE, Pa-CcmG and Pa-CcmH are shown (Protein Data Bank accession numbers are 1LIZ [21], 3KH7 [22], and 2HL7 [23], resp.). </t>
  </si>
  <si>
    <t xml:space="preserve">Organisms employing System I: Î±- and Î³-proteobacteria, some Î²-proteobacteria (e.g., Nitrosomonas) and Î´-proteobacteria (e.g., Desulfovibrio), and Deinococci and Archaea. Additionally, System I is observed in plant mitochondria and in the mitochondria of some protozoa (e.g., Tetrahymena). </t>
  </si>
  <si>
    <t>1ST9</t>
  </si>
  <si>
    <t xml:space="preserve">Cyt c and apoCyt (represented as a cartoon) are shown in blue. </t>
  </si>
  <si>
    <t xml:space="preserve">The 3D structure of the soluble periplasmic domain of Bs-ResA is shown in green (Protein Data Bank accession number is 1ST9 [24]. </t>
  </si>
  <si>
    <t xml:space="preserve">System II is found in plant chloroplasts, in gram-positive bacteria, cyanobacteria, Îµ-proteobacteria, most Î²-proteobacteria (e.g., Bordetella, Burkholderia), and some Î´-proteobacteria (e.g., Geobacter). Schematic representation of System III. </t>
  </si>
  <si>
    <t>1CNV</t>
  </si>
  <si>
    <t xml:space="preserve">The cis confirmations of peptide bonds are mostly responsible for these deviations. </t>
  </si>
  <si>
    <t xml:space="preserve">For example, in the protein concanavalin B (PDBID:1CNV), there are four violation of the 3.8 Ã… constraint: Ile33/Ser34 - 4 Ã…, Ser34/Phe35 - 3 Ã…, Pro56/Ser57 - 4 Ã… and Trp265/Asn266 - 3.4 Ã…. These all these deviations are noted in the PDB file as footnotes, mentioning that â€˜peptide bond deviates significantly from trans conformationâ€™ 34. </t>
  </si>
  <si>
    <t xml:space="preserve">Another example is the Glu223-Asp24 violation in PBDid:1ADS, which is between two cis prolines (as noted in the PDB file) 35. However, these conformations are rare and not expected to occur frequently in a protein structure. </t>
  </si>
  <si>
    <t>2ER7</t>
  </si>
  <si>
    <t xml:space="preserve">Figure 1b plots the root-mean-square deviation of the distance of consecutive C Î± (RDCC) for these ~100 proteins. </t>
  </si>
  <si>
    <t xml:space="preserve">All structures in the top100H database have low RDCC values, barring three proteins (PDBids: 2ER7, 1XSO and 4PTP), which had multiple conformations for some residues, and were excluded from the processing. </t>
  </si>
  <si>
    <t xml:space="preserve">This validates our hypothesis that RDCC is minimized in native structures. Hence, structures that have a RDCC value more than a user specified threshold can be pruned out as structures with low quality or non-native structures. </t>
  </si>
  <si>
    <t>1XSO</t>
  </si>
  <si>
    <t>3D01</t>
  </si>
  <si>
    <t xml:space="preserve">Only five sets have RDCC values above the 0.012 Ã… threshold: T0492 - 0.013 Ã…, T0476 - 0.014 Ã…, T0419 - 0.025 Ã…, T0470 - 0.051 Ã…, T0423 - 0.09 Ã…. Some of these are the result of erroneous residue numbering in the CASP8 I-TASSER decoy set. </t>
  </si>
  <si>
    <t xml:space="preserve">For example, Ala24 is mistakenly numbered as Ala19 in T0423 (PDBid:3D01, identified by doing a BLAST search). </t>
  </si>
  <si>
    <t xml:space="preserve">Correcting this numbering results in a RDCC of 0.002 Ã…. Similarly, T0470 (PDBid:3DJB) has a correct RDCC of 0.001 Ã…, since Ser112 is mistakenly numbered as Ser101. Figure 1e plots the frequency distribution of RDCC values of protein structures based on their resolution. </t>
  </si>
  <si>
    <t>3DJB</t>
  </si>
  <si>
    <t xml:space="preserve">Correcting this numbering results in a RDCC of 0.002 Ã…. Similarly, T0470 (PDBid:3DJB) has a correct RDCC of 0.001 Ã…, since Ser112 is mistakenly numbered as Ser101. </t>
  </si>
  <si>
    <t xml:space="preserve">Figure 1e plots the frequency distribution of RDCC values of protein structures based on their resolution. The RDCC values are much lower than the 0.012 Ã… cutoff proposed. </t>
  </si>
  <si>
    <t>2JLI</t>
  </si>
  <si>
    <t xml:space="preserve">The non homologous structures (20% identity cutoff) are obtained from the PISCES database ( http://dunbrack.fccc.edu/PISCES.php). </t>
  </si>
  <si>
    <t xml:space="preserve">Certain outliers have been removed - for example, PDBid:2JLI mentions a â€˜cleaved peptide bond between N263 and P264â€™. </t>
  </si>
  <si>
    <t xml:space="preserve">The distance between the C Î± atoms of N263 and P264 in this protein is 9.4 Ã…. Table 1 shows the mean and standard deviation for these sets, and demonstrates that the RDCC values are independent of the resolution of the structure under consideration. We have applied this cutoff on decoy sets from the Decoys 'R' Us database 28. </t>
  </si>
  <si>
    <t>1FC2</t>
  </si>
  <si>
    <t xml:space="preserve">The first protein (the native structure) in all decoy sets has RDCC below the 0.012 Ã… cutoff ( Figure 1c). Figure 2 shows the RDCC for the hg_structral and fisa decoy sets from the Decoys 'R' Us database. </t>
  </si>
  <si>
    <t xml:space="preserve">All 500 decoy structures in each protein structure in the fisa decoy set are discriminated by applying the RDCC criterion. Figure 3 shows the superimposition of the native structure and the first decoy structure (AXPROA00-MIN) for a protein (PDBid:1FC2) taken from the fisa decoy set. </t>
  </si>
  <si>
    <t xml:space="preserve">The distance between Ile12/C Î± and Leu13/C Î± atoms is 3.8 Ã… and 4.1 Ã… in the native and the decoy structures, respectively. According to our hypothesis, a 4.1 Ã… distance between consecutive C Î± atoms is typically unfeasible in protein structures, and their occurrence should be relatively rare. </t>
  </si>
  <si>
    <t xml:space="preserve">MolProbity 30 and ProSA 31 are two programs used as a pre-processing step for structures used in CASP 38. </t>
  </si>
  <si>
    <t xml:space="preserve">MolProbity was able to discriminate the decoy structure (AXPROA00-MIN) from the native structure (PDBid:1FC2) using a metric called the ClashScore (the number of serious steric overlaps) and the C Î² deviations 39. </t>
  </si>
  <si>
    <t xml:space="preserve">PROSA was unable to discriminate between the decoy and the native structures, reporting equivalent Zscores of -4.12 and -5.28, respectively. The WHATIF server report also reports steric clashes in the decoy structures ( Data File 1). </t>
  </si>
  <si>
    <t xml:space="preserve">The first protein (the native structure) in each set has RDCC below the 0.012 Ã… cutoff. </t>
  </si>
  <si>
    <t xml:space="preserve">Superimposition of the native structure and a decoy structure (AXPROA00-MIN) for a protein (PDBid:1FC2) taken from the fisa decoy set. </t>
  </si>
  <si>
    <t xml:space="preserve">The native structure is in red, and the decoy structure is in green. The structures are superimposed using MUSTANG 58. </t>
  </si>
  <si>
    <t>PMC3902798</t>
  </si>
  <si>
    <t>GG699410</t>
  </si>
  <si>
    <t xml:space="preserve">(Panel A): contig_scf_7264_3425_27 (GenBank: ACHT01000345.1); (Panel B): contig_scf_7264_3425_29 (GenBank: ACHT01000346.1). </t>
  </si>
  <si>
    <t xml:space="preserve">Both contigs are contained within genomic scaffold scf_7264_3425 (GenBank: GG699410.1). </t>
  </si>
  <si>
    <t xml:space="preserve">The vertical axes are the depth of coverage by aligned sequence reads. Coloured vertical bars indicate discrepancies with the NCPPB4381 reference sequence, including SNPs. </t>
  </si>
  <si>
    <t xml:space="preserve">In addition to surveying SNPs, we also searched for loss or gain of genes. </t>
  </si>
  <si>
    <t xml:space="preserve">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t>
  </si>
  <si>
    <t xml:space="preserve">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t>
  </si>
  <si>
    <t>PMC4081086</t>
  </si>
  <si>
    <t>1KDH</t>
  </si>
  <si>
    <t xml:space="preserve">Relationship between TdT activity and NHEJ efficiency: single mutations in Loop1 affecting its structure/function. </t>
  </si>
  <si>
    <t xml:space="preserve">(A) Cartoon representations of the structures of murine TdT bound to ssDNA (1KDH, light pink) and the murine PolÎ¼ ternary complex (2IHM, wheat), showing the Loop1 in a blue cartoon and selected residues in sticks and mesh. </t>
  </si>
  <si>
    <t xml:space="preserve">Numbering of PolÎ¼ residues corresponds to the human enzyme, for congruence with the numbering used throughout the text. DNA substrate is shown in green and incoming nucleotide in yellow. </t>
  </si>
  <si>
    <t>2IHM</t>
  </si>
  <si>
    <t xml:space="preserve">Incoming dNTP is shown in yellow sticks, DNA substrate is shown in green sticks. </t>
  </si>
  <si>
    <t xml:space="preserve">(B) Cartoon representation of the two monomers included in the PolÎ¼ crystal structure (2IHM) showing Loop1 in a blue cartoon and the thumb â€˜mini-loopâ€™ in an orange cartoon. </t>
  </si>
  <si>
    <t xml:space="preserve">The mutated residues are shown in orange, red and purple sticks, whilst the residues included in their network of contacts are shown in teal-coloured sticks. Numbering of PolÎ¼ residues corresponds to the human enzyme. </t>
  </si>
  <si>
    <t xml:space="preserve">Residues implicated in binding the template strand. </t>
  </si>
  <si>
    <t xml:space="preserve">(A) Different representations of the PolÎ¼ ternary complex structure (2IHM) showing the region of helix N: electrostatic surface (left panel) showing the high amount of positive charge, and cartoon representations with the four arginines shown in sticks in side and top views (middle and left panels, respectively). </t>
  </si>
  <si>
    <t xml:space="preserve">Numbering of PolÎ¼ residues corresponds to the human enzyme. Incoming dNTP is shown in yellow and DNA substrate is shown in green. </t>
  </si>
  <si>
    <t>1JMS</t>
  </si>
  <si>
    <t xml:space="preserve">This subdomain could be resolved in the crystal structure of TdT, but not in that of PolÎ¼. </t>
  </si>
  <si>
    <t xml:space="preserve">Supplementary Figure S1A shows a superimposition of the conformation adopted by Loop1 of TdT in the murine apoenzyme (PDB ID: 1JMS), modelled on the ternary structure of murine PolÎ¼ with gaped DNA and incoming nucleotide (PDB ID: 2IHM, wheat). </t>
  </si>
  <si>
    <t xml:space="preserve">In agreement with its location in the core structure, Loop1 has been implicated in the terminal transferase activity of human PolÎ¼ (9) and in NHEJ of non-complementary ends assisted by accessory factors (13). To corroborate the importance of Loop1 for the bridging activity inherent to human PolÎ¼ we tested a Loop1-deletion mutant [PolÎ¼-Î”loop1; (9)] that lacks amino acids 369 to 385. </t>
  </si>
  <si>
    <t xml:space="preserve">Once we have shown the importance of Loop1 in NHEJ reactions performed by PolÎ¼ in the absence of accessory factors, we studied the mechanism of action of this motif by mutational analysis of candidate residues to be involved in specific interactions with the DNA substrates. </t>
  </si>
  <si>
    <t xml:space="preserve">Guided by protein multi-alignments of the four family X members (Supplementary Figure S2A) and by comparison of the available crystal structures (Figure 2A) of the murine TdT (PDB IDS: 1KDH, 1JMS) and PolÎ¼ (PDB ID: 2IHM, monomers A and B), we decided to mutate three human PolÎ¼ residues included in or near Loop1: Phe385, Arg387 and Phe389. </t>
  </si>
  <si>
    <t xml:space="preserve">The thumb mini-loop: flexibility of Loop1 </t>
  </si>
  <si>
    <t xml:space="preserve">By analysing the available structures of TdT (PDB IDs: 1JMS, 1KEJ and 1KDH) we noticed that a second loop, located in the thumb subdomain, is establishing interactions with Loop1. </t>
  </si>
  <si>
    <t xml:space="preserve">This thumb â€˜mini-loopâ€™ contains several conserved residues responsible for these interactions, amongst them the invariant Asp473, Asn474 and His475 in murine TdT (Supplementary Figure S2B, DNH motif). This thumb mini-loop is also present in PolÎ¼, but the sequence is not strictly conserved (Supplementary Figure S2B, NSH motif). </t>
  </si>
  <si>
    <t>1KEJ</t>
  </si>
  <si>
    <t>PMC4094489</t>
  </si>
  <si>
    <t>rs361525</t>
  </si>
  <si>
    <t xml:space="preserve">TNF-Î±, IL-10 and IL-28B polymorphisms </t>
  </si>
  <si>
    <t xml:space="preserve">The âˆ’238 TNF-Î± polymorphism (rs361525) consists of a G to A substitution at position âˆ’238 in the proximal promoter of the TNF-Î± gene. </t>
  </si>
  <si>
    <t xml:space="preserve">The IL-10 polymorphism (rs1800872) consists of a C to A substitution at position âˆ’592 in the proximal promoter of the IL-10 gene. The IL-28B polymorphism (rs129679860) consists of a C to T substitution located 3 kilobases upstream of the IL28B gene. </t>
  </si>
  <si>
    <t>PMC4133382</t>
  </si>
  <si>
    <t>P05181</t>
  </si>
  <si>
    <t xml:space="preserve">For example, if you use the two query protein sequences in the Example window as the input, after clicking the Submit button, you will see the following on your screen. </t>
  </si>
  <si>
    <t xml:space="preserve">(i) The 1st protein (P05181) contains 18 Y residues; of which only those located at the sequence position 71, 318, 349, 381, and 423 are of nitrotyrosine site, while all the others are of non-nitrotyrosine site. </t>
  </si>
  <si>
    <t xml:space="preserve">(ii)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t>
  </si>
  <si>
    <t>P03023</t>
  </si>
  <si>
    <t xml:space="preserve">(ii) The 2nd protein (P03023) contains 8 Y residues; of which only those located at the sequence positions 7, 12, 17, and 47 belong to the nitrotyrosine site, while all the others belong to non-nitrotyrosine site. </t>
  </si>
  <si>
    <t xml:space="preserve">All these results are fully consistent with experimental observations except for one Y residue at the position 349 in the 1st protein (P05181) that is actually non-nitrotyrosine site but was overpredicted as nitrotyrosine site. </t>
  </si>
  <si>
    <t>3EMN</t>
  </si>
  <si>
    <t xml:space="preserve">The experimental structure of mVDAC1 obtained with X-ray crystallography was used as the starting configuration (PDB code 3EMN at 2.3 Ã… resolution) [22], having a higher resolution with respect to the 2JK4 available for hVDAC1 [20]. </t>
  </si>
  <si>
    <t xml:space="preserve">The three hVDAC isoforms were built by homology modeling using the Modeller v9.10 software [52], [53]. The protein was embedded in a pre-equilibrated POPE hydrated bilayer. </t>
  </si>
  <si>
    <t>2JK4</t>
  </si>
  <si>
    <t>PMC4237202</t>
  </si>
  <si>
    <t>1YZB</t>
  </si>
  <si>
    <t xml:space="preserve">The file for the structure depicted here was obtained from NCBI (PDB: 1YZB) and was rendered and annotated using the software application MacPyMOL. </t>
  </si>
  <si>
    <t xml:space="preserve">Legend: abbreviations used in this report. B) Western blot of whole cell lysates. </t>
  </si>
  <si>
    <t>PMC4273096</t>
  </si>
  <si>
    <t>Q9U6X1</t>
  </si>
  <si>
    <t xml:space="preserve">Multiple alignment of actinoporin amino acid sequences. </t>
  </si>
  <si>
    <t xml:space="preserve">RTX-A, RTX-SII, Hct-As, and Hct-Ss are actinoporins of H. crispa; HMgIII is magnificalysin of Heteractis magnifica (Swiss-Prot, Q9U6X1); StnI and StnII are sticholysins of S. helianthus (Swiss-Prot, P81662, P07845); EqtII, EqtIV, and EqtV are equinatoxins of A. equina (Swiss-Prot, P61914, Q9Y1U9, Q93109). </t>
  </si>
  <si>
    <t xml:space="preserve">Identical residues are marked by points; the length of Î±-helices and Î²-strands corresponds to the StnII structure and is denoted by H and S, respectively </t>
  </si>
  <si>
    <t>P81662</t>
  </si>
  <si>
    <t>P07845</t>
  </si>
  <si>
    <t>P61914</t>
  </si>
  <si>
    <t>Q9Y1U9</t>
  </si>
  <si>
    <t>Q93109</t>
  </si>
  <si>
    <t>1GWY</t>
  </si>
  <si>
    <t xml:space="preserve">Actinoporins spatial structure models were generated by homology modeling using the SWISS-MODEL web server [19] and Swiss-PdbViewer software [20]. </t>
  </si>
  <si>
    <t xml:space="preserve">The spatial structure of StnII sticholysin (PDB ID 1GWY) [21] from the Stichodactyla helianthus sea anemone, received from the Protein Data Bank, was used as a prototype in constructing the model [22]. </t>
  </si>
  <si>
    <t xml:space="preserve">Evaluation of the electrostatic properties of the molecular surface in the Amber ff12 force field and visualization of the structures were performed using the MOE software [23]. </t>
  </si>
  <si>
    <t>PMC4274882</t>
  </si>
  <si>
    <t>JQ739199</t>
  </si>
  <si>
    <t xml:space="preserve">The transit sequence of ferredoxin was excised from a previous construct (Lung et al., 2011) and subcloned at the 5â€² end of the DsRed2-encoding sequence. </t>
  </si>
  <si>
    <t xml:space="preserve">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t>
  </si>
  <si>
    <t xml:space="preserve">Details of the primers and restriction sites used for generation of the EGFP fusion constructs are listed in Supplementary Table S1. All constructs have been verified by DNA sequencing. </t>
  </si>
  <si>
    <t>JQ739200</t>
  </si>
  <si>
    <t>AC002330</t>
  </si>
  <si>
    <t>AC005825</t>
  </si>
  <si>
    <t>PMC4293902</t>
  </si>
  <si>
    <t>2F5Z</t>
  </si>
  <si>
    <t xml:space="preserve">(A) SAXS data (open circles) with fits by (blue line, Ï†=0.823) the DAM shown in (D); (orange line, Ï†=0.787) the representative fleximer model after DMD optimization [in blue, green and orange in (D)]. </t>
  </si>
  <si>
    <t xml:space="preserve">(B) An atomic resolution model for a dimer of PfaE3 constructed from a combination of models generated using the PHYRE2 server [31] and the I-TASSER server [32] superimposed on the dimer structure of human E3 (PDB ID: 2F5Z, [33]). </t>
  </si>
  <si>
    <t xml:space="preserve">The PfaE3 dimer model incorporates an extra anti-parallel Î²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t>
  </si>
  <si>
    <t xml:space="preserve">An atomic resolution model for a monomer of PfaE3 was constructed from a combination of models generated using the PHYRE2 server [31] and the I-TASSER server [32]. </t>
  </si>
  <si>
    <t xml:space="preserve">This was then superimposed on one chain of the dimer structure of human E3 (PDB ID: 2F5Z, [33]) using PyMol (SchrÃ¶dinger, LLC) and the process repeated for the second chain of human E3Â in order to gain an overview of how a putative PfaE3 dimer would compare with its human counterpart. </t>
  </si>
  <si>
    <t xml:space="preserve">An additional model was generated with the I-TASSER server [32] in which all the residues were modelled. </t>
  </si>
  <si>
    <t xml:space="preserve">Dimer forms of both models were generated by superimposition on the dimer structure of human E3 (PDB ID: 2F5Z, [33]). </t>
  </si>
  <si>
    <t xml:space="preserve">Whilst the PHYRE2 monomer superimposed well, residues 406â€“420 of the I-TASSER monomers sterically clashed. Therefore a composite model was made in which residues 403â€“418 of the I-TASSER model were replaced with those from the PHYRE2 model. </t>
  </si>
  <si>
    <t xml:space="preserve">This limitation notwithstanding, the AUC and SAXS data are all consistent with a dimeric structure for PfaE3 and are not inconsistent with the augmented homology model. </t>
  </si>
  <si>
    <t xml:space="preserve">In addition to the two extra loops, the high-resolution model positions a two-stranded anti-parallel Î² motif in the space that, in the structure of human E3 plus the SBD of E3BP (PDB ID: 2F5Z, [33]), is occupied by the E3BP SBD. PfaE3 does not interact with E3BP SBD, but rather the SBD of PfE2 since the parasite genome does not encode an e3bp homologue. </t>
  </si>
  <si>
    <t xml:space="preserve">The presence of this â€˜extraâ€™ Î² motif implies that this interaction may be quite different from that observed for human E3-E3BP, supporting the suitability of PfaE3 as a target for the development of intervention strategies. To further assess PfaE3 function, we generated Pfae3 null mutants (3D7Î”ae3). </t>
  </si>
  <si>
    <t>DRA000591</t>
  </si>
  <si>
    <t xml:space="preserve">RNA-seq and BRIC-seq data for UPF1 were obtained from a previous study [23]. </t>
  </si>
  <si>
    <t xml:space="preserve">The accession numbers for the sequencing data are [DDBJ:DRA000591] and [DDBJ:DRA001215]. â€˜Basalâ€™ RNA-seq libraries, EXOSC5 and STAU1 knockdown RNA-seq libraries were sequenced according to the standard protocol from mRNA-seq Sample Preparation (Illumina, San Diego, CA). </t>
  </si>
  <si>
    <t xml:space="preserve">The outline of the experimental procedures is as follows. Cell culture and siRNA transfection </t>
  </si>
  <si>
    <t>PMC4381752</t>
  </si>
  <si>
    <t>BC052022</t>
  </si>
  <si>
    <t xml:space="preserve">We used the CD1 Tcf7l2 overexpression mouse harboring the human BAC RP11â€“466I19 containing the full-length mouse Tcf7l2 cDNA (GenBank BC052022.1) as previously described (9). </t>
  </si>
  <si>
    <t xml:space="preserve">This BAC spans the entire T2D-associated LD block in humans, including all cis-regulatory elements within it. This results in a mouse that overexpresses Tcf7l2 only in tissues endogenously expressing this gene in humans. </t>
  </si>
  <si>
    <t>PMC4443670</t>
  </si>
  <si>
    <t>1V8J</t>
  </si>
  <si>
    <t xml:space="preserve">Oxygen and nitrogen atoms are colored red and blue. </t>
  </si>
  <si>
    <t xml:space="preserve">(D) Overlay of the human motor domain and C terminus structure (blue) with the structure of murine MCAK (pink, PDB: 1V8J). </t>
  </si>
  <si>
    <t xml:space="preserve">The respective neck regions containing the Î±0 and neck linker are in royal blue and magenta, respectively. The CT domain of MCAK is drawn in yellow as a sphere model with oxygen and nitrogen atoms in blue and red.DOI: http://dx.doi.org/10.7554/eLife.06421.00610.7554/eLife.06421.007Figure 3â€”figure supplement 1.Structural analysis of the MCAK motor-CT domain.(A) Dimeric interface of MCAK motors (cyan and green). </t>
  </si>
  <si>
    <t xml:space="preserve">His257/B is also repositioned in chain B in the presence of the CT domain. </t>
  </si>
  <si>
    <t xml:space="preserve">(C) Overlay of our MCAK motor-CT domain structure (cyan) with the structure of murine MCAK (pink, PDB: 1V8J) showing the switch I (yellow), switch II regions (orange), and the ATP-binding P-loop site (red). </t>
  </si>
  <si>
    <t xml:space="preserve">The neck regions are shaded in darker blue and pink, respectively. (D) Orientation of the neck regions for overlaid mouse and human MCAK structures (pink and blue, respectively). </t>
  </si>
  <si>
    <t>2HEH</t>
  </si>
  <si>
    <t xml:space="preserve">Crystallization of MCAK motor domain and tail complex </t>
  </si>
  <si>
    <t xml:space="preserve">1 mM MCAK motor domain (PDB:2HEH, Addgene, Cambridge MA, USA) was incubated with the CT peptide 709QLEEQASRQISS720 (China peptides Co, Ltd, China) in a ratio of 1:2 for 1 hr at 4Â°C before setting up crystallization trials. </t>
  </si>
  <si>
    <t xml:space="preserve">Elongated rectangular crystals appeared by vapor diffusion after two days in sitting drops using 24% wt/vol PEG 1500 and 20% vol/vol Glycerol as a precipitant. Crystals were grown in MRC 2 Well Crystallization Plate (Hampton Research, Aliso Viejo, CA, USA) at 19Â°C. </t>
  </si>
  <si>
    <t xml:space="preserve">The structure of the MCAK motor-tail complex was solved by molecular replacement using the program MOLREP. </t>
  </si>
  <si>
    <t xml:space="preserve">The MCAK motor domain structure (PDB code: 2HEH) was used as a search model. </t>
  </si>
  <si>
    <t xml:space="preserve">Structure refinement was performed using Refmac5 and Phenix (Adams et al., 2010). Model quality statistics are summarized in Table 1. </t>
  </si>
  <si>
    <t>PMC4490480</t>
  </si>
  <si>
    <t>4K6M</t>
  </si>
  <si>
    <t xml:space="preserve">Structural comparison of representative Flaviviridae RdRPs. </t>
  </si>
  <si>
    <t xml:space="preserve">(a) A schematic of Flaviviridae RdRPs defining functional regions; (b) Stereo-pair images of Flaviviridae RdRP structures (pdb entries: 4K6M, 1S4F and 1NB4) viewing down into the polymerase active site. </t>
  </si>
  <si>
    <t xml:space="preserve">The RdRP signature sequence XGDD is shown in magenta (also indicated by a black triangle). Red dots in the JEV structure indicates disordered residues 271â€“273 in the MTase-RdRP linker and the S-adenosyl-l-homocysteine (SAH) bound in the MTase domain is shown as sticks. </t>
  </si>
  <si>
    <t>1S4F</t>
  </si>
  <si>
    <t>1NB4</t>
  </si>
  <si>
    <t xml:space="preserve">Catalytic motifs of Flaviviridae RdRPs. </t>
  </si>
  <si>
    <t xml:space="preserve">(a) Stereo-pair images of spatial organization of the JEV RdRP catalytic motifs Aâ€“G (pdb entry: 4K6M). </t>
  </si>
  <si>
    <t xml:space="preserve">Seven RdRP motifs are shown as thick noodles. The color-coding is as in Figure 1b; (b) A structure-based sequence alignment depicting the conservation of RdRP motifs (pdb entries: 4K6M, 1S4F, 1NB4, 3OL6, 3BSO, 3AVT [36], 1HI0, 2PGG [37], 4WRT [38], 1RTD [39], and 3DU6 [40]). </t>
  </si>
  <si>
    <t xml:space="preserve">Seven RdRP motifs are shown as thick noodles. </t>
  </si>
  <si>
    <t xml:space="preserve">The color-coding is as in Figure 1b; (b) A structure-based sequence alignment depicting the conservation of RdRP motifs (pdb entries: 4K6M, 1S4F, 1NB4, 3OL6, 3BSO, 3AVT [36], 1HI0, 2PGG [37], 4WRT [38], 1RTD [39], and 3DU6 [40]). </t>
  </si>
  <si>
    <t>3OL6</t>
  </si>
  <si>
    <t>3BSO</t>
  </si>
  <si>
    <t>3AVT</t>
  </si>
  <si>
    <t>1HI0</t>
  </si>
  <si>
    <t>2PGG</t>
  </si>
  <si>
    <t>4WRT</t>
  </si>
  <si>
    <t>1RTD</t>
  </si>
  <si>
    <t>3DU6</t>
  </si>
  <si>
    <t xml:space="preserve">The crystal structures of de novo RdRP initiation complex (IC). </t>
  </si>
  <si>
    <t xml:space="preserve">(a) Bacteriophage Ï•6 polymerase IC structure (pdb entry: 1HI0). </t>
  </si>
  <si>
    <t>4WTJ</t>
  </si>
  <si>
    <t xml:space="preserve">Initiation NTPs and residues Q629 and Y630 are shown as sticks, and magnesium ions are shown as cyan spheres; (b) HCV NS5B IC structure (pdb entry: 4WTJ). </t>
  </si>
  <si>
    <t xml:space="preserve">Template RNA is in cyan and dinucleotide primer is in green. ADP and residues Y448 and G449 are shown as sticks, and manganese ions are shown as cyan spheres. </t>
  </si>
  <si>
    <t xml:space="preserve">Conformational heterogeneity of Flaviviridae polymerase structure may be related to in cis regulations. </t>
  </si>
  <si>
    <t xml:space="preserve">(a)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t>
  </si>
  <si>
    <t xml:space="preserve">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t>
  </si>
  <si>
    <t>4MTP</t>
  </si>
  <si>
    <t>4HDG</t>
  </si>
  <si>
    <t>2HFZ</t>
  </si>
  <si>
    <t>4V0Q</t>
  </si>
  <si>
    <t>2J7U</t>
  </si>
  <si>
    <t>2CJQ</t>
  </si>
  <si>
    <t xml:space="preserve">Note that in the apo JEV RdRP structure (JEV-ii) and GTP-bound JEV RdRP structure, the NTP entry channel is blocked by the non-canonically folded motif F. Color coding is as in Figure 1b and Figure 3b. </t>
  </si>
  <si>
    <t xml:space="preserve">A 4 nt RNA template, a dinucleotide primer, and an ADP molecule taken from an HCV IC structure (pdb entry: 4WTJ) were modeled into all structures for comparison. </t>
  </si>
  <si>
    <t xml:space="preserve">The Î±-carbons of JEV NS5 residues 409â€“410 in motif G and 459, 461, 474 in motif F and their equivalents in other polymerases are shown as spheres to help distinguish canonical and alternative folding of these two motifs. Double arrows are used to connect polymerases from the same viral species or from the same genus. </t>
  </si>
  <si>
    <t>PMC4516341</t>
  </si>
  <si>
    <t>203800</t>
  </si>
  <si>
    <t xml:space="preserve">AlstrÃ¶m syndrome (ALMS, OMIM 203800) is a very rare autosomal recessive disease. </t>
  </si>
  <si>
    <t xml:space="preserve">AlstrÃ¶m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t>
  </si>
  <si>
    <t>PMC4552280</t>
  </si>
  <si>
    <t>Q96BQ1</t>
  </si>
  <si>
    <t xml:space="preserve">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t>
  </si>
  <si>
    <t xml:space="preserve">Similarly, the protein FAM3D (Q96BQ1) was uniquely expressed in the fertile control group and not identified in any of the infertile group (TableÂ 2). </t>
  </si>
  <si>
    <t xml:space="preserve">IPA analysis revealed that all the 35 proteins of a single biological network were overexpressed in High ROS group (TableÂ 3; Fig.Â 5). A key member of the network, Neprilysin, also known as membrane metallo-endopeptidase (MME) was consistently overexpressed (&gt;2 fold) across the three infertile ROS groups (TableÂ 2). </t>
  </si>
  <si>
    <t>P27824</t>
  </si>
  <si>
    <t xml:space="preserve">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t>
  </si>
  <si>
    <t xml:space="preserve">It may act in assisting protein assembly and/or in the retention within the ER of unassembled protein subunits. It seems to play a major role in the ATPÂ +Â H(2)OÂ =Â ADPÂ +Â phosphate1153.7710P78371T-complex protein 1 subunit betaCCT2Molecular chaperone; assists the folding of proteins upon ATP hydrolysis. </t>
  </si>
  <si>
    <t>3LS4</t>
  </si>
  <si>
    <t xml:space="preserve">The SEC profile of the complex suggested one Fab molecule bound to two A33 molecules (i.e. physiological A33 dimer), for a total MW of ~72 kDa resulting in a Matthews coefficient of 2.30 Ã…3/Da and 46.5% solvent. </t>
  </si>
  <si>
    <t xml:space="preserve">On this basis, MR was carried out with three independent components as starting models: the variable domain of the anti-tetrahydrocannabinol LÎº/HigG1 Fab fragment [pdb code 3LS4], its associated conserved domain, and one A33 monomer extracted from the previously deposited A33 dimer structure [pdb code 3K7B]. </t>
  </si>
  <si>
    <t xml:space="preserve">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t>
  </si>
  <si>
    <t>3K7B</t>
  </si>
  <si>
    <t>AY313847</t>
  </si>
  <si>
    <t xml:space="preserve">A33 protein expression and mutagenesis </t>
  </si>
  <si>
    <t xml:space="preserve">The A33 expression vector (VACV strain Acam2000 GenBank: AY313847) containing the two mutations Leu118Met and Leu140Met was graciously provided by David Garboczi (NIH/NIAID). </t>
  </si>
  <si>
    <t xml:space="preserve">Recombinant A33 protein (residues 89â€“185) was produced and purified as previously described [40]. Briefly, protein was expressed in BL21 CodonPlus E. coli cells (Agilent) and refolded by rapid dilution. </t>
  </si>
  <si>
    <t>4HDI</t>
  </si>
  <si>
    <t xml:space="preserve">The asymmetric unit (ASU) of the crystal contained one Fab bound to one A33 monomer based on a Matthews coefficient of 2.41 Ã…3/Da a solvent content of 49.0% [66]. </t>
  </si>
  <si>
    <t xml:space="preserve">Molecular Replacement (MR) was performed with Phaser MR [67] using the A20G2-Fv domain (reported herein), the conserved domain of 3E5 IgG3 Fab (from pdb code 4HDI), and one monomer of A33 (from pdb code 3K7B). </t>
  </si>
  <si>
    <t xml:space="preserve">A single MR solution was found with space group C2221 (R = 52.4%). Model was refined using iterative cycles of model building in COOT [68] and restrained refinement using Refmac (ten cycles; CCP4i)[66]. </t>
  </si>
  <si>
    <t>1F8T</t>
  </si>
  <si>
    <t xml:space="preserve">Indexation and integration performed to 2.9 Ã… with Imosflm in P222. </t>
  </si>
  <si>
    <t xml:space="preserve">The MR starting model for the Fab portion of the complex [pdb code 1F8T], was selected based on the highest identity score in a PDB-BLAST. </t>
  </si>
  <si>
    <t xml:space="preserve">MR was performed using Phaser MR [67] and a single MR solution was found with space group P212121, with one A33 dimer and two Fabs occupying the asymmetric unit (R = 54.3%, Mathews coefficient of 2.83 Ã…3/Da and 56.5% solvent content). A first ten-cycle refinement with Refmac (including geometry weighting term of 0.005 and NCS restraints) gave an R/Rfree of 33.3/37.4% [66]. </t>
  </si>
  <si>
    <t>PMC4587736</t>
  </si>
  <si>
    <t>C8V5Z7</t>
  </si>
  <si>
    <t xml:space="preserve">SmKIN3-like kinases and SmKIN-24-like kinases from filamentous ascomycetes are shown in green. </t>
  </si>
  <si>
    <t xml:space="preserve">Accession numbers of the proteins are given in Fig 2 except of the Aspergillus nidulans GCKs AnSEPL (C8V5Z7) and An5674 (Q5B1A6). </t>
  </si>
  <si>
    <t xml:space="preserve">The number at the nodes indicates bootstrap support of 1000 iterations. </t>
  </si>
  <si>
    <t>Q5B1A6</t>
  </si>
  <si>
    <t>PMC4608737</t>
  </si>
  <si>
    <t>ENST00000261707</t>
  </si>
  <si>
    <t xml:space="preserve">Total RNA was extracted by Tempus spin RNA isolation Reagent kit (4378926, Life Technologies/Applied Biosystems), and (for 92 patients; those with RIN&gt;7) converted into cDNA by High-Capacity cDNA Reverse Transcription Kit (4374966, Life technology). </t>
  </si>
  <si>
    <t xml:space="preserve">Primers were designed based on Ensembl transcript ENST00000261707 sequence and OligoEvaluator Tools (Sigma Aldrich), and checked for specificity by performing a BLAST search. </t>
  </si>
  <si>
    <t xml:space="preserve">To avoid amplification of possible genomic DNA contamination, PCR primers were designed to span a boundary region of two continuous exons. The gene expression of the target gene 5-HTT was normalized to the expression of the reference gene GAPDH. </t>
  </si>
  <si>
    <t>2X1W</t>
  </si>
  <si>
    <t xml:space="preserve">This procedure included the modeling of short loops, which are lacking in the X-ray structures. </t>
  </si>
  <si>
    <t xml:space="preserve">The structure of VEGFR1d2_R2d3 was modeled using the x-ray structure of VEGFR2 in complex with VEGFC (PDB: 2X1W). </t>
  </si>
  <si>
    <t xml:space="preserve">Protein-Protein docking was carried out through the pyDockWEB (http://life.bsc.es/servlet/pydock/home/; JimÃ©nez-GarcÃ­a et al., 2013). The 3D coordinates of the ligand, the VEGFA dimer, were extracted from the crystal structure of VEGFA bound to ranibizumab (1CZ8). </t>
  </si>
  <si>
    <t xml:space="preserve">Protein-Protein docking was carried out through the pyDockWEB (http://life.bsc.es/servlet/pydock/home/; JimÃ©nez-GarcÃ­a et al., 2013). </t>
  </si>
  <si>
    <t xml:space="preserve">The 3D coordinates of the ligand, the VEGFA dimer, were extracted from the crystal structure of VEGFA bound to ranibizumab (1CZ8). </t>
  </si>
  <si>
    <t xml:space="preserve">Homology models of Fab-bevacizumab and ranibizumab were set as PDB files of receptors. The complex VEGFR1d2_R2d3/VEGFA was built by using two randomly selected frames, belonging to relative conformational minimum of a preliminary MD of VEGFR1d2_R2d3 (Supplementary Material). </t>
  </si>
  <si>
    <t xml:space="preserve">Homology modeling and protein-protein docking </t>
  </si>
  <si>
    <t xml:space="preserve">Modeled structures of Fab-bevacizumab and ranibizumab showed low root mean square deviation (RMSD), respectively 0.003 nm and 0.002 nm, upon superimposition on PDB: 1BJ1 and PDB: 1CZ8 x-ray structures, respectively. </t>
  </si>
  <si>
    <t xml:space="preserve">The model of VEGFR1d2_R2d3 showed low RMSD (0.04 nm) upon superimposition on the corresponding template PDB:2X1W. VEGFR1d2_R2d3 was subjected to short all-atom MD simulation prior protein-protein docking with VEGFA (Supplementary Material, Figure S1). </t>
  </si>
  <si>
    <t xml:space="preserve">The model of VEGFR1d2_R2d3 showed low RMSD (0.04 nm) upon superimposition on the corresponding template PDB:2X1W. </t>
  </si>
  <si>
    <t xml:space="preserve">VEGFR1d2_R2d3 was subjected to short all-atom MD simulation prior protein-protein docking with VEGFA (Supplementary Material, Figure S1). Protein-protein docking predictions were carried out with PyDock. </t>
  </si>
  <si>
    <t xml:space="preserve">When compared to the starting model, MD simulation gave a better docking score for VEGFR1d2_R2d3 (Table 1). </t>
  </si>
  <si>
    <t xml:space="preserve">The complex VEGFR1d2_R2d3/VEGFA was compared to X-ray structures of VEGFR2 bound to VEGFC and VEGFA (PDB: 2X1W and PDB: 3V2A, respectively; Supplementary Material, Figure S2). </t>
  </si>
  <si>
    <t xml:space="preserve">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t>
  </si>
  <si>
    <t>3V2A</t>
  </si>
  <si>
    <t>IPR001451</t>
  </si>
  <si>
    <t xml:space="preserve">This classification is based on the presence or absence of imperfect tandem repeats of a hexapeptide sequence. </t>
  </si>
  <si>
    <t xml:space="preserve">While MetA from E. coli and a homoserine acetyltransferase from H. influenzae belong to the non-hexapeptide acyltransferases, SATs generally possess this structural motif that can be found using InterProScan (IPR001451). </t>
  </si>
  <si>
    <t xml:space="preserve">We searched for these hexapeptide sequences in the L. casei SAT protein but did not detect this structural motif (data not shown). Therefore, the L. casei SAT is, to our knowledge, the first SAT to be described as a non-hexapeptide acyltransferase. </t>
  </si>
  <si>
    <t xml:space="preserve">((c) and (d)) Structure of insulin crystallized in the presence of sulfatide shows classic features of zinc bound insulin hexamers. </t>
  </si>
  <si>
    <t xml:space="preserve">(c) The crystals structure of insulin (PDB code 4XC4). </t>
  </si>
  <si>
    <t xml:space="preserve">Zinc is depicted as gray spheres. (d) An electron density map surrounding the disulfide bond linking cysteine chain A 20 to cysteine chain B 19. </t>
  </si>
  <si>
    <t>2INS</t>
  </si>
  <si>
    <t xml:space="preserve">PHENIX.REFINE: 1.9_1692 was used for refinement. </t>
  </si>
  <si>
    <t xml:space="preserve">PDB code 2INS [12] was the initial model used for phasing. </t>
  </si>
  <si>
    <t xml:space="preserve">Difference electron density maps were created comparing electron density of the crystal versus electron density explained by the model. </t>
  </si>
  <si>
    <t>PMC4790474</t>
  </si>
  <si>
    <t>KU513965</t>
  </si>
  <si>
    <t xml:space="preserve">The cDNA preparations obtained were used to amplify AtHCT (GenBank accession No. </t>
  </si>
  <si>
    <t xml:space="preserve">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t>
  </si>
  <si>
    <t xml:space="preserve">Gene sequences encoding for PtHCT6 (NCBI reference sequence XP_006368492.1), PvHCT2a (GenBank accession No. AGM90558.1), PrHCT (GenBank accession No. ABO52899.1) and SmHCT (NCBI reference sequence: XP_002991534.1), flanked with the attB1 (5â€² end) and attB2 (3â€²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t>
  </si>
  <si>
    <t>AGM90558</t>
  </si>
  <si>
    <t xml:space="preserve">Gene sequences encoding for PtHCT6 (NCBI reference sequence XP_006368492.1), PvHCT2a (GenBank accession No. AGM90558.1), PrHCT (GenBank accession No. ABO52899.1) and SmHCT (NCBI reference sequence: XP_002991534.1), flanked with the attB1 (5â€² end) and attB2 (3â€² end) Gateway recombination sites, were synthesized for expression in yeast (GenScript) and cloned into the Gateway pDONR221 entry vector by BP recombination (Life Technologies). </t>
  </si>
  <si>
    <t xml:space="preserve">All six entry clones were LR recombined with the pDRf1-4CL5-GW vector (Eudes et al. 2011) to generate the constructs pDRf1-4CL5-AtHCT, pDRf1-4CL5-PtHCT6, pDRf1-4CL5-PvHCT2a, pDRf1-4CL5-PrHCT, pDRf1-4CL5-SmHCT, and pDRf1-4CL5-PpHCT1. </t>
  </si>
  <si>
    <t>ABO52899</t>
  </si>
  <si>
    <t>4KE4</t>
  </si>
  <si>
    <t xml:space="preserve">The data sets were processed using the program HKL-2000 (Otwinowski and Minor 1997). </t>
  </si>
  <si>
    <t xml:space="preserve">The PvHCT2aâ€“p-coumaroyl-CoAâ€“shikimate structure was determined by the molecular-replacement method with the program PHASER (McCoy et al. 2007) using the SbHCT structure (PDB ID 4KE4) (Walker et al. 2013) as a search model. </t>
  </si>
  <si>
    <t xml:space="preserve">The PvHCT2aâ€“p-coumaroylâ€“CoA-shikimate structure was used as a search model to solve the PvHCT2aâ€“p-coumaroylâ€“CoA-protocatechuate structure. Structure refinement was performed using the phenix.refine program (Afonine et al. 2012). </t>
  </si>
  <si>
    <t>CAA47181</t>
  </si>
  <si>
    <t xml:space="preserve">Generation of the pTKan-pCesa4::GWR1R2 destination vector was previously described (Eudes et al. 2012). </t>
  </si>
  <si>
    <t xml:space="preserve">To generate the pTKan-pCesa4::schl-ubiC construct, a gene sequence encoding ubiC from E. coli (GenBank accession No. CAA47181.1) containing the encoding sequence of a plastid targeting signal (SCHL; Lebrun et al. 1992) and flanked with the Gateway attB1 (5â€² end) and attB4 (3â€² end) recombination sites was synthesized for expression in Arabidopsis (Supplementary Data S1) (GenScript). </t>
  </si>
  <si>
    <t xml:space="preserve">The sequence was amplified by PCR to replace the Gateway attB4 (3â€² end) by the attB2 recombination site and cloned into the Gateway pDONR221-P1P2 entry vector by BP recombination (Life Technologies). A sequence-verified entry clone was LR recombined with the pTKan-pCesa4::GWR1R2 vector to generate the pTKan-pCesa4::schl-ubiC construct. </t>
  </si>
  <si>
    <t>AAG03636</t>
  </si>
  <si>
    <t xml:space="preserve">Generation of the pTKan-pC4H::schl-GWR3R2 destination vector was previously described (Eudes et al. 2015). </t>
  </si>
  <si>
    <t xml:space="preserve">To generate the pTKan-pC4H::schl-pobA construct, a gene sequence encoding pobA from P. aeruginosa (GenBank accession No. AAG03636.1) flanked with the Gateway attB3 (5â€² end) and attB2 (3â€² end) recombination sites was synthesized for expression in Arabidopsis (Supplementary Data S1) (GenScript) and cloned into the Gateway pDONR221-P3P2 entry vector by BP recombination (Life Technologies). </t>
  </si>
  <si>
    <t xml:space="preserve">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t>
  </si>
  <si>
    <t>PMC4790921</t>
  </si>
  <si>
    <t>KP765690</t>
  </si>
  <si>
    <t xml:space="preserve">The detection of viruses and the determination of nearly full length genome of PPV2 was carried out as described earlier [4,5]. </t>
  </si>
  <si>
    <t xml:space="preserve">Based on the results, one PPV2 (GenBank code: KP765690) positive swine herd with 1600 sows producing 35000 pigs a year, was selected and examined further. </t>
  </si>
  <si>
    <t xml:space="preserve">All of the production phase was on the same farm, following the all in all out system. The examined herd was a farrow to finish herd where weaning was practiced at 4 weeks after farrowing when the piglets were transferred to the nursery units. </t>
  </si>
  <si>
    <t xml:space="preserve">The PPV2 detected in the examined swine herd was of the Myanmar-type (GenBank code: KP765690). </t>
  </si>
  <si>
    <t xml:space="preserve">Melting curve analysis showed that the PCR products were single and specific. PCR products were not detected in negative controls. </t>
  </si>
  <si>
    <t>PMC4915002</t>
  </si>
  <si>
    <t>1ik6</t>
  </si>
  <si>
    <t xml:space="preserve">Although they share a common core topology motif Î²2Î±1Î²1Î±2Î²3Î±3Î²4Î±4 (Fig. 4), the Î²-sheetâ€“Î±-helix arrangements, strand twisting and secondary structure linkers drastically vary between MtrA and other Rossmann-type B12 domains. </t>
  </si>
  <si>
    <t xml:space="preserve">In fact, MtrA is structurally more related to the functionally distinct pyruvate dehydrogenase (PDB code: 1ik6) or succinyl-CoA synthetase (PDB code: 1euc) domains than to any B12 enzyme (Supplementary Fig. </t>
  </si>
  <si>
    <t>1euc</t>
  </si>
  <si>
    <t xml:space="preserve">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t>
  </si>
  <si>
    <t xml:space="preserve">The B12-binding protein, which has the highest Z-score (5.6) to MtrA, is monomethylamine corrinoid protein from M. barkeri (3ezx). In MtrA, the core motif is extended by an N-terminally fused segment that is partly associated as an antiparallel Î²-strand (Î²0) to the central Î²-sheet and an expanded insertion region between helix Î±3 and strand Î²4 consisting of a unique meander-like segment and an Î±-helix (Î±3â€²). Î²0 and the unique meander-like segment are involved in cobalamin binding (Fig. 4a). </t>
  </si>
  <si>
    <t>1bmt</t>
  </si>
  <si>
    <t>2i2x</t>
  </si>
  <si>
    <t>PMC4933163</t>
  </si>
  <si>
    <t>2OBD</t>
  </si>
  <si>
    <t xml:space="preserve">Periodic boundary conditions and a cutoff distance of 12 â„« for van der Waals interactions were applied, and the particle mesh Ewald method (30) (grid spacing &lt;1 â„«) was used to compute the long range electrostatic interactions. </t>
  </si>
  <si>
    <t xml:space="preserve">The equilibrated CETP was obtained by equilibrating the CETP crystal structure (Protein Data Bank code 2OBD) (15) embedded into a cubic box containing 66,020 TIP3P (Transferable Intermolecular Potential 3 Point) water molecules and 15 Na+ atoms (for neutralizing the CETP surface charges). </t>
  </si>
  <si>
    <t xml:space="preserve">The water box boundary was at least 25 â„« away from the CETP surface. The missing hydrogen atoms within the CETP crystal structure were recovered by using the AutoPSF module of the Visual Molecular Dynamics (VMD) software package (from the University of Illinois at Champaign-Urbana) (31). </t>
  </si>
  <si>
    <t>PMC4949658</t>
  </si>
  <si>
    <t>1L6M</t>
  </si>
  <si>
    <t xml:space="preserve">In some cases, binding of the ligand is critical for the biological functions of the lipocalin. </t>
  </si>
  <si>
    <t xml:space="preserve">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1,4â€butanediol (3EYC 83). </t>
  </si>
  <si>
    <t xml:space="preserve">Bos d 5: bovine Î²â€lactoglobulin unliganded form (3NPO 84). Equ c 1: major horse allergen (1EW3 85). </t>
  </si>
  <si>
    <t>PMC4957927</t>
  </si>
  <si>
    <t>AY492233</t>
  </si>
  <si>
    <t xml:space="preserve">Bootstrap values were obtained generating 1000 random trees. </t>
  </si>
  <si>
    <t xml:space="preserve">Phylogenetic analysis also included the sequences from the rpoB gene from C. xerosis (GenBank AY492233.1), C. pseudotuberculosis biovar ovis (GenBank CP002924.1) and C. pseudotuberculosis biovar equi (GenBank CP003540.2). </t>
  </si>
  <si>
    <t xml:space="preserve">It was possible to observe different phylogenetic groups that corresponded to particular species of Corynebacterium. These results, confirm that this studyâ€™s isolate (rpoB C53) is C. xerosis (Fig.Â 4).Fig.Â 1Studied abscess. </t>
  </si>
  <si>
    <t>CP002924</t>
  </si>
  <si>
    <t>CP003540</t>
  </si>
  <si>
    <t xml:space="preserve">MW lane: molecular weight marker of 1Â Kb Plus DNA Ladderâ„¢ (Invitrogen). Lane 1: negative control (reaction without template DNA). Lane 2: Corynebacterium pseudotuberculosis biovar equi. Lanes 3â€“4: Corynebacterium xerosis isolate (10â€“0.001Â ng of DNA, respectively). Lane 5: Corynebacterium pseudotuberculosis biovar ovis Fig.Â 4Bioinformatic analysis. a Shows the sequence alignment from the sequences used to construct the Phylogenetic tree in (b). </t>
  </si>
  <si>
    <t xml:space="preserve">Three sequences were downloaded from GenBank: C. pseudotuberculosis biovar ovis (CP002924.1), C. pseudotuberculosis biovar equi (CP003540.2), and Corynebacterium xerosis (AY492233.1). </t>
  </si>
  <si>
    <t xml:space="preserve">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t>
  </si>
  <si>
    <t>PMC4961454</t>
  </si>
  <si>
    <t>AY498567</t>
  </si>
  <si>
    <t xml:space="preserve">Fluorescent signals were collected during the annealing temperature and Î”CT was calculated. </t>
  </si>
  <si>
    <t xml:space="preserve">Elongation factor 1 alpha (EF-1a, accession AY498567) was used as reference gene. Î”Î”CT was determined by subtracting the average EF-1a CT from the average CT of the studied gene [9]. </t>
  </si>
  <si>
    <t>PMC4983356</t>
  </si>
  <si>
    <t>CP007631</t>
  </si>
  <si>
    <t xml:space="preserve">Next, we interrogated the 190 GBS genomes in our collection for mutations in parC, parE, gyrA, and gyrB. </t>
  </si>
  <si>
    <t xml:space="preserve">Briefly, we aligned the Illumina short-reads against reference strains (strain NGBS061 for ST459 isolates and strain SGBS001 for ST1 isolates, GenBank accession numbers CP007631.2 and CP010867.2, resp.) and identified polymorphisms using the variant ascertainment algorithm (VAAL) [18]. </t>
  </si>
  <si>
    <t xml:space="preserve">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t>
  </si>
  <si>
    <t>CP010867</t>
  </si>
  <si>
    <t>PMC5012869</t>
  </si>
  <si>
    <t>1ZXM</t>
  </si>
  <si>
    <t xml:space="preserve">Comparison of the structural similarities of ATPase domain of topo II and Hsp90 </t>
  </si>
  <si>
    <t xml:space="preserve">Among structures of ATPase domain of topo II and Hsp90 deposited in Protein Data Bank (PDB), 1ZXM for topo II and 3EKR and 1BYQ for Hsp90 were chosen for structure comparison and docking. </t>
  </si>
  <si>
    <t xml:space="preserve">The length of the two proteins is 376 and 217 amino acid residues for topo II and Hsp90, respectively. The similarity of the two proteins were compared by sequence alignment using BioEdit (Fig. 1) (Hall, 1999). </t>
  </si>
  <si>
    <t>3EKR</t>
  </si>
  <si>
    <t>1BYQ</t>
  </si>
  <si>
    <t xml:space="preserve">The sequence alignment of the ATPase domain of topo II (1ZXM) and Hsp90 (3EKR). </t>
  </si>
  <si>
    <t xml:space="preserve">The alignment were generated using BioEdit. The structure of ATPase domain of (A) topo II and (B) Hsp90. </t>
  </si>
  <si>
    <t xml:space="preserve">All the structures were energetically minimized using Tripos force field and Gasteiger-HÃ¼ckel charges. </t>
  </si>
  <si>
    <t xml:space="preserve">The structures of ATPase domain of topo II and Hsp90 were retrieved from RCSB Protein Data Bank (PDB entry code: 1ZXM and 3EKR) (Wei et al., 2005; Kung et al., 2008). </t>
  </si>
  <si>
    <t xml:space="preserve">The ligands were extracted and water molecules were removed from the initial x-ray crystal structure. The docking was carried out for both of the topo II and Hsp90 inhibitors to topo II and Hsp90 using Surflex-Dock (Jain, 2003). </t>
  </si>
  <si>
    <t>PMC5045647</t>
  </si>
  <si>
    <t>KX247448</t>
  </si>
  <si>
    <t xml:space="preserve">Amplification and sequencing of standard mitochondrial gene cytochrome c oxidase subunit I (COI) </t>
  </si>
  <si>
    <t xml:space="preserve">As described previously [32], primers Bc1 Culic Fm and JerR2m were used to PCR amplify a 692Â bp segment of the COI gene from 76 C. brevitarsis individuals with accession numbers [GenBank: KX247448-KX247523]. </t>
  </si>
  <si>
    <t xml:space="preserve">A total of four previously identified and published haplotypes was added with the following accession numbers: [GenBank: KJ162968, KJ162967, KJ162975 and KJ162957]. These sequences included one of C. asiatica, the most closely related species to C. brevitarsis [7]. </t>
  </si>
  <si>
    <t>KX247523</t>
  </si>
  <si>
    <t>KJ162968</t>
  </si>
  <si>
    <t xml:space="preserve">A total of four previously identified and published haplotypes was added with the following accession numbers: [GenBank: KJ162968, KJ162967, KJ162975 and KJ162957]. </t>
  </si>
  <si>
    <t xml:space="preserve">These sequences included one of C. asiatica, the most closely related species to C. brevitarsis [7]. The PCR amplicons were purified using QIAquick PCR purification kit (Qiagen) and 20Â Î¼l was sequenced using the Sanger sequencing method (Macrogen, Geumchun-gu, Seoul). </t>
  </si>
  <si>
    <t>KJ162967</t>
  </si>
  <si>
    <t>KJ162975</t>
  </si>
  <si>
    <t>KJ162957</t>
  </si>
  <si>
    <t>PMC5061766</t>
  </si>
  <si>
    <t>AY237122</t>
  </si>
  <si>
    <t xml:space="preserve">For the construction of the pNWVT vector, the spoVT gene (BC0059) including its own promoter was amplified from B. cereus ATCC 14579 chromosomal DNA using primers AKupVT-F and TIFN16. </t>
  </si>
  <si>
    <t xml:space="preserve">The resulting product was cut with EcoRI and KpnI (Fermentas, FastDigest) and ligated into the corresponding sites of pNW33n (Genbank Accession number, AY237122), which resulted in pNWVT. </t>
  </si>
  <si>
    <t xml:space="preserve">The pVTBsu2 vector was created by replacing spoVTBCE with spoVTBSU in pNWVT, which was amplified using primers BsuVTF2 and BsuVTR. The primers were specifically designed to ensure that spoVTBSU expression would be driven by the B. cereus spoVT promoter already present in pNWVT. </t>
  </si>
  <si>
    <t>PMC5069455</t>
  </si>
  <si>
    <t>3ox2</t>
  </si>
  <si>
    <t xml:space="preserve">Relative expressional levels of GAâ€related genes in wildâ€type and PtCYP714A3 transgenic plants. WT, wild type; Z33 and Z38, independent transgenic lines. </t>
  </si>
  <si>
    <t xml:space="preserve">The name and the accession numbers of the genes are as the following: CPS1, entâ€copalyl diphosphate synthase (AP004572); KS1, entâ€kaurene synthase (OSJN00255); KO2, ehtâ€kaurene oxidase (AP005471); KAO, entâ€kaurenoic acid oxidase (AP000616); GA20ox2, GA 20â€oxidase (AB077025); GA3ox2, GA 3â€oxidase (AB056519); GA2ox3, GA 2â€oxidase (NM_001050827); GID1, soluble GA receptor (AB211399); GID2, Fâ€box protein (AB100246). </t>
  </si>
  <si>
    <t xml:space="preserve">Values are meansÂ Â±Â SD of three biological replicates from the WT or the transgenic lines. Significant differences were analysed with Student's tâ€test. *, PÂ &lt;Â 0.05; **, 0.05Â &lt;Â PÂ &lt;Â 0.01; ***, 0.01Â &lt;Â PÂ &lt;Â 0.001. </t>
  </si>
  <si>
    <t>2ox3</t>
  </si>
  <si>
    <t>PMC5086625</t>
  </si>
  <si>
    <t>3gv4</t>
  </si>
  <si>
    <t xml:space="preserve">HDAC6 contains tandem catalytic domains CD1 and CD2, as well as, a ZnF-UBP [63,65,72]. </t>
  </si>
  <si>
    <t xml:space="preserve">The linker sequence between the two deacetylase domains is responsible for interaction with dynein via p150glued [66,67]; Bottom: Structure of the ZnF-UBP of human HDAC6 bound to ubiquitin (PDB ID: ubq1 [73] and 3gv4 [71]). </t>
  </si>
  <si>
    <t xml:space="preserve">The ZnF-UBP forms a deep pocket that specifically binds the C-terminal diglycine motif (G75, G76) of unanchored ubiquitin [70]. The coordination of zinc ions (Zn) in the ZnF-UBP, and K48, K63 residues of ubiquitin are shown. </t>
  </si>
  <si>
    <t>PMC5116274</t>
  </si>
  <si>
    <t>RRID:SCR_002285</t>
  </si>
  <si>
    <t xml:space="preserve">Larvae were imaged between 5â€“7 dpf, or at 14 dpf, using the following confocal microscopes: Zeiss LSM 510 (SO and SR data, 40x/0.8NA objective), Leica SP8 in photon counting mode (IO data, 20x/1.0NA objective), Zeiss LSM 710 (IR/MR data, 40x/1.1NA objective), and Zeiss LSM 800 (Kaede data, 40x/1.0NA objective). </t>
  </si>
  <si>
    <t xml:space="preserve">Image analysis was performed using ImageJ (Fiji) (Schindelin et al., 2012; RRID:SCR_002285) and cell location recorded on vector templates using Illustrator CC 2014 (Adobe Systems, San Jose, CA; RRID:SCR_010279). </t>
  </si>
  <si>
    <t xml:space="preserve">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t>
  </si>
  <si>
    <t>RRID:SCR_010279</t>
  </si>
  <si>
    <t>PMC5129875</t>
  </si>
  <si>
    <t>Q9QNF7</t>
  </si>
  <si>
    <t xml:space="preserve">To investigate whether minority sequences with mutations had occurred within the tumor, we also subcloned two of the PCR amplicons and sequenced individual subclones. </t>
  </si>
  <si>
    <t xml:space="preserve">No mutation was observed in subclones of amplicon 5; in contrast, in two of the sublclones of amplicon 3, there was a single point mutation (Figure 7c) not located at critical sites of the TK enzyme (ATP and nucleotide-binding sites)17 (http://www.uniprot.org/uniprot/Q9QNF7). </t>
  </si>
  <si>
    <t xml:space="preserve">Transplantation of TK-NPC produced mature neurons which were not sensitive to ganciclovir treatment The in vivo results, shown so far, were obtained with transplantation of undifferentiated pluripotent stem cells. </t>
  </si>
  <si>
    <t xml:space="preserve">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t>
  </si>
  <si>
    <t xml:space="preserve">gpl16/gp36 are classified as minor structural/hypothetical proteins (NP_043564/NP_042309), possibly collar proteins as a gene with 76â€‰% identity to ORF36 was found in addition to l16 in a phage c2 isolate exhibiting a prominent collar structure at its headâ€“tail interface (accession number AAD20610).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</si>
  <si>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t>
  </si>
  <si>
    <t>1GU3</t>
  </si>
  <si>
    <t xml:space="preserve">gpl15/gp35 is a minor structural protein proposed to be involved in phage adsorption to the host (NP_043563/ AAO49840) (Stuer-Lauridsen et al., 2003). As with gpl14/gp34, HHpred analyses of all phages, except M6162, gave a top domain hit to 5E7T (5e7t_B). </t>
  </si>
  <si>
    <t>1GU1</t>
  </si>
  <si>
    <t>3CNI</t>
  </si>
  <si>
    <t xml:space="preserve">Similar to C2viruses, phage SPP1 first binds reversibly to carbohydrate moieties, specifically the cell-wall teichoic acids, then, as a precursor to phage DNA ejection, irreversibly to B. subtilis YueB (Plisson et al., 2007; Vinga et al., 2012). </t>
  </si>
  <si>
    <t xml:space="preserve">Note that as YjaE and Pip are structurally similar (HHpred analysis identified domains 3CNI and 2CH7 in both), the same inference can be extended to both proteins. </t>
  </si>
  <si>
    <t xml:space="preserve">Structural studies identified SPP1 tail spike protein gp21, specifically its C terminus, binding to YueB (SÃ£o-JosÃ© et al., 2004, 2006). The N erminus of SPP1 gp21 shares 26â€‰% amino acid identity to the N terminus of lactococcal phage tail proteins, Tal2009 (Tuc2009 ORF53) and Tal901-1 (TP901-1 ORF47) (Plisson et al., 2007; Stockdale et al., 2013). </t>
  </si>
  <si>
    <t>2CH7</t>
  </si>
  <si>
    <t>PMC5215406</t>
  </si>
  <si>
    <t>HPA028275</t>
  </si>
  <si>
    <t xml:space="preserve">For correlation plots between repeated experiments, see Figure S3. </t>
  </si>
  <si>
    <t xml:space="preserve">Antibody targeting with HPA030562 and HPA028275 for CDH5 and FABP1, respectively, was confirmed with Western blot of serum samples from the SAFEâ€T DILI cohort, a recombinant CDH5 standard and FABP1 overexpression lysate. </t>
  </si>
  <si>
    <t xml:space="preserve">Bands at the predicted molecular mass were detected (Fig. </t>
  </si>
  <si>
    <t>609718</t>
  </si>
  <si>
    <t xml:space="preserve">The loci accounted for 3.5% (5q14.1) and 3.9% (15q22.2) of variation in age-at-onset. </t>
  </si>
  <si>
    <t xml:space="preserve">The 5q14.1 signal maps to LHFPL2 [MIM*609718], a member of the lipoma HMGIC fusion partner (LHFP) gene family. </t>
  </si>
  <si>
    <t xml:space="preserve">The function of LHFPL2 is unknown. Interestingly, LHFPL2 is expressed in all normal tissues and cell lines except brain and leukocytes (40); however, while healthy brain tissue has no detectable LHFPL2 transcript, LHFPL2 protein is abundant in malignant brain tissue (41). </t>
  </si>
  <si>
    <t>191010</t>
  </si>
  <si>
    <t xml:space="preserve">Interestingly, LHFPL2 is expressed in all normal tissues and cell lines except brain and leukocytes (40); however, while healthy brain tissue has no detectable LHFPL2 transcript, LHFPL2 protein is abundant in malignant brain tissue (41). </t>
  </si>
  <si>
    <t xml:space="preserve">The 15q22.2 signal maps to the tropomyosin 1 gene (TPM1 [MIM*191010]). TPM1 encodes a highly conserved actin-binding protein that plays a central role in calcium-dependent regulation of muscle contraction. TPM1 is a tumour suppressor gene (42). </t>
  </si>
  <si>
    <t xml:space="preserve">Cancer and Parkinsonâ€™s disease are often likened to the two sides of a coin. Epidemiological studies have shown that the risk of developing PD is inversely associated with the risk of developing cancer (except skin cancer) (43). </t>
  </si>
  <si>
    <t>1GZX</t>
  </si>
  <si>
    <t xml:space="preserve">In the process, a hydroperoxide (OOHâ€“) complex is formed. </t>
  </si>
  <si>
    <t xml:space="preserve">Images were produced using UCSF Chimera [202] and crystal structures from the Protein Data Bank: human hemoglobin tetramer 1GZX (Î±2Î²2, ~64Â kDa), arthropod hemocyanin subunit 1OXY (~72Â kDa), mollusc hemocyanin functional unit 1JS8 (~50Â kDa) and sipunculid hemerythrin homo-octamer 1I4Y (~108Â kDa). Inset oxygen is coloured grey; iron is coloured red; copper is coloured orange; histidines are coloured blue: aspartic acid is pink and glutamic acid is green  </t>
  </si>
  <si>
    <t xml:space="preserve">Extracellular Hbs (or erythrocruorins) are mostly large, oligomeric proteins with molecular masses up to 3.6 MDa. Vinogradov (1985) classified them into four separate groups: (a) single-domain, single-subunit Hbs (~16Â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t>
  </si>
  <si>
    <t>1OXY</t>
  </si>
  <si>
    <t>1JS8</t>
  </si>
  <si>
    <t>1I4Y</t>
  </si>
  <si>
    <t xml:space="preserve">The protoporphyrin ring is coloured black. B Secondary structural features of the oxy-hemoglobin tetramer (PDB 1GZX) are presented as ribbons. </t>
  </si>
  <si>
    <t xml:space="preserve">Alpha and beta chains are coloured light yellow and grey, respectively. Coils are coloured black. </t>
  </si>
  <si>
    <t>3BOM</t>
  </si>
  <si>
    <t xml:space="preserve">Unlike many of the human hemocidins discussed previously, antimicrobial properties of HbÎ²P-1 were limited to a few Gram-negative bacterial pathogens (TableÂ 2).Fig.Â 4Hemoglobin-derived antimicrobial peptides from fish. </t>
  </si>
  <si>
    <t xml:space="preserve">The overlapping encrypted peptides (HbÎ²P-1, 2 and 3) of fish (Ictalurus punctatus; GI:318171215) hemoglobin are presented using the crystal structure of rainbow trout hemoglobin (3BOM). </t>
  </si>
  <si>
    <t xml:space="preserve">The helical structures of each peptide are presented as ribbons, and their locations are indicated by black arrows. It has not been confirmed whether the peptides retain these structural features upon detachment from the Hb </t>
  </si>
  <si>
    <t>1HC1</t>
  </si>
  <si>
    <t xml:space="preserve">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(~420Â kDa) and corresponding subunit (~70Â kDa). </t>
  </si>
  <si>
    <t xml:space="preserve">Hemocyanin subunit domains I and II are coloured green and purple, respectively. Both peptides are located on the C-terminal subunit (III) of the hemocyanin where they can be liberated through proteolysis. </t>
  </si>
  <si>
    <t>PMC5270344</t>
  </si>
  <si>
    <t>X58075</t>
  </si>
  <si>
    <t xml:space="preserve">The purified single-stranded PCR product was added to the annealing buffer (Qiagen) with 0.3Â Î¼M of sequencing primer (5â€²-AGTTAGGTGTGGGATATAGT), and the pyrosequencing reaction was performed using the PyroMark Q24 platform (Qiagen). </t>
  </si>
  <si>
    <t xml:space="preserve">The level of methylation at each of the four analyzed CpG sites (GenBank accession number X58075 sites 1â€“4: nucleotide positions 328, 321, 318, and 306) was determined by the percentage of methylated cytosines. </t>
  </si>
  <si>
    <t xml:space="preserve">The pyrosequencing assay was repeated in triplicate, and the median value of the three replicates was reported as the representative value of LINE-1 methylation. Measurement of single gene methylation level </t>
  </si>
  <si>
    <t>V01278</t>
  </si>
  <si>
    <t xml:space="preserve">The linker also comprised the strong RBS 7 nts upstream of the ATG start codon of the second ermCL_S10K cistron, enabling initiation of translation independent from the first ermCL_S10K cistron. </t>
  </si>
  <si>
    <t xml:space="preserve">With the exception of the S10K mutation, each ermCL_S10K cistron encoded amino acids 1â€“19 corresponding to the ErmCL leader peptide (Genbank accession number V01278) present on the macrolide resistance plasmid pE194 (31,32). </t>
  </si>
  <si>
    <t>LC145616</t>
  </si>
  <si>
    <t xml:space="preserve">The analysis involved 111 nucleotide sequences and there were a total of 827 out of 1,081 nucleotides used in the analysis. </t>
  </si>
  <si>
    <t xml:space="preserve">The two sequences derived from this study (B5690 and B7274) are indicated with black triangles while the new divergent PRV isolate from Coho in Japan (LC145616) is indicated with a black circle. </t>
  </si>
  <si>
    <t>KT456503</t>
  </si>
  <si>
    <t xml:space="preserve">Segment L3 (core RdRp protein) displayed the least variation (0.5%/18 SNPs) and segments M2 (outer shell protein) and S1 (outer clamp protein) displayed the most (3.1%/67 and 34 SNPs, respectively). </t>
  </si>
  <si>
    <t xml:space="preserve">Blast searches revealed that our B5690 PRV isolate was identical at segments S1 (outer clamp protein), S3 (non-structural RNA protein) and S4 (outer fiber protein) to previously published genomes from BC, Genbank accession numbers KT456503, KT429758, and KC795576, respectively. </t>
  </si>
  <si>
    <t xml:space="preserve">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t>
  </si>
  <si>
    <t>KT429758</t>
  </si>
  <si>
    <t>KC795576</t>
  </si>
  <si>
    <t xml:space="preserve">NMR HSQC experiments were carried out using 0.8â€“1Â mM SsoSSB OB domain (1â€“114) (Gamsjaeger et al. 2015) in the presence and absence of equimolar amounts of ssDNA (6T) and RNA (6U) (purchased from Sigma Aldrich), respectively, at 298Â K on a Bruker 600Â MHz spectrometer (Bruker Advance III) equipped with 5-mm TCI cryoprobes. </t>
  </si>
  <si>
    <t xml:space="preserve">An in-silico model was calculated using HADDOCK (Dominguez et al. 2003; de Vries et al. 2007) using the NMR structure (PDB ID 2MNA) as a template (Gamsjaeger et al. 2015). </t>
  </si>
  <si>
    <t xml:space="preserve">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t>
  </si>
  <si>
    <t>1O7I</t>
  </si>
  <si>
    <t xml:space="preserve">These data suggest that the interaction surface is conserved between ssDNA and RNA. </t>
  </si>
  <si>
    <t xml:space="preserve">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t>
  </si>
  <si>
    <t xml:space="preserve">Residues exhibiting changes larger than the average (binding residues) are coloured in green for RNA (b) and salmon for DNA (c). </t>
  </si>
  <si>
    <t xml:space="preserve">Space-filling representation of the crystal structure of SsoSSB (PDB 1O7I) with binding residues coloured in green for RNA (d) and salmon for DNA (e). </t>
  </si>
  <si>
    <t xml:space="preserve">Note the high similarity of the binding site for RNA compared to DNA. f Energy-lowest NMR structure (PDB ID 2MNA) of SsoSSB-DNA complex structure. g Model of SsoSSB-RNA structure based on DNA-bound structure. The location of the 2â€² hydroxyl groups is indicated by black arrows  </t>
  </si>
  <si>
    <t xml:space="preserve">Note the high similarity of the binding site for RNA compared to DNA. f Energy-lowest NMR structure (PDB ID 2MNA) of SsoSSB-DNA complex structure. g Model of SsoSSB-RNA structure based on DNA-bound structure. </t>
  </si>
  <si>
    <t xml:space="preserve">The location of the 2â€² hydroxyl groups is indicated by black arrows  In vivo, RNA in S. solfataricus is turned over by the exosome, which functions like the eukaryotic exosome by degrading RNA in a 3â€²â€“5â€² direction (Evguenieva-Hackenberg et al. 2003). </t>
  </si>
  <si>
    <t>PMC5352143</t>
  </si>
  <si>
    <t>3V8U</t>
  </si>
  <si>
    <t xml:space="preserve">We treated full-length LbpB and TbpB from N. meningitidis strains MC58 and B16B6, respectively, with a homobifunctional N-hydroxysuccinimide ester crosslinker (disuccinimidyl suberate; DSS), and analyzed the trypsin-digested products via LC-MS/MS. </t>
  </si>
  <si>
    <t xml:space="preserve">LbpB crosslinks were mapped onto an in silico homology based model of LbpB using Swiss-Model that was modelled against N. meningitidis TbpB [4] (PDB entry 3V8U) as a template. </t>
  </si>
  <si>
    <t xml:space="preserve">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t>
  </si>
  <si>
    <t>4U9C</t>
  </si>
  <si>
    <t xml:space="preserve">It is important to note that there are substantial gaps in peptide coverage in both of these regions such that the full impact of binding might not be detected. </t>
  </si>
  <si>
    <t xml:space="preserve">In order to gain a better sense of how the experimental data could be reconciled and the interaction visualized, we performed data-directed docking experiments with the LbpB-N lobe crystal structure from N. meningitidis (PDB entry 4U9C) and holo-hLf (PDB entry 2BJJ). </t>
  </si>
  <si>
    <t xml:space="preserve">To dock these two proteins, we used the HADDOCK 2.2 web interface and included the inter-protein constraints relevant to the LbpB-N:hLf-C interaction noted in Table 1. The crosslinked residues were converted to ambiguous restraints for docking with a distance constraint of 5-25Ã… between the alpha carbons. </t>
  </si>
  <si>
    <t>2BJJ</t>
  </si>
  <si>
    <t xml:space="preserve">Predicted complex structure of LbpB:hLf and mutagenesis studies. </t>
  </si>
  <si>
    <t xml:space="preserve">(A) Docked model of LbpB-N (PDB entry 4U9C, filled in with Swiss-Model) against diferric hLf (PDB entry 2BJJ) using XL-MS constraints. </t>
  </si>
  <si>
    <t xml:space="preserve">Binding interface is noted with a translucent gray rectangle. (B) Crystal structure of the TbpB-N:hTf-C interaction from Neisseria meningitidis M982 (PDB entry 3VE1). </t>
  </si>
  <si>
    <t>3VE1</t>
  </si>
  <si>
    <t xml:space="preserve">Binding interface is noted with a translucent gray rectangle. </t>
  </si>
  <si>
    <t xml:space="preserve">(B) Crystal structure of the TbpB-N:hTf-C interaction from Neisseria meningitidis M982 (PDB entry 3VE1). </t>
  </si>
  <si>
    <t xml:space="preserve">(C) Alignment of docked model from (A) with crystal structure from (B). (D) Solid phase binding assay of WT and mutant LbpBs binding hLf at pH 5.9 and 7.4. </t>
  </si>
  <si>
    <t>PMC5353578</t>
  </si>
  <si>
    <t>AY264367</t>
  </si>
  <si>
    <t xml:space="preserve">The levels of degradation product for each sample was measured relative to the respective levels of AÎ± chain at 0â€‰min time point. </t>
  </si>
  <si>
    <t xml:space="preserve">(A) QRT-PCR results showing levels of four arthropod metalloproteases [GenBank acc. nos. AY264367 (A), XM_002416249 (B), XMâ€“002416250 (C) and XM_002412196 (D)], transcripts in ticks fed on immunocompetent (C57BL/6â€‰J, closed circles) or immunodeficient (RAGâˆ’/âˆ’, open circles) animals. </t>
  </si>
  <si>
    <t xml:space="preserve">The mRNA levels for metalloproteases were normalized to tick beta-actin. Each circle represents one tick. </t>
  </si>
  <si>
    <t xml:space="preserve">Therefore, we analyzed expression of several of the tick metalloproteases (GenBank acc. nos. XM_002416249, XM_002416250 and XM_002412196) along with the salivary gland metalloprotease (GenBank acc. no. AY264367), that was previously suggested to participate in fibrinogenolysis31. </t>
  </si>
  <si>
    <t xml:space="preserve">QRT-PCR analysis revealed that expression of all four metalloproteases, analyzed in this study, did not show significant (Pâ€‰&gt;â€‰0.05) variable expression between ticks fed on immunocompetent (C57BL/6â€‰J) or immunodeficient (RAGâˆ’/âˆ’) animals (Fig. 4Aâ€“D). Identification of proteins that show variable expression in salivary glands of ticks fed on immunocompetent versus immunodeficient animals </t>
  </si>
  <si>
    <t xml:space="preserve">For metalloproteases screening following are the oligonucleotides used: AY264367, 5â€² GGGACTCAGCCTGAAATTGTGGA 3â€² and 5â€² GATTTTGAGCATCCTCTCTCCAGT 3â€²; XM_002416249, 5â€² CTGGTAGTGCAGACGGTTGACA 3â€² and 5â€² GGCGTCATGGTTGGAATCTTGT 3â€²; XM_002416250, 5â€² GACATCTACCACGACTCAACTCACA 3â€² and 5â€² GTGGTCTGCCGTTTTCGTGT 3â€²; XM_002412196, 5â€² CCGAATGAACCTGGTCAATCA 3â€² and 5â€² CTGCGTCCTGCTTTTTGTGTTGT 3â€². </t>
  </si>
  <si>
    <t>PMC5419567</t>
  </si>
  <si>
    <t>RRID:AB_10167668</t>
  </si>
  <si>
    <t xml:space="preserve">Proteins were transferred to PDVF membranes by electrophoresis as previously described by Gallardo-PÃ©rez et al [31]. </t>
  </si>
  <si>
    <t xml:space="preserve">Membranes were blocked with TBS 1X buffer containing 5% nonfat dry milk and 1% Tween-20 for 1 h at room temperature and then incubated overnight at 4Â°C in blocking buffer containing polyclonal primary antibodies against: anti-Bax (Cat # sc-7480 RRID:AB_626729), anti-Bcl-2 (Cat # sc-7382 RRID:AB_626736), anti-Caspase-3 (GeneTex Cat# GTX22302 RRID:AB_384753), anti-GAPDH (Cat# sc-25778, RRID:AB_10167668), or anti-Î²-actin (Cat # sc-47778, RRID:AB_626632). </t>
  </si>
  <si>
    <t xml:space="preserve">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t>
  </si>
  <si>
    <t>RRID:SCR_013715</t>
  </si>
  <si>
    <t xml:space="preserve">The signal was detected by chemiluminescence using the ECL-Plus detection system (Millipore Corporation, MA, USA) with a blot-scanner (LI-COR, Lincoln, NE, USA). </t>
  </si>
  <si>
    <t xml:space="preserve">Densitometry analysis was performed with the Image Studio Lite version 3.1 (RRID:SCR_013715). </t>
  </si>
  <si>
    <t xml:space="preserve">Protein content was normalized against Î²-Actin or GAPDH. Control values were normalized to 100% and the density of the bands are expressed as percent of control values. </t>
  </si>
  <si>
    <t>RRID:AB_10626776</t>
  </si>
  <si>
    <t xml:space="preserve">NF-ÎºB was detected by confocal microscopy performed at the Bioimaging Unit of the Instituto de Medicina Molecular (iMM-Lisboa, Lisboa, Portugal). </t>
  </si>
  <si>
    <t xml:space="preserve">Images were taken of neurons cultured in round-glass coverslips were taken using a confocal laser point-scanning Zeiss microscope LSM 880, using a 63X oil immersion objective with an Argon laser for Hoechst (RRID:AB_10626776) and Alexa Fluor Phalloidin 488, and a DPDD 562â€“20 nm laser for Alexa Fluor 568. </t>
  </si>
  <si>
    <t xml:space="preserve">For the 3D reconstruction, confocal images were processed by Imaris for Cell Biologists (BITPLANE, UK) Software at the iMM-Lisboa and converted into a video (Supporting information). </t>
  </si>
  <si>
    <t>AK166215</t>
  </si>
  <si>
    <t xml:space="preserve">Further favoring the proposal that complex N-glycosylated KCC2 is the one enriched at the plasma membrane48, KCC2 was detected as a single band of ~150â€‰kDa in purified plasma membrane fractions of MIN6 Î²-cells, but not in those of COS7 cells (Fig.Â 1I). </t>
  </si>
  <si>
    <t xml:space="preserve">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~55â€“60% of total KCC2 transcripts in Î²-cells (Supplementary FigureÂ 1B). </t>
  </si>
  <si>
    <t xml:space="preserve">KCC2a-S25 lacks five C-terminal residues located immediately after the so-called â€œISO-domainâ€, which is responsible for the high basal activity of the transporter35 whereas KCC4, which lack ISO domains, is an inactive cotransporter under normal isotonic conditions35, 63, 64. However, unlike KCC2, KCC4 is robustly activated by hypotonicity64. </t>
  </si>
  <si>
    <t>AK149750</t>
  </si>
  <si>
    <t>BC059242</t>
  </si>
  <si>
    <t>AK143535</t>
  </si>
  <si>
    <t>AK131129</t>
  </si>
  <si>
    <t>BC141107</t>
  </si>
  <si>
    <t>AF087436</t>
  </si>
  <si>
    <t>PMC5433092</t>
  </si>
  <si>
    <t>KX243552</t>
  </si>
  <si>
    <t xml:space="preserve">Thus, studying the expression and regulation of dehydrin genes under different abiotic stress conditions contributes to our understanding of the resistance of bermudagrass to abiotic stresses. </t>
  </si>
  <si>
    <t xml:space="preserve">We determined the full-length cDNA sequences of a novel YSK2-type dehydrin CdDHN4 from Tifway (drought-tolerant) and C299 (drought-sensitive) (GenBank accession no. KX243552). </t>
  </si>
  <si>
    <t xml:space="preserve">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t>
  </si>
  <si>
    <t>PMC5509858</t>
  </si>
  <si>
    <t>2A79</t>
  </si>
  <si>
    <t xml:space="preserve">While this model provides a new template for understanding the effects of mutations in this region, it contains a pore domain in the closed state, and the molecular volume available for binding inside the pore is far too small to accommodate any of the common blockers. </t>
  </si>
  <si>
    <t xml:space="preserve">Therefore, to study the potential interactions between the channel and hERG blockers, we used a previously developed and experimentally validated model of the hERG pore in the open state (Durdagi etÂ al. 2012; Anwarâ€Mohamed etÂ al. 2014) based on the Kv1.2 Xâ€ray crystal structure (PDB ID 2A79), determined atÂ 2.9Â Ã… resolution (Model 2). </t>
  </si>
  <si>
    <t xml:space="preserve">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intraâ€cavity binding site (Wang etÂ al. 2016). To further refine both Model 1 and Model 2 of the hERG channel, we performed molecular dynamics (MD) simulations with a protocol described below. </t>
  </si>
  <si>
    <t>PMC5519329</t>
  </si>
  <si>
    <t>PF00096</t>
  </si>
  <si>
    <t xml:space="preserve">We then assessed significance empirically by comparing the value of this statistic to other C2H2 ZF genes from the same species (where possible). </t>
  </si>
  <si>
    <t xml:space="preserve">To this end, for each species with a PRDM9 ortholog, we downloaded the nucleotide and protein sequences for all available RefSeq genes with a C2H2 ZF motif annotated in Conserved Domain Database (pfam id# PF00096). </t>
  </si>
  <si>
    <t xml:space="preserve">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t>
  </si>
  <si>
    <t>SRX2436594</t>
  </si>
  <si>
    <t xml:space="preserve">Following A-tailing, each sample was individually barcoded with an Illumina index and amplified for 12 cycles. </t>
  </si>
  <si>
    <t xml:space="preserve">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t>
  </si>
  <si>
    <t xml:space="preserve">Reads were processed and a de novo transcriptome assembled for the highest coverage testis library following the approach described above for publicly available samples. Details on assembly quality are available in Supplementary file 2A. </t>
  </si>
  <si>
    <t>SRX2436597</t>
  </si>
  <si>
    <t>PMC5535145</t>
  </si>
  <si>
    <t>KU572424</t>
  </si>
  <si>
    <t xml:space="preserve">The molecular analysis also included the Tri10 gene responsible for the regulation of multiple Tri genes [50]. </t>
  </si>
  <si>
    <t xml:space="preserve">To design primer/probe sets for the expression of Tri10, the F. culmorum and F. graminearum sequences of the Tri10 gene published in the NCBI database (accession numbers: KU572424 and KU572428) were aligned with Geneious v.6.1.6 (Biomatters Ltd., Auckland, New Zealand, 2014) [63]. </t>
  </si>
  <si>
    <t xml:space="preserve">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t>
  </si>
  <si>
    <t>KU572428</t>
  </si>
  <si>
    <t>PMC5595876</t>
  </si>
  <si>
    <t>AJ507799</t>
  </si>
  <si>
    <t xml:space="preserve">Identification of EBV infection in PTCL using RNA-seq </t>
  </si>
  <si>
    <t xml:space="preserve">Sequences were mapped against the EBV genome (AJ507799.2) using Burrows-Wheeler Aligner (v0.7.5)23 and analyzed with SAMtools (v0.6.1)24. </t>
  </si>
  <si>
    <t xml:space="preserve">Samples with 100 or more EBV-derived reads were classified as EBV-positive (Supplementary FigureÂ S2). </t>
  </si>
  <si>
    <t>SRP099016</t>
  </si>
  <si>
    <t xml:space="preserve">The RNA-seq data used in this study can be accessed via the accession numbers given by the original publications as listed in Supplementary TableÂ S1, or via Sequence Read Archive (https://www.ncbi.nlm.nih.gov/sra) with accession number SRP099016. </t>
  </si>
  <si>
    <t>PMC5611737</t>
  </si>
  <si>
    <t>ENST00000043402</t>
  </si>
  <si>
    <t xml:space="preserve">Genomic DNA was extracted from whole blood or saliva using the Qiagen QIAamp DNA blood kit or tissue kit (Qiagen, Hilden, Germany). </t>
  </si>
  <si>
    <t xml:space="preserve">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t>
  </si>
  <si>
    <t xml:space="preserve">Sample amplification and equalization were achieved using Ion AmpliSeq Library Kits 2.0 and the Ion Library Equalizer Kit, respectively (Thermo Fisher Scientific). Amplified sequences were ligated with Ion Xpress Barcode Adapters (Thermo Fisher Scientific). </t>
  </si>
  <si>
    <t>1p8t</t>
  </si>
  <si>
    <t xml:space="preserve">Modeling of the 3D complex structure of RTN4R and LINGO1 </t>
  </si>
  <si>
    <t xml:space="preserve">The 3D complex structure of RTN4R and LINGO1 was modeled by superimposing their monomeric 3D structures (PDBIDs: 1p8t and 4oqt, respectively) on the template 3D structure of the human SLITRK1 and PTPRD complex (PDBID: 4rca). </t>
  </si>
  <si>
    <t xml:space="preserve">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t>
  </si>
  <si>
    <t>4oqt</t>
  </si>
  <si>
    <t>4rca</t>
  </si>
  <si>
    <t>PMC5638308</t>
  </si>
  <si>
    <t>CA095885</t>
  </si>
  <si>
    <t xml:space="preserve">Moreover, the exposure to 500 Î¼M Al did not affect the expression of ASR5, either between genotypes (i.e. Nipponbare and Modan) or among exposure timeframes (0, 24, 48, or 72 h) [61]. </t>
  </si>
  <si>
    <t xml:space="preserve">A putative NAC gene from maize, identified with the accession number CA095885, which is similar to the rice OsNAC5 gene, was induced in the roots of maize plants exposed to 283 Î¼M Al, but not in those exposed to 75 Î¼M Al [18]. </t>
  </si>
  <si>
    <t xml:space="preserve">In the presence of 200 Î¼M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RÃ­os and Huimanguillo formed another group with similar expression profiles between them. </t>
  </si>
  <si>
    <t>AF418677</t>
  </si>
  <si>
    <t xml:space="preserve">Sequences were aligned by using the ClustalW program. </t>
  </si>
  <si>
    <t xml:space="preserve">Two representative reference sequences from each genotype were used for construction of phylogenetic tree (A: AF418677, X51970; B: D23678, AB073838; C: D50489, Y18855; D: AB090270, AF151735; E: AB032431, X75657; F: AB036905, AB036907; G: AB064313, AB056513 and H: AY090454, AY090457). </t>
  </si>
  <si>
    <t xml:space="preserve">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t>
  </si>
  <si>
    <t>X51970</t>
  </si>
  <si>
    <t>D23678</t>
  </si>
  <si>
    <t>AB073838</t>
  </si>
  <si>
    <t>D50489</t>
  </si>
  <si>
    <t>Y18855</t>
  </si>
  <si>
    <t>AB090270</t>
  </si>
  <si>
    <t>AF151735</t>
  </si>
  <si>
    <t>AB032431</t>
  </si>
  <si>
    <t>X75657</t>
  </si>
  <si>
    <t>AB036905</t>
  </si>
  <si>
    <t>AB036907</t>
  </si>
  <si>
    <t>AB064313</t>
  </si>
  <si>
    <t>AB056513</t>
  </si>
  <si>
    <t>AY090454</t>
  </si>
  <si>
    <t>AY090457</t>
  </si>
  <si>
    <t>GCA_000009485.1</t>
  </si>
  <si>
    <t xml:space="preserve">The genome sequence of B. cenocepacia J2315 available from GenBank database (GCA_000009485.1) [22], was used for primers design. </t>
  </si>
  <si>
    <t xml:space="preserve">Due to their high size and GC content, the two RND operons, RND 2 (old locus tags: BCAS0764â€“BCAS0766, new locus tags: QU43_RS72485, QU43_RS72490, QU43_RS72495) and RND 4 (old locus tags: BCAL2820â€“BCAL2822, new locus tags: QU43_RS50715, QU43_RS50720, QU43_RS50725), were cloned using a two-step strategy. Firstly, a unique restriction site (BamHI for operon RND 2 and KpnI for operon RND 4) was identified in the sequences of the two operons. </t>
  </si>
  <si>
    <t xml:space="preserve">Elena Perrin was founded by a â€œFondazione Adriano Buzzati-Traversoâ€ fellowship. </t>
  </si>
  <si>
    <t>PMC5667448</t>
  </si>
  <si>
    <t>1XNK</t>
  </si>
  <si>
    <t xml:space="preserve">The final model was constructed from the first to last residue of the crystallized protein, which was cloned without the first 13 residues that were predicted as a disordered region and reported as a signal peptide [37]. </t>
  </si>
  <si>
    <t xml:space="preserve">Despite its low identity to the closest homologue in PDB (ID 1XNK, 36% identity), compost21_GH11 presents a typical GH11 fold. </t>
  </si>
  <si>
    <t xml:space="preserve">It consists of one Î±-helix and 15 Î²-sheets, labeled A1 to A6 and B1 to B9 (Fig.Â 7a). The curvature of the Î²-sheets B1 to B9 forms a cleft where the catalytic residues (nucleophile Glu98 in Î²-sheet B6 and proton donor Glu200 in Î²-sheet B4) are located. </t>
  </si>
  <si>
    <t xml:space="preserve">The extra loops are present in other proteins for which structure has not been solved. b Overall secondary structure of compost21_GH11 colored from blue to red (N- to C-terminal). c Superposition of all available GH11 structures (in gray) with compost21_GH11 (in magenta). </t>
  </si>
  <si>
    <t xml:space="preserve">The orientation of the structures is rotated by 90Â° in relation to the structure presented on item B. The non-aligned domains from proteins with non-common domains were hidden from representation. d Surface representation of compost21_GH11 (in magenta) aligned to closest PDB homologue 1XNK (in gray). </t>
  </si>
  <si>
    <t xml:space="preserve">Note that the non-reducing end of the ligand methyl 4,4II-dithio-Î±-xylotrioside present in 1XNK structure is sterically hindered by EL2 in compost21_GH11 âˆ’Â 3 subsite Compost21_GH11 activity improves performance of a commercial enzyme mixture </t>
  </si>
  <si>
    <t xml:space="preserve">The molecular replacement, structure model building, refinement, and validation were performed using PHASER [89], PHENIX [90], Coot [91], and MolProbity program [92]. </t>
  </si>
  <si>
    <t xml:space="preserve">PDB ID 1XNK was used as template. </t>
  </si>
  <si>
    <t xml:space="preserve">PyMOL (the PyMOL Molecular Graphics System, Version 1.8 SchrÃ¶dinger, LLC) was used for structure representations. </t>
  </si>
  <si>
    <t>PMC5733061</t>
  </si>
  <si>
    <t>1H9G</t>
  </si>
  <si>
    <t xml:space="preserve">The palmitoyl-CoA ligand that was successfully crystalized into the FadR protein is highlighted in orange, whereas the double bond is indicated in blue. (B) Complex structure of the monomeric form of EcFadR liganded with myristoyl-CoA ligand. </t>
  </si>
  <si>
    <t xml:space="preserve">The architecture of the EcFadR (PDB: 1H9G) is shown in blue cylinder, whereas the ligand of myristoyl-CoA is given in orange stick. (C) Complex structure of the monomeric form of ValFadR liganded with palmitoyl-CoA ligand (PDB: 5DV5). </t>
  </si>
  <si>
    <t xml:space="preserve">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t>
  </si>
  <si>
    <t>1E2X</t>
  </si>
  <si>
    <t xml:space="preserve">Diffraction data of protein crystals was integrated and processed using MOSFLM and SCALA from the CCP4 program suite (Collaborative Computational Project, 1994). </t>
  </si>
  <si>
    <t xml:space="preserve">The structure of ValFadR was determined by molecular replacement using EcFadR structure (PDB: 1E2X) as a search model. </t>
  </si>
  <si>
    <t xml:space="preserve">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t>
  </si>
  <si>
    <t>1FZB</t>
  </si>
  <si>
    <t xml:space="preserve">Crystal structure of the covalently bound dimer of fragment D (double-D). </t>
  </si>
  <si>
    <t xml:space="preserve">(A) Molecular surface representation of the fibrinogen chains composing the fragment D dimer (PDB 1FZB); (B) The two fibrinogen gamma chains arranged head to head as in the fragment D dimer and after rotations of 90Â° are shown to highlight the regions of mutual interaction (areas enclosed by the red, dotted lines). </t>
  </si>
  <si>
    <t xml:space="preserve">Molecular surfaces are colored according to the residue hydrophobicity. The positions of the residues mutated in Fibrinogen Ankara (H340), Aguadilla (R375), and Brescia (G284) are indicated. </t>
  </si>
  <si>
    <t>1LSH</t>
  </si>
  <si>
    <t xml:space="preserve">Exposed hydrophobic region in the unpolymerized fibrinogen gamma chain as a potential site for abnormal interactions with APOB. </t>
  </si>
  <si>
    <t xml:space="preserve">A fibrinogen Î³ monomer (PDB 1FZB) is shown together with the homology model of APOB with bound lipids [13] and the crystal structure of the closest structurally characterized homologue of the latter, lipovitellin (PDB 1LSH). </t>
  </si>
  <si>
    <t xml:space="preserve">Molecular surfaces are colored according to the residue hydrophobicity. The partial lipid structures bound to lipovitellin are present in the crystal structure. </t>
  </si>
  <si>
    <t xml:space="preserve">The analysis of the crystal structure of human fibrinogen fragment D (PDB 1FZB) showed that the Aguadilla, Ankara, and Brescia mutations fall nearby the regions exploited by the globular domains of two Î³ chains in their â€œend-to-endâ€ interaction necessary for the D dimer formation, and also that these regions feature patches of hydrophobic residues that normally remain hidden upon correct dimerization (Figure 2). </t>
  </si>
  <si>
    <t xml:space="preserve">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t>
  </si>
  <si>
    <t>200100</t>
  </si>
  <si>
    <t xml:space="preserve">Interestingly, the molecular genetic analysis of the two genes, APOB and MTTP, which are involved in the transfer of triglycerides, assembly, and transport of APOB-containing lipoproteins, failed to demonstrate any mutation in these genes in our FSD cases. </t>
  </si>
  <si>
    <t xml:space="preserve">These results led to the conclusion that the hypo-APOB-lipoproteinemia associated with hypofibrinogenemia does not fit into the spectrum of hereditary a-betalipoproteinemia (OMIM# 200100). </t>
  </si>
  <si>
    <t xml:space="preserve">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t>
  </si>
  <si>
    <t xml:space="preserve">With regard to the presence of lipid droplets within the fibrinogen inclusions, we can assume that the overexposed hydrophobic patches of particular Î³ chain mutations can bind APOB molecules, since the latter protein is characterized by large hydrophobic regions that are normally used for the transport of lipids. </t>
  </si>
  <si>
    <t xml:space="preserve">These hydrophobic features are highlighted in Figure 2, showing the arrangement of fibrinogen Î±, Î², and Î³ chains and the Dâ€“D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t>
  </si>
  <si>
    <t xml:space="preserve">Î³ chain mutants anomalously bound to APOB may serve as nucleation centers for the formation of hydrophobic clusters. Above a critical concentration, the latter coalesce into a lipid phase that becomes visible in the form of lipid droplets at both light and ultrastructural levels. </t>
  </si>
  <si>
    <t xml:space="preserve">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Î³ monomer (PDB 1FZB). </t>
  </si>
  <si>
    <t xml:space="preserve">The homology model of APOB was obtained from Richardson et al. [13]. The molecular rendering was made with Accelrys Discovery Studio. </t>
  </si>
  <si>
    <t>PRJNA248164</t>
  </si>
  <si>
    <t xml:space="preserve">BUSCO benchmark results indicated that a high portion of orthologs were represented in our de novo assembly, with only 5.6% of the expected orthologs missing (Table 2). </t>
  </si>
  <si>
    <t xml:space="preserve">We compared our bitter NLL transcriptome with the publicly available transcriptome of the sweet NLL cultivar Tanjil (BioProject PRJNA248164). </t>
  </si>
  <si>
    <t xml:space="preserve">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t>
  </si>
  <si>
    <t>KC695666</t>
  </si>
  <si>
    <t xml:space="preserve">Trinity-assembled contigs and PacBio isoforms were combined into a single data set. </t>
  </si>
  <si>
    <t xml:space="preserve">Chloroplast-specific transcripts were identified by blastn searches against the published chloroplast genome of L. luteus (GenBank accession ID: KC695666) and were subsequently removed. </t>
  </si>
  <si>
    <t xml:space="preserve">rRNA was identified using RNAmmer (Lagesen et al., 2007) and Barrnap (https://github.com/tseemann/barrnap), and was also removed. The remaining sequences were clustered at the 100% similarity level using CD-Hit-EST (Li and Godzik, 2006) to identify short, redundant transcripts. </t>
  </si>
  <si>
    <t>MF152953</t>
  </si>
  <si>
    <t xml:space="preserve">Expression and purification of LaCAO </t>
  </si>
  <si>
    <t xml:space="preserve">LaCAO (GenBank accession MF152953) was amplified by PCR from L. angustifolius cDNA using primers LaCAO-InFusion-For (5'-TTCCAGGGGCCCCTGGCAAT GGCTTCAGCTTCT GAAAAAATG-3') and LaCAO-InFusion-Rev (5'-GTCGACCC GGGAATTTTAGA GCTTTGATGCTAAGGAATTCT-3'). </t>
  </si>
  <si>
    <t xml:space="preserve">The PCR product was cloned into expression vector pGEX-6P-1 (GE Healthcare) using the In-Fusion HD Cloning Kit (Clontech Laboratories) to give pGEX-6P-LaCAO. For every round of expression, pGEX-6P-LaCAO was transformed into the Escherichia coli strain Rosettaâ„¢(DE3)pLysS. </t>
  </si>
  <si>
    <t>PRJNA279271</t>
  </si>
  <si>
    <t xml:space="preserve">The metagenomic samples from the Caspian Sea were taken at the peak of stratification in October 2013 at three depths (15â€‰m, 40â€‰m and 150â€‰m, bottom depth 230â€‰m). </t>
  </si>
  <si>
    <t xml:space="preserve">Sample collection, DNA extraction, sequencing and assembly of these datasets are described in more detail in Mehrshad et al. Mehrshad et al. [32] and the sequence data are available from NCBI SRA (Bioproject PRJNA279271). </t>
  </si>
  <si>
    <t xml:space="preserve">The two deep sea samples from the Mediterranean were collected in the Aegean Sea (600â€‰m, bottom depth 699â€‰m) and Ionian Sea (3500â€‰m, bottom depth 3633â€‰m) in October 2010. These datasets and additional deep chlorophyll maximum samples used in this study are available in NCBI SRA (Bioprojects PRJNA305355 and PRJNA257723). </t>
  </si>
  <si>
    <t>SRR3965592</t>
  </si>
  <si>
    <t xml:space="preserve">Three representative deep, marine metagenomes from the MALASPINA expedition were also used for assembly (SRR3965592, SRR3963457, and SRR3961935). </t>
  </si>
  <si>
    <t xml:space="preserve">The Caspian and the Mediterranean metagenomes from all samples analyzed in this study are from the 0.22â€“5.0â€‰Âµm fraction and were sequenced by HiSeq2000 (paired end reads of length 100â€‰bp). The MALASPINA datasets are from the 0.2 to 0.8â€‰Âµm fraction and were sequenced using HiSeq2000 (paired end reads of length 150â€‰bp). </t>
  </si>
  <si>
    <t>SRR3963457</t>
  </si>
  <si>
    <t>SRR3961935</t>
  </si>
  <si>
    <t xml:space="preserve">However, recently this ability has been also expanded to some members of the class Anaerolineae of the phylum Chloroflexi [71]. </t>
  </si>
  <si>
    <t xml:space="preserve">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t>
  </si>
  <si>
    <t xml:space="preserve">SAR202 global distribution and vertical stratification All MAGs reconstructed in this study showed highest recruitment values in their environment of origin along with higher abundances in the deeper strata of the water column (Fig.Â 1 and Supplementary Fig.Â S6). </t>
  </si>
  <si>
    <t>PMC5869493</t>
  </si>
  <si>
    <t>1UCU</t>
  </si>
  <si>
    <t xml:space="preserve">Domain structure of full-length flagellin. </t>
  </si>
  <si>
    <t xml:space="preserve">Image derived from PDB ID: 1UCU [38] visualized with iCn3D (https://www.ncbi.nlm.nih.gov/Structure/icn3d/full.html) and modified to indicate D0, D1, D2 and D3 domains. </t>
  </si>
  <si>
    <t xml:space="preserve">Residues 89â€“96 (QRVRELAV) in the D1 domain are encircled by a red dashed line. FliC constructs expressed in a mammalian system are secreted and maintain Toll-like receptor 5 (TLR5) agonist activity. </t>
  </si>
  <si>
    <t>AAA27067</t>
  </si>
  <si>
    <t xml:space="preserve">All flagellin (FliC) and gp41 gene constructs described were codon optimized and synthesized using the GENEART platform (http://www.lifetechnologies.com/ca/en/home/life-science/cloning/gene-synthesis/geneart-gene-synthesis/geneoptimizer.html) (Life Technologies, Carlsbad, CA, USA). </t>
  </si>
  <si>
    <t xml:space="preserve">To produce a mammalian cell expressed FliC, we used an amino acid sequence identical to that of Salmonella enterica subsp. enterica serovar Typhi flagellin (GenBank: AAA27067.1). </t>
  </si>
  <si>
    <t xml:space="preserve">Numbering of FliC residues in our constructs was based on a previously established numbering convention [18]. We previously described generating a Clade C gp41 ectodomain consensus sequence [121]. </t>
  </si>
  <si>
    <t>JX459908</t>
  </si>
  <si>
    <t xml:space="preserve">Each analysis used a window size of 300 nt and a step size of 5 nt. </t>
  </si>
  <si>
    <t xml:space="preserve">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t>
  </si>
  <si>
    <t xml:space="preserve">NorovirusÂ capsid genotype diversity in Australian waste water samples This study aimed to capture a complete picture of norovirus diversity at a population level, with the use of NGS technologies on waste water samples from two major Australian cities, Sydney and Melbourne. </t>
  </si>
  <si>
    <t>GQ845367</t>
  </si>
  <si>
    <t>JX846924</t>
  </si>
  <si>
    <t>AB220922</t>
  </si>
  <si>
    <t>AY772730</t>
  </si>
  <si>
    <t>JX846925</t>
  </si>
  <si>
    <t>PMC5882086</t>
  </si>
  <si>
    <t>JN133303</t>
  </si>
  <si>
    <t xml:space="preserve">The full-length genomes of two PCV1 strains were amplified by PCR. </t>
  </si>
  <si>
    <t xml:space="preserve">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t>
  </si>
  <si>
    <t xml:space="preserve">There are eight nucleotide differences between the two sequences. Results of infectivity studies </t>
  </si>
  <si>
    <t>HM143844</t>
  </si>
  <si>
    <t>PMC5973687</t>
  </si>
  <si>
    <t>2RE9</t>
  </si>
  <si>
    <t xml:space="preserve">Though distant in primary amino acid sequence, R32 and R85 are located in close proximity on the X-ray crystal structure of TL1A (Fig.Â 4B). </t>
  </si>
  <si>
    <t xml:space="preserve">Both variants had reduced binding to DR3 in a receptor ELISA, but retained full binding to DcR3 (Fig.Â 4C). Figure 4.A) Kinetic analysis of anti-TL1A antibody C03V binding to variants of TL1A measured by SPR (duplicate runs shown) (RU â€“ response units) B) The X-ray crystal structure of TL1A (PDB: 2RE9) showing ARG32 (R32) and ARG85 (R85) in yellow on one of the monomers in TL1A. </t>
  </si>
  <si>
    <t xml:space="preserve">Ribbon colors indicate secondary structure type, grey indicates other TL1A monomers in the trimeric TL1A structure; C) An ELISA measuring the binding of TL1A, TL1A-R32A and TL1A-R32A to DR3 and DcR3. C03V is a potent inhibitor of TL1A in a cell-based assay </t>
  </si>
  <si>
    <t xml:space="preserve">The eluted protein was buffer-exchanged into phosphate-buffered saline (PBS) using a HiLoad 16/60 Superdex 200 preparatory grade column (GE Healthcare) and the âˆ¼70kDa fraction was separated by gel filtration on a HiLoad 26/60 Superdex 200 prep grade column (GE Healthcare). </t>
  </si>
  <si>
    <t xml:space="preserve">Variants of TL1A with single substitutions of solvent accessible residues identified from PDB:2RE9 were generated by gene synthesis and purified according to the methods described above. </t>
  </si>
  <si>
    <t xml:space="preserve">The amino acid position numbering of TL1A variants was that used by Jin etÂ al.29 Expression and purification of monoclonal antibody C03V and other anti-TL1A antibodies </t>
  </si>
  <si>
    <t>PMC6029241</t>
  </si>
  <si>
    <t>3VI4</t>
  </si>
  <si>
    <t xml:space="preserve">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t>
  </si>
  <si>
    <t>1CHL</t>
  </si>
  <si>
    <t>4AZU</t>
  </si>
  <si>
    <t>4HQU</t>
  </si>
  <si>
    <t>1IGT</t>
  </si>
  <si>
    <t>PMC6060793</t>
  </si>
  <si>
    <t>KU680807</t>
  </si>
  <si>
    <t xml:space="preserve">The molecular weight (MW) and predicted isoelectric point (pI) of PcToll5 are 143.2 kDa and 6.43, respectively. </t>
  </si>
  <si>
    <t xml:space="preserve">The complete cDNA sequence of PcToll6 (KU680807) is 4688 bp, which includes a 308 bp 5â€² UTR, a 3588 bp ORF encoding an 1195 amino acid polypeptide, and a 792 bp 3â€²UTR (Supplementary Figure S1B). </t>
  </si>
  <si>
    <t xml:space="preserve">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t>
  </si>
  <si>
    <t>PMC6068308</t>
  </si>
  <si>
    <t>FJ938051</t>
  </si>
  <si>
    <t xml:space="preserve">Some amplicons were cloned into a pCR2.1-TOPO vector using a TOPOÂ® TA CloningÂ® Kit (Thermo Fisher Scientific) and sequenced using M13 primers or the primers used for RT-PCR. </t>
  </si>
  <si>
    <t xml:space="preserve">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t>
  </si>
  <si>
    <t xml:space="preserve">GENETYX 13 (Genetyx Corp., Tokyo, Japan) and BioEdit 7.1.3.0 [7] software were used for sequence analysis. All determined 3c gene sequences were submitted to the DNA Data Bank of Japan. </t>
  </si>
  <si>
    <t>HQ392470</t>
  </si>
  <si>
    <t>AB781789</t>
  </si>
  <si>
    <t>GU053649</t>
  </si>
  <si>
    <t xml:space="preserve">One faecal FCoV from cat 37 had a longer intact 3c gene of 720 bases. </t>
  </si>
  <si>
    <t xml:space="preserve">This sequence was genetically closest (96.3%) in a BLAST search to two intact 3c gene sequences of FIPV strains DSKUU48 (GU053649) [5] and UU9 [6]. </t>
  </si>
  <si>
    <t xml:space="preserve">Ascites and pleural effusion samples containing FCoVs were taken from 32 cats in animal hospitals. Two ascites samples contained type II FCoVs with truncating mutations in the ORF of 3c. </t>
  </si>
  <si>
    <t>PMC6082936</t>
  </si>
  <si>
    <t>AJ390235</t>
  </si>
  <si>
    <t xml:space="preserve">Nucleotides unique in IgG3 (IgG3 specific) and the g.1053927G&gt;A variation (p.Arg435His) are indicated with a red border. </t>
  </si>
  <si>
    <t xml:space="preserve">The full DNA sequence is shown for the reference sequence (AJ390235), for all other sequences, all bases except those that differ from the reference are masked by a dot. </t>
  </si>
  <si>
    <t xml:space="preserve">The amino acid sequence of the reference sequence is shown on the bottom site, together with the PCR fragment amplified for Sanger sequencing. The IGHG3 alleles that contain the g.1053927G&gt;A variation are highlighted in pink (G3m15). </t>
  </si>
  <si>
    <t>PMC6149708</t>
  </si>
  <si>
    <t>AJG36537</t>
  </si>
  <si>
    <t xml:space="preserve">Phylogenetic relationships between AetMYC1 and bHLHs in other species. </t>
  </si>
  <si>
    <t xml:space="preserve">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t>
  </si>
  <si>
    <t xml:space="preserve">Functional verification of AetMYC1 and AetMYB7D. (A) Expression profiles of AetMYC1 and AetMYBD in red and white coleoptiles. </t>
  </si>
  <si>
    <t>AQM40230</t>
  </si>
  <si>
    <t>AAC49219</t>
  </si>
  <si>
    <t>CAB92300</t>
  </si>
  <si>
    <t>AAB03841</t>
  </si>
  <si>
    <t>CAC14865</t>
  </si>
  <si>
    <t>AEE99257</t>
  </si>
  <si>
    <t>HQ589209</t>
  </si>
  <si>
    <t>AF260918</t>
  </si>
  <si>
    <t>AAC39455</t>
  </si>
  <si>
    <t>MG495090</t>
  </si>
  <si>
    <t xml:space="preserve">Molecular Characteristics of AetMYB7D and AetMYC1 </t>
  </si>
  <si>
    <t xml:space="preserve">Based on the assembly sequences obtained from transcriptome analysis, AetMYC1 and AetMYB7D were isolated from â€˜As60â€™ and â€˜As77â€™ for further evaluating their role in determining the white coleoptile trait of â€˜As77â€™. AetMYB7D had the same nucleotide sequences in â€˜As77â€™ (Genebank accession: MG495090) and â€˜As60â€™ (Genebank accession: MG495089), and encoded the same protein as TaMYB7D (Genebank accession: KP136432), which is located on chromosome 7D of common wheat. </t>
  </si>
  <si>
    <t xml:space="preserve">The coding sequence of AetMYC1p (Genebank accession: MG495087) from â€˜As60â€™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t>
  </si>
  <si>
    <t>MG495089</t>
  </si>
  <si>
    <t>KP136432</t>
  </si>
  <si>
    <t>MG495087</t>
  </si>
  <si>
    <t xml:space="preserve">The coding sequence of AetMYC1p (Genebank accession: MG495087) from â€˜As60â€™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
  </si>
  <si>
    <t xml:space="preserve">The phylogenetic tree was constructed by the neighbor-joining method, using the amino acid sequences of bHLH transcription factors (Figure 3). bHLH proteins from the same species were clustered together. </t>
  </si>
  <si>
    <t>MG495088</t>
  </si>
  <si>
    <t xml:space="preserve">In the Ae. tauschii genome database, AetMYC1 shows a high sequence identity to AetMYC1.4 and AetMYC1.5 [21] (Table S2). </t>
  </si>
  <si>
    <t xml:space="preserve">The sequence of AetMYC1w (Genebank accession: MG495088) from â€˜AS77â€™ had three nucleotide differences from that of AetMYC1p from â€˜As60â€™ (Table S3), and encoded 436 amino acids (compared to 567 amino acids encoded by AetMYC1p) because a single nucleotide mutation at 1310 bp caused premature termination of translation of the encoded protein (Figure 2). </t>
  </si>
  <si>
    <t xml:space="preserve">As a result of the premature termination, AetMYC1w had lost the ACT-like domain (Figure 2). </t>
  </si>
  <si>
    <t>PMC6161623</t>
  </si>
  <si>
    <t>10.15124/1a186859-ad12-4e33-bf17-ccfcbad48ba0</t>
  </si>
  <si>
    <t xml:space="preserve">Chemical kinetics in an atmospheric pressure helium plasma containing humidityâ€  â€ Data underpinning the figures in this manuscript can be found at DOI: 10.15124/1a186859-ad12-4e33-bf17-ccfcbad48ba0. </t>
  </si>
  <si>
    <t>PMC6186792</t>
  </si>
  <si>
    <t>GO:0005109</t>
  </si>
  <si>
    <t xml:space="preserve">The results are provided in Supplementary Tables S3, S4. </t>
  </si>
  <si>
    <t xml:space="preserve">It can be observed that the inferred genes are functionally enriched in some GO terms, such as frizzled binding (GO:0005109), G-protein coupled receptor binding (GO:0001664), non-membrane spanning protein tyrosine kinase activity (GO:0004715), and protein tyrosine kinase activity (GO:0004713). </t>
  </si>
  <si>
    <t xml:space="preserve">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t>
  </si>
  <si>
    <t>GO:0001664</t>
  </si>
  <si>
    <t>GO:0004715</t>
  </si>
  <si>
    <t>GO:0004713</t>
  </si>
  <si>
    <t>PMC6222480</t>
  </si>
  <si>
    <t>2HCK</t>
  </si>
  <si>
    <t xml:space="preserve">Molecular docking studies provide a virtual screening of different molecules as a potential ligands to predict their ability to interact with the given target candidates. </t>
  </si>
  <si>
    <t xml:space="preserve">For the present study we have chosen the hematopoietic cell tyrosine kinase (PDB ID: 2HCK) in the complex with quercetin as a target molecule [33]. </t>
  </si>
  <si>
    <t xml:space="preserve">Molecule with the best determined antioxidant activity (2e) was chosen as a ligand. Docking score and energy of the interactions between protein residue and ligand are tabulated in Table 3. </t>
  </si>
  <si>
    <t xml:space="preserve">The molecular docking of the most active compound 2e was performed with iGEMDOCK (BioXGEM, Taiwan). </t>
  </si>
  <si>
    <t xml:space="preserve">Crystal coordinates of the haematopoietic cell tyrosine kinase (PDB ID: 2HCK) in the complex with quercetin was downloaded from Protein Dana Bank (https://www.rcsb.org/structure/2HCK). </t>
  </si>
  <si>
    <t xml:space="preserve">In the first step, structure of 2HCK was prepared, including the removal of water molecules and optimized protein structure using PyMOL (The PyMOL Molecular Graphics System, Version 2.0 SchrÃ¶dinger, LLC, New York, NY, USA). Binding site of protein was defined according the bounded ligand. </t>
  </si>
  <si>
    <t xml:space="preserve">In the first step, structure of 2HCK was prepared, including the removal of water molecules and optimized protein structure using PyMOL (The PyMOL Molecular Graphics System, Version 2.0 SchrÃ¶dinger, LLC, New York, NY, USA). </t>
  </si>
  <si>
    <t xml:space="preserve">Binding site of protein was defined according the bounded ligand. After preparing the protein target and optimized structure of the compound 2e as a ligand, genetic parameters were set (population size 200; generations: 70; number of solution or poses: 2). </t>
  </si>
  <si>
    <t>PMC6278402</t>
  </si>
  <si>
    <t>1GXN</t>
  </si>
  <si>
    <t xml:space="preserve">The arrow indicates the fraction used for LC-MS/MS analysis. </t>
  </si>
  <si>
    <t xml:space="preserve">Alignment of amino acid sequence of PpPel10a with those of PL10 family pectate lyases from C. cellulosa (PDB ID: 1GXN), A. irakense (AF121904), and X. campestris (JQ723690). </t>
  </si>
  <si>
    <t xml:space="preserve">SDS-PAGE analysis of recombinant PpPel10a. M, molecular weight markers; lane 1, supernatant of lysed recombinant E. coli BL21 (DE3) cells carrying plasmid pET28a-pppel10a; lane 2, PpPel10a purified by Ni-NTA column chromatography. </t>
  </si>
  <si>
    <t>AF121904</t>
  </si>
  <si>
    <t>JQ723690</t>
  </si>
  <si>
    <t>E3EEN8</t>
  </si>
  <si>
    <t xml:space="preserve">As shown in Table 1, ten peptides were retrieved and assigned to four pectate lyases, which belonged to PL families 1, 3, 9, and 10, respectively, predicted using the CAZy database (http://www.cazy.org/) [19]. </t>
  </si>
  <si>
    <t xml:space="preserve">The amino acid sequence of the protein with UniProt accession number E3EEN8 (NCBI protein ID WP_013370345.1) was consistent with a PL family 10 pectate lyase. </t>
  </si>
  <si>
    <t xml:space="preserve">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t>
  </si>
  <si>
    <t xml:space="preserve">Generally, pectate lyases are classified into PL families 1, 2, 3, 9, and 10 according to the CAZy database [19]. </t>
  </si>
  <si>
    <t xml:space="preserve">The amino acid sequence of PpPel10a from P. polymyxa KF-1 showed similarity to the characterized PL family 10 pectate lyases (e.g., AF121904.1, 35%; JQ723690, 40%) (Figure 2). </t>
  </si>
  <si>
    <t xml:space="preserve">Using the family 10 polysaccharide lyase from Cellvibrio cellulosa (PDB ID: 1GXN, identity = 44.79%) as a template [27], the structure of PpPel10a was modelled; it displayed a predominantly Î±-helical structure with short Î²-strands and irregular coils (Figure S2). The structure of family 10 pectate lyases is different from that of the pectate lyases from PL families 1, 3 and 9, which have a parallel Î²-helix fold [28]. </t>
  </si>
  <si>
    <t xml:space="preserve">Using the family 10 polysaccharide lyase from Cellvibrio cellulosa (PDB ID: 1GXN, identity = 44.79%) as a template [27], the structure of PpPel10a was modelled; it displayed a predominantly Î±-helical structure with short Î²-strands and irregular coils (Figure S2). </t>
  </si>
  <si>
    <t xml:space="preserve">The structure of family 10 pectate lyases is different from that of the pectate lyases from PL families 1, 3 and 9, which have a parallel Î²-helix fold [28]. From the amino acid sequence alignment it is deduced that residues D138, N139, R273, E276, R355 and R370 of PpPel10a were responsible for catalysis. </t>
  </si>
  <si>
    <t xml:space="preserve">Signal peptides were predicted using the SignalP 4.1 Server [25]. </t>
  </si>
  <si>
    <t xml:space="preserve">A structural model of the pectate lyase PpPel10a was generated using SWISS-MODEL with the family 10 polysaccharide lyase from C. cellulosa (PDB ID: 1GXN, identity = 44.79%) as the template [28,37]. </t>
  </si>
  <si>
    <t>KX023301</t>
  </si>
  <si>
    <t xml:space="preserve">Strain improvement of a low fructosyltransferase-producing Aureobasidium pullulans NAC8 (Accession No. KX023301) was carried out using chemical mutagens such as ethidium bromide and ethyl methane sulfonate. </t>
  </si>
  <si>
    <t xml:space="preserve">The wild-type and mutant strain were distinguished using Random amplified polymorphic DNA PCR and DNA fingerprinting analysis. Plackett-Burman and Box Behnken design were statistical tools used to determine important media parameters and optimization, respectively. </t>
  </si>
  <si>
    <t>PMC6302212</t>
  </si>
  <si>
    <t>2GP1</t>
  </si>
  <si>
    <t xml:space="preserve">IgG aÎ²2GP1 domain I (aÎ²2GP1 D1) were detected in 50% in the group of APS and in 11.1% in the group of asymptomatic APA carriers but were not detectable in the groups of SNAPS, thrombosis/obstetric and in HD (Figure 2B). </t>
  </si>
  <si>
    <t xml:space="preserve">Their levels were higher in the APS patients with triple positivity than those observed in patients with two biomarkers (mean = 571 vs. mean = 82 AU/ml, p = 0.0027). Of note, one patient from the asymptomatic APA carriers' group was highly positive for aÎ²2GP1 D1 (314 AU/ml, normal values &lt; 20 AU/ml). </t>
  </si>
  <si>
    <t>PMC6329482</t>
  </si>
  <si>
    <t>LC215428</t>
  </si>
  <si>
    <t xml:space="preserve">All eight patient specimens were positive for HAdV-D53. </t>
  </si>
  <si>
    <t xml:space="preserve">Subsequently, VRDL generated HAdV-D53 whole genome sequences from one patient specimen, which was nearly identical to a recently reported whole genome sequence of HAdV-D53 from Japan (GenBank sequence LC215428). </t>
  </si>
  <si>
    <t>PMC6331602</t>
  </si>
  <si>
    <t>ACZ71036</t>
  </si>
  <si>
    <t xml:space="preserve">Both of them are from the Institute of Plant Physiology and Ecology, SIBS, CAS. E. coli strain TOP10 was used for gene cloning, and BL21 (DE3) was used for UGTs heterologous expression. S. cerevisiae strain BY4742 (MATÎ±, his3Î”1, leu2Î”0, lys2Î”0, ura3Î”0) obtained from EUROSCARF was used as the parent strain for all engineering. </t>
  </si>
  <si>
    <t xml:space="preserve">Codon-optimized genes synPgDDS, synPgPPDS, and synPgCPR1 (Genbank accession nos. ACZ71036.1, AEY75213.1, and AIC73829.1, respectively) were synthesized by Genscript Corporation (Nanjing, China). </t>
  </si>
  <si>
    <t xml:space="preserve">All the strains used or constructed in this study are listed in Supplementary TableÂ S1 and the primers used for the construction of the plasmids and strains are listed in Supplementary TableÂ S2. Cloning, synthesis, and heterologous expression of UDP-glycosyltransferases </t>
  </si>
  <si>
    <t>AEY75213</t>
  </si>
  <si>
    <t>AIC73829</t>
  </si>
  <si>
    <t>ACT34898</t>
  </si>
  <si>
    <t xml:space="preserve">Cloning, synthesis, and heterologous expression of UDP-glycosyltransferases </t>
  </si>
  <si>
    <t xml:space="preserve">The coding sequence of UDP-glycosyltransferase UGT73F3 (Genbank accession no. ACT34898.1) was a PCR-amplified form of M. truncatula using primer 73F3-F and 73F3-R and cloned into the pMD18T vector (Takara, Dalian, China). </t>
  </si>
  <si>
    <t xml:space="preserve">The coding sequence of UGTPn50 was a PCR-amplified form of P. notoginseng using primer Pn50-F and Pn50-R and cloned into the pMD18T vector. UGT73C10 (Genbank accession no. AFN26666.1) was synthesized by Genscript Corporation. </t>
  </si>
  <si>
    <t>AFN26666</t>
  </si>
  <si>
    <t xml:space="preserve">The coding sequence of UGTPn50 was a PCR-amplified form of P. notoginseng using primer Pn50-F and Pn50-R and cloned into the pMD18T vector. </t>
  </si>
  <si>
    <t xml:space="preserve">UGT73C10 (Genbank accession no. AFN26666.1) was synthesized by Genscript Corporation. </t>
  </si>
  <si>
    <t xml:space="preserve">Heterologous expression of the UGT genes in E. coli was carried out as described previously14. Briefly, UGT genes with a C-terminally 6Ã—His-tag was ligated into the pET-28a vector via ClonExpress II One Step Cloning Kit (Vazyme Biotech Co., Ltd, Nanjing, China) and transformed into E. coli BL21 (DE3). </t>
  </si>
  <si>
    <t>ABA42119</t>
  </si>
  <si>
    <t xml:space="preserve">For the kinetic study of UDP-glycosyltransferases, the His-tagged UGTs in the crude enzyme were firstly quantified by dot bolt as described previously41. </t>
  </si>
  <si>
    <t xml:space="preserve">The purified C-terminal 6Ã—His-tagged UDP-glycosyltransferase OleD (Genbank accession no. ABA42119.2) was diluted serially (8, 12, 14, 16, 18, 32â€‰ng/Î¼L) to make a standard curve for protein quantitative. </t>
  </si>
  <si>
    <t xml:space="preserve">The reaction mixtures contained 100â€‰mM phosphate buffer (pH 7.5), 1% Tween-20, 0.5â€‰mM PPD, 40-300â€‰Î¼M UDP-glucose, and 60â€‰Âµl crude enzyme of UGTs (~â€‰400â€‰ng/mL) in a final volume of 300â€‰Î¼L. The reactions were incubated at 30â€‰Â°C for 30â€‰min. </t>
  </si>
  <si>
    <t>AKA44586</t>
  </si>
  <si>
    <t xml:space="preserve">In vivo direct evolution of UGTPg45 </t>
  </si>
  <si>
    <t xml:space="preserve">Random mutagenesis of UGTPg45 (Genbank accession no. AKA44586.1) by error-prone PCR was performed using the GeneMorph II random mutagenesis kit (Agilent Technologies Inc., CA, USA). </t>
  </si>
  <si>
    <t xml:space="preserve">The PCR reaction condition was set as suggested in the user manual, error rate was controlled to be 1â€“2 mutations per gene. The UGTPg45 mutants was transformed into PPD-producing yeast ZW04BY-RS to generate a mutant library (detailed procedures to construct strain library are provided in theÂ Supplementary Information). </t>
  </si>
  <si>
    <t>2ACW</t>
  </si>
  <si>
    <t xml:space="preserve">PyMOL v1.746 was used to generate the mutant UGTPg45-HV. </t>
  </si>
  <si>
    <t xml:space="preserve">UDP-glucose was placed in the binding pocket in the reference of a previous released crystal structure of the complex of a UGT enzyme and UDP-glucose (PDB code: 2ACW47). </t>
  </si>
  <si>
    <t xml:space="preserve">PPD was docked and refined into the binding pocket with AutoDock Vina v1.1.248. MD simulations and most analysis procedures were conducted using the Amber18 software package49. </t>
  </si>
  <si>
    <t>PMC6437039</t>
  </si>
  <si>
    <t>JX560348</t>
  </si>
  <si>
    <t xml:space="preserve">This set of strains is sufficient to implement all two-bit binary operations. </t>
  </si>
  <si>
    <t xml:space="preserve">The third bit layer was generated by transforming these four strains with pSEVA631 (GenR) (Silva-Rocha et al., 2012; GenBank JX560348) or pMO9075 (SpmR) (Keller et al., 2011). </t>
  </si>
  <si>
    <t xml:space="preserve">Resulting strains were selected on the 2-bit antibiotic combinations plus 10 Î¼g/ml gentamicin (Gm) or 50 Î¼g/ml spectinomycin (Sm). This gave 8 strains, designated ATG (Am/Tc/Gm), AKG (Am/Km/Gm), ATS (Am/Tc/Sm), AKS (Am/Km/Sm), CTG (Ch/Tc/Gm), CTS (Ch/Tc/Sm), CKG (Ch/Km/Gm), CKS (Ch/Km/Sm) based on their resistance markers. </t>
  </si>
  <si>
    <t>PMC6437178</t>
  </si>
  <si>
    <t>1M6T</t>
  </si>
  <si>
    <t xml:space="preserve">Each asymmetric unit consists of a single subunit of the sCtr1cryst trimer. </t>
  </si>
  <si>
    <t xml:space="preserve">The model for BRIL (PDB ID: 1M6T) was placed into the corresponding electron density and manually adjusted. </t>
  </si>
  <si>
    <t>For model refinement of Ctr1-Ta6Br12, the diffraction data were anisotropically corrected to resolution limits of 3.4, 3.5, and 3.0â€‰Ã… along the reciprocal cell directions a*, b*, and c* respectively, using the diffraction anisotropy server at the University of California, Los Angeles52. For Ctr1-Cu+, the corrected resolution limits are 3.6, 3.6, and 3.2â€‰Ã… along a*, b*, and c* respectively.</t>
  </si>
  <si>
    <t>TOTAL</t>
  </si>
  <si>
    <t>PERCENTAGE</t>
  </si>
  <si>
    <t>Article (No section provide)</t>
  </si>
  <si>
    <t>PMC5231271</t>
  </si>
  <si>
    <t>phs000092</t>
  </si>
  <si>
    <t xml:space="preserve">We acknowledge the Study of Addiction: Genetics and Environment (SAGE), which is part of the Gene Environment Association Studies (GENEVA) initiative supported by the National Human Genome Research Institute (dbGaP study accession phs000092.v1.p1). </t>
  </si>
  <si>
    <t>PMC3743022</t>
  </si>
  <si>
    <t>E-MTAB-1654</t>
  </si>
  <si>
    <t xml:space="preserve">K.K. conceived the study, identified the surface markers, generated D6s4B5 iPSC line, analysed RNA-sequencing data, supervised experiment design and data interpretation, and wrote the manuscript. </t>
  </si>
  <si>
    <t xml:space="preserve">Author Information RNA-sequencing data are deposited in the ArrayExpress under accession number E-MTAB-1654. </t>
  </si>
  <si>
    <t xml:space="preserve">Reprints and permissions information is available online at www.nature.com/reprints. The authors declare no competing financial interests. </t>
  </si>
  <si>
    <t>PMC4190437</t>
  </si>
  <si>
    <t>E-MTAB-2736</t>
  </si>
  <si>
    <t xml:space="preserve">Raw sequence data and protocol details were submitted to the ArrayExpress database (http://www.ebi.ac.uk/arrayexpress/) through the Annotare 2.0 submission tool. </t>
  </si>
  <si>
    <t xml:space="preserve">The experiment has been assigned accession number E-MTAB-2736. </t>
  </si>
  <si>
    <t xml:space="preserve">Adaptor trimming and reads mapping Adaptors in color space (5â€™-330201030313112312-3â€™) were removed by Cutadapt (version 0.9.5), permitting two mismatches over reads between 17 and 26 nucleotides. </t>
  </si>
  <si>
    <t xml:space="preserve">Thirty libraries were built and sequenced using the SOLIDâ„¢ technology, generating 9 to 15 million reads for each library. </t>
  </si>
  <si>
    <t xml:space="preserve">All sequence data can be retrieved from the ArrayExpress database under accession number E-MTAB-2736. </t>
  </si>
  <si>
    <t xml:space="preserve">After adaptor trimming and size selection, about 70% of these reads were mapped to the EquCab2 horse genome for each sample, defining about 53998 to 97964 regions. Among these regions, 327 and 329 in cartilage and bone, respectively, overlapped with previously known mammalian miRNA (Additional file 2: Table S1-A, and Additional file 3: Table S1-B). </t>
  </si>
  <si>
    <t>PMC4334544</t>
  </si>
  <si>
    <t>PRJEB5198</t>
  </si>
  <si>
    <t xml:space="preserve">For each individual, two paired-end libraries (100bp reads, average insert size of 140bp and 300bp) and a mate-pair library (50bp reads, average insert gap of 3kb) were produced, achieving an average depth of coverage of 26x (S2 Table). </t>
  </si>
  <si>
    <t xml:space="preserve">Data is deposited in the European Nucleotide Archive (PRJEB5198). </t>
  </si>
  <si>
    <t xml:space="preserve">Raw sequence data was processed and filtered following previous procedures [31] and mapped against the three-spined stickleback reference genome [22] from Ensembl version 68 [37] with BWA (Burrows-Wheeler Aligner) software [38]. Mapped reads were further filtered and processed utilizing the Picard toolkit following previous procedures [31]. </t>
  </si>
  <si>
    <t>PMC5490736</t>
  </si>
  <si>
    <t>PRJNA318571</t>
  </si>
  <si>
    <t xml:space="preserve">Genomes with curated metadata are available through the Integrated Microbial Genome (IMG) database78 (analysis project GOLD IDs are summarized in Supplementary Table 2). </t>
  </si>
  <si>
    <t xml:space="preserve">Genomes were also submitted to NCBI in BioProjects PRJNA318571-3. </t>
  </si>
  <si>
    <t xml:space="preserve">Transcriptome reads that mapped to the Cycloclasticus symbionts were deposited in the European Nucleotide Archive under the accession number PRJEB12576. SAG assembly statistics and annotations are available through the Integrated Microbial Genome (IMG) database under IMG taxon IDs 2599185276, 2599185294, 2599185283, 2602042074, 2599185280, and 2599185270. </t>
  </si>
  <si>
    <t>PRJEB12576</t>
  </si>
  <si>
    <t xml:space="preserve">Transcriptome reads that mapped to the Cycloclasticus symbionts were deposited in the European Nucleotide Archive under the accession number PRJEB12576. </t>
  </si>
  <si>
    <t xml:space="preserve">SAG assembly statistics and annotations are available through the Integrated Microbial Genome (IMG) database under IMG taxon IDs 2599185276, 2599185294, 2599185283, 2602042074, 2599185280, and 2599185270. The mass spectrometry proteomics data and the protein sequence database were deposited in the ProteomeXchange Consortium79 via the PRIDE partner repository with the dataset identifier PXD005351. </t>
  </si>
  <si>
    <t>PMC5840367</t>
  </si>
  <si>
    <t>PRJEB8636</t>
  </si>
  <si>
    <t xml:space="preserve">The Icelandic population WGS data has been deposited at the European Variant Archive under accession code PRJEB8636. </t>
  </si>
  <si>
    <t xml:space="preserve">The authors declare that the data supporting the findings of this study are available within the article, its Supplementary Data files and upon request. </t>
  </si>
  <si>
    <t>PMC6106943</t>
  </si>
  <si>
    <t>PRJEB19938</t>
  </si>
  <si>
    <t xml:space="preserve">The average gene expression across all genes is displayed by the blue line. b Volcano plot displaying fold changes in expression of the 165 differentially expressed genes between Culicoides sonorensis that are susceptible to infection and those that are refractory to full infection with BTV </t>
  </si>
  <si>
    <t xml:space="preserve">Data (reads, assembly and annotation) have been deposited in the ENA database under the accession number PRJEB19938. </t>
  </si>
  <si>
    <t xml:space="preserve">The genome used in the subsequent analyses is the latest assembly without redundancy removal. Gene model prediction and annotation </t>
  </si>
  <si>
    <t xml:space="preserve">These funding bodies had no role in the design of the study, collection, analysis, and interpretation of data, or in writing the manuscript. </t>
  </si>
  <si>
    <t xml:space="preserve">All sequencing data, genomic and transcriptomic, generated in this study has been deposited at the European Nucleotide Archive (ENA) database under the accession number PRJEB19938. </t>
  </si>
  <si>
    <t xml:space="preserve">Transcriptome data have been deposited in the ENA database under the accession numbers ERR2171964- ERR2171979. </t>
  </si>
  <si>
    <t>PMC6218854</t>
  </si>
  <si>
    <t>PRJNA394876</t>
  </si>
  <si>
    <t xml:space="preserve">The forward and reverse read lengths were 300 bp. </t>
  </si>
  <si>
    <t xml:space="preserve">The sequences were deposited in GenBank as SUB2874221 and bioproject PRJNA394876. </t>
  </si>
  <si>
    <t xml:space="preserve">Lists of samples and barcodes are provided in Supplementary Table S1. Sequencing reads were processed using MOTHUR v.1.37.1 software according to the MiSeq standard operating procedure (Schloss et al., 2009; Kozich et al., 2013) and UPARSE (Edgar, 2013). </t>
  </si>
  <si>
    <t>PMC5560676</t>
  </si>
  <si>
    <t>SAMD00077745</t>
  </si>
  <si>
    <t>BioSamples</t>
  </si>
  <si>
    <t xml:space="preserve">Raw sequence data from Miseq sequencing are deposited as fastq files at EMBL/GenBank under the accession numbers SAMD00077745, SAMD00077746, SAMD00077747, SAMD00077757, SAMD00077758 and SAMD00077759 for MRY11-004, MRY11-005, NUBL-2449, MRY11-004L, MRY11-005L and NUBL-2449L, respectively. </t>
  </si>
  <si>
    <t xml:space="preserve">The raw sequencing data have been deposited in the DDBJ Sequence Read Archive (DRA) under accession numbers DRA005682, DRA005683, DRA005684, DRA005686, DRA005687, and DRA005688 for MRY11-004, MRY11-005, NUBL-2449, MRY11-004L, MRY11-005L, and NUBL-2449L, respectively [30]. </t>
  </si>
  <si>
    <t>PMC3097082</t>
  </si>
  <si>
    <t>10.5061/dryad.8f3bk</t>
  </si>
  <si>
    <t xml:space="preserve">Supplementary information </t>
  </si>
  <si>
    <t xml:space="preserve">Phylogenetic trees and alignments have been deposited at Dryad: doi:10.5061/dryad.8f3bk </t>
  </si>
  <si>
    <t>PMC4738425</t>
  </si>
  <si>
    <t>10.5061/dryad.5t32v</t>
  </si>
  <si>
    <t xml:space="preserve">SNP genotypes, cM locations for all SNP markers, the framework linkage map used in QTL mapping, pedigree information, phenotype files including fixed and random effects and GWAS results are available for both populations in the DRYAD entry doi:10.5061/dryad.5t32v. </t>
  </si>
  <si>
    <t>PMC5326540</t>
  </si>
  <si>
    <t>10.5061/dryad.pd7vt</t>
  </si>
  <si>
    <t xml:space="preserve">Our (non-invasive) experiments adhered to the Animal Behaviour Society guidelines (United Kingdom) for the use of animals in research. </t>
  </si>
  <si>
    <t xml:space="preserve">All data are available from the Dryad repository (http://dx.doi.org/10.5061/dryad.pd7vt) [17]. </t>
  </si>
  <si>
    <t>PMC5659023</t>
  </si>
  <si>
    <t>10.5061/dryad.7kh2n</t>
  </si>
  <si>
    <t xml:space="preserve">RNA-Seq sequence data can be accessed at the NCBI Sequence Read Archive (SRA) with the following accessions: SRA accession numbers SRR1505104, SRR1505108, SRR1505109, SRR1505130, SRR1719366, SRR1721590, SRR1950939â€“SRR1950954, SRR3726692â€“SRR3726707, SRR4124996 and SRR4190242. </t>
  </si>
  <si>
    <t xml:space="preserve">Aligned data matrices and tree files can be accessed at the Dryad Digital Repository (DOI:10.5061/dryad.7kh2n). </t>
  </si>
  <si>
    <t>PMC6134180</t>
  </si>
  <si>
    <t>EMD-4156</t>
  </si>
  <si>
    <t xml:space="preserve">The structure of CKK3core was deposited in the PDBe databank under accession code 5LZN. </t>
  </si>
  <si>
    <t xml:space="preserve">The CKK-MT models along with their corresponding electron density maps are deposited in the PDB (CAMSAP1-CKK-MT, PDB: 5M54, CAMSAP1-N1492A-CKK-MT, PDB: 5M5C and CAMSAP3-CKK-MT, PDB: 5M50) and EMDB respectively (CAMSAP1-CKK-MT, EMDB: EMD-4156, CAMSAP1-N1492A-CKK-MT, EMDB: EMD-3444 and CAMSAP3-CKK-MT, EMDB: EMD-4154). </t>
  </si>
  <si>
    <t xml:space="preserve">NMR data were deposited in the Biological Magnetic Resonance Bank, BMRB ID 27234. All data that support the conclusions are available from the authors on request, and/or available in the manuscript itself. </t>
  </si>
  <si>
    <t>PMC2762245</t>
  </si>
  <si>
    <t>FJ804742</t>
  </si>
  <si>
    <t xml:space="preserve">GeneBank Accession Numbers </t>
  </si>
  <si>
    <t xml:space="preserve">DNA sequences were deposited at NCBI databank under the following accession numbers: Nicotiana benthamianaâ€”FJ804742; Nicotiana tabacumâ€”FJ804743 (â€œshortâ€ TAS) and FJ804751 (classical TAS); Datura stramoniumâ€”FJ804744; Solanum demissumâ€”FJ804745; Physalis longifoliaâ€”FJ804746; Brachythecium latifolium (clone 50 Br)â€”FJ804747; Brachythecium latifolium (clone 47 Br)â€”FJ804748; Hookeria lucensâ€”FJ804749; Cycas revoluteâ€”FJ804750. </t>
  </si>
  <si>
    <t>PMC2916213</t>
  </si>
  <si>
    <t>EU836892</t>
  </si>
  <si>
    <t xml:space="preserve">ARISA fragment lengths predicted from these sequences (777 and 779 bp) overlapped with those predicted from other clone library sequences, but these fragments were observed only rarely in the ARISA data set. </t>
  </si>
  <si>
    <t xml:space="preserve">Bacterial sequences were deposited in GenBank with Accession No. EU836892â€“EU837057 and FJ753995â€“FB754002; archaeal sequences: EU486859â€“EU486955; and eukaryotic sequences: FJ753982â€“FJ753994. </t>
  </si>
  <si>
    <t>PMC3235092</t>
  </si>
  <si>
    <t>JN382542</t>
  </si>
  <si>
    <t xml:space="preserve">The cloning strategies allowed the characterization of a âˆ¼2 kb cDNA exhibiting an in-frame 5â€² stop codon, a 1896 base pairs coding sequence and a conserved polyadenylation signal. </t>
  </si>
  <si>
    <t xml:space="preserve">The aforementioned Crassostrea gigas Angiotensin-I converting enzyme cDNA sequence, named CgACE, was deposited in the Genbank database with the accession number JN382542. </t>
  </si>
  <si>
    <t xml:space="preserve">After signal peptide cleavage (A19/R20), the mature CgACE is predicted to be a 613 residues protein bearing a single conserved gluzincin motif HHEMGH(24)E starting at position 369, and a putative C-terminal transmembrane anchor (A506 to Y524) (Figure 1A and Supplementary Figure S1). Western blot of CgACE displays a single band slightly higher than 75 kDa, in line with the theoretical prediction of 74 kDa when considering putative post-translational modifications such as glycosylation (T136, T350, S425) (Figure 1B). </t>
  </si>
  <si>
    <t>PMC3338528</t>
  </si>
  <si>
    <t>CP002339</t>
  </si>
  <si>
    <t xml:space="preserve">The complete genome sequence of strain SN2 has been deposited in GenBank under accession no. CP002339. </t>
  </si>
  <si>
    <t>PMC3676390</t>
  </si>
  <si>
    <t>JZ163375</t>
  </si>
  <si>
    <t xml:space="preserve">Reliable sequences were obtained for 390 TDFs out of 458 TDFs selected for further analysis. </t>
  </si>
  <si>
    <t xml:space="preserve">Sequence data from this article have been deposited in GenBank, Accession Numbers: JZ163375- JZ163764. </t>
  </si>
  <si>
    <t xml:space="preserve">According to the genomic sequence of G. lucidum [32], [33], the distributions of 390 TDFs were analyzed as shown in Figure S1. Because our knowledge of gene functions in G. lucidum is relatively limited, only 90 of the sequenced genes were associated with known functions, as determined by BLAST searching the GenBank database (Table 1 and Table 2). </t>
  </si>
  <si>
    <t>PMC3709155</t>
  </si>
  <si>
    <t>AICN01000000</t>
  </si>
  <si>
    <t xml:space="preserve">The results of this whole-genome shotgun project have been deposited at DDBJ/EMBL/GenBank under the accession number AICN00000000. </t>
  </si>
  <si>
    <t xml:space="preserve">The version described in this paper is the first version, AICN01000000. </t>
  </si>
  <si>
    <t xml:space="preserve">Citation MartÃ­n V, CÃ¡rdenas N, JimÃ©nez E, Maldonado A, RodrÃ­guez JM, FernÃ¡ndez L. 2013. Genome sequence of Lactobacillus gastricus PS3, a strain isolated from human milk. </t>
  </si>
  <si>
    <t>PMC3737135</t>
  </si>
  <si>
    <t>HM997344</t>
  </si>
  <si>
    <t xml:space="preserve">Sequences were deposited in Genbank with the accession numbers HM997344â€“HM998285 and HQ706505â€“HQ706637. </t>
  </si>
  <si>
    <t xml:space="preserve">Data obtained by whole genome sequencing can be accessed via http://www.cbs.knaw.nl/index.php/online-protocols. </t>
  </si>
  <si>
    <t>PMC4038887</t>
  </si>
  <si>
    <t>KJ623926</t>
  </si>
  <si>
    <t xml:space="preserve">The complete genome sequence of PEDV strain K14JB01 was deposited in GenBank under accession no. KJ623926. </t>
  </si>
  <si>
    <t xml:space="preserve">Citation Cho Y-Y, Lim S-I, Kim YK, Song J-Y, Lee J-B, An D-J. </t>
  </si>
  <si>
    <t>PMC4133366</t>
  </si>
  <si>
    <t>KJ854685</t>
  </si>
  <si>
    <t xml:space="preserve">Sequencing reactions were analyzed on an ABI 3730 automated sequencer (Applied Biosystems). </t>
  </si>
  <si>
    <t xml:space="preserve">The nucleotide sequences have been deposited in the GenBank database (accession numbers KJ854685 to KJ854710). </t>
  </si>
  <si>
    <t>PMC4231064</t>
  </si>
  <si>
    <t>KM192161</t>
  </si>
  <si>
    <t xml:space="preserve">COI fragments of 658 bases pair (bp) were obtained from three individuals, one from EspÃ­rito Santo, VitÃ³ria, Boi Island and two from EspÃ­rito Santo, Guarapari. </t>
  </si>
  <si>
    <t xml:space="preserve">These sequences were deposited in GenBank under the accession numbers, KM192161-KM192163. </t>
  </si>
  <si>
    <t xml:space="preserve">The three COI sequences have no differences. See Molecular identity in C. chicoi, sp. nov. for inter-specific comparisons between the two Cirriformia species. </t>
  </si>
  <si>
    <t>KM192164</t>
  </si>
  <si>
    <t xml:space="preserve">All individuals were from Rio de Janeiro, Cabo Frio, JaponÃªs Island. </t>
  </si>
  <si>
    <t xml:space="preserve">The COI and 16S sequences were deposited in GenBank under the accession numbers, KM192164-KM192165 and KM192189, respectively. </t>
  </si>
  <si>
    <t xml:space="preserve">The two COI sequences differed by 7 bp (p-distance and K2Pâ€Š=â€Š1.1%). The COI inter-specific genetic distance between C. chicoi, sp. nov. and C. capixabensis, sp. nov. was of 22.1% â€“ 26.3% (p-distance - K2P). </t>
  </si>
  <si>
    <t>KM192166</t>
  </si>
  <si>
    <t xml:space="preserve">Whereas a 16S fragment of 526 bp were obtained from four individuals, three from Fernando de Noronha Archipelago and one from SÃ£o Pedro e SÃ£o Paulo Archipelago. </t>
  </si>
  <si>
    <t xml:space="preserve">The COI and 16S sequences were deposited in GenBank under the accession numbers, KM192166-KM192177 and KM192190-KM192193, respectively. </t>
  </si>
  <si>
    <t xml:space="preserve">The COI sequences showed 22 variable sites and the maximum difference between two sequences were 19 bp (SPSPA Ã— AA). The intra-specific genetic distance varied from 0%â€“2.9% (p-distance) and from 0%â€“3.0% (K2P). </t>
  </si>
  <si>
    <t>KM192178</t>
  </si>
  <si>
    <t xml:space="preserve">All individuals were from Pernambuco, Fernando de Noronha Archipelago, Sueste Beach and Bahia, Salvador, Ribeira Beach. </t>
  </si>
  <si>
    <t xml:space="preserve">The COI and 16S sequences were deposited in GenBank under the accession numbers, KM192178â€“KM192179 and KM192194â€“KM192196, respectively. </t>
  </si>
  <si>
    <t xml:space="preserve">The two COI sequences have no differences. The 16S sequences showed one variable site, and the genetic distance between sequences varied from 0% to 0.2% (p-distance and K2P). </t>
  </si>
  <si>
    <t>KM192180</t>
  </si>
  <si>
    <t xml:space="preserve">COI fragments of 633 bp and 16S fragments of 533 bp were obtained from 12 individuals, three of each locality: SÃ£o Pedro e SÃ£o Paulo Archipelago, Rocas Atoll and Bahia, Salvador, Ribeira Beach. </t>
  </si>
  <si>
    <t xml:space="preserve">The COI and 16S sequences were deposited in GenBank under accession numbers, KM192180â€“KM192188 and KM192197â€“KM192205, respectively. </t>
  </si>
  <si>
    <t xml:space="preserve">All COI sequences are identical. The 16S sequences showed one variable site, and the genetic distance between sequences varied from 0% to 0.2% (p-distance and K2P). </t>
  </si>
  <si>
    <t>PMC4244138</t>
  </si>
  <si>
    <t>SRP045124</t>
  </si>
  <si>
    <t xml:space="preserve">Sequencing analysis was performed using a HiSeq 2000 (Illumina) with Beijing Biomarker Technologies CO., LTD (Beijing, China). </t>
  </si>
  <si>
    <t xml:space="preserve">Raw data presented in this publication have been deposited in the NCBI Short Read Archive (http://www.ncbi.nlm.nih.gov/sra/) and are accessible through SRA accession number: SRP045124. </t>
  </si>
  <si>
    <t>PMC4312637</t>
  </si>
  <si>
    <t>GU059908</t>
  </si>
  <si>
    <t xml:space="preserve">Identification of isolate by 16S rDNA analysis related it to genus Marinobacter. </t>
  </si>
  <si>
    <t xml:space="preserve">The sequence has been submitted in GenBank, NCBI, USA, with accession number GU059908. Marinobacter sp. </t>
  </si>
  <si>
    <t xml:space="preserve">EMB8 culture has been deposited in Microbial Type Culture Collection and Gene Bank (MTCC), Chandigarh, India, with MTCC number 12013. The isolate secretes amylase as observed by zone of hydrolysis on starch agar plate. </t>
  </si>
  <si>
    <t>PMC4342158</t>
  </si>
  <si>
    <t>ASPQ01000000</t>
  </si>
  <si>
    <t xml:space="preserve">The Whole Genome Shotgun project was deposited at [DDBJ/EMBL/GenBank:ASPQ00000000]. </t>
  </si>
  <si>
    <t xml:space="preserve">The accession version described in this paper is version ASPQ01000000 (Additional file 1: Table S12). </t>
  </si>
  <si>
    <t>PMC4346909</t>
  </si>
  <si>
    <t>SRP041143</t>
  </si>
  <si>
    <t xml:space="preserve">After stringent quality checking and data cleaning, approximately 33,976,322,460 bp (30G) of high-quality data (94.02% of the raw data) were generated under the Q20 standard. </t>
  </si>
  <si>
    <t xml:space="preserve">The sequence data generated in this study have been deposited at the NCBI in the Short Read Archive database under accession SRP041143. </t>
  </si>
  <si>
    <t xml:space="preserve">Assembly of the high-quality sequencing reads yielded 138,381 unigenes, with an average length of 730.6 bp and a range from 201 to 20,860 bp. The lengths distribution of the assembled contigs is shown in Figure 2. </t>
  </si>
  <si>
    <t>PMC4351832</t>
  </si>
  <si>
    <t>KJ465992</t>
  </si>
  <si>
    <t xml:space="preserve">The 8 novel variant sequences described in this report have been deposited in GenBank under designated accession numbers KJ465992, KJ465993, KJ465994, KJ465995, KJ465996, KJ465997, KJ465998 and KJ465999. </t>
  </si>
  <si>
    <t>PMC4460043</t>
  </si>
  <si>
    <t>KP960570</t>
  </si>
  <si>
    <t xml:space="preserve">When necessary, haplogroup diagnostic SNPs were typed using PCR-RFLPs or SNaPshot multiplex reactions [21]. </t>
  </si>
  <si>
    <t xml:space="preserve">The 1,725 new partial mtDNA sequences have been deposited in GenBank under accession numbers KP960570-KP962294. </t>
  </si>
  <si>
    <t xml:space="preserve">In addition, complete mtDNA genome sequencing was carried out on 28 western Asian individuals of uncertain or atypical haplogroup adscription. These include the reanalysis of five samples belonging to haplogroup N(xR) previously published in Maca-Meyer et al. [17]. </t>
  </si>
  <si>
    <t>KM245130</t>
  </si>
  <si>
    <t xml:space="preserve">Successfully amplified products were sequenced for both complementary strands using the DYEnamic ET Dye terminator kit (Amersham Biosciences) and samples run on MegaBACE 1000 (Amersham Biosciences) according to the manufacturer's protocol. </t>
  </si>
  <si>
    <t xml:space="preserve">The 23 new complete mtDNA sequences have been deposited in GenBank under accession numbers KM245130-KM245152. </t>
  </si>
  <si>
    <t xml:space="preserve">The five sequences previously published [17] and reanalyzed here have kept their previous GenBank accession numbers (S3 Table). Previous published data compilation </t>
  </si>
  <si>
    <t>PMC4503668</t>
  </si>
  <si>
    <t>SRP040290</t>
  </si>
  <si>
    <t xml:space="preserve">All data files are available via http://molpopgen.org/Data and http://www.github.com/ThorntonLab/DrosophilaPopGenData-Rogers2014. </t>
  </si>
  <si>
    <t xml:space="preserve">Aligned bam files were deposited in the National Institutes of Health Short Read Archive under accession numbers SRP040290 and SRP029453. </t>
  </si>
  <si>
    <t xml:space="preserve">Sequenced stocks were deposited in the University of California, San Diego (UCSD) stock center with stock numbers 14021-0261.38- 14021-0261.51 and 14021-0251.293â€“14021-0251.311. Identifying duplicated coding sequence </t>
  </si>
  <si>
    <t>PMC4527363</t>
  </si>
  <si>
    <t>SRR1928149</t>
  </si>
  <si>
    <t xml:space="preserve">The Illumina RNA-seq data generated from buds and leaves of Camellia sinensis and Camellia oleifera are available in the NCBI SRA (http://trace.ncbi.nlm.nih.gov/Traces/sra) with accessions SRR1928149 and SRR1928150. </t>
  </si>
  <si>
    <t>PMC4560418</t>
  </si>
  <si>
    <t>JX674067</t>
  </si>
  <si>
    <t xml:space="preserve">Full-length SpAHA1 was deduced by overlap of the above two fragments and was obtained via PCR with cDNA as the template and two gene-specific primers (5â€™-CGGGATCCATGGCCAAGGCCATCAATC-3â€™; 5â€™-CGGAATTCCCTTAGACGGTGTAGTTCTGTTGG-3â€™) and cloned into the yeast expression vector p414 to produce the plasmid p414-SpAHA1. </t>
  </si>
  <si>
    <t xml:space="preserve">The complete cDNA sequences of SpSOS1 (accession No. JX674067) and SpAHA1 (accession No. JX628604) were deposited in GenBank. </t>
  </si>
  <si>
    <t xml:space="preserve">Quantitative real-time PCR Real-time PCR was performed using a Fast Real-Time PCR System (ABI 7900HT, TaKaRa, Kyoto, Japan). </t>
  </si>
  <si>
    <t>PMC4674931</t>
  </si>
  <si>
    <t>CP011101</t>
  </si>
  <si>
    <t xml:space="preserve">Bacillus subtilis LM 4â€“2 was selected for sequencing due to its strong resistance to molybdate and potential utilization in bioremediation of molybdate-polluted areas. </t>
  </si>
  <si>
    <t xml:space="preserve">The genome sequence was deposited in GenBank under accession number CP011101 and the genome project was deposited in the Genomes on Line Database [42] under Gp0112736. </t>
  </si>
  <si>
    <t xml:space="preserve">Genome sequencing and annotation were performed by Chinese National Human Genome Center at Shanghai. </t>
  </si>
  <si>
    <t>PMC4776736</t>
  </si>
  <si>
    <t>X13516</t>
  </si>
  <si>
    <t xml:space="preserve">Plasmids pEMBL18 +::Lb a, pEMBL18 +::LbII and pUC18::VHb were included as an O 2-carrier control since they code for the synthesis of the O 2-carrying soybean leghemoglobin a (Lb a), cowpea leghemoglobin II (LbII) 17, 19, 20 and Vitreoscilla Hb (VHb) 21, 22, respectively. </t>
  </si>
  <si>
    <t xml:space="preserve">The existence of the VHb insert into the pUC18::VHb plasmid was verified by PCR (30 cycles at 55Â°C/30s for annealing, 72Â°C/30s for extension and 95Â°C/30s for denaturation) using specific oligonucleotides (VitHb/ATG: 5Â´-ATG TTA GAC CAG CAA ACC ATT-3Â´ and VitHb/TAA: 5Â´-TTA TTC AAC CGC TTG AGC GTA-3Â´) designed from the vhb sequence deposited in the Genbank database under the accession number X13516. </t>
  </si>
  <si>
    <t xml:space="preserve">The existence of the Hb1, Hb2, Lb a and LbII inserts into the pEMBL18 +::Hb1, pEMBL18 +::Hb2, pEMBL18 +::Lb a and pEMBL18 +::LbII plasmids, respectively, was verified by EcoRI- and NcoI (Invitrogen, CA, USA) -double digestion. Inserts were detected by electrophoresis in a 1.4% agarose gel. </t>
  </si>
  <si>
    <t>PMC4799242</t>
  </si>
  <si>
    <t>KJ577821</t>
  </si>
  <si>
    <t xml:space="preserve">The sequences were 100Â % homologous to each other and to the gltA sequences of Rickettsia helvetica (GeneBank acc nos. JX627379, KF447530, KC007126, JX040636, and AM418450). </t>
  </si>
  <si>
    <t xml:space="preserve">The consensus sequence (370Â bp) was deposited in GenBank under acc. no. KJ577821. </t>
  </si>
  <si>
    <t xml:space="preserve">Moreover, the three positive samples were re-run and specific fragments of 16S rRNA gene of Rickettsia spp. were successfully amplified and sequenced. Also these sequences were identical and they shared 100Â % similarity to four of R. helvetica sequences available in GenBank: GQ413963; AF394904, AF394905; L36212. </t>
  </si>
  <si>
    <t>KJ577822</t>
  </si>
  <si>
    <t xml:space="preserve">Also these sequences were identical and they shared 100Â % similarity to four of R. helvetica sequences available in GenBank: GQ413963; AF394904, AF394905; L36212. </t>
  </si>
  <si>
    <t xml:space="preserve">The consensus sequence (719Â bp) was deposited in GenBank under acc. no. KJ577822. </t>
  </si>
  <si>
    <t xml:space="preserve">However, all three samples that were PCR-positive for the rickettsial gltA gene were negative for the ompA gene. </t>
  </si>
  <si>
    <t>PMC5245829</t>
  </si>
  <si>
    <t>SRP007721</t>
  </si>
  <si>
    <t xml:space="preserve">The sequencing returned 159 million high quality reads, and the reads are directional since the primers ligated to the two ends of the RNA fragments are different. </t>
  </si>
  <si>
    <t xml:space="preserve">The raw data has been deposited in GenBank (Project number PRJNA69549, SRA accession number SRP007721). </t>
  </si>
  <si>
    <t xml:space="preserve">Fastq file manipulation was done using a local instance of the Galaxy bioinformatics suite [31]. FastQC was used to assess sequencing quality, cutadapt was used to remove the Illumina sequencing adaptors and polyA-containing reads, and bowtie2 [32] was used to map the reads against L. polyedrum rRNA sequences and S. kawagutii tRNA. </t>
  </si>
  <si>
    <t>PMC5333524</t>
  </si>
  <si>
    <t>DRA003930</t>
  </si>
  <si>
    <t xml:space="preserve">Small RNA-seq raw data has been deposited in the DDBJ sequence read archive (DRA) under accession numbers DRA003930 and DRA004107 (CC-124 replicate #1, DRX040414; CC-124 replicate #2, CCDRX040415; Gluc1(Ã—) replicate #1, DRX040416; Gluc1(Ã—) replicate #2, DRX040417; ago3â€“1 replicate#1, DRR045098; ago3â€“1 replicate#2 DRR045099; dus16â€“1 replicate #1, DRX043778; and dus16â€“1 replicate #2, DRX043779). </t>
  </si>
  <si>
    <t>PMC5382772</t>
  </si>
  <si>
    <t>KRO11843</t>
  </si>
  <si>
    <t xml:space="preserve">EPN samples were not found in plowed soil, native forest and pasture areas. </t>
  </si>
  <si>
    <t xml:space="preserve">Amplification of D2/D3 expansion 28S rDNA gene of EPN isolates produced 590â€‰bp fragments, whose sequences were deposited in the GenBank under the accession codes KRO11843 and KRO11858 (Fig. 2). </t>
  </si>
  <si>
    <t xml:space="preserve">The technique of DNA barcode sequences showed that the expansion D2/D3 28S rDNA gene of FCA 07 were identical to H. amazonensis (EU099036). The sequences of isolates FCA 01, FCA 04, FCA 06, FCA 08, FCA 15 and FCA 16 were identical to the Metarhabditis rainai (EU195966). </t>
  </si>
  <si>
    <t>DRA005682</t>
  </si>
  <si>
    <t>PMC5571410</t>
  </si>
  <si>
    <t>KY293677</t>
  </si>
  <si>
    <t xml:space="preserve">The complete genome sequence of PDCoV strain CH/JXJGS01/2016 has been deposited in GenBank under the accession number KY293677. </t>
  </si>
  <si>
    <t xml:space="preserve">Citation Zhang M, Ye Y, Gong W, Guo N, Zhang F, Li A, Zhou X, Huang D, Song D, Tang Y. 2017. Complete genome sequence of porcine deltacoronavirus strain CH/JXJGS01/2016, isolated in Jiangxi Province, China, 2016. </t>
  </si>
  <si>
    <t>PMC5592930</t>
  </si>
  <si>
    <t>SRP068874</t>
  </si>
  <si>
    <t xml:space="preserve">The whole genome shotgun project for the first version of the scaled quail genome has been deposited at DDBJ/EMBL//GenBank under the accession MCFN00000000, and the whole genome shotgun project for the second version of the bobwhite genome has been deposited at DDBJ/EMBL//GenBank under the accession AWGT00000000. </t>
  </si>
  <si>
    <t xml:space="preserve">Illumina sequence reads were also deposited in the SRA (accession numbers SRP068874 and SRP018482). </t>
  </si>
  <si>
    <t>PMC5632844</t>
  </si>
  <si>
    <t>CP017311</t>
  </si>
  <si>
    <t xml:space="preserve">The complete genome of Hydrogenophaga intermedia PBC has been deposited under the accession number CP017311. </t>
  </si>
  <si>
    <t xml:space="preserve">Raw data for both Illumina and Nanopore data have been placed under the SRA under the SRA project ID SRP092076. </t>
  </si>
  <si>
    <t>PMC5660696</t>
  </si>
  <si>
    <t>MF320555</t>
  </si>
  <si>
    <t xml:space="preserve">Nucleotide Accession Numbers </t>
  </si>
  <si>
    <t xml:space="preserve">16S rRNA gene and transcript sequences obtained in this study are deposited under GenBank accession numbers MF320555 to MF320732. </t>
  </si>
  <si>
    <t xml:space="preserve">Sequences of pufM genes and transcripts are deposited under GenBank accession numbers KX352089 to KX352145 and KX358536 to KX358562, respectively. </t>
  </si>
  <si>
    <t>KX352089</t>
  </si>
  <si>
    <t>PMC5671994</t>
  </si>
  <si>
    <t>CP020101</t>
  </si>
  <si>
    <t xml:space="preserve">PROKKA v.1.12 software was used for genome annotation (31) and the circular map was drawn using DNAPlotter v.10.2 (32). </t>
  </si>
  <si>
    <t xml:space="preserve">The fully sequenced SH UFPR1 genome was deposited at the NCBI genome database under the number CP020101. </t>
  </si>
  <si>
    <t xml:space="preserve">In addition, missing fragments between each other were found using Megablast (https://blast.ncbi.nlm.nih.gov) and verifying if the gene sequences in these missing fragments were present in other parts of the genome. </t>
  </si>
  <si>
    <t>PMC5797768</t>
  </si>
  <si>
    <t>SRP127379</t>
  </si>
  <si>
    <t xml:space="preserve">Taxonomy analysis was carried out on QIIME1. </t>
  </si>
  <si>
    <t xml:space="preserve">Raw sequence data of this study have been deposited to the NCBI Sequence Read Archive with accession no. SRP127379. </t>
  </si>
  <si>
    <t xml:space="preserve">Bioinformatics and Statistical Analysis Sample reads were assembled by using PANDAseq (v2.7), Trimmomatic (v0.30), and Usearch (v8.0). </t>
  </si>
  <si>
    <t>PMC5813109</t>
  </si>
  <si>
    <t>KX345847</t>
  </si>
  <si>
    <t xml:space="preserve">We sequenced the PCR product using Sanger's sequencing method (Jiang etÂ al. 2013). </t>
  </si>
  <si>
    <t xml:space="preserve">We constructed a phylogenetic tree which included the E2 sequence of our porcine strain (accession no.: KX345847) along with the related global strains deposited in the GenBank database by maximum likelihood reconstruction of sequence alignments using Molecular Evolutionary Genetics Analysis (MEGA) 6. </t>
  </si>
  <si>
    <t xml:space="preserve">We also calculated frequency, percentage and mean for the variables related to pig demographic characteristics and clinical manifestation. </t>
  </si>
  <si>
    <t xml:space="preserve">Nucleotide sequence accession number </t>
  </si>
  <si>
    <t xml:space="preserve">The nucleotide sequences of CSF\BGD\DO1LT\2015 strain was deposited in GenBank under accession number KX345847. </t>
  </si>
  <si>
    <t>PMC5864021</t>
  </si>
  <si>
    <t>SRP064297</t>
  </si>
  <si>
    <t xml:space="preserve">Taxonomy was assigned to each OTU using BLASTn against a curated database derived from GreenGenes, RDPII, SILVA SSU Reference 119 and NCBI [23]. </t>
  </si>
  <si>
    <t xml:space="preserve">Resulting raw sequences were submitted to NCBI Sequence Read Archive with study accession number SRP064297. </t>
  </si>
  <si>
    <t>PMC5897423</t>
  </si>
  <si>
    <t>SRP127505</t>
  </si>
  <si>
    <t xml:space="preserve">Statistical differences for the alpha diversity and the taxonomic data were assessed by one-way analyses of variance (ANOVA) and Fisher's least significant difference (LSD) tests using Prism (GraphPad, La Jolla, CA). </t>
  </si>
  <si>
    <t xml:space="preserve">The bacterial sequences have been deposited in the National Center for Biotechnology Information (NCBI)â€™s Sequence Read Archive (SRA) under SRA Identifier Number SRP127505. </t>
  </si>
  <si>
    <t>PMC5956635</t>
  </si>
  <si>
    <t>MG515012</t>
  </si>
  <si>
    <t xml:space="preserve">Their gltA (1061-bp), htrA (482-bp), ompA (590-bp), and ompB (818-bp) gene fragments were 99.8%âˆ’100% equal to corresponding sequences of R. africae strain ESF-5 (GenBank accession number CP001612). </t>
  </si>
  <si>
    <t xml:space="preserve">DNA sequences generated in the present study have been submitted to GenBank under the following accession numbers: MG515012 (gltA), MG515013 (htrA), MG515014 (ompA), and MG515015 (ompB). </t>
  </si>
  <si>
    <t>PMC6044543</t>
  </si>
  <si>
    <t>ERP021698</t>
  </si>
  <si>
    <t xml:space="preserve">The libraries were quantified by qPCR and sequenced on an Illumina HiSeq2000. </t>
  </si>
  <si>
    <t xml:space="preserve">Sequence data have been submitted to the ENA database under accession number ERP021698. </t>
  </si>
  <si>
    <t xml:space="preserve">TopHat2 [64] was used to map reads against the P. falciparum 3D7 reference genome. Read counts and fragments per kilobase of transcript per million mapped reads (FPKM) values were calculated for each gene using HT-seq count [65] and Cufflinks [66], respectively. </t>
  </si>
  <si>
    <t>PMC6054975</t>
  </si>
  <si>
    <t>MG210951</t>
  </si>
  <si>
    <t xml:space="preserve">Nucleotide sequences of mutated mgrB and phoQ genes described in this work have been deposited in GenBank under accession numbers MG210951-MG210955 and MG214776-MG214777. </t>
  </si>
  <si>
    <t>PMC6095929</t>
  </si>
  <si>
    <t>MF417837</t>
  </si>
  <si>
    <t xml:space="preserve">As we were expecting to recover complete phage genomes due to viral enrichment, only contigs above 2.5â€‰kb were considered for analysis. </t>
  </si>
  <si>
    <t xml:space="preserve">The assembled contigs used in the analysis presented here were submitted to the GenBank database under accession numbers MF417837-MF417995. </t>
  </si>
  <si>
    <t xml:space="preserve">Reads from various metagenome and metavirome studies were mapped to our phage contigs using the built in â€œmap reads to referenceâ€ function in CLC Genomics Workbench. The same length and similarity fraction parameters mentioned above were used for read mapping of these datasets to our phage contigs. </t>
  </si>
  <si>
    <t>ERR2171964</t>
  </si>
  <si>
    <t>PMC6121541</t>
  </si>
  <si>
    <t>SRX3822957</t>
  </si>
  <si>
    <t xml:space="preserve">These results thus indicated that our transcriptome datasets can accurately predict the unigenes potentially useful for further analysis of Lilium species. </t>
  </si>
  <si>
    <t xml:space="preserve">All the short reads were deposited in the National Center for Biotechnology Information (NCBI) and can be accessed in the Sequence Read Archive (SRA) (accession number SRX3822957 for PH-FB transcriptome dataset and SRX3822958 for PH-LF transcriptome dataset). </t>
  </si>
  <si>
    <t xml:space="preserve">A total of 31,648 unigenes (75.63% = 31,648/41,848 of ALL unigenes, Table S2) were annotated by using the BLASTX and a variety of protein databases taking into account the identity between the unigene sequences and the sequences in the database (E-value &lt; 10âˆ’5). In addition, 30,853 (73.73%), 22,722 (54.29%), 7,060 (16.87%), 13,781 (32.93%), and 24,306 (58.08%) unigenes were aligned against the Nr, SWISS-PROT, GO (Gene Ontology), COG (Clusters of Orthologous Groups of proteins), and KEGG (Kyoto Encyclopedia of Genes and Genomes) databases, respectively. </t>
  </si>
  <si>
    <t xml:space="preserve">The sequencing library was prepared using 5 Î¼g of RNA from each sample (PH-FB for mix floral buds or PH-LF for mature leaves) and sequenced by using the Illumina HiSeqTM 2000 high throughput sequencing platform with paired-end technology following the manufacturerâ€™s instructions. </t>
  </si>
  <si>
    <t xml:space="preserve">After removing the adaptor sequences, empty reads, and low-quality sequences, a large number of high-quality reads were obtained, and the resultant datasets are available in the NCBI Sequence Read Archive (SRA) under the accession numbers SRX3822957 and SRX3822958 for PH-FB and PH-LF transcriptome datasets, respectively. </t>
  </si>
  <si>
    <t xml:space="preserve">After combining the high-quality clean reads from PH-FB and PH-LF transcriptome datasets, the de novo assembly was performed using the Trinity de novo program to generate the ALL transcriptome datasets [83]. The functions of the assembled transcripts (contigs and unigenes) were first aligned by BlastX to the protein databases of NR, Swiss-Port, KEGG, and COG specifying the E-values of less than 10âˆ’5. </t>
  </si>
  <si>
    <t>PMC6171930</t>
  </si>
  <si>
    <t>KJ807732</t>
  </si>
  <si>
    <t xml:space="preserve">Seventeen reference strains, 9 representing HIV-1C and 8 representing non-B subtypes were included for comparison. </t>
  </si>
  <si>
    <t xml:space="preserve">The nucleotide sequences were deposited at the National Centre for Biotechnology Information (NCBI), USA GenBank (accession numbers KJ807732 to KJ807772 for proviral DNA and KJ807649 to KJ807689 for viral RNA). </t>
  </si>
  <si>
    <t xml:space="preserve">Statistical analysis was carried out using SPSS software, version 17.0 (SPSS, Chicago, II., USA). Mean and standard deviation (SD) were computed for the different variables. </t>
  </si>
  <si>
    <t xml:space="preserve">For comparison, 17 reference strains (empty circles) from the Los Alamos HIV-1 database representing subtype C with GenBank accession numbers U46016 (Ethiopia C), AF067155 (India C), AF110980 (Botswana C), AF361874 (Tanzania C), AY772699 (S Africa C), U52953 (Brazil C), AF286233 (Israel C), AF286230 (China C), AF286225 (Zambia C), and A,B,D,F,G,H,J,K subtypes are included. </t>
  </si>
  <si>
    <t xml:space="preserve">The nucleotide sequences were submitted to GenBank (accession number: KJ807732â€”KJ807772 and KJ807649â€”KJ807689 for proviral DNA and viral RNA, respectively). </t>
  </si>
  <si>
    <t>PMC6192338</t>
  </si>
  <si>
    <t>CP026977</t>
  </si>
  <si>
    <t xml:space="preserve">GenBank BioProject: This Whole Genome Shotgun project has been deposited at DDBJ/ENA/GenBank under the BioProject PRJNA433470 and link: https://www.ncbi.nlm.nih.gov/bioproject/PRJNA433470 </t>
  </si>
  <si>
    <t xml:space="preserve">GenBank Accession This Whole Genome Shotgun project has been deposited at DDBJ/ENA/GenBank under the accessions nos.: CP026977, CP027260, CP026979, CP026980, CP026981, CP026982, PSZH00000000, CP026983, CP026984, CP026985, CP026986, PSZG00000000. </t>
  </si>
  <si>
    <t xml:space="preserve">This work was conceived and fulfilled during the realization of the project provided by the National Science Centre in Poland via grant no. 2014/14/M/NZ8/00501 awarded to EL. The founding body did not take part in the design of the study, collection, analysis, and interpretation of data and in writing of the presented manuscript. </t>
  </si>
  <si>
    <t>PMC6208079</t>
  </si>
  <si>
    <t>KY365435</t>
  </si>
  <si>
    <t xml:space="preserve">The data supporting the conclusions of this article are included within the article. </t>
  </si>
  <si>
    <t xml:space="preserve">Representative sequences were submitted to the GenBank database under the accession numbers KY365435-KY365437. </t>
  </si>
  <si>
    <t xml:space="preserve">Voucher specimens are available in the collection of the Museum of Parasitology, Department of Parasitology and Parasitic Diseases, University of Agricultural Sciences and Veterinary Medicine Cluj-Napoca, Romania under accession numbers CJ005077, CJ005086. The dataset and reference materials are available from the corresponding author upon request. </t>
  </si>
  <si>
    <t>PMC6256655</t>
  </si>
  <si>
    <t>SRP158285</t>
  </si>
  <si>
    <t xml:space="preserve">This whole-genome shotgun project has been deposited at DDBJ/ENA/GenBank under the accession number PREU00000000. </t>
  </si>
  <si>
    <t xml:space="preserve">Raw sequences were deposited in the NCBI SRA database under accession number SRP158285. </t>
  </si>
  <si>
    <t>PMC6307997</t>
  </si>
  <si>
    <t>MF403050</t>
  </si>
  <si>
    <t xml:space="preserve">All the details of primer information used in the present study are listed in Table S3. </t>
  </si>
  <si>
    <t xml:space="preserve">Sequences containing the ITS1-5.8S-ITS2 region were deposited under accession no. MF403050â€“MF403052, MF510830, and MH802517â€“MH802523 for the eleven isolates obtained from culture collections, and MF423485â€“MF423695 for the 211 isolates newly obtained in this study. </t>
  </si>
  <si>
    <t xml:space="preserve">16S rRNA gene sequences of BRE were deposited under accession no. MF383419â€“MF383462 and MH760809â€“MH760813 for the 49 sequences used in the phylogenetic analysis. </t>
  </si>
  <si>
    <t>MF383419</t>
  </si>
  <si>
    <t>PMC6389188</t>
  </si>
  <si>
    <t>MF580469</t>
  </si>
  <si>
    <t xml:space="preserve">The transcriptome databases used to identify SPL genes of P. axillaris, P. exserta and P. integrifolia were available in NCBI under accessions GBRU01000000, GBRT01000000, and GBRV01000000, respectively.[51] The transcriptome databases of P. inflata were available in NCBI under accessions GBDS00000000, GBDR00000000, and GBDQ00000000.[67] The transcriptome sequences of P. hybrida â€˜Mitchellâ€™ was located in Sol Genomics Network (https://solgenomics.net/) [68]. </t>
  </si>
  <si>
    <t xml:space="preserve">The sequences information of PhSPLs were registered in the NCBI (accession number MF580469-MF580489). </t>
  </si>
  <si>
    <t>PMC6395710</t>
  </si>
  <si>
    <t>KX456226</t>
  </si>
  <si>
    <t xml:space="preserve">The 16S taxonomic diversity was obtained from the Ribosomal Database Project (RDP) and BLASTn. </t>
  </si>
  <si>
    <t xml:space="preserve">Sequences are available in GenBank with accession codes KX456226-KX456434. </t>
  </si>
  <si>
    <t xml:space="preserve">Agar-based imaging mass spectrometry (MALDI IMS) MALDI IMS was conducted after screening all bacteria against A. fumigatus (see supplementary information). </t>
  </si>
  <si>
    <t>PMC6441561</t>
  </si>
  <si>
    <t>SRP149194</t>
  </si>
  <si>
    <t xml:space="preserve">High-throughput sequencing was performed on a Life Ion S5TM XL (Thermo Fisher Scientific, Waltham, MA, USA) following the manufacturerâ€™s instructions. </t>
  </si>
  <si>
    <t xml:space="preserve">The data set of our study is available in the Sequencing Read Archive (SRA) on NCBI with accession numbers of SRP149194. </t>
  </si>
  <si>
    <t xml:space="preserve">Sequence processing and data analysis The original sequencing reads were trimmed using Cutadapt V1.9.1 (http://cutadapt.readthedocs.io/en/stable/) (Martin, 2011). </t>
  </si>
  <si>
    <t xml:space="preserve">The following information was supplied regarding data availability: </t>
  </si>
  <si>
    <t xml:space="preserve">The raw data is at SRA accession number SRP149194. </t>
  </si>
  <si>
    <t>PMC4654818</t>
  </si>
  <si>
    <t>GCA_000316135.1</t>
  </si>
  <si>
    <t xml:space="preserve">All sequence data associated with this project has been deposited at NCBI under the BioProject ID PRJNA 278775, and the Trachipleistophora hominis genome assembly (GCA_000316135.1) has been updated with the new gene models identified here. </t>
  </si>
  <si>
    <t>PMC2528966</t>
  </si>
  <si>
    <t>GSE11196</t>
  </si>
  <si>
    <t xml:space="preserve">The data set has been deposited at Gene Expression Omnibus (GEO, GSE11196). </t>
  </si>
  <si>
    <t>PMC2585009</t>
  </si>
  <si>
    <t>GSE13395</t>
  </si>
  <si>
    <t xml:space="preserve">Signal intensity values from microarrays were normalized and converted to fold-change values as previously described [13]. </t>
  </si>
  <si>
    <t xml:space="preserve">GeneChip information was submitted to the Gene Expression Omnibus at the NCBI (GEO: GSE13395). </t>
  </si>
  <si>
    <t>PMC2637985</t>
  </si>
  <si>
    <t>GSE12502</t>
  </si>
  <si>
    <t xml:space="preserve">After eliminating probe sets that represented unannotated genes and correcting for multiple probe sets that represented the same gene, 262 genes were differentially expressed due to age, whereas 22 genes were differentially expressed due to diet. </t>
  </si>
  <si>
    <t xml:space="preserve">All microarray data have been deposited in the Gene Expression Omnibus repository at the National Center for Biotechnology Information archives (http://www.ncbi.nlm.nih.gov/geo) under accession #GSE12502. </t>
  </si>
  <si>
    <t xml:space="preserve">The heat map in Figure 1 clearly demonstrates the strong and consistent effect of age, but also highlights some inconsistencies, particularly in geriatric dogs fed the APB diet. Although age was the primary factor by which dogs were clustered, dogs also clustered according to diet within age groups. </t>
  </si>
  <si>
    <t>PMC3001494</t>
  </si>
  <si>
    <t>GSE22674</t>
  </si>
  <si>
    <t xml:space="preserve">Fold changes were calculated as a ratio between signal averages of four biological replicates of wild type and VRK1-deficient mice with statistical significance given by the Student's t-test (cutoff p-valueâ€Š=â€Š0.05), and these significantly changed genes were used for gene ontology analysis. </t>
  </si>
  <si>
    <t xml:space="preserve">The raw data have been deposited in NCBI's Gene Expression Omnibus and are accessible through GEO Series accession number GSE22674. </t>
  </si>
  <si>
    <t>PMC3073932</t>
  </si>
  <si>
    <t>GSE25999</t>
  </si>
  <si>
    <t xml:space="preserve">Hybridization was performed at Stanford's Protein and Nucleic Acid facility, as previously described [25]. </t>
  </si>
  <si>
    <t xml:space="preserve">All data are MIAME compliant and raw data have been deposited in NCBI Gene Expression Omnibus (www.ncbi.nlm.nih.gov/geo/, with series accession number GSE25999). </t>
  </si>
  <si>
    <t>GSE25996</t>
  </si>
  <si>
    <t xml:space="preserve">The RMA statistical algorithm [77], available under the Bioconductor software package of R, was used for background noise removal, normalization and summarization of microarray data corresponding to two independent experiments for each condition (cells starved for carbon for 30 and 60 min, and the respective controls). </t>
  </si>
  <si>
    <t xml:space="preserve">All data are MIAME compliant, and raw and normalized data files were submitted to NCBI Gene Expression Omnibus (accession number GSE25996). </t>
  </si>
  <si>
    <t xml:space="preserve">A Significance Analysis of Microarrays (SAM) [78] was applied to the dataset, with the following parameters: unpaired, logged, median centered, T statistic. A 2-fold minimum change was selected as cutoff, and a delta value yielding a false discovery rate lower than 1%. </t>
  </si>
  <si>
    <t>GSE25997</t>
  </si>
  <si>
    <t xml:space="preserve">Microarray data were normalized and summarized as described in the previous section. </t>
  </si>
  <si>
    <t xml:space="preserve">All data are MIAME compliant and raw and normalized data has been deposited in NCBI Gene Expression Omnibus (www.ncbi.nlm.nih.gov/geo/, with accession number GSE25997). </t>
  </si>
  <si>
    <t xml:space="preserve">For each one of the 3767 genes analyzed, we created a profile vector composed of two values: i) log-ratio between expression values measured for swarmer cells after 15 minutes of carbon starvation and the non-starved control, ii) log-ratio between expression values for stalked cells after 15 minutes of carbon starvation and non-starved control. The non-starved controls values were obtained by linearly interpolating the data from [25], at the corresponding time-points (15 minutes into the cell cycle, as a control for swarmer cells, and 75 minutes for stalked cells). </t>
  </si>
  <si>
    <t>GSE25998</t>
  </si>
  <si>
    <t xml:space="preserve">The RMA statistical algorithm [77], available under the Bioconductor software package of R, was used for background noise removal, normalization and summarization of the microarray data. </t>
  </si>
  <si>
    <t xml:space="preserve">All data are MIAME compliant, and raw and normalized data files were submitted to NCBI Gene Expression Omnibus (accession number GSE25998). </t>
  </si>
  <si>
    <t xml:space="preserve">For each gene i, we calculated the difference between sample means and a two-sample t statistic. For each gene and each condition (Î”sigT, Î”sigU and wild-type strains starved for glucose for 15 minutes), we then calculated a p-value derived from the gene-specific t-statistic, as well as the empirical distribution derived from the t-statistics of all genes. </t>
  </si>
  <si>
    <t>PMC3338614</t>
  </si>
  <si>
    <t>GSE26923</t>
  </si>
  <si>
    <t xml:space="preserve">Probe sets were matched with S. cerevisiae genes using information included in Affymetrix's Expression Console Software, resulting in 504 unique genes. </t>
  </si>
  <si>
    <t xml:space="preserve">The log2 expression data for differentially expressed probe sets are reported in Table S1 and were deposited to Gene Expression Omnibus under accession number GSE26923. </t>
  </si>
  <si>
    <t xml:space="preserve">Measurements of mutant Gcn5p expression levels RT-PCR was conducted using whole cell RNA extracted from S288C to determine the level of mutant Gcn5p expression relative to native Gcn5p. </t>
  </si>
  <si>
    <t>PMC3361161</t>
  </si>
  <si>
    <t>GSE34685</t>
  </si>
  <si>
    <t xml:space="preserve">Twenty-two genes are enzymes with a variety of functions (44%), and these comprised the major part of the genes upregulated in the stbC mutant strain grown on solid agar. </t>
  </si>
  <si>
    <t xml:space="preserve">The detail results of the microarray assay in the present study can be accessed at GEO accession number GSE34685. </t>
  </si>
  <si>
    <t>PMC3469415</t>
  </si>
  <si>
    <t>GSE34787</t>
  </si>
  <si>
    <t xml:space="preserve">Gene expression data have been deposited in the Gene Expression Omnibus, accession GSE34787. </t>
  </si>
  <si>
    <t>PMC3741139</t>
  </si>
  <si>
    <t>GSE36335</t>
  </si>
  <si>
    <t xml:space="preserve">Significance analysis of microarrays (SAM) [23] was used to identify significantly differentially expressed genes with a false-discovery rate (FDR) â‰¤5% [24]. </t>
  </si>
  <si>
    <t xml:space="preserve">Gene expression data are available in the NCBI Gene Expression Omnibus (GEO) (Accession number GSE36335). </t>
  </si>
  <si>
    <t xml:space="preserve">Biological pathways were identified using the web-based DAVID software with a FDR â‰¤5% [25]. Real Time Quantitative Reverse Transcription PCR (qRT-PCR) </t>
  </si>
  <si>
    <t>PMC3894218</t>
  </si>
  <si>
    <t>GSE43712</t>
  </si>
  <si>
    <t xml:space="preserve">SNM3-grown S. aureus cultures enabled us to monitor global gene expression under conditions reflecting nasal colonization and to compare these with expression profiles from previous studies, which have usually used S. aureus grown in complex media. </t>
  </si>
  <si>
    <t xml:space="preserve">RNA from S. aureus USA300, actively growing either in SNM3 or BM, was hybridized to Affymetrix microarrays and analyzed with respect to basic cellular and metabolic pathways (data deposited under GEO Series accession number GSE43712). </t>
  </si>
  <si>
    <t xml:space="preserve">Multivariate data analysis was used to show differences or similarities between the transcriptomic data. Principal component analysis (PCA) confirmed that the three biological replicates performed for each of the two conditions led to very reproducible results, with substantial differences in SNM3 or BM-derived transcription profiles and a PCA mapping value of 77.7% (Fig. 5A). </t>
  </si>
  <si>
    <t>PMC3965909</t>
  </si>
  <si>
    <t>GSE50951</t>
  </si>
  <si>
    <t xml:space="preserve">The resulting H3K27me3 ChIP sequence files and quality scores are available from the NIH SRA, accession number SRA051384. </t>
  </si>
  <si>
    <t xml:space="preserve">Microarray data are available at NIH GEO accession GSE50951. </t>
  </si>
  <si>
    <t>PMC4319853</t>
  </si>
  <si>
    <t>GSE62661</t>
  </si>
  <si>
    <t xml:space="preserve">Finally, approximately 20 Î¼g products of RT-PCR was sequenced directly using Solexa 1G Genome Analyzer according to the manufacturerâ€™s protocols (BGI, Shenzhen, China). </t>
  </si>
  <si>
    <t xml:space="preserve">Sequence data from this article can be found in the GEO database of NCBI under accession numbers GSE62661. </t>
  </si>
  <si>
    <t>PMC4325186</t>
  </si>
  <si>
    <t>GSE42846</t>
  </si>
  <si>
    <t xml:space="preserve">Image analysis and base calling were done by the Illumina HCS version 1.15.1. </t>
  </si>
  <si>
    <t xml:space="preserve">The raw RNAseq data have been deposited in the NCBI GEO database with the accession numbers GSE42846, GSE44351 and GSE57792. </t>
  </si>
  <si>
    <t>PMC4646489</t>
  </si>
  <si>
    <t>GSE63895</t>
  </si>
  <si>
    <t xml:space="preserve">Differentially expressed genes were identified by fold changes. </t>
  </si>
  <si>
    <t xml:space="preserve">Microarray data have been submitted to the Gene Expression Omnibus (GEO) public database at NCBI with the accession number GSE63895. </t>
  </si>
  <si>
    <t xml:space="preserve">Data for SS18-SSX2-inducible hPSCs (KhES1 and 414C2) were previously described [25]. Differentiation of hNCC-derived hMSCs </t>
  </si>
  <si>
    <t>PMC4871337</t>
  </si>
  <si>
    <t>GSE79900</t>
  </si>
  <si>
    <t xml:space="preserve">Two biological replicates (independently treated cell cultures) were performed for each experimental condition. </t>
  </si>
  <si>
    <t xml:space="preserve">The raw data have deposed at Gene Expression Omnibus (GEO) database under accession number GSE79900, </t>
  </si>
  <si>
    <t>PMC5260903</t>
  </si>
  <si>
    <t>GSE87364</t>
  </si>
  <si>
    <t xml:space="preserve">To evaluate the fine-tuning gene deregulation in response to the CCAR2 inactivation a less stringent analysis was performed (FCâ©¾1.5 and FDRâ©½0.05) and the differentially expressed genes were loaded in the Ingenuity Pathway Analysis software (www.ingenuity.com) to point out the deregulated gene networks. </t>
  </si>
  <si>
    <t xml:space="preserve">Microarray data were deposited and are available on NCBI Gene Expression Omnibus (GEO) database (www.ncbi.nlm.nih.gov/geo/) with the accession number GSE87364. </t>
  </si>
  <si>
    <t xml:space="preserve">RNA extraction and real-time quantitative PCR For quantitative real-time quantitative PCR (qPCR) total RNA was extracted from U2OS, A549, HME and IOSE80 cells with the mRNeasy mini columns. </t>
  </si>
  <si>
    <t>PMC5502426</t>
  </si>
  <si>
    <t>GSE63206</t>
  </si>
  <si>
    <t xml:space="preserve">Pathways enrichment analysis was performed using MetaCore software (Thomson Reuters). </t>
  </si>
  <si>
    <t xml:space="preserve">Data files have been uploaded to GEO database (accession no. GSE63206). </t>
  </si>
  <si>
    <t>PMC5827656</t>
  </si>
  <si>
    <t>GSE105135</t>
  </si>
  <si>
    <t xml:space="preserve">At least 20â€‰M clean reads of sequencing depth were obtained for each sample. </t>
  </si>
  <si>
    <t xml:space="preserve">All RNA-Seq raw data were uploaded in Gene Expression Omnibus (GEO ID: GSE105135). </t>
  </si>
  <si>
    <t xml:space="preserve">Analysis of RNA sequencing data RNA-Seq data were initially filtered to obtain the clean data, including removing reads with adaptors, reads with more than 10% unknown bases or low quality reads (the percentage of low quality bases is over 50% in read). </t>
  </si>
  <si>
    <t>PMC5964510</t>
  </si>
  <si>
    <t>GSE93362</t>
  </si>
  <si>
    <t xml:space="preserve">All raw data files from RNA sequencing are available at NCBI GEO under accession no. GSE93362. </t>
  </si>
  <si>
    <t>PMC6217397</t>
  </si>
  <si>
    <t>GSE112174</t>
  </si>
  <si>
    <t xml:space="preserve">All other samples were run on a HiSeq 4000 instrument and were sequenced to the depth of 50 million paired-end 51-bp reads per sample. </t>
  </si>
  <si>
    <t xml:space="preserve">These RNA-seq data have been deposited in the National Center for Biotechnology Information Gene Expression Omnibus database (accession no. GSE112174). </t>
  </si>
  <si>
    <t xml:space="preserve">The authors declare no conflict of interest. </t>
  </si>
  <si>
    <t xml:space="preserve">Data deposition: RNA-sequencing data have been deposited in the National Center for Biotechnology Information Gene Expression Omnibus database (accession no. GSE112174). </t>
  </si>
  <si>
    <t>PMC6350061</t>
  </si>
  <si>
    <t>GSE109136</t>
  </si>
  <si>
    <t xml:space="preserve">Sample labeling and array hybridization were performed according to the Agilent One-Color Microarray-Based Gene Expression Analysis protocol. </t>
  </si>
  <si>
    <t xml:space="preserve">We registered these data in the GEO database (Accession No. GSE109136). </t>
  </si>
  <si>
    <t xml:space="preserve">Next, the gene expressions between inflamed and normal conditions of iPSC-NCCs were compared. For the inflamed condition, iPSC-NCCs (1.0â€‰Ã—â€‰106 cells/well) were incubated in the presence of PBMC mix (MLR; 3.0â€‰Ã—â€‰106 cells/well) in a transwell culture plate. </t>
  </si>
  <si>
    <t>GSE116110</t>
  </si>
  <si>
    <t xml:space="preserve">The procedures were performed as previously described. </t>
  </si>
  <si>
    <t xml:space="preserve">We also registered these data in the GEO database (Accession No. GSE116110). </t>
  </si>
  <si>
    <t>PMC3206007</t>
  </si>
  <si>
    <t>3SGD</t>
  </si>
  <si>
    <t xml:space="preserve">Coordinates have been submitted to the PDB database under accession codes 3SGD and 3SGE for Fab 17.2 apo and Fab 17.2-R13 complex respectively. </t>
  </si>
  <si>
    <t>PMC3098484</t>
  </si>
  <si>
    <t>E-TABM-1141</t>
  </si>
  <si>
    <t xml:space="preserve">Products were applied to Nimblegen tiling arrays (ArrayExpress accession: A-MEXP-1949) according to the manufacturer's specifications except for the data shown in Figures 1C and 4 where Affymetrix PN 520055 arrays were used and processed according to Badis et al (2008). </t>
  </si>
  <si>
    <t xml:space="preserve">Data from hybridisations used in this study has been submitted to ArrayExpress; Accession numbers: E-TABM-1141, E-MEXP-3163. </t>
  </si>
  <si>
    <t xml:space="preserve">For the nucleosome analysis, the raw data from Affymetrix GCOS software (.CEL format) were analysed with Affymetrix Tiling Analysis Software v1.1. A tiling analysis group (.TAG file) for a two-sample analysis containing the three nucleosomal experiments as the â€˜treatment' and the three whole-genome samples as the â€˜control' was created in the Tiling Analysis Software. </t>
  </si>
  <si>
    <t>PMC3397945</t>
  </si>
  <si>
    <t>E-TABM-157</t>
  </si>
  <si>
    <t xml:space="preserve">Preprocessing of Microarray Data </t>
  </si>
  <si>
    <t xml:space="preserve">Gene expression profiles of 27 breast cell lines are publicly available and were downloaded from ArrayExpress [16] with accession number E-TABM-157. </t>
  </si>
  <si>
    <t xml:space="preserve">The raw microarray data were processed by the software package RMA [17] for background adjustment and quantitative normalization. The processed data were log2-transformed, and probes in Affymetrix HGU133a were mapped to gene symbols. </t>
  </si>
  <si>
    <t>PMC4222229</t>
  </si>
  <si>
    <t>E-MTAB-513</t>
  </si>
  <si>
    <t xml:space="preserve">Relative gene (and protein) expression level is a critical factor contributing to HLA class I presentation of a peptide derived from the gene (21). </t>
  </si>
  <si>
    <t xml:space="preserve">To investigate the tissue-specific expression of genes incorporating presented peptides, software from the European Bioinformatics Institute, Illumina Body Map, (http://www.ebi.ac.uk/arrayexpress/experiments/E-MTAB-513/) was used to correlate presented peptides from the peptide library with relative gene expression in different tissues represented in this software. </t>
  </si>
  <si>
    <t>PMC3757061</t>
  </si>
  <si>
    <t>BIOMD0000000326</t>
  </si>
  <si>
    <t>BioModels</t>
  </si>
  <si>
    <t xml:space="preserve">The mathematical model of rod phototransduction (BioModels ID: BIOMD0000000326), employed in the present work for numerical simulations of the phototransduction cascade includes 91 reactions, 71 molecular species, and 63 parameters and was previously developed and validated over a wide range of experimental data on normal and genetically modified rods [14]. </t>
  </si>
  <si>
    <t xml:space="preserve">The rate of change of the molecular species are monitored by calculating, at given time steps, their rates of production and consumption [14]. The original model was recently modified to account for the postulated R-Gt precoupling in the dark [15], leading to the inclusion of the following reactions, which describe: a) the dynamic formation and b) dissociation of dark R-Gt complexes: </t>
  </si>
  <si>
    <t>PMC4896466</t>
  </si>
  <si>
    <t>PRJNA317526</t>
  </si>
  <si>
    <t xml:space="preserve">To find Heliconius orthologues, these sequences were blasted against the reference genome, H. melpomene primary v1.1 (Altschul etÂ al. 1997; Dasmahapatra etÂ al. 2012). H. melpomene orthologues were then blasted against H. numata sequence. H. numata sequences are available in the Sequence Read Archive under the project number PRJNA317526. </t>
  </si>
  <si>
    <t xml:space="preserve">Specific DNA oligonucleotide primers were designed using sequences from H. numata coupled with H. melpomeneâ€™s genome annotation to identify exonic regions (Table 1). To distinguish cDNA amplicons from amplicons produced from residual traces of genomic DNA, we preferentially designed primers on either side of an intron. </t>
  </si>
  <si>
    <t>PMC5466989</t>
  </si>
  <si>
    <t>PRJNA182898</t>
  </si>
  <si>
    <t xml:space="preserve">Molecular Identification of Ae.tFARs from Ae. tauschii Leaf </t>
  </si>
  <si>
    <t xml:space="preserve">Using the amino acid sequence of Arabidopsis CER4/FAR3 (GenBank accession no. NP567936) as a query, a BLAST search was performed in the Ae. tauschii genome database (NCBI BioProject ID: PRJNA182898). </t>
  </si>
  <si>
    <t xml:space="preserve">In total, 10 FAR-like genes (designated as Ae.tFAR1 to Ae.tFAR10) were obtained, with amino acid sequences being 24â€“47% and 40â€“100% identical with Arabidopsis CER4 and wheat FARs over the entire length, respectively (Supplementary Tables 3, 5). Tissue-specific expression patterns of these putative Ae.tFAR genes were determined by qRT-PCR using RNA derived from various organs, including seedling leaves, flag leaves, leaf sheaths, peduncles, glumes, and anthers (Figure 3A). </t>
  </si>
  <si>
    <t>PRJNA378710</t>
  </si>
  <si>
    <t xml:space="preserve">Nevertheless, the comparison between the genomes of these strains revealed high similarity with few translocation events and conserved synteny (Figure 7). </t>
  </si>
  <si>
    <t xml:space="preserve">Moreover, no plasmid-sequences were found in the assembled sequences from reads of the UFPR1 strain (BioProject NCBI number PRJNA378710), using Canu software v1.3 (33) to correct all input data. </t>
  </si>
  <si>
    <t>PMC6404619</t>
  </si>
  <si>
    <t>PRJNA265040</t>
  </si>
  <si>
    <t xml:space="preserve">Reads longer than 18 nt were retained and were sequentially mapped to Arabidopsis thaliana rRNAs, tRNAs, snRNAs, and transposable elements (TEs; downloaded from https://plants.ensembl.org/info/website/ftp/index.html and www.arabidopsis.org) using Bowtie (Langmead et al. 2009) to remove reads matching the same. </t>
  </si>
  <si>
    <t xml:space="preserve">Bowtie was used to map RNAseq datasets of Massonnet et al. (2017; NCBI BioProjects PRJNA265039 and PRJNA265040) to pre-MIR828 and downstream effector targets quantified by qRT-PCR (see below) in our field samples. </t>
  </si>
  <si>
    <t xml:space="preserve">There remained a few abundant 32-53 nt long reads in the libraries after pre-filtering that mapped to XR_002032162.1 â€œVitis uncharacterized ncRNAâ€, XM_002283070.4 â€œDELETION OF SUV3 SUPPRESSOR 1â€, a snoRNA, and a 5.8S rRNA. The pre-filtered reads were mapped to the reference Vitis vinifera 12X genome sequence, version NCBI RefSeq GCF_000003745.3 (https://www.ncbi.nlm.nih.gov/assembly/GCF_000003745.3) (Jaillon et al. 2007) using ShortStack (version 3.8.2) (Johnson et al. 2016). </t>
  </si>
  <si>
    <t>PMC2173265</t>
  </si>
  <si>
    <t>AF285762</t>
  </si>
  <si>
    <t xml:space="preserve">GenBank/EMBL/DDBJ accession nos. </t>
  </si>
  <si>
    <t xml:space="preserve">IFT20: Chlamydomonas (accession no. AF285762), Xenopus (AY048114), chicken (BG711517), pig (BF075374), cattle (AV597208), rat (AI170881), mouse (AAA81518, AY082613), and human (AA099304). </t>
  </si>
  <si>
    <t>PMC4555083</t>
  </si>
  <si>
    <t>EF027134</t>
  </si>
  <si>
    <t xml:space="preserve">CHIKV purification and inactivation by Î²-Propiolactone (BPL) </t>
  </si>
  <si>
    <t xml:space="preserve">The CHIKV strain (accession number EF027134) used in the current study was obtained from the virus repository of the National Institute of Virology, Pune, India. </t>
  </si>
  <si>
    <t xml:space="preserve">Following incubation in the Vero E6 cell line, CHIKV was harvested when cells exhibited 80âˆ’90% cytopathic effect. The clarified supernatant was removed, lysed cell pellets were centrifuged, and the supernatant was pooled with the culture supernatant. </t>
  </si>
  <si>
    <t>DQ925817</t>
  </si>
  <si>
    <t xml:space="preserve">The SpSOS1 ORF was cloned into the yeast expression vector p416 GPD to produce the plasmid p416-SpSOS1. </t>
  </si>
  <si>
    <t xml:space="preserve">Regarding the cloning of SpAHA1, an SpAHA1 EST fragment (GenBank Accession No. DQ925817) was first re-obtained via PCR from cDNA and sequenced for further confirmation. </t>
  </si>
  <si>
    <t xml:space="preserve">Elongation of the 5â€™- and 3â€™- ends of SpAHA1 was performed using 5â€™-RACE and 3â€™-RACE techniques with two pairs of nested primers and cDNA as the template. One pair of primers deduced from the polylinker sequence was from the RACE kit (Invitrogen, Carlsbad, CA, USA), and gene-specific primers were designed according to EST sequences. </t>
  </si>
  <si>
    <t>PMC5960700</t>
  </si>
  <si>
    <t>KX268345</t>
  </si>
  <si>
    <t xml:space="preserve">The MiCV HEB15 strain was isolated previously by our team (GenBank Accession No. KX268345) and used as the positive control for the qPCR and conventional PCR assay. </t>
  </si>
  <si>
    <t xml:space="preserve">Negative controls to test the specificity of qPCR included AMDV and DogCV isolated by our laboratory from Heilongjiang Province, respectively (GenBank accession No. KY680280 and No. MF797786). The porcine circovirus 1 (PCV1) and PCV2 were obtained from Dr. Yanwu Wei, Harbin Veterinary Research Institute, the Chinese Academy of Agricultural Sciences (Huang et al., 2012; Wang et al., 2015c). </t>
  </si>
  <si>
    <t>GBRU01000000</t>
  </si>
  <si>
    <t xml:space="preserve">The genome sequences of P. axillaris and P. inflata used for identifying the SBP-box genes in current study were located in Sol Genomics Network (https://solgenomics.net/organism/Petunia_axillaris/genome and https://solgenomics.net/organism/Petunia_inflata/genome, respectively) [50]. </t>
  </si>
  <si>
    <t>PMC2655725</t>
  </si>
  <si>
    <t>ENSMUST00000077829</t>
  </si>
  <si>
    <t xml:space="preserve">In Silico Analyses of Promoter Sequences </t>
  </si>
  <si>
    <t xml:space="preserve">The mouse, rat, and human sequences 5 kb upstream of the TRCSMs that we investigated were retrieved from the Ensembl v46 (Aug 2007) database: PlcÎ²2 (ENSMUST00000077829), Trpm5 (ENSMUST0000009390), gustducin (Gnat3) (ENSMUST000000030561), Ip3r3 (ENSMUST00000049308), and Ggamma13 (Gng13) (ENSMUST00000026836). </t>
  </si>
  <si>
    <t xml:space="preserve">We utilized vertebrate-specific profiles of transcription factor binding sites (TFBSs) in the TRANSFAC Professional database 11.3 (10 September 2007). We searched for putative TFBSs in the promoter sequences of five TRCSMs in mouse, rat, and human using the MATCH program (version 10.4) [22], with the option of minimizing the number of the error rates of false positives and false negatives. </t>
  </si>
  <si>
    <t>PMC3280251</t>
  </si>
  <si>
    <t>ENST00000316292</t>
  </si>
  <si>
    <t xml:space="preserve">The RNA was quantified spectrophotometrically and 2 Âµg was reverse transcribed into cDNA using the SuperScript III Reverse Transcriptase kit with 250 ng of random primers, according to the manufacturer's instructions (Invitrogen, UK). </t>
  </si>
  <si>
    <t xml:space="preserve">PCR primers specific to the eEF1A1 isoform were designed manually, using the Ensembl cDNA sequence: ENST00000316292 (http://www.ensembl.org/index.html). </t>
  </si>
  <si>
    <t xml:space="preserve">The eEF1A1-forward primer sequence was (5â€²-3â€²): TCCTTCAAGTATGCCTGGGTCT (eEF1A1-F1), corresponding to nucleotide positions 157â€“178. The eEF1A1-reverse primer sequence was: TGGCACAAATGCTACTGTGTCG (eEF1A2-R1), corresponding to nucleotide positions 555â€“576, to give an expected PCR product size of 420 bp. </t>
  </si>
  <si>
    <t>ENST00000298049</t>
  </si>
  <si>
    <t xml:space="preserve">The eEF1A1-reverse primer sequence was: TGGCACAAATGCTACTGTGTCG (eEF1A2-R1), corresponding to nucleotide positions 555â€“576, to give an expected PCR product size of 420 bp. </t>
  </si>
  <si>
    <t xml:space="preserve">Similarly PCR primers specific for the eEF1A2 isoform were designed using the Ensembl cDNA sequence: ENST00000298049. </t>
  </si>
  <si>
    <t xml:space="preserve">The eEF1A2-forward primer sequence was: AGGAGGCTGCTCAGTTCACCT (eEF1A2-F3), corresponding to nucleotide positions 1004â€“1024; and the eEF1A2- reverse primer sequence was: CCGCTCTTCTTCTCCACGTTC (eEF1A2-R3), corresponding to nucleotide positions 1317â€“1336, with an expected PCR product size of 334 bp. Primers were synthesized using the commercial facility at Eurofins MWG Operon (http://www.eurofinsdna.com/products-services/oligonucleotides0.html). </t>
  </si>
  <si>
    <t>GCA_000003625.1</t>
  </si>
  <si>
    <t xml:space="preserve">Processing and analysis of RNA-seq data </t>
  </si>
  <si>
    <t xml:space="preserve">The Trachipleistophora hominis genome and annotation [10] were obtained from NCBI, whilst the genome and annotation of the European rabbit (Oryctolagus cuniculus: GCA_000003625.1) were obtained from the Ensembl database. </t>
  </si>
  <si>
    <t xml:space="preserve">Bowtie2 [99] was used to separately index the genomes of T. hominis and O. cuniculus. Quality control on the raw RNA sequencing reads was performed using FastQC [100] and Illumina sequencing adapters and low quality bases were trimmed using fastq-mcf [101]. In order to quantify the expression levels of T. hominis transcripts, and for novel transcript discovery, TopHat2 [102] was used to map quality-filtered reads from each infected sample to the T. hominis genome. </t>
  </si>
  <si>
    <t>PMC3169524</t>
  </si>
  <si>
    <t>GO:0006979</t>
  </si>
  <si>
    <t xml:space="preserve">(A) Proteins transcribed from genes containing the Rpn4 controlled PACE element were colored red. </t>
  </si>
  <si>
    <t xml:space="preserve">(B) Data points corresponding to proteins with the GO classification: oxidative stress (GO:0006979), were colored orange. </t>
  </si>
  <si>
    <t xml:space="preserve">(C) SILAC ratios were plotted as described in (A). Data points corresponding to proteins with the GO classification: DNA repair (GO:0006281) were colored orange. </t>
  </si>
  <si>
    <t>GO:0006281</t>
  </si>
  <si>
    <t xml:space="preserve">(C) SILAC ratios were plotted as described in (A). </t>
  </si>
  <si>
    <t xml:space="preserve">Data points corresponding to proteins with the GO classification: DNA repair (GO:0006281) were colored orange. </t>
  </si>
  <si>
    <t xml:space="preserve">For all proteins and subselections Pearson correlation coefficients were calculated and R2 values are presented. Proteins with log2 &gt;0.5 or &lt;âˆ’0.5 fold expression changes are listed in Tables S3, S4, S5, S6. </t>
  </si>
  <si>
    <t>PMC3494444</t>
  </si>
  <si>
    <t>GSE10327</t>
  </si>
  <si>
    <t xml:space="preserve">Gene expression by microarray analysis </t>
  </si>
  <si>
    <t xml:space="preserve">The gene expression data of MB tumours (n=61), which are available from NCBI's Gene Expression Omnibus (http://www.ncbi.nlm.nih.gov/geo/; accession number GSE10327) and published by Kool et al (2012), were reanalysed, whereas those of the 12 MB cell lines (D341Med, D425Med, D283Med, DAOY, MHH-MED-1, D556Med, 1580WÃœ, MHH-MED-3, MEB-MED-8S, MHH-MED-4, MEB-MED-8A, and UW228-2) were newly generated. </t>
  </si>
  <si>
    <t xml:space="preserve">In both series, Affymetrix HG U133 Plus 2.0 arrays (Affymetrix) were used. Data analysis was performed using the R2 microarray analysis and visualisation platform (http://r2.amc.nl). </t>
  </si>
  <si>
    <t>GSE21757</t>
  </si>
  <si>
    <t xml:space="preserve">GO term enrichment analysis was carried out with a modified Fisher Exact p-value. </t>
  </si>
  <si>
    <t xml:space="preserve">The three additional published studies1,3,6 (GEO accession number GSE21757, GSE14012, GSE42379) were analysed in a similar way. </t>
  </si>
  <si>
    <t xml:space="preserve">For the time course data the analysis was performed as following: data were RMA37 normalised using the Expression Console from Affymetrix and, since no replicates were provided, fold changes (FC) between each two samples were calculated in Excel. Genes with more than 1.5 FC were classified as DEGs. </t>
  </si>
  <si>
    <t>GSE41732</t>
  </si>
  <si>
    <t xml:space="preserve">The data of Scholey et al. 2013 (Scholey et al. 2013), describing the bovine digital dermatitis (BDD, an infectious foot disease), was used to compare the host response in the cow and zebrafish. </t>
  </si>
  <si>
    <t xml:space="preserve">The raw data with the accession number GSE41732 was obtained from the GEO database and analysed with the GeneTiles software package. </t>
  </si>
  <si>
    <t xml:space="preserve">Comparing the differential expression data from Scholey et al. 2013 (Scholey et al. 2013), we could not validate all transcripts, since 23Â % of the transcripts are retired and are not available anymore, due to the updated version of the Bos taurus 4.0 Ensembl annotation to the COW UMD3.1 Ensembl annotation. All other transcripts could be validated. </t>
  </si>
  <si>
    <t>PMC4794862</t>
  </si>
  <si>
    <t>GSE64285</t>
  </si>
  <si>
    <t xml:space="preserve">However, the direction of the fold change for each of these genes was reversed between the two periods, with the exception of PPP1R1B which followed the same pattern for both periods. </t>
  </si>
  <si>
    <t xml:space="preserve">RNAseq data from the current study are available on NCBIâ€™s Gene Expression Omnibus [23] through GEO Series accession number GSE64285.Fig. 2Multi-dimensional scaling plot of hepatic transcript reads following a period of dietary restriction at the end of Period 1. </t>
  </si>
  <si>
    <t xml:space="preserve">Plot in which distance corresponds to the biological coefficient of variation, with clear separation of RES (blue) and ADLIB (red) treatment groups in gene transcript abundance reads following a period of restricted feeding at the end of Period 1Fig. 3Multi-dimensional scaling plot of hepatic transcript reads following a period of compensatory growth at the end of Period 2. Plot in which distance corresponds to the biological coefficient of variation, with no clear separation between RES (blue) and ADLIB (red) treatment groups in gene transcript abundance reads following a period of compensatory growth at the end of Period 2 </t>
  </si>
  <si>
    <t>PMC4823981</t>
  </si>
  <si>
    <t>GSE63818</t>
  </si>
  <si>
    <t xml:space="preserve">From online available single cell RNA sequencing data of human gonadal cells of first and second trimester (n=328 cells including somatic and germ cells), the expression data in fragments per kilobase of transcript per million (FPKM) of all the female germ cells (n=93) was downloaded from the Gene Expression Omnibus (GEO) database (GEO: GSE63818) (Guo et al., 2015). </t>
  </si>
  <si>
    <t xml:space="preserve">For this analysis all male germ cells (n=149) and gonadal somatic cells (n=86) were excluded. Genes involved in neural crest cell development, migration and differentiation were obtained based on the GO_BP annotation (GO:0014033, GO:0001755, GO:0014033) from http://www.ensembl.org/biomart. </t>
  </si>
  <si>
    <t>PMC6039554</t>
  </si>
  <si>
    <t>GSE66527</t>
  </si>
  <si>
    <t xml:space="preserve">We used two different datasets of gene expression in cell lines, each cell line classified as epithelial (E), mesenchymal (M), or hybrid epithelialâ€“mesenchymal (hybrid E/M). </t>
  </si>
  <si>
    <t xml:space="preserve">The first dataset was from the study by Grosse-Wilde et al. (39), Gene Expression Omnibus (GEO) accession number GSE66527. </t>
  </si>
  <si>
    <t xml:space="preserve">A total of 24 clones established from HMLER cell lines [normal human mammary epithelial cells immortalized and transformed with hTERT and the oncogenes SV40LT and RAS (40)] were sorted into 13 CD24+/CD44âˆ’ E clones and 11 CD24âˆ’/CD44+ M clones. The E clones and the M clones displayed cobble-stone like morphology and dispersed, fibroblast morphology, respectively. </t>
  </si>
  <si>
    <t>PMC6315937</t>
  </si>
  <si>
    <t>GSE98386</t>
  </si>
  <si>
    <t xml:space="preserve">mRNA Data Analysis for miRNA Target Prediction </t>
  </si>
  <si>
    <t xml:space="preserve">For miRNA target gene prediction purposes, mRNA data from our previously published RNA-seq study were retrieved from Gene Expression Omnibus (GSE98386) [4,24]. </t>
  </si>
  <si>
    <t xml:space="preserve">The mRNA dataset comprised of a subset of the same samples that were used for miRNA analysis in the current study (Figure 1). Raw mRNA sequencing read quality was inspected with FastQC v.0.11.3 (http://www.bioinformatics.babraham.ac.uk/projects/fastqc/) before and after the preprocessing step. </t>
  </si>
  <si>
    <t xml:space="preserve">The datasets analysed during the current study are available in the Gene Expression Omnibus repository (GEO), accession numbers GSE108966 and GSE98386. </t>
  </si>
  <si>
    <t>PMC4278900</t>
  </si>
  <si>
    <t>GM10115</t>
  </si>
  <si>
    <t xml:space="preserve">Human chromosome 4/CHO (Chr4/CHO) hybrid cell (GM10115) was obtained from the Coriell Institute for Medical Research. </t>
  </si>
  <si>
    <t xml:space="preserve">Cells were cultured in DMEM-HIGH (Dulbecco's Modified Eagle's Medium, High Glucose with Sodium Pyruvate and L-Glutamine; EuroClone) supplemented with 10% FBS (Foetal Bovine Serum; EuroClone), 1% Penicillin/Streptomycin (100 U/ml final concentration; EuroClone) and Proline (final concentration 0.2 mM; Sigma). Cells were cultured at 37Â°C in a 5% CO2 humidified incubator. </t>
  </si>
  <si>
    <t>PMC6399298</t>
  </si>
  <si>
    <t>NA12877</t>
  </si>
  <si>
    <t xml:space="preserve">Platinum synthetic tumor data </t>
  </si>
  <si>
    <t xml:space="preserve">We downloaded 200Ã— Platinum genomes samplesÂ NA12878 and NA12877 and their truth germline variants (v2017-1.0)18 to construct a virtual tumor and normal pair (ENA accession number PRJEB3246). </t>
  </si>
  <si>
    <t xml:space="preserve">For the normal, we downsampled NA12877 to 50Ã—. For tumor, we constructed three 50Ã— in silico mixture samples with 70, 50, and 25% tumor purities, by independently downsampling NA12877, respectively, at 15Ã—, 25Ã—, and 37.5Ã—, and mixing each with downsampled NA12878 at 35Ã—, 25Ã—, and 12.5Ã—. </t>
  </si>
  <si>
    <t xml:space="preserve">For the normal, we downsampled NA12877 to 50Ã—. </t>
  </si>
  <si>
    <t xml:space="preserve">For tumor, we constructed three 50Ã— in silico mixture samples with 70, 50, and 25% tumor purities, by independently downsampling NA12877, respectively, at 15Ã—, 25Ã—, and 37.5Ã—, and mixing each with downsampled NA12878 at 35Ã—, 25Ã—, and 12.5Ã—. We use the heterozygous and homozygous variants in NA12878, which are reference calls in NA12877 and are at least five bases apart from NA12877 variants and 300 base apart from each other as the truth set for the training and evaluation steps (1,103,285 SNVs and 174,754 INDELs). </t>
  </si>
  <si>
    <t xml:space="preserve">For tumor, we constructed three 50Ã— in silico mixture samples with 70, 50, and 25% tumor purities, by independently downsampling NA12877, respectively, at 15Ã—, 25Ã—, and 37.5Ã—, and mixing each with downsampled NA12878 at 35Ã—, 25Ã—, and 12.5Ã—. </t>
  </si>
  <si>
    <t xml:space="preserve">We use the heterozygous and homozygous variants in NA12878, which are reference calls in NA12877 and are at least five bases apart from NA12877 variants and 300 base apart from each other as the truth set for the training and evaluation steps (1,103,285 SNVs and 174,754 INDELs). Thus, depending on the zygosity of the germline variants in NA12878, somatic mutations across these three tumor mixture ratios have AFs ranging from 12.5 to 70%. </t>
  </si>
  <si>
    <t xml:space="preserve">We use the heterozygous and homozygous variants in NA12878, which are reference calls in NA12877 and are at least five bases apart from NA12877 variants and 300 base apart from each other as the truth set for the training and evaluation steps (1,103,285 SNVs and 174,754 INDELs). </t>
  </si>
  <si>
    <t xml:space="preserve">Thus, depending on the zygosity of the germline variants in NA12878, somatic mutations across these three tumor mixture ratios have AFs ranging from 12.5 to 70%. We also generated another 50Ã— virtual tumor sample by randomly spiking reads from a downsampled (to 50Ã— coverage) NA12878 into a downsampled (to 50Ã— coverage) NA12877 data at heterozygous and homozygous variant locations in NA12878, which are reference calls in NA12877. </t>
  </si>
  <si>
    <t>PMC2830475</t>
  </si>
  <si>
    <t>1YHV</t>
  </si>
  <si>
    <t xml:space="preserve">Pak2 has 93% homology in the catalytic domain. </t>
  </si>
  <si>
    <t xml:space="preserve">Both the inactive (1F3M.PDB) and active conformations (1YHV.PDB) of Pak1 were utilized for analysis of Pak2 [14], [21]. </t>
  </si>
  <si>
    <t xml:space="preserve">The inactive conformation (1F3M.PDB) illustrates a catalytic domain with a disordered activation loop, hydrogen bonding between the Lys138 (Lys141 for Pak1) to the catalytic residue Asp368 (Asp389 for Pak1), and hydrophobic interactions between the AID and the catalytic domain [14]. The active conformation of Pak1, containing only the catalytic domain, shows a conformational change in the activation loop as compared to the inactive conformation [21]. </t>
  </si>
  <si>
    <t xml:space="preserve">Residue numbers are those for Pak2. </t>
  </si>
  <si>
    <t xml:space="preserve">(b) The evolutionary conservation values were normalized to percentage and mapped on the tertiary structure of Pak1 (1YHV.PDB), which is highly homologous to Pak2. </t>
  </si>
  <si>
    <t xml:space="preserve">The levels of Î”E are shown in the color index. The secondary structures, Î±-helices A-J and Î²-sheets 1â€“9, are identified in (b). </t>
  </si>
  <si>
    <t>1ATP</t>
  </si>
  <si>
    <t xml:space="preserve">(b) The histogram represents the statistical coupling energy (Î”Î”E) of the catalytic subunit domain of PKA (residues 43 to 297) perturbed by Thr197 in the activation loop. </t>
  </si>
  <si>
    <t xml:space="preserve">The results are superimposed on the x-ray crystal structure of PKA (1ATP.PDB). </t>
  </si>
  <si>
    <t xml:space="preserve">The color chart is the same as Figure 2. The phosphorylation site Thr197 (blue), the major coupled residues Cys199 and Trp222 (Î”Î”E&gt;3.0, red), and the secondary coupled residues (Î”Î”E between 3.0 and 2.6, orange) are identified. </t>
  </si>
  <si>
    <t>2SRC</t>
  </si>
  <si>
    <t xml:space="preserve">(c) The histogram represents the statistical coupling energy (Î”Î”E) of the Src catalytic domain (residues 267 to 515) perturbed by Tyr416 in the activation loop. </t>
  </si>
  <si>
    <t xml:space="preserve">The statistical coupling residues of Src are shown on the tertiary structure (2SRC.PDB). </t>
  </si>
  <si>
    <t xml:space="preserve">The phosphorylation site Tyr416 (blue), the center of the coupled residues Trp428 (Î”Î”Eâ€Š=â€Š12.06, red), and the secondary coupled residues (Î”Î”E between 12.0 and 7.6, green) are identified. </t>
  </si>
  <si>
    <t xml:space="preserve">Visualization of the reciprocal coupling pairs for Pak2, PKA and Src. </t>
  </si>
  <si>
    <t xml:space="preserve">(a) Four common reciprocal coupling pairs for Pak2 were superimposed on the Pak1 structure (1YHV.PDB) (see Table 1). </t>
  </si>
  <si>
    <t xml:space="preserve">(b) Five specific reciprocal coupling pairs were superimposed on the same structure. (c) Four specific reciprocal coupling pairs for PKA were identified on the PKA structure (1ATP.PDB). </t>
  </si>
  <si>
    <t xml:space="preserve">(b) Five specific reciprocal coupling pairs were superimposed on the same structure. </t>
  </si>
  <si>
    <t xml:space="preserve">(c) Four specific reciprocal coupling pairs for PKA were identified on the PKA structure (1ATP.PDB). </t>
  </si>
  <si>
    <t xml:space="preserve">(d) Two specific reciprocal coupling pairs in Src were shown on 2SRC.PDB. The same color was used when two residues were reciprocally coupled. </t>
  </si>
  <si>
    <t xml:space="preserve">Two fragments (light gray bars), m/z 1476 and 1579, containing Thr402 disappeared after phosphorylation. </t>
  </si>
  <si>
    <t xml:space="preserve">(b) The differences in solvent accessibility are shown on crystal structure of Pak1 (1YHV.PDB). </t>
  </si>
  <si>
    <t xml:space="preserve">Residues, Trp427 (red) and Gly439 (orange), were statistically coupled to Thr402 (blue). Trp427 and Gly439 were in the fragments m/z 1532 and 1828 that had increased solvent accessibility after autophosphorylation. </t>
  </si>
  <si>
    <t>1F3M</t>
  </si>
  <si>
    <t xml:space="preserve">(b) The structure turned 120 degrees counterclockwise from (a) shows the reciprocal coupled ion pair in the hinge region. </t>
  </si>
  <si>
    <t xml:space="preserve">(c) The catalytic domain of Pak (green) binding to the AID (yellow) modified from 1F3M.PDB. </t>
  </si>
  <si>
    <t xml:space="preserve">(d) PKA (green) bound to PKI (yellow) modified from 1ATP.PDB. </t>
  </si>
  <si>
    <t>PMC3229708</t>
  </si>
  <si>
    <t>3MYJ</t>
  </si>
  <si>
    <t xml:space="preserve">Monomeric Î²2m plays a key role in DRA. </t>
  </si>
  <si>
    <t xml:space="preserve">(A) Cartoon representation of human MHC I (PDB code 3MYJ [136]) showing the heavy chain (Î±1, Î±2, Î±3 in red) and the light chain (Î²2m in blue). </t>
  </si>
  <si>
    <t xml:space="preserve">Highlighted are the residues Pro5, Pro14, Pro32, Pro72 and Pro90 (in green sticks, spheres) and the disulfide bond between residues Cys25 and Cys80 (in yellow sticks). (B) Cartoon representation of the solution structure of monomeric native wild-type Î²2m (PDB code 2XKS [9]) showing Î²-strands A (6â€“11), B (21â€“28), C (36â€“41), Câ€² (44â€“45), D (50â€“51), E (64â€“70), F (79â€“83) and G (91â€“94). </t>
  </si>
  <si>
    <t>2XKS</t>
  </si>
  <si>
    <t xml:space="preserve">Highlighted are the residues Pro5, Pro14, Pro32, Pro72 and Pro90 (in green sticks, spheres) and the disulfide bond between residues Cys25 and Cys80 (in yellow sticks). </t>
  </si>
  <si>
    <t xml:space="preserve">(B) Cartoon representation of the solution structure of monomeric native wild-type Î²2m (PDB code 2XKS [9]) showing Î²-strands A (6â€“11), B (21â€“28), C (36â€“41), Câ€² (44â€“45), D (50â€“51), E (64â€“70), F (79â€“83) and G (91â€“94). </t>
  </si>
  <si>
    <t xml:space="preserve">Highlighted are the residues Pro5, Pro14, Pro32, Pro72 and Pro90 (in sticks, spheres) and the disulfide bond between residues Cys25 and Cys80 (in sticks). N, N-terminus; C, C-terminus. </t>
  </si>
  <si>
    <t>1JNJ</t>
  </si>
  <si>
    <t xml:space="preserve">N, N-terminus; C, C-terminus. </t>
  </si>
  <si>
    <t xml:space="preserve">(C) Structures displaying a Î²-bulge and an attached AB-loop: wild-type Î²2m (PDB code 1JNJ [7]) in red, H31Y (PDB code 1PY4 [15]) in green, W60G (PDB code 2VB5 [16]) in blue, H13F (PDB code 3CIQ [55]) in yellow and MHC I (PDB code 3MYJ [136]) in magenta. </t>
  </si>
  <si>
    <t xml:space="preserve">(D) Structures displaying a straight Î²-strand D: wild-type Î²2m (PDB code 1LDS [11]) in red, L39W/W60F/W95F (PDB code 2D4D [137]) in green, wild-type Î²2m (PDB code 2D4F [137]) in blue, wild-type Î²2m (PDB code 2YXF [12]) in yellow, W60G (PDB code 2Z9T [16]) in magenta, W60C (PDB code 3DHJ [14]) in cyan, D59P (PDB code 3DHM [14]) in orange, W60G (PDB code 3EKC [14]) in wheat, K58P/W60G (PDB code 3IB4 [121]) in black and P32A (PDB code 2F8O [58]) in grey. </t>
  </si>
  <si>
    <t>3CIQ</t>
  </si>
  <si>
    <t xml:space="preserve">Molecular description of the IT state using X-ray crystallography and high resolution solution NMR. </t>
  </si>
  <si>
    <t xml:space="preserve">(A) The ribbon overlay shows one monomer of the hexameric crystal structure of H13F (PDB code 3CIQ [55], in blue) and the lowest energy structure of Î”N6 (PDB code 2XKU) [9] (in red). </t>
  </si>
  <si>
    <t xml:space="preserve">The residues Phe30, Pro32, Trp60, Phe62 and His84 are highlighted in sticks. The dashed green box indicates a zoom-in for this region shown in (B). </t>
  </si>
  <si>
    <t xml:space="preserve">Prion-like conversion during amyloid formation. </t>
  </si>
  <si>
    <t xml:space="preserve">(A) Summary showing the structures of wild-type Î²2m (PDB code 2XKS) and a model of IT. </t>
  </si>
  <si>
    <t xml:space="preserve">Above, keys for these conformational states. Native wild-type Î²2m (leftmost), shown above as a circle with cis His31-Pro32 (green Î“), trans His13-Pro14 (blue Î“), His84 (orange circle) and the N-terminal region (residues 1â€“6, blue arrow). </t>
  </si>
  <si>
    <t>2XKU</t>
  </si>
  <si>
    <t xml:space="preserve">Assuming that the fibrils formed at neutral pH are structurally similar to those formed at acidic pH, as suggested by FTIR [135] and solid state NMR [133,134], large conformational changes are required in order to transform the anti-parallel Î²-sheet arrangement of Î”N6 into the parallel in-register arrangement of Î²-strands characteristic of Î²2m amyloid fibrils, as reported recently [132] (reproduced, with permission, from [9]). </t>
  </si>
  <si>
    <t xml:space="preserve">(B) Summary showing the consequences of Î²2m cleavage of the N-terminal hexapeptide that generates Î”N6 as a persistent IT state (PDB code 2XKU). </t>
  </si>
  <si>
    <t xml:space="preserve">Once formed Î”N6 is able to nucleate and elongate its own fibrils and also to cross-seed elongation of its fibrillar seeds with the wild-type protein, leading to the development of long straight amyloid-like fibrils (the image of the fibrils was redrawn from the cryo-EM structure of Î²2m amyloid fibrils from [139]). Furthermore, Î”N6 can transform the innocuous native state of Î²2m via bimolecular collision. </t>
  </si>
  <si>
    <t>PMC3447400</t>
  </si>
  <si>
    <t>1ii6</t>
  </si>
  <si>
    <t xml:space="preserve">(b) Back view of the Eg5 motor domain with Î±4 of the switch II cluster, the neck-linker region as well as the preceding Î±6 helix highlighted in magenta. </t>
  </si>
  <si>
    <t xml:space="preserve">(c) Detailed view of helices Î±4 and Î±6 as well as the neck-linker region of the Eg5â€“ispinesib complex (magenta) superimposed on the apo Eg5 structure (blue; PDB entry 1ii6; Turner et al., 2001 â–¶). </t>
  </si>
  <si>
    <t xml:space="preserve">Interactions of ispinesib with the Eg5 inhibitor-binding region and comparison with other inhibitors of Eg5. (a) Chemical structure of ispinesib (left); stereoview of ispinesib (purple sticks) bound to the allosteric site of Eg5. </t>
  </si>
  <si>
    <t>1TND</t>
  </si>
  <si>
    <t xml:space="preserve">Structure and primary sequence of GÎ±GTP and GÎ±GTP-RGS-PDEÎ³WT. </t>
  </si>
  <si>
    <t xml:space="preserve">A. The cartoon representation of GÎ±GTP structure (PDB code: 1TND) is shown. </t>
  </si>
  <si>
    <t xml:space="preserve">The G protein holds a Ras-like domain and an Î±-helical domain. The interface between Î±-helical and Ras-like domain makes the nucleotide binding cleft. </t>
  </si>
  <si>
    <t>PMC3864932</t>
  </si>
  <si>
    <t>3EUB</t>
  </si>
  <si>
    <t xml:space="preserve">A, Stick representation of E1266 and residues exchanged in mAOX3-â€œactive site1â€-K889H in the crystal structure of mAOX3 WT (pdb:3ZYV). </t>
  </si>
  <si>
    <t xml:space="preserve">B, Stick representation of residues of desulfurated bXO (pdb:3EUB) corresponding to the amino acids in Panel A. C, Stick representation of residues in mAOX3 corresponding to the residues shown in Panel D. Y885 builds hydrogen-bonds to the backbone of G1013 and K889, indicated by yellow dotted lines D, Stick representation of residues involved in a hydrogen network at the entrance to the active site of bXOR. </t>
  </si>
  <si>
    <t xml:space="preserve">The hydrogen-bonding network is established by R880, G1006, I1007, S1008 and N1015 in bXOR represented by yellow dotted lines. Through the interactions, the position and orientation of T1010 is altered in comparison to K1016 of mAOX3 in panel C. Figures were created using MacPymol [56]Ver. </t>
  </si>
  <si>
    <t>PMC4338595</t>
  </si>
  <si>
    <t>4NCO</t>
  </si>
  <si>
    <t xml:space="preserve">A) The structural elements of gp120 are colored on one protomer of the closed, pre-fusion Env trimer (PDB accession code: 4NCO) 10. B) The epitopes of the various NAbs used in this study are highlighted on the structure of the closed, pre-fusion trimer. </t>
  </si>
  <si>
    <t xml:space="preserve">The CD4bs, the target of antibodies b12, VRC01 and PGV04 is shown in orange 8, 21, 22. Glycans at N301 and N332 along the base of V3 make up the PGT123 epitope (magenta) 41. </t>
  </si>
  <si>
    <t xml:space="preserve">Individual plots for the peptides at V1/V2 and V3 are shown in Figure 6, and plots for every peptide are in Supplementary Figures 1 and 2. </t>
  </si>
  <si>
    <t xml:space="preserve">C, D) Differences are mapped onto the closed, pre-fusion trimer crystal structure (PDB accession code: 4NCO) 10, with regions of faster (red) or slower exchange (blue) in the presence of each antibody highlighted. </t>
  </si>
  <si>
    <t xml:space="preserve">Segments unresolved in the crystal structure (V2, V4, and FPPR) are shown as dashed lines. As a reference, the binding surfaces of each bNAb on gp120 are shown in green (PDB: 3NGB, 2NY7) 21, 22. </t>
  </si>
  <si>
    <t>3NGB</t>
  </si>
  <si>
    <t xml:space="preserve">Segments unresolved in the crystal structure (V2, V4, and FPPR) are shown as dashed lines. </t>
  </si>
  <si>
    <t xml:space="preserve">As a reference, the binding surfaces of each bNAb on gp120 are shown in green (PDB: 3NGB, 2NY7) 21, 22. </t>
  </si>
  <si>
    <t xml:space="preserve">Although b12 binds a more open conformation of the trimer 9, 17, 18, for the sake of comparison all data are illustrated on the closed, pre-fusion structure. Butterfly plots show the exchange profiles of SOSIP.664 trimers either unliganded or as complexes with (A) PG9 Fab, (B) PGT123 Fab, (C) 2G12 IgG. </t>
  </si>
  <si>
    <t xml:space="preserve">The differences are mapped onto the trimer crystal structure (D-F), as described in Figure 2. </t>
  </si>
  <si>
    <t xml:space="preserve">As a reference, the approximate positions of the Fabs are shown as transparent surfaces (modeled from PDB accession codes 3NGB, 3U4E and 4NCO) 70, while glycans known to be relevant to the epitopes are shown as magenta sticks 2, 28, 30. </t>
  </si>
  <si>
    <t xml:space="preserve">No structure is yet available for the PGT123-trimer complex, so PGT122 is shown instead as its epitope is very similar (PDB: 4NCO) 2, 10 (A) BG505 and (B)KNH1144 SOSIP.664 trimers were incubated with ligands for various times (from 3 min to 72 h) and resolved by BN-PAGE. (C) 17b was incubated with KNH1144 SOSIP.664 trimers for various times, the complexes captured by protein G beads, resolved by SDS-PAGE and visualized by immunoblotting. </t>
  </si>
  <si>
    <t xml:space="preserve">No structure is yet available for the PGT123-trimer complex, so PGT122 is shown instead as its epitope is very similar (PDB: 4NCO) 2, 10 </t>
  </si>
  <si>
    <t xml:space="preserve">(A) BG505 and (B)KNH1144 SOSIP.664 trimers were incubated with ligands for various times (from 3 min to 72 h) and resolved by BN-PAGE. (C) 17b was incubated with KNH1144 SOSIP.664 trimers for various times, the complexes captured by protein G beads, resolved by SDS-PAGE and visualized by immunoblotting. Identical experiments performed in the presence of BMS-806, NBD-556, and sCD4 reveal that NBD-556 and sCD4 both accelerate 17b binding, while BMS-806 blocks it altogether. </t>
  </si>
  <si>
    <t xml:space="preserve">The other bands represent non-specific binding of the anti-human serum used as the secondary antibody. </t>
  </si>
  <si>
    <t xml:space="preserve">The butterfly and difference plots compare unliganded SOSIP.664 trimers (isolate KNH1144) to (A) the binary complex with 17b Fab, and (B) the ternary complex with sCD4 and 17b Fab. (C) The differences are mapped onto the BG505 SOSIP.664 trimer crystal structure (PDB accession code: 4NCO), as described in Figure 2. </t>
  </si>
  <si>
    <t xml:space="preserve">Contacts with CD4 (yellow) and Fabs (green) are shown as transparent surfaces (modeled relative to the gp120 core from PDB: 1GC1) 24. The regions unresolved in the trimer structure are shown as dashed lines. D) The effects of 17b binding to sCD4-bound SOSIP.664 trimers are similarly mapped onto the CD4-bound conformation of gp120, as modeled into the trimer structure (PDB: 3JWD) 70. </t>
  </si>
  <si>
    <t>1GC1</t>
  </si>
  <si>
    <t xml:space="preserve">Contacts with CD4 (yellow) and Fabs (green) are shown as transparent surfaces (modeled relative to the gp120 core from PDB: 1GC1) 24. </t>
  </si>
  <si>
    <t xml:space="preserve">The regions unresolved in the trimer structure are shown as dashed lines. D) The effects of 17b binding to sCD4-bound SOSIP.664 trimers are similarly mapped onto the CD4-bound conformation of gp120, as modeled into the trimer structure (PDB: 3JWD) 70. The change within HR2 in the ternary complex is not shown, as this region is not resolved in the trimer structure. </t>
  </si>
  <si>
    <t>3JWD</t>
  </si>
  <si>
    <t xml:space="preserve">The regions unresolved in the trimer structure are shown as dashed lines. D) The effects of 17b binding to sCD4-bound SOSIP.664 trimers are similarly mapped onto the CD4-bound conformation of gp120, as modeled into the trimer structure (PDB: 3JWD) 70. </t>
  </si>
  <si>
    <t xml:space="preserve">The change within HR2 in the ternary complex is not shown, as this region is not resolved in the trimer structure. The plots for selected peptides derived from (A) KNH1144 and (B) BG505 SOSIP.664 trimers in unliganded trimer or in complex with sCD4 or various antibodies, as stated. </t>
  </si>
  <si>
    <t>PMC4391263</t>
  </si>
  <si>
    <t>1T7P</t>
  </si>
  <si>
    <t xml:space="preserve">Locations of Ser-305 and Pro-1073. </t>
  </si>
  <si>
    <t xml:space="preserve">The figure was drawn using 3IKM.pdb with duplex DNA based upon alignment of T7 DNA polymerase (1T7P.pdb). </t>
  </si>
  <si>
    <t>PMC4417161</t>
  </si>
  <si>
    <t>4C2M</t>
  </si>
  <si>
    <t xml:space="preserve">Amino acid numbering is based on the yeast AC40 protein. </t>
  </si>
  <si>
    <t xml:space="preserve">(C and D) Space filling model of yeast AC40, derived from the PDB:4C2M crystal structure of Pol I, showing the positions of R271 (green) and the eight amino acids, identified in panel (A), at which the corresponding amino acids of NRPA3 and NRPC3 are distinct (blue). </t>
  </si>
  <si>
    <t xml:space="preserve">(E and F) Space filling models (also derived from PDB:4C2M) showing the interaction sites of yeast subunits A34.5, AC19 and Rpb12 relative to the amino acid positions highlighted in panels (C) and (D). (G and H) Space filling models in which the A135 subunit has been added to the complexes shown in panels (E) and (F). </t>
  </si>
  <si>
    <t xml:space="preserve">(E and F) Space filling models (also derived from PDB:4C2M) showing the interaction sites of yeast subunits A34.5, AC19 and Rpb12 relative to the amino acid positions highlighted in panels (C) and (D). </t>
  </si>
  <si>
    <t xml:space="preserve">(G and H) Space filling models in which the A135 subunit has been added to the complexes shown in panels (E) and (F). </t>
  </si>
  <si>
    <t>PMC5086358</t>
  </si>
  <si>
    <t>1T15</t>
  </si>
  <si>
    <t xml:space="preserve">(b) Ambry's breakpoint detection tools can identify clusters of read pairs with soft clipping which indicate rearrangement breakpoints. </t>
  </si>
  <si>
    <t xml:space="preserve">The structure of BRCA1 p.Trp1837 (shown in magenta with sticks) in the BRCA-BRCT domain (PDB: 1T15 [6]). </t>
  </si>
  <si>
    <t xml:space="preserve">Nearby hydrophobic amino acids sidechains from residue 1837 are shown as sticks. Bound BACH1 peptide is shown as teal stick. </t>
  </si>
  <si>
    <t>PMC5159917</t>
  </si>
  <si>
    <t>2X5P</t>
  </si>
  <si>
    <t xml:space="preserve">The two peptide tags, KTag (orange) with the reactive lysine and SpyTag (blue) with the reactive aspartic acid, can be ligated by the remaining protein domain (SpyLigase, green) by isopeptide bond formation. </t>
  </si>
  <si>
    <t xml:space="preserve">Active-site residues involved in the reaction are indicated (PDB 2X5P). </t>
  </si>
  <si>
    <t xml:space="preserve">(B) SDS-PAGE, Coomassie staining (top), and in-gel fluorescence (bottom) of the reduced Fc-fluorophore conjugates. Reactions were conducted with increasing concentration of SpyLigase (1, 3, and 10â€‰mol eq. over Fc) and 10-fold excess of TAMRA-KTag. </t>
  </si>
  <si>
    <t>PMC5662722</t>
  </si>
  <si>
    <t>4O5N</t>
  </si>
  <si>
    <t xml:space="preserve">(a) The distribution of group specific sites on the structures of HA (PDB:4O5N). </t>
  </si>
  <si>
    <t xml:space="preserve">Sites of group 1 HA and group 2 HA were colored as red and blue, respectively. The sites 190 and 225 in magenta at the receptor binding pocket (RBP) of HA were common in two groups. </t>
  </si>
  <si>
    <t>3TIA</t>
  </si>
  <si>
    <t xml:space="preserve">The sites 190 and 225 in magenta at the receptor binding pocket (RBP) of HA were common in two groups. </t>
  </si>
  <si>
    <t xml:space="preserve">(b) The distribution of group specific sites on the structures of NA (PDB:3TIA). </t>
  </si>
  <si>
    <t xml:space="preserve">Sites of group 1 NA and group 2 NA were colored as red and blue, respectively. H-bond variations of group specific sites in subtypes of group 1 HA (c), group 2 HA (d), group 1 NA (e), and group 2 NA (f). </t>
  </si>
  <si>
    <t>PMC6152768</t>
  </si>
  <si>
    <t>1PIN</t>
  </si>
  <si>
    <t xml:space="preserve">Structural features of the human Pin1 (Protein Data Bank (PDB) ID: 1PIN [11]). </t>
  </si>
  <si>
    <t xml:space="preserve">(A) Ribbon representation of the full-length Pin1 is shown. The Pin1-WW domain and the flexible linker are shown as the orange ribbon and as the dashed grey line, respectively (right-hand side). </t>
  </si>
  <si>
    <t>PMC6171375</t>
  </si>
  <si>
    <t>2F9Q</t>
  </si>
  <si>
    <t xml:space="preserve">The Three Dimensional Structures (3D) of Cytochromes P450 Enzymes in Ribbon Representations, A- The secondary structure (PDB ID, 2F9Q) of CYP2D6 has a well-defined binding pocket above the heme group containing amino acid (illustrated in green and surface structure) residues that are implicated in recognition and binding of substrate (Asp-301, Glu-216, Phe-483, and Phe-120) [95]. </t>
  </si>
  <si>
    <t xml:space="preserve">B- The secondary structure of CYP2A6 (PDB 3T3Q). The amino acid forming the active site is indicated in surface structure and green color (Phe 300, Ala 301, Ser208, Ser369 and Leu370). </t>
  </si>
  <si>
    <t>3T3Q</t>
  </si>
  <si>
    <t xml:space="preserve">B- The secondary structure of CYP2A6 (PDB 3T3Q). </t>
  </si>
  <si>
    <t xml:space="preserve">The amino acid forming the active site is indicated in surface structure and green color (Phe 300, Ala 301, Ser208, Ser369 and Leu370). C- The secondary structure of P450 2C9 (PDB ID, 1R9O). </t>
  </si>
  <si>
    <t>1R9O</t>
  </si>
  <si>
    <t xml:space="preserve">The amino acid forming the active site is indicated in surface structure and green color (Phe 300, Ala 301, Ser208, Ser369 and Leu370). </t>
  </si>
  <si>
    <t xml:space="preserve">C- The secondary structure of P450 2C9 (PDB ID, 1R9O). </t>
  </si>
  <si>
    <t xml:space="preserve">The sites of two important mutations are shown in surface structure and green color (R144C and 359I&gt;L). D- The secondary structure of CYP2C19 (PDB code ID, 4GQS). </t>
  </si>
  <si>
    <t>4GQS</t>
  </si>
  <si>
    <t xml:space="preserve">The sites of two important mutations are shown in surface structure and green color (R144C and 359I&gt;L). </t>
  </si>
  <si>
    <t xml:space="preserve">D- The secondary structure of CYP2C19 (PDB code ID, 4GQS). </t>
  </si>
  <si>
    <t xml:space="preserve">The site of SNP that results in alteration of the amino acid residue R442C is illustrated in surface structure and green color. E. the secondary structure of CYP1B1 (PDB ID, 3PM0). </t>
  </si>
  <si>
    <t>3PM0</t>
  </si>
  <si>
    <t xml:space="preserve">The site of SNP that results in alteration of the amino acid residue R442C is illustrated in surface structure and green color. </t>
  </si>
  <si>
    <t xml:space="preserve">E. the secondary structure of CYP1B1 (PDB ID, 3PM0). </t>
  </si>
  <si>
    <t xml:space="preserve">There are two important single nucleotide variations in CYP1B1 gene in A119S and L432V that resulted in disease phenotypes. The heme molecule is not shown. </t>
  </si>
  <si>
    <t>PMC6341276</t>
  </si>
  <si>
    <t>1Q1M</t>
  </si>
  <si>
    <t xml:space="preserve">(a) Superimposed structures of PTP1B (PDB ID: 1Q1M) and TCPTP (PDB ID: 1L8K) which are shown in blue and red, respectively. </t>
  </si>
  <si>
    <t xml:space="preserve">The inhibitor is shown by ball-and-stick with a transparent surface. (b) Structure of the inhibitor labeled with oxygen and nitrogen atoms. </t>
  </si>
  <si>
    <t>PMC6359293</t>
  </si>
  <si>
    <t>1OKS</t>
  </si>
  <si>
    <t xml:space="preserve">(A) Schematic representation of the C-terminal domain of the nucleoprotein (N) of measles virus (MeV) NTAIL (upper panel) and cartoon representation of an NTAIL conformer generated using Flexible-Mecano [49]. </t>
  </si>
  <si>
    <t xml:space="preserve">(B) Ribbon representation of the crystal structure of the C-terminal X domain of the phosphoprotein of MeV XD (PDB code 1OKS). </t>
  </si>
  <si>
    <t xml:space="preserve">(C) The structure of the chimeric construct made of MeV XD (blue) and of the molecular recognition element MoRE of NTAIL (red) (PDB code 1T6O). (D) Cartoon representation of the crystal structure of hsp70 based on PDB codes 1HJO and 4JNF. </t>
  </si>
  <si>
    <t>1T6O</t>
  </si>
  <si>
    <t xml:space="preserve">(C) The structure of the chimeric construct made of MeV XD (blue) and of the molecular recognition element MoRE of NTAIL (red) (PDB code 1T6O). </t>
  </si>
  <si>
    <t xml:space="preserve">(D) Cartoon representation of the crystal structure of hsp70 based on PDB codes 1HJO and 4JNF. The relative orientation of the two hsp70 domains (i.e., amino acids 3 to 382 and amino acids 389 to 610) is based on the structure of a form encompassing residues 1 to 554 (PDB code 1YUW). </t>
  </si>
  <si>
    <t>1HJO</t>
  </si>
  <si>
    <t xml:space="preserve">(D) Cartoon representation of the crystal structure of hsp70 based on PDB codes 1HJO and 4JNF. </t>
  </si>
  <si>
    <t xml:space="preserve">The relative orientation of the two hsp70 domains (i.e., amino acids 3 to 382 and amino acids 389 to 610) is based on the structure of a form encompassing residues 1 to 554 (PDB code 1YUW). The three constituent domains of hsp70, i.e., nucleotide binding domain (NBD, aa 1 to 384), peptide binding domain (PBD, aa 384 to 543) and â€œlidâ€ (aa 543 to 641) (see [18] and references therein cited) are highlighted. </t>
  </si>
  <si>
    <t>1YUW</t>
  </si>
  <si>
    <t xml:space="preserve">The relative orientation of the two hsp70 domains (i.e., amino acids 3 to 382 and amino acids 389 to 610) is based on the structure of a form encompassing residues 1 to 554 (PDB code 1YUW). </t>
  </si>
  <si>
    <t xml:space="preserve">The three constituent domains of hsp70, i.e., nucleotide binding domain (NBD, aa 1 to 384), peptide binding domain (PBD, aa 384 to 543) and â€œlidâ€ (aa 543 to 641) (see [18] and references therein cited) are highlighted. Effect of the N-terminal fuzzy region of NTAIL on XD and hsp70 binding. </t>
  </si>
  <si>
    <t>PMC5331061</t>
  </si>
  <si>
    <t>NM_000500.6</t>
  </si>
  <si>
    <t xml:space="preserve">Reference Sequence NM_000500.6 was used. </t>
  </si>
  <si>
    <t xml:space="preserve">Both patients and their parents gave written informed consent to recently re-performed mutation analysis and to the publication of their data. </t>
  </si>
  <si>
    <t>PMC3325407</t>
  </si>
  <si>
    <t>rs1800414</t>
  </si>
  <si>
    <t xml:space="preserve">Outside of East and Southeast Asia, the C allele is only found in low frequencies in the Adygei, Chuvash, and Hungarians in Europe (&gt;1â€“3.6%), the Yakut in Siberia (8.8%), and the Micronesians in the Pacific Islands (4.2%).Fig.Â 4Global rs1800414 derived-allele distribution and frequencies. </t>
  </si>
  <si>
    <t xml:space="preserve">This figure shows the distribution of the derived allele of rs1800414 interpolated on a world map (a) and as a bar graph (b). </t>
  </si>
  <si>
    <t xml:space="preserve">The derived allele is essentially restricted to East Asia, with the highest frequencies in Eastern East Asia, midrange frequencies in Southeast Asia, and the lowest frequencies in Western China and some Eastern European populations </t>
  </si>
  <si>
    <t>PMC3480684</t>
  </si>
  <si>
    <t>rs16940212</t>
  </si>
  <si>
    <t xml:space="preserve">The histogram (Y axis on right, black bars) represents mean HDL-C concentrations. </t>
  </si>
  <si>
    <t xml:space="preserve">(A) Eight single nucleotide polymorphisms (SNPs) including the risk alleles (rs10503669 at LPL and rs16940212 at LIPC). </t>
  </si>
  <si>
    <t xml:space="preserve">(B) Six SNPs without the risk alleles (rs10503669 at LPL and rs16940212 at LIPC). Combined effects of risk alleles on triglyceride (TG). </t>
  </si>
  <si>
    <t xml:space="preserve">(B) Six SNPs without the risk alleles (rs10503669 at LPL and rs16940212 at LIPC). </t>
  </si>
  <si>
    <t xml:space="preserve">Combined effects of risk alleles on triglyceride (TG). Allelic dosage scores are plotted on the X axis. </t>
  </si>
  <si>
    <t>PMC3753249</t>
  </si>
  <si>
    <t>rs1916207</t>
  </si>
  <si>
    <t xml:space="preserve">The CNVs detected by PennCNV were shown by black bars. </t>
  </si>
  <si>
    <t xml:space="preserve">(a) Loss of an intergenic region on chromosome 11 between rs1916207 and rs554110 (chr11: 50,545,009â€“50,586,426), (b) gain of MAP4K3 gene between rs12151392 and rs2373530 (chr2: 39,372,016â€“39,428,488), (c) homozygous loss of HLA-B gene between rs9295976 and rs28367708 (chr6: 31,389,749â€“31,393,270), (d) loss of EPHA3 gene between rs2063589 and rs870899 (chr3: 89,485,137â€“89,499,861) (NCBI37/hg19). </t>
  </si>
  <si>
    <t>PMC4309091</t>
  </si>
  <si>
    <t>rs4950928</t>
  </si>
  <si>
    <t xml:space="preserve">Median levels of YKLâ€40 (from the caseâ€control study, left column) and rates for incident stroke, major cardiovascular events, and allâ€cause mortality (from the total study population) according to variation in CHI3L1. </t>
  </si>
  <si>
    <t xml:space="preserve">Data are shown for the lead SNP rs4950928 and for rs946263 and rs10399805. CHI3L1 indicates chitinase 3â€like 1 gene; CV, cardiovascular; SNPs, singleâ€nucleotide polymorphisms. </t>
  </si>
  <si>
    <t>PMC4964384</t>
  </si>
  <si>
    <t>rs3842570</t>
  </si>
  <si>
    <t xml:space="preserve">Schematic representation of the newly identified transcripts within the CAPN10 gene locus. </t>
  </si>
  <si>
    <t xml:space="preserve">Genomic localization of the SNPs rs3842570 (A) and rs3792267 (B) in the CAPN10 gene are shown. </t>
  </si>
  <si>
    <t xml:space="preserve">In the upper part of each panel: approximate localization of the SNPs according to RefSeq, Ensembl, Aceview, GENCODE and ESTdb annotations (boxes indicate the exons, whose numbers are shown above). The blue arrows indicate the genomic localization of the polymorphisms. </t>
  </si>
  <si>
    <t>PMC5122352</t>
  </si>
  <si>
    <t>rs2853677</t>
  </si>
  <si>
    <t xml:space="preserve">Snail1 disrupts long range communication between the intronic enhancer and the TERT promoter </t>
  </si>
  <si>
    <t xml:space="preserve">(A) Snail1 was overexpressed in H446 cells that harbor T/T genotype of rs2853677. </t>
  </si>
  <si>
    <t xml:space="preserve">3C was performed to test the effect of Snail1 overexpression on proximity of the TERT enhancer and the promoter in H446 cells. Upper panels show representative PCR products. </t>
  </si>
  <si>
    <t xml:space="preserve">Mean Â± SD indicate 3 independent chromatin preparations. </t>
  </si>
  <si>
    <t xml:space="preserve">(B) Snail1 was overexpressed in H209 cells that harbor C/C genotype of rs2853677. </t>
  </si>
  <si>
    <t xml:space="preserve">3C was performed to test the effect of Snail1 overexpression on proximity of the TERT enhancer and the promoter in H209 cells. (C) Western blot showing the expression of Snail1 in variant cells. </t>
  </si>
  <si>
    <t>PMC5598801</t>
  </si>
  <si>
    <t>rs10929303</t>
  </si>
  <si>
    <t xml:space="preserve">Allele discrimination plot showing alleles as wild-type homozygous C/C (lower right cluster), mutant heterozygous allele C/T (middle cluster), and mutant homozygous T/T (upper right cluster) for the SNP rs10929303 by TaqMan SNP genotyping assay using ViiA 7â„¢ Software, Applied Biosystem, USA. </t>
  </si>
  <si>
    <t xml:space="preserve">SNP indicates single nucleotide polymorphism. Allele discrimination plot showing alleles as wild-type homozygous C/C (lower right cluster), mutant heterozygous C/G (middle cluster), and mutant homozygous G/G (upper left) for the SNP rs8330 by TaqMan SNP genotyping assay using ViiA 7â„¢ Software, Applied Biosystem, USA. </t>
  </si>
  <si>
    <t>rs8330</t>
  </si>
  <si>
    <t xml:space="preserve">SNP indicates single nucleotide polymorphism. </t>
  </si>
  <si>
    <t xml:space="preserve">Allele discrimination plot showing alleles as wild-type homozygous C/C (lower right cluster), mutant heterozygous C/G (middle cluster), and mutant homozygous G/G (upper left) for the SNP rs8330 by TaqMan SNP genotyping assay using ViiA 7â„¢ Software, Applied Biosystem, USA. </t>
  </si>
  <si>
    <t>PMC3499474</t>
  </si>
  <si>
    <t>P17563</t>
  </si>
  <si>
    <t xml:space="preserve">Specificity of the anti-phosphoproteins antibodies. </t>
  </si>
  <si>
    <t xml:space="preserve">The phosphoserine specific antibodies pSset recognized aldehyde dehydrogenase (P47738) and selenium-binding protein 1 (P17563), whereas the MPM-2, sYset and 4G10 identified the former only. </t>
  </si>
  <si>
    <t xml:space="preserve">Oâ€Š=â€Šspots identified as selenium-binding protein 1 (P17563); Xâ€Š=â€Šspots identified as aldehyde dehydrogenase (P47738). On the right side are depicted the same membrane after cCCB post staining. </t>
  </si>
  <si>
    <t xml:space="preserve">Oâ€Š=â€Šspots identified as selenium-binding protein 1 (P17563); Xâ€Š=â€Šspots identified as aldehyde dehydrogenase (P47738). </t>
  </si>
  <si>
    <t xml:space="preserve">On the right side are depicted the same membrane after cCCB post staining. </t>
  </si>
  <si>
    <t>PMC3528259</t>
  </si>
  <si>
    <t>Q9PVE3</t>
  </si>
  <si>
    <t xml:space="preserve">Multiple sequence alignment of Fraction P V-1. </t>
  </si>
  <si>
    <t xml:space="preserve">The boxes represent conserved amino acids. B. asper M1-3-3 Swiss Protein ID: Q9PVE3.1, GenBank ID: AAF14241.1|AF109911, Myotoxin B. asper PDB ID: 1CLP_A, Myotoxin-II B. asper Swiss Protein ID: P24605.3, Bothropstoxin-Ia B. jararacussu GenBank ID: CAA55334.2, BnSP-7 B. neuwiedi Q9IAT9.2, Piratoxin-II Bothrops pirajai P82287.1, Piratoxin-I B. pirajai Swiss Protein ID: 58399.2, Myotoxin-I B. atrox Swiss Protein ID: P82287.1. </t>
  </si>
  <si>
    <t xml:space="preserve">Multiple sequence alignment of Fraction P V-2. The boxes represent conserved amino acids. </t>
  </si>
  <si>
    <t>Q90249</t>
  </si>
  <si>
    <t xml:space="preserve">M1-3-3 B. asper Swiss Protein ID: Q9PVE3.1, Myotoxin-II B. asper Swiss Protein ID: P24605.3, piratoxin-II B. pirajai Swiss Protein ID: P82287, Piratoxin-I B. pirajai Swiss Protein ID: 58399.2, Bothropstoxin-Ia B. jararacussu GenBank ID: CAA55334.2, BnSP-7 B. neuwiedi Swiss Protein ID: Q9IAT9.2. </t>
  </si>
  <si>
    <t xml:space="preserve">BOJU-I B. jararacussu Swiss Protein ID: Q90249.3, Myotoxin-II B. moojeni GenBank ID: AAF66702.1. </t>
  </si>
  <si>
    <t xml:space="preserve">Multiple sequence alignment of Fraction P V-4. The boxes represent conserved amino acid. </t>
  </si>
  <si>
    <t>P20474</t>
  </si>
  <si>
    <t xml:space="preserve">The boxes represent conserved amino acid. </t>
  </si>
  <si>
    <t xml:space="preserve">Myotoxin-III B. asper Swiss Protein ID: P20474.2, BthTx-II B. jararacussu Swiss Protein ID: P45881.1, PLA2 S. miliarius GenBank ID: ABY77926.1, N6 PLA2 C. godmani GenBank ID: AAR14161.1, N6 PLA2 B. schlegelii GenBank ID: AAR14162.1, PLA-N T. flavoviridis GenBank ID: BAC56893, PA2B_AGKAG D. acutus Swiss Protein ID: Q1ZY03, Variant ammodytoxin-B V. aspis GenBank ID: CAE47279.1, PLA2 S. c. tergeminus Accession number GenBank ID: ABY77930.1. </t>
  </si>
  <si>
    <t xml:space="preserve">Multiple sequence alignment of Fraction P VI. The boxes represent conserved amino acid. </t>
  </si>
  <si>
    <t>Q9IAT9</t>
  </si>
  <si>
    <t xml:space="preserve">Myotoxin-II B. asper Swiss Protein ID: P24605.1, Piratoxin-I B. pirajai Swiss Protein ID: P58399.2, Piratoxin-II B. pirajai Swiss Protein ID: P82287.3, BthTx-Ia B. jararacussu GenBank ID: CAA55334, BnSP-7 B. neuwiedi Swiss Protein ID: Q9IAT9.2, myotoxin-II B. moojeni PDB ID: 1XXS_2, MjTx-I B. moojeni Swiss Protein ID: P82114.1, BaTx B. alternatus Swiss Protein ID: P86453.1. </t>
  </si>
  <si>
    <t>PMC2174975</t>
  </si>
  <si>
    <t>AAF58275</t>
  </si>
  <si>
    <t xml:space="preserve">Drosophila Opa1 Is an Ortholog of Human OPA1 </t>
  </si>
  <si>
    <t xml:space="preserve">To identify the Drosophila ortholog of human OPA1, we performed BLAST searches with the human OPA1 cDNA and amino acid sequences. CG8479 (GenBank [http://www.ncbi.nlm.nih.gov/Genbank], protein accession number: AAF58275) was identified as a Drosophila ortholog of hOPA1 (E = 0.0). </t>
  </si>
  <si>
    <t xml:space="preserve">To further characterize dOpa1, we used multiple sequence comparison by log expectation (MUSCLE) algorithm to perform amino acid sequence alignments of human OPA1 (hOPA1), mouse Opa1 (mOpa1), CG8479 (dOPA1), and Yeast Mgm1 (Figure S1). In all four organisms, the GTPase domain was the most conserved region and the basic domain was the least conserved region. </t>
  </si>
  <si>
    <t>PMC2483930</t>
  </si>
  <si>
    <t>X01843</t>
  </si>
  <si>
    <t xml:space="preserve">Reverse transcriptase and cDNA quantification by real-time PCR on the Lightcycler (Roche Diagnostics) was performed as recently described [28] using the DNA Master Hybridization Probe Kit (Roche Diagnostics) according to the manufacturers instructions. </t>
  </si>
  <si>
    <t xml:space="preserve">Amplification primers used were: VSG AnTat 1.1E (GenBank accession X01843): (forward 5â€²-GAA TGC GAC ACG GAA AGC G-3â€², reverse 5â€²-CGT CGT TGG CTG CTT GGA G; 399 base pair product), VSG MITat 1.2 (forward 5â€²-ATG GAC ACC AGC GGA ACA AAC-3â€², reverse 5â€²-TCC AGG CGT CGA TCC ACG-3â€²; 259 base pair product), gene tubulin zeta (GenBank accession AF241275) (forward 5â€²-TCC CGT CCA TTT CAG GTC C-3â€², reverse 5â€²-GTG CAT CAG CAT ACC ATC CAG T-3â€²; 294 base pair product). </t>
  </si>
  <si>
    <t xml:space="preserve">Specific hybridization probes for the three genes were respectively VSG AnTat 1.1E flourescein labeled 5â€²-CTG CT TGC TTG TAG GTG CTG CCG-3â€², LC640 5â€²-CGT TAC AGT TGC CAG TTT AGC TGC GA-3â€², VSG MITat 1.2 (GenBank accession X56762) flourescein labeled 5â€²-TAG CGA ACA GCC AAA CAG CCG TCA C-3â€², LC705 5â€²- GTC CAG GCG CTC GAT GCA TTA CAG-3â€², and (Tubulin zeta) flourescein labeled 5â€²-TGC CTG TAC CAC CAG CTA AAC TGT GT-3â€², LC640 5â€²-TAC CAA AAT TGC CTC AAA CTC CTC CG-3â€²). A standard curve for AnTat 1.1E, MITat 1.2 and tubulin zeta, was established by 10-fold dilutions of a positive sample and included as a standard and a â€œcalibrator controlâ€. </t>
  </si>
  <si>
    <t>X56762</t>
  </si>
  <si>
    <t xml:space="preserve">Specific hybridization probes for the three genes were respectively VSG AnTat 1.1E flourescein labeled 5â€²-CTG CT TGC TTG TAG GTG CTG CCG-3â€², LC640 5â€²-CGT TAC AGT TGC CAG TTT AGC TGC GA-3â€², VSG MITat 1.2 (GenBank accession X56762) flourescein labeled 5â€²-TAG CGA ACA GCC AAA CAG CCG TCA C-3â€², LC705 5â€²- GTC CAG GCG CTC GAT GCA TTA CAG-3â€², and (Tubulin zeta) flourescein labeled 5â€²-TGC CTG TAC CAC CAG CTA AAC TGT GT-3â€², LC640 5â€²-TAC CAA AAT TGC CTC AAA CTC CTC CG-3â€²). </t>
  </si>
  <si>
    <t xml:space="preserve">A standard curve for AnTat 1.1E, MITat 1.2 and tubulin zeta, was established by 10-fold dilutions of a positive sample and included as a standard and a â€œcalibrator controlâ€. Target mRNA levels in IgM+/+, ÂµMT and IgMâˆ’/âˆ’ derived trypanosomes were determined by comparing the sample threshold cycle number against the target gene standard curve using the Second Derivative Maximum function of the Lightcycler software (Roche Diagnostics). </t>
  </si>
  <si>
    <t>FH434354</t>
  </si>
  <si>
    <t xml:space="preserve">Samsun) TAS3-like sequence showed almost 100% identity to the Nicotiana tabacum (cv. </t>
  </si>
  <si>
    <t xml:space="preserve">Hicks Broadleaf) genomic sequence obtained in the frame of Tobacco Genome Initiative (GenBank accession no. FH434354) and 78% identity to the Solanum lycopersicum (cv. </t>
  </si>
  <si>
    <t xml:space="preserve">Heinz 1706) chromosome 11 BAC clone (GenBank accession no. DU917444) (Figure 2). Unlike Arabidopsis thaliana DNA showing only one visible DNA band after PCR amplification, Nicotiana tabacum DNA consistently produced a second minor PCR product of about 170 bp in length (Figure 1(a)). </t>
  </si>
  <si>
    <t>DU917444</t>
  </si>
  <si>
    <t xml:space="preserve">Heinz 1706) chromosome 11 BAC clone (GenBank accession no. DU917444) (Figure 2). </t>
  </si>
  <si>
    <t xml:space="preserve">Unlike Arabidopsis thaliana DNA showing only one visible DNA band after PCR amplification, Nicotiana tabacum DNA consistently produced a second minor PCR product of about 170 bp in length (Figure 1(a)). Since no indications on existence of miR390-dependent TAS3-like genes with so closely arranged miRNA target sites were found in the literature and sequence databases, cloning and sequencing of the minor PCR fragment was carried out. </t>
  </si>
  <si>
    <t>FH734100</t>
  </si>
  <si>
    <t xml:space="preserve">Particularly, it showed 96% identity to Nicotiana tabacum (cv. </t>
  </si>
  <si>
    <t xml:space="preserve">Hicks Broadleaf) genomic survey sequences (GSS) obtained in the frame of Tobacco Genome Initiative (GenBank accessions nos. FH734100, FH203124 and FH011695), 91% identity to EST sequence of Nicotiana tabacum (cv. </t>
  </si>
  <si>
    <t xml:space="preserve">SNN) (GenBank accession nos. AM791738), 79% identity to the Solanum tuberosum EST sequence (GenBank accession no. FG548921), 78% identity to the Solanum lycopersicum chromosome 12 clone LE_HBa-26C13 (GenBank accession nos. AC209585) and the Solanum lycopersicum EST sequence (GenBank accession nos. BE459870). Somewhat lesser identity (73-74%) was also revealed for EST sequences from Solanum phureja (GenBank accession nos. FG647537) and Solanum tuberosum (GenBank accessions nos. BQ514736 and BI431636) (Figure 3 and data not shown). </t>
  </si>
  <si>
    <t>AM791738</t>
  </si>
  <si>
    <t xml:space="preserve">SNN) (GenBank accession nos. AM791738), 79% identity to the Solanum tuberosum EST sequence (GenBank accession no. FG548921), 78% identity to the Solanum lycopersicum chromosome 12 clone LE_HBa-26C13 (GenBank accession nos. AC209585) and the Solanum lycopersicum EST sequence (GenBank accession nos. BE459870). </t>
  </si>
  <si>
    <t xml:space="preserve">Somewhat lesser identity (73-74%) was also revealed for EST sequences from Solanum phureja (GenBank accession nos. FG647537) and Solanum tuberosum (GenBank accessions nos. BQ514736 and BI431636) (Figure 3 and data not shown). These data indicated that 170 bp-long PCR-amplified fragments corresponded to the genuine Nicotiana tabacum (cv. </t>
  </si>
  <si>
    <t>FG647537</t>
  </si>
  <si>
    <t xml:space="preserve">Somewhat lesser identity (73-74%) was also revealed for EST sequences from Solanum phureja (GenBank accession nos. FG647537) and Solanum tuberosum (GenBank accessions nos. BQ514736 and BI431636) (Figure 3 and data not shown). </t>
  </si>
  <si>
    <t xml:space="preserve">These data indicated that 170 bp-long PCR-amplified fragments corresponded to the genuine Nicotiana tabacum (cv. Samsun) genome fragment potentially encoding a new type of ta-siARF RNA precursors. </t>
  </si>
  <si>
    <t xml:space="preserve">On the other hand, RNA template for the EST sequence of Nicotiana tabacum (cv. </t>
  </si>
  <si>
    <t xml:space="preserve">SNN) (GenBank accession no. AM791738) with 91% identity to our â€œshortâ€ TAS sequence from Nicotiana tabacum (cv. </t>
  </si>
  <si>
    <t xml:space="preserve">Samsun) (Figure 3) was isolated from 5-day seedlings. These data suggest that the novel type of miR390-dependent TAS elements might be expressed in tobacco only at early stages of ontogenesis. </t>
  </si>
  <si>
    <t>FJ804751</t>
  </si>
  <si>
    <t xml:space="preserve">Sequences of N. tabacum and N. benthamiana miR390 complementary sites originate from primers used for the amplification of ta-siARF loci. </t>
  </si>
  <si>
    <t xml:space="preserve">GeneBank accession numbers of the sequences included in the alignment are as follows: Nicotiana tabacum, FJ804751; Nicotiana benthamiana, FJ804742; Arabidopsis thaliana, BX838290; Glycine max, BE330988; Manihot esculenta, CK652751; Malus domestica, CN490861; Vitis vinifera, DT025007; Populus trichocarpa, DT498974; Lycopersicon esculentum, DV105041. </t>
  </si>
  <si>
    <t xml:space="preserve">Nucleotide sequence alignment of â€œ170-nt-longâ€ ta-siARF loci of dicot plants. Sequences of Nicotiana tabacum, Datura stramonium, Solanum demissum, and Physalis longifolia (undelined) were determined in this study the others were from GeneBank. </t>
  </si>
  <si>
    <t>FJ804750</t>
  </si>
  <si>
    <t xml:space="preserve">Sequences of C. revoluta miR390 complementary sites originate from primers used for the amplification of ta-siARF loci. </t>
  </si>
  <si>
    <t xml:space="preserve">GeneBank accession numbers of the sequences included in the alignment are as follows: Cycas revoluta, FJ804750; Picea sitchensis, EF086492; Pinus pinaster, BX682439; Pinus taeda, CV034496; Picea sitchensis, CO220369; Zamia fischeri, DY034932; Cryptomeria japonica, DC432705. </t>
  </si>
  <si>
    <t xml:space="preserve">Nucleotide sequence alignment of ta-siARF loci of mosses. (a) Alignment of Brachythecium latifolium clone 50 Br sequence and Physcomitrella patens TAS3d. </t>
  </si>
  <si>
    <t>PMC2824756</t>
  </si>
  <si>
    <t>AE008683</t>
  </si>
  <si>
    <t xml:space="preserve">Official nomenclature for V and J genes is chosen according to the IMGT database (http://imgt.cines.fr). </t>
  </si>
  <si>
    <t xml:space="preserve">NCBI (National Center for Biotechnology Information) accession numbers are AE008683-AE008686 for the mouse V region and M64239 for the J region. </t>
  </si>
  <si>
    <t xml:space="preserve">Positions of each V and J genes were calculated based on these data as previously described [6]. </t>
  </si>
  <si>
    <t>PMC2853572</t>
  </si>
  <si>
    <t>EJ790319</t>
  </si>
  <si>
    <t xml:space="preserve">Trehalases were from Aedes aegypti (Aa), Anopheles gambiae(Ag), Apis mellifera (Am), Bombyx mori (Bm), Drosophila melanogaster (Dm), Drosophila simulans (Ds), Nasonia vitripennis (Nv), Ostrinia furnacalis (Of), Pimpla hypochondriaca (Ph), Spodoptera exigua (Se), Spodoptera frugiperda (Sf), Tribolium castaneum (Tc), Nilaparvata lugensand (Nl), Tenebrio molitor (Tm), Mus musculus (Mm) and Homo sapiens (Hs). </t>
  </si>
  <si>
    <t xml:space="preserve">The GenBank numbers (cDNA) are as follows: Aa-2 (XM_001660243), Ag-2 (XM_320471), Am-2 (NM_001112671), Bm-2 (NM_001043445), Dm-2 (DQ864060), Ds-2 (DQ864075), Nv-2 (XM_001602129), Of-2 (EF426723), Tc-2 (XM_967517), Nl-2 (GQ397451), Sf-2 (EU872435), Se-2 (EU106080), Bm-1 (D86212), Of-1 (EF426724), Ph-1 (AJ459958), Sf-1 (DQ447188), Se-1 (EU427311), Tc-1 (XM_968826), Tm-1 (D11338), Am-1 (XM_393963), Nl-1 (EJ790319), Mm (NM_021481), Hs (NM_007180). </t>
  </si>
  <si>
    <t>PMC2918284</t>
  </si>
  <si>
    <t>BC033459</t>
  </si>
  <si>
    <t xml:space="preserve">MSCV-NUP98-HOXA9-IRES-YFP was cloned into the MSCV-IRES-tNGFR vector. </t>
  </si>
  <si>
    <t xml:space="preserve">Numb cDNA (p65 isoform, NCBI Accession number BC033459) was cloned into the MSCV-IRES-GFP vector. </t>
  </si>
  <si>
    <t xml:space="preserve">Msi2 cDNA (IMAGE clone ID 40045350) was purchased from Open Biosystems, and its protein coding region was cloned into MSCV-IRES-GFP or -CFP. Short hairpin RNA (shRNA) constructs were designed and cloned in MSCV/LTRmiR30-PIG (LMP) vector from Open Biosystems according to their instructions. </t>
  </si>
  <si>
    <t>PMC3040497</t>
  </si>
  <si>
    <t>AL611946</t>
  </si>
  <si>
    <t xml:space="preserve">A heterogeneous set of peers (three nodes running Linux Fedora core; four nodes running Windows Vista Ultimate, three nodes running Sun Open Solaris 10) having different configurations were used for running the algorithm as a Grid service using the A3pviGrid agents running on their VM's or individual user space. </t>
  </si>
  <si>
    <t xml:space="preserve">In this project, human DNA sequence (GenBankID: AL611946) has been used as the database of choice. </t>
  </si>
  <si>
    <t xml:space="preserve">The size of this sequence is 44,921 base pairs (bp). </t>
  </si>
  <si>
    <t>AE005673</t>
  </si>
  <si>
    <t xml:space="preserve">The initial analysis of transcripts and proteins took as a reference the coordinates, ORF prediction and annotation for the C. crescentus reference strain CB15 (GeneBank accession AE005673, RefSeq NC_002696). </t>
  </si>
  <si>
    <t xml:space="preserve">Upon release of the genomic sequence of the C. crescentus laboratory strain CB15N (also known as NA1000; GeneBank accession CP001340, RefSeq NC_011916), which includes an updated ORF prediction and gene annotation [75], all results were mapped to this new annotation. Supplementary tables include gene IDs corresponding to both genomes nomenclatures. </t>
  </si>
  <si>
    <t>CP001340</t>
  </si>
  <si>
    <t xml:space="preserve">Upon release of the genomic sequence of the C. crescentus laboratory strain CB15N (also known as NA1000; GeneBank accession CP001340, RefSeq NC_011916), which includes an updated ORF prediction and gene annotation [75], all results were mapped to this new annotation. </t>
  </si>
  <si>
    <t xml:space="preserve">Supplementary tables include gene IDs corresponding to both genomes nomenclatures. To generate and process diverse gene lists from the microarrays and proteomics results, a Pathways and Genome Database (PGDB) was built using the PathoLogic and Pathway/Genomes Editor software, in the Pathway Tools platform [76]. </t>
  </si>
  <si>
    <t>FN594698</t>
  </si>
  <si>
    <t xml:space="preserve">Sequences from the chloroplast intergenic spacers trnL-trnF and trnS-trnG, were truncated in conserved regions of the 5' and 3' ends of the sequences and concatenated into a single matrix. </t>
  </si>
  <si>
    <t xml:space="preserve">Parts of the aligned matrix (corresponding to position 599-671 in sequence FN594698 from P. thuringiaca) around the internal primers were excluded due to sequencing problems of this region. </t>
  </si>
  <si>
    <t xml:space="preserve">The nuclear markers ITS and ETS were concatenated into a single matrix and truncated in both ends of the respective regions. Indels in both matrices were coded using SeqState v.1.32 [51] using the simple coding strategy [52]. </t>
  </si>
  <si>
    <t>PMC3125170</t>
  </si>
  <si>
    <t>JN086998</t>
  </si>
  <si>
    <t xml:space="preserve">Following electrophoresis, products were imaged on a 1.5% agarose gel, isolated, and sequenced from both ends. </t>
  </si>
  <si>
    <t xml:space="preserve">The complete HBoV3-Episome (HBoV3-E1) genome was submitted to Genbank under accession number JN086998. </t>
  </si>
  <si>
    <t xml:space="preserve">A detailed protocol of the techniques used to detect the HBoV host chromosome-integrated form (HBoV-INT) can be found in our recent publication on the discovery of mammalian endogenous parvoviruses [37]. Briefly, to detect the genome-integrated form, we used the same nested PCR assays described above, except that the template for the first round of inverse PCR used restriction enzyme digested- and re-circularized host genomic DNA. </t>
  </si>
  <si>
    <t>EU262978</t>
  </si>
  <si>
    <t xml:space="preserve">To determine the sequence relationship of HBoV3-E1 and HBoV3-IB1 with other known HBoV species, at least one representative virus, including the one with the best-characterized genome, was used to generate the nucleotide sequence alignments of the entire coding region (NS, NP and VP gene). </t>
  </si>
  <si>
    <t xml:space="preserve">We used the following Genbank sequences in the analysis: EU262978, FJ858259, AB481085, EF450727, AB481077, FJ560720 for HBoV1; FJ170279, EU082213, GQ200737, GU048664, GU048662, EU082214, GU048663, FJ170280, FJ170278 for HBoV2; EU918736, HM132056, FJ948861, GU048665, FJ973562, GQ867667, GQ867666, FJ973563 for HBoV3; and FJ973561 for HBoV4. </t>
  </si>
  <si>
    <t xml:space="preserve">The model test implemented in the phylogenetic program MEGA 5 [38] showed that the nucleotide substitution pattern among variable sites of different HBoV sequences can be best analyzed using a General Time Reversible (GTR) model with a discrete Gamma distribution (+G) of 5 rate categories. We constructed a maximum likelihood phylogenetic tree and then performed bootstrap re-sampling to demonstrate robustness of phylogenetic groupings [38]. </t>
  </si>
  <si>
    <t>FJ214110</t>
  </si>
  <si>
    <t xml:space="preserve">We constructed a maximum likelihood phylogenetic tree and then performed bootstrap re-sampling to demonstrate robustness of phylogenetic groupings [38]. </t>
  </si>
  <si>
    <t xml:space="preserve">Modeling of the secondary structure of the non-coding DNA sequence region (NCR) between the VP and NS genes in HBoV3-E1 and MVC (FJ214110) was done using a standard minimum energy folding algorithm for single-stranded nucleic acids implemented in the â€œmfoldâ€ web server (http://mfold.rna.albany.edu/?q=mfold/DNA-Folding-Form) [39]. </t>
  </si>
  <si>
    <t xml:space="preserve">For better comparison with the HBoV3-E1 NCR, the secondary structure of the complete MVC NCR was determined after circularizing the linear MVC genome in 5â€² to 3â€² orientation. Comparative secondary structure analysis of the right-hand termini of different HBoV species was done using HBoV3-E1 and the most complete genomic terminal sequences available in Genbank for HBoV1 (GQ925675) and HBoV2 (GQ200737) [40]. </t>
  </si>
  <si>
    <t>GQ925675</t>
  </si>
  <si>
    <t xml:space="preserve">For better comparison with the HBoV3-E1 NCR, the secondary structure of the complete MVC NCR was determined after circularizing the linear MVC genome in 5â€² to 3â€² orientation. </t>
  </si>
  <si>
    <t xml:space="preserve">Comparative secondary structure analysis of the right-hand termini of different HBoV species was done using HBoV3-E1 and the most complete genomic terminal sequences available in Genbank for HBoV1 (GQ925675) and HBoV2 (GQ200737) [40]. </t>
  </si>
  <si>
    <t>GU048662</t>
  </si>
  <si>
    <t xml:space="preserve">These results were confirmed using PCR targeting other regions of the viral genome (NS and NP) [4]. </t>
  </si>
  <si>
    <t xml:space="preserve">The complete genome of the HBoV2 variant found in one child's biopsy tissues showed &gt;97% nucleotide identity to HBoV2 viruses recently identified in China and Thailand (Genbank accession no. GU048662-3 and GU301644, respectively) (Fig. 1). </t>
  </si>
  <si>
    <t xml:space="preserve">Similarly, the HBoV3 found in these tissues showed &lt;1â€“2% nucleotide divergence from published HBoV3 genomes found in Australia, Nigeria and Thailand (Fig. 1). Sequence comparison of HBoV3 viruses found in other children also showed &lt;1% nucleotide divergence over the entire genomic coding region (NS, NP and VP gene). </t>
  </si>
  <si>
    <t xml:space="preserve">Because we detected the HBoV-EPI form in only 1 sample, we re-extended and re-sequenced the complete HBoV3-E1 genome using the inverse PCR fragment as a starting point for genomic analysis. </t>
  </si>
  <si>
    <t xml:space="preserve">Every base of the complete HBoV3-E1 genome was sequenced at least 3 times (Genbank accession no. JN086998). </t>
  </si>
  <si>
    <t xml:space="preserve">The PCR product chromatograms were consistent with infection by a single HBoV lineage. However, mixed HBoV infection cannot be ruled out as population sequencing only allows detection of a minority of variants comprising &gt;10% of the total sequences. </t>
  </si>
  <si>
    <t>PMC3145266</t>
  </si>
  <si>
    <t>ABO15549</t>
  </si>
  <si>
    <t xml:space="preserve">This loss is likely due do the complete loss of the GLO gene because BLAST searches cannot identify GLO gene sequences in any of the completely sequenced teleost fish genomes [28]. </t>
  </si>
  <si>
    <t xml:space="preserve">These negative results are likely significant because BLAST searches using a chicken GLO protein sequence (GenBank accession number XP_001234314) as a query readily finds numerous GLO protein sequences, including that of the sturgeon species Acipenser transmontanus (GenBank accession number ABO15549, which is 74% identical to that of chicken) and even that of the tunicate Ciona intestinalis (GenBank accession number XP_ 002122023, which is 48% identical to that of chicken). </t>
  </si>
  <si>
    <t xml:space="preserve">Given the high degree of conservation of this gene, the fact that GLO orthologues cannot be identified from the currently available teleost genomes is likely the result of the fact that this non-functional gene has mutated beyond recognition or that it has been deleted from teleost genomes altogether. Furthermore, the gene coding for gulonolactonase, the penultimate enzyme in vitamin C synthesis (Fig. 1), is readily identified in BLAST searches using the human protein as a query (GenBank accession number EAL24133) in teleost genomes such as that of the zebra fish Danio rerio (GenBank accession number AAI52248), the salmon Salmo salar (GenBank accession number ACI69713) and the European flounder Platichthys flesus (GenBank accession number ACI69713), among others. </t>
  </si>
  <si>
    <t>EAL24133</t>
  </si>
  <si>
    <t xml:space="preserve">Given the high degree of conservation of this gene, the fact that GLO orthologues cannot be identified from the currently available teleost genomes is likely the result of the fact that this non-functional gene has mutated beyond recognition or that it has been deleted from teleost genomes altogether. </t>
  </si>
  <si>
    <t xml:space="preserve">Furthermore, the gene coding for gulonolactonase, the penultimate enzyme in vitamin C synthesis (Fig. 1), is readily identified in BLAST searches using the human protein as a query (GenBank accession number EAL24133) in teleost genomes such as that of the zebra fish Danio rerio (GenBank accession number AAI52248), the salmon Salmo salar (GenBank accession number ACI69713) and the European flounder Platichthys flesus (GenBank accession number ACI69713), among others. </t>
  </si>
  <si>
    <t xml:space="preserve">Again, this suggests that the fact that GLO gene sequences cannot be found in any of the completely sequenced teleost fish genomes is due to their absence from these genomes and not to the methods that are used to find them. VITAMIN C LOSS IN ANTHROPOID PRIMATES AND GUINEA PIGS </t>
  </si>
  <si>
    <t>HQ415789</t>
  </si>
  <si>
    <t xml:space="preserve">Since they did not detect GLO activity in any of these species, they concluded that all bats lacked the ability to synthesize vitamin C (Fig. 3). </t>
  </si>
  <si>
    <t xml:space="preserve">However, Cui et al. [38] recently sequenced GLO cDNAs from the bats Rousettus leschenaultia (a Megachiroptera species, GenBank accession number HQ415789) and Hipposideros armiger (a Microchiroptera species, GenBank accession number HQ415790) and showed these genes produced functional GLO proteins in both species. </t>
  </si>
  <si>
    <t xml:space="preserve">However, their expression levels were 6-fold and 4-fold less than those of mice, in R. leschenaultia and H. armiger, respectively. Note that the GLO activity in these two species had not been assessed previously [37]. </t>
  </si>
  <si>
    <t>PMC3161075</t>
  </si>
  <si>
    <t>ACA62791</t>
  </si>
  <si>
    <t xml:space="preserve">For example, glutathione S-transferase (CAX72404.1) can stimulate anti-fecundity immunity [24]. Thioredoxin peroxidase (|CAX75864.1), an egg secretory product and antioxidant enzyme, is necessary for schistosome to escape oxidative damage from host immune system [25], [26]. </t>
  </si>
  <si>
    <t xml:space="preserve">Another important protein is paramyosin (ACA62791.1) which is released by schistosome cercariae while penetrating human skin. </t>
  </si>
  <si>
    <t xml:space="preserve">It may function in immune evasion and immune response during infection [27], [28]. Furthermore, tetraspanin (CAX70119.1) expresses in the tegument and functions in the host immune response and invasion. </t>
  </si>
  <si>
    <t>CAX77287</t>
  </si>
  <si>
    <t xml:space="preserve">Furthermore, tetraspanin (CAX70119.1) expresses in the tegument and functions in the host immune response and invasion. </t>
  </si>
  <si>
    <t xml:space="preserve">It was suggested that tetraspanin might interact with host ligand such as MHC and was considered as a candidate vaccine for schistosome [29], [30]. Fatty acid binding protein 7 (CAX77287.1) is secreted by adult S.japonicum and plays an important role in the uptake and transport of host-derived fatty acids for the schistosomes lacking the system of fatty acids synthesis [10]. </t>
  </si>
  <si>
    <t xml:space="preserve">In addition, superoxide dismutase (CAX71766.1) is also reported as ES protein [21]. All these facts suggest the accuracy of our SVM classifier. </t>
  </si>
  <si>
    <t>AAX30806</t>
  </si>
  <si>
    <t xml:space="preserve">In our analysis, 7 interactions between 4 ES proteins of S.japonicum and 7 human immune proteins were identified following the pipeline described in Methods (Table S9 and Fig. 8). </t>
  </si>
  <si>
    <t xml:space="preserve">Among the 4 ES proteins, SJCHGC07797 protein (AAX30806.1)has the largest number of interacting partners (4 proteins, Fig. 8). </t>
  </si>
  <si>
    <t xml:space="preserve">One of the partners, called neural cell adhesion molecule 1 (NCAM1), is involve in the expansion of T cells and dendritic cells which play an important role in immune surveillance in human. Neural cell adhesion molecule was found to be upregulated in Chagas' disease myocarditis which caused by the Trypanosoma cruzi (T. cruzi) parasite and considered as a receptor for tissue targeting and cellular invasion by T. cruzi in Chagas' disease [31]. Another partner named platelet-derived growth factor receptor beta precursor (Pdgfrb) was upregulated in liver of human infected by Clonorchis sinensis [32]. </t>
  </si>
  <si>
    <t>PMC3200340</t>
  </si>
  <si>
    <t>HM769132</t>
  </si>
  <si>
    <t xml:space="preserve">36 unique COI haplotypes were recovered from 75 samples. </t>
  </si>
  <si>
    <t xml:space="preserve">All haplotypes were compared to the existing database of haplotypes as calculated for a larger set of Lake Victoria Biomphalaria sequences (GenBank accession numbers HM769132.1-HM769258.1) and matched accordingly. </t>
  </si>
  <si>
    <t xml:space="preserve">For the COI sequences, the mean corrected distance across the dataset as a whole was 2.0%. The within-morphogroup means were very similar to the between-morphogroup mean distances (Table 2; see also Table S1 for 16S gene corrected distances). </t>
  </si>
  <si>
    <t>DQ084823</t>
  </si>
  <si>
    <t xml:space="preserve">The average genetic distance within the samples was comparable to that within other Biomphalaria species. </t>
  </si>
  <si>
    <t xml:space="preserve">For COI, there was 1.6% difference across the Lake Victorian samples, as compared to 1.8% between African-wide samples of B. pfeifferi and 3.4% difference between three sequences of B. glabrata, from South America as well as laboratory strains (Genbank sequences DQ084823.1, DQ084866.1 and DQ084824.1). </t>
  </si>
  <si>
    <t xml:space="preserve">Distances between the Lake Victorian samples and other species were also comparable to inter-specific distances between other Biomphalaria species. Difference compared to B. alexandrina was lowest, at 1.7%, but otherwise for the other African Biomphalaria it ranged from 2.9% to 3.7%. </t>
  </si>
  <si>
    <t>CU989003</t>
  </si>
  <si>
    <t xml:space="preserve">5â€²-RACE PCR and primer walking </t>
  </si>
  <si>
    <t xml:space="preserve">In silico analysis within the â€˜Gigasdatabaseâ€™ oyster Crassostrea gigas EST database [32] revealed that three sequences produce significant homologies with the Angiotensin-converting enzyme (GenBank Accession numbers: CU989003, CU992640 and FP010921). </t>
  </si>
  <si>
    <t xml:space="preserve">These sequences were used to design oligonucleotides which were used downstream in 5â€²-RACE and primer walking strategies for the characterisation of the whole sequence of the ACE orthologue in C. gigas, named CgACE. Five prime rapid amplification of cDNA ends (5â€²-RACE) was performed on spat cDNA (Generacer kit, Invitrogen). </t>
  </si>
  <si>
    <t xml:space="preserve">The whole protein sequence of the CgACE protein (Genbank accession number JN382542) was submitted to multiple sequence alignment with the ClustalW2 algorithm [35] (www.ebi.ac.uk) using the Gonnet matrix (parameters: gap open: 10; gap extension: 0,2; gap distance: 5; no end gap penalty; no iteration; numiter: 1; clustering method: neighbour-joining). </t>
  </si>
  <si>
    <t xml:space="preserve">The alignment file was used to generate a tree file with the neighbour-joining method using the Quicktree program v1.1 [36]. Based on this tree file, an unrooted tree diagram was plotted with the PHYLIP 3.67 Drawtree software [37] (http://mobyle.pasteur.fr). </t>
  </si>
  <si>
    <t>AF026063</t>
  </si>
  <si>
    <t xml:space="preserve">After digestion of genomic DNA with 1 U RQ1 DNAse (Promega) for 30 minutes to prevent genomic DNA contamination, 250 ng of total RNA were reverse-transcribed using 200 U of M-MLV RT (Promega) and 100 ng random hexamers. </t>
  </si>
  <si>
    <t xml:space="preserve">Resulting cDNAs were diluted and the equivalent amount of 5 ng of starting RNA was assayed for CgACE expression using actin (Genbank accession number: AF026063) and elongation-factor alpha (Genbank accession number: BAD15289) transcripts as reference genes. </t>
  </si>
  <si>
    <t xml:space="preserve">SYBR-green quantitative PCR was realised on an iCycler iQÂ© apparatus (Bio-Rad). Absolute Blue SYBRgreen Supermix (ThermoScientific) was used in 40 cycles (95Â°C/15 s, 60Â°C/15 s) reactions with the following primers: CgACE-F1 (5â€²-CAAGTGGAGATGGAGGGTGT-3â€²) and CgACE-R1 (5â€²-AACAGGAGGAGGTCACTTCCTT-3â€²); QaActin: (5â€²-CGTTGCCAATGGTGATG-3â€²) and QsActin (5â€²-GCCCTGGACTTCGAACAA-3â€²); or Qs-Cg-EF (5â€²-ACCACCCTGGTGAGATCAAG-3â€²) and Qa-Cg-EF (5â€²-ACGACGATCGCATTTCTCTT-3â€²) as sense and antisense primers respectively. </t>
  </si>
  <si>
    <t>PMC3374772</t>
  </si>
  <si>
    <t>JQ281112</t>
  </si>
  <si>
    <t xml:space="preserve">Brackets denote the subgenotypes identified in this study and the number of IVVI sequences in these groups. </t>
  </si>
  <si>
    <t xml:space="preserve">Genbank accession numbers for the study sequences are JQ281112â€“JQ281258 and JQ281468â€“JQ281471. </t>
  </si>
  <si>
    <t xml:space="preserve">Consequently, 187 specimens were analysed for mutations in the S gene and 178 specimens were subgenotyped using phylogenetic methods. </t>
  </si>
  <si>
    <t xml:space="preserve">Genbank accession numbers for the pol gene sequences are JQ281112-JQ281258 and JQ281468-JQ281471. </t>
  </si>
  <si>
    <t xml:space="preserve">Fragment D, encompassing the precore region, was amplified using the Qiagen HotStar Platinum TaqÂ® (Qiagen, Crawley, UK) in both rounds of a nested PCR with the following cycling conditions for both rounds: denaturation at 95Â°C for 15 mins, 45 cycles of 94Â°C for 60 s, 50Â°C for 45 s an 72Â°C for 45 s and a final extension at 72Â°C for 10 mins [56]. Every assay contained negative and reagent only controls. </t>
  </si>
  <si>
    <t>JQ281259</t>
  </si>
  <si>
    <t xml:space="preserve">Every assay contained negative and reagent only controls. </t>
  </si>
  <si>
    <t xml:space="preserve">The precore fragment was successfully amplified in 236 specimens; Genbank accession numbers JQ281259-JQ281467. </t>
  </si>
  <si>
    <t xml:space="preserve">TaqMan 5â€² Nuclease Allelic Discrimination Assay Genomic DNA from serum or plasma specimens from the virological analysis were genotyped for the IL28B SNP rs12979860 (nâ€Š=â€Š368) using the ABI 2Ã— mastermix kit (Applied Biosystems) on the TaqMan 7300 platform (Applied Biosystems) as described previously [59]. </t>
  </si>
  <si>
    <t>AF046996</t>
  </si>
  <si>
    <t xml:space="preserve">Statistical support for the topology of the trees was provided by 1000 bootstrap replicates. </t>
  </si>
  <si>
    <t xml:space="preserve">Reference sequences used represented all currently assigned genotypes of HBV, with the woolly monkey HBV strain (Genbank accession number: AF046996) used as an out-group. </t>
  </si>
  <si>
    <t xml:space="preserve">Numbering of HBV nucleotides starts at the EcoRI cleavage site or at homologous sites, if the EcoRI site is absent. HBV pol gene sequences were also analysed using the online genotyping tool Geno2Pheno (http://hbv.bioinf.mpi-inf.mpg.de/index.php) which compares the query sequence to reference sequences to identify known mutations associated with resistance to lamivudine, adefovir, entecavir, tenofovir and telbivudine, and with immune escape. </t>
  </si>
  <si>
    <t xml:space="preserve">Evaluation of fragments for which there was an available corresponding S gene sequence also identified a difference in mutational patterns at the subgenotype level: B2 viruses compared to B4 for both G1896A (20%, nâ€Š=â€Š1/5 vs 40.2%, nâ€Š=â€Š53/132) and A1762T/G1764A (40%, nâ€Š=â€Š2/5 vs 19.7%, nâ€Š=â€Š26/132). </t>
  </si>
  <si>
    <t xml:space="preserve">We also identified a 21 bp deletion in the basal core promoter region of one sequence from a 55 year-old multi-transfused patient in Khanh Hoa (JQ281259). </t>
  </si>
  <si>
    <t xml:space="preserve">Genetic Variability at the IL28B Locus HBsAg positive individuals (nâ€Š=â€Š368) from the five centres were genotyped for the IL28B SNP rs12979860 and the C allele frequency was found to be 93%. </t>
  </si>
  <si>
    <t>PMC3388970</t>
  </si>
  <si>
    <t>GQ487713</t>
  </si>
  <si>
    <t xml:space="preserve">In March 2007 a tomato sample (Isolate-Q1510) displaying fine necrotic rings and spots on the leaves was collected from Ratchburi, Thailand. The sample was negative in Tospo IV ELISA (Agdia reagent set). Partial L-gene was amplified using degenerate tospovirus primers gL3637 and gL4435c (Chu et al. 2001) and the resulting sequence (GenBank accession GQ487713) was most closely related to Watermelon silver mottle virus (AF133128) with a nucleotide (nt) identity of 78% over a 752 bp overlap. </t>
  </si>
  <si>
    <t>PMC3397135</t>
  </si>
  <si>
    <t>BE321117</t>
  </si>
  <si>
    <t xml:space="preserve">To investigate the evidence of the translocation in depth, we calculated LD among SSR markers that are denoted in Fig.Â 1 by asterisks with remaining markers of both chromosomes 4 and 8 separately. </t>
  </si>
  <si>
    <t xml:space="preserve">We observed only two significant associations when all accessions were considered: SSR marker BE321117 showed significant LD with al367160 on chromosome 4 and with aw267840 on chromosome 8 (Fig.Â 1). </t>
  </si>
  <si>
    <t xml:space="preserve">However, when the five groups identified by Structure were analyzed separately, no significant LD was detected, suggesting the observed LD was created by family structure rather than a real physical proximity. We excluded a total of 20 pairwise LD calculations because we could not infer the accurate distance between markers in the above-mentioned situation. </t>
  </si>
  <si>
    <t>PMC3411564</t>
  </si>
  <si>
    <t>JN642776</t>
  </si>
  <si>
    <t xml:space="preserve">Nucleotide Sequence Accession Numbers </t>
  </si>
  <si>
    <t xml:space="preserve">The nucleotide sequences obtained from the core and NS5B gene of HCV were assigned GenBank accession numbers JN642718â€“JN642776 (59 sequences) and JN642777â€“JN642987 (211 sequences), respectively. </t>
  </si>
  <si>
    <t>JN642777</t>
  </si>
  <si>
    <t xml:space="preserve">Percentage bootstrap values (&gt;70%) are shown at the respective nodes. </t>
  </si>
  <si>
    <t xml:space="preserve">All 211 sequences were submitted to GenBank with the accession numbers JN642777â€“JN642987. </t>
  </si>
  <si>
    <t>PMC3470568</t>
  </si>
  <si>
    <t>JX266866</t>
  </si>
  <si>
    <t xml:space="preserve">The nucleotide sequences of the influenza viruses included in this study have been submitted to GenBank, and their accession numbers are JX266866-JX266956. </t>
  </si>
  <si>
    <t xml:space="preserve">The accession numbers of viruses analyzed in this study also were listed in Table S1. </t>
  </si>
  <si>
    <t>PMC3479189</t>
  </si>
  <si>
    <t xml:space="preserve">For hybridization, gels placed on 3â€‰MM paper and covered with Saran Wrap were vacuum-dried at 60Â°C for 1â€‰h and incubated successively in 0.5â€‰M NaOH, 1.5â€‰M NaCl (30â€‰min), H2O, 0.5â€‰M Tris, pH 8.0, 1.5â€‰M NaCl (30â€‰min) and 6Ã— SSC (150â€‰mM NaCl, 15â€‰mM Na3citrate) (20â€‰min), all at room temperature. </t>
  </si>
  <si>
    <t xml:space="preserve">Minichromosome DNA was detected by hybridizing gels with EBV DNA (GenBank AJ507799.2) isolated by PFGE from virus from B95-8 cells (20). </t>
  </si>
  <si>
    <t xml:space="preserve">Restriction fragments of this DNA cut with SpeI or SwaI (100 U/ml) were separated by PFGE in 1% LMP agarose at 190â€‰V/cm for 7 or 20â€‰h and switch time ramped linearly from 0.4 to 6 or 0.3 to 3â€‰s, respectively, excised from gels and purified on Ultrafree columns (Millipore). Gel lanes containing length markers were hybridized with an appropriate probe. </t>
  </si>
  <si>
    <t>CAA55334</t>
  </si>
  <si>
    <t xml:space="preserve">The boxes represent conserved amino acids. </t>
  </si>
  <si>
    <t xml:space="preserve">Myotoxin- IV B. asper Swiss Protein ID: P0C616, M1-3-3 B. asper Swiss Protein ID: SP|Q9PVE3.1, GenBank ID: AAF14241.1|AF109911, Piratoxin-Ii B. pirajai PDB ID: 2QLL_A, Bothropstoxin-Ia B. jararacussu GenBank ID: CAA55334.2, BnSP-7 B. neuwiedi Swiss Protein ID: Q9IAT9.2, Piratoxin-II B. pirajai Swiss Protein ID: P82287.1, BnIV B. neuwiedi PDB ID: 3MLM_A, Piratoxin-I B. pirajai Swiss Protein ID: 58399.2. </t>
  </si>
  <si>
    <t xml:space="preserve">BOJU-I B. jararacussu Swiss Protein ID: Q90249.3, Myotoxin-II B. moojeni GenBank ID: AAF66702.1. Multiple sequence alignment of Fraction P V-4. </t>
  </si>
  <si>
    <t>PMC3554691</t>
  </si>
  <si>
    <t>AP008226</t>
  </si>
  <si>
    <t xml:space="preserve">Primary sequence analysis of four SSB proteins. </t>
  </si>
  <si>
    <t xml:space="preserve">The amino-acid sequences of TTH, BL21, KOD and SSOB SSB proteins (NCBI access number: AP008226, AM946981, GM017008, and NP_343725, respectively) were aligned using a multiple alignment program for amino acid or nucleotide sequences (http://mafft.cbrc.jp/alignment/server/). </t>
  </si>
  <si>
    <t xml:space="preserve">The structure of the DNA-binding domain was marked according to reference 3. The conserved DNA-binding sites (amino acids labelled in red) were identified by the NCBI CD-Search &amp; Batch CD-Search online programs. </t>
  </si>
  <si>
    <t>PMC3596303</t>
  </si>
  <si>
    <t>KC190165</t>
  </si>
  <si>
    <t xml:space="preserve">To this dataset we added the HA and NA LPAI sequences from Georgian wild birds collected as part of this study. </t>
  </si>
  <si>
    <t xml:space="preserve">(GenBank accession numbers KC190165-KC190184 and KC541676-KC541700), Sequences were aligned using MUSCLE. </t>
  </si>
  <si>
    <t xml:space="preserve">We inferred a maximum likelihood (ML) phylogenetic tree for the HA1 and NA nucleotide sequences using PAUP* (version 4.0b10) [20] using GTR+I+Î“4 (the general time-reversible model with the proportion of invariant sites and the gamma distribution of among-site rate variation with four categories estimated from the empirical data) as determined by ModelTest [21]. Global optimization of the tree topology was performed by tree bisection-reconnection branch swapping. </t>
  </si>
  <si>
    <t>PMC3648516</t>
  </si>
  <si>
    <t>GQ332577</t>
  </si>
  <si>
    <t xml:space="preserve">The invasive MEAM1 (mtCOI GeneBank accession no. GQ332577), MED (mtCOI GenBank accession no. DQ473394) and the indigenous Asia II 3 (mtCOI GenBank accession no. DQ309076) species of the B. tabaci species complex were collected from Zhejiang, China. </t>
  </si>
  <si>
    <t xml:space="preserve">No specific permits were required for the described field studies. The locations for sample collection are not privately-owned or protected in any way and the field studies did not involve endangered or protected species. </t>
  </si>
  <si>
    <t>PMC3703906</t>
  </si>
  <si>
    <t>X54079</t>
  </si>
  <si>
    <t xml:space="preserve">The mRNA target sequences to Hsp27 (GeneBank Accession no. X54079.1) and c-FLIP (Gene ID: 8837) were designed using a siRNA template design tool (Ambion, Austin, TX, USA), and siRNA was prepared with a Silencer siRNA construction kit (Ambion). </t>
  </si>
  <si>
    <t xml:space="preserve">Three oligonucleotides Hsp27-1 (5â€²-GACCUACCGAGGAGCUUUCdTT-3â€²), Hsp27-2 (5â€²-UCGAGGCCCUGUAACUUG-3â€²), and Hsp27-3 (5â€²-CAGUAGUUCGGACAAACGAAGA-3â€²) were designed based on the publicly released Hsp27 DNA sequence and another three oligonucleotides FLIP-1, FLIP-2, and FLIP-3 designed for c-FLIP. The siRNAs were transfected into PC-3 cells with Lipofectamine 2000 (Invitrogen) employing 50â€‰nM in 250â€‰Î¼L Opti-MEM medium/60â€‰mm culture dish. </t>
  </si>
  <si>
    <t>PMC3797761</t>
  </si>
  <si>
    <t>ACO57702</t>
  </si>
  <si>
    <t xml:space="preserve">Phylogenetic tree of epithiospecifier modifier 1 (ESM1) co-factor associated with glucosinolate hydrolysis based on the amino acid sequences deduced from the isolated cDNA sequences. Brassica oleracea consensus (cabbage, broccoli, and cauliflower), Brassica rapa ssp. perkinesis (ACO57702.1), Brassica napus (ACO57703.1), and Arabidopsis thaliana ESM1 (ABB90255.1) used to construct phylogenetic tree. </t>
  </si>
  <si>
    <t xml:space="preserve">The values in parenthesis are amino acid sequence similarity with B. oleracea consensus by using NCBI BLAST search. The tree was constructed using Clustal W2 (http://www.ebi.ac.uk/Tools/clustalw2/). </t>
  </si>
  <si>
    <t>PMC3814294</t>
  </si>
  <si>
    <t>KF700696</t>
  </si>
  <si>
    <t xml:space="preserve">We found a T to A transition in an exon of the integrator complex subunit 6 (ints6) gene (GenBank Accession number KF700696, OMIM 604331), converting a nearly invariant valine to an aspartate at position 375 of the 854 amino acid predicted protein (Figure 7B). </t>
  </si>
  <si>
    <t xml:space="preserve">Human and zebrafish Ints6 orthologs are 66% identical indicating an overall high degree of evolutionary conservation. The only recognizable domain in Ints6 is an N-terminal von Willebrand factor type A motif (InterPro IPR002035), a broadly employed motif mediating interactions between diverse proteins. </t>
  </si>
  <si>
    <t xml:space="preserve">PCR products were purified (Qiagen PCR clean-up kit) and both strands were sequenced. </t>
  </si>
  <si>
    <t xml:space="preserve">The ints6 ORF was sequenced using the primers described above (without att sites) (GenBank Accession number KF700696) and a T to A transition at nucleotide 1124 converting valine 375 to an aspartate was discovered in p18ahub-derived ovary cDNA. </t>
  </si>
  <si>
    <t xml:space="preserve">No mutation was found in genomic DNA derived from the G0 mutagenized male, consistent with the point mutation resulting from ENU-induced mutagenesis. </t>
  </si>
  <si>
    <t>PMC3886941</t>
  </si>
  <si>
    <t>KF147891</t>
  </si>
  <si>
    <t xml:space="preserve">The genome sequence of Pseudomonas phage PaBG is available under GenBank accession no. KF147891. </t>
  </si>
  <si>
    <t xml:space="preserve">The version described in this paper is the first version. Citation Sykilinda NN, Bondar AA, Gorshkova AS, Kurochkina LP, Kulikov EE, Shneider MM, Kadykov VA, Solovjeva NV, Kabilov MR, Mesyanzhinov VV, Vlassov VV, Drukker VV, Miroshnikov KA. </t>
  </si>
  <si>
    <t>PMC3900519</t>
  </si>
  <si>
    <t>U38946</t>
  </si>
  <si>
    <t xml:space="preserve">A phylogenetic tree based on their entire amino acid sequences was constructed by applying the neighbor joining (NJ) method using the bootstrap analysis with1000 replications [26]. </t>
  </si>
  <si>
    <t xml:space="preserve">The GeneBank accession numbers of the amino acid sequences are: AtSUP (U38946), PhSUP1 (AB117749), NtSUP (GQ227844), SlSUP (BAH59432), RBE (AB107371), Os05g0286100 (BAF17009). </t>
  </si>
  <si>
    <t xml:space="preserve">The sequence data for the three SUP-like genes in cucumber can be found in the Cucumber Genome Initiative databases (http://cucumber.genomics.org.cn) under the following accession numbers: CsSUP (Csa000134), Csa001112 and Cas010435. Quantitative real-time RT-PCR </t>
  </si>
  <si>
    <t>PMC3907674</t>
  </si>
  <si>
    <t>FN431986</t>
  </si>
  <si>
    <t xml:space="preserve">In addition to the NCBI database, Miers Valley aerosol sequences were compared to those from previously published datasets using the BLASTn algorithm. </t>
  </si>
  <si>
    <t xml:space="preserve">The first dataset included 31 bacterial clone sequences reported in air samples over Halley Station, West Antarctica [7] (GenBank accession numbers FN431986â€“FN432029). </t>
  </si>
  <si>
    <t xml:space="preserve">The second dataset included all bacterial sequences observed in a Miers Valley soil sample that was used as a control site in a recent study [17]. </t>
  </si>
  <si>
    <t>PMC3914871</t>
  </si>
  <si>
    <t>AF023338</t>
  </si>
  <si>
    <t xml:space="preserve">Naturally occurring, common sequence variants of the MMP-1 gene promoter in cases and controls were searched by direct DNA sequencing. </t>
  </si>
  <si>
    <t xml:space="preserve">Alignment of sequence chromatogram with the MMP-1 gene promoter contig sequence (Genebank accession no- AF023338) confirmed the SNP positions at âˆ’1607 (1G/2G, i.e., G insertion/deletion), âˆ’519 (A/G), âˆ’422 (T/A), âˆ’340 (T/C) and âˆ’320 (T/C) (Figure S1 in File S1). </t>
  </si>
  <si>
    <t xml:space="preserve">MMP-1.1 genotyping by PCR-RFLP was then performed among the gastric cancer patients and controls. Figure S1A (File S1) shows a typical PCR-RFLP pattern. </t>
  </si>
  <si>
    <t>PMC3943257</t>
  </si>
  <si>
    <t>JQ690762</t>
  </si>
  <si>
    <t xml:space="preserve">In this study, a variant of CAV was detected using PCR with CAV-based primers in fecal samples of stray cats. </t>
  </si>
  <si>
    <t xml:space="preserve">The genome of CAV variant was sequenced and the results suggest that it could be a recombinant viral strain from parental CAV strains JQ690762 and AF311900. </t>
  </si>
  <si>
    <t xml:space="preserve">Recombination is an important evolutionary mechanism that contributes to genetic diversification. These findings indicate that CAV variant might have originated from CAV-infected chickens. </t>
  </si>
  <si>
    <t xml:space="preserve">Viral surveillance programs have isolated more than 50 CAV samples from different provinces in China during 2009â€“2012, and the epidemiological analysis suggested that CAVs were prevalent in China. </t>
  </si>
  <si>
    <t xml:space="preserve">We also analyzed the characteristic of one strain (GD-1-12), which was isolated in Southern China in 2012; the GD-1-12 isolate's genome at position 183 has a 21â€‰nt deletion (TCCGTACAGGGGGGTACGTCA) in comparison with the genome (accession no. JQ690762) of the CAV isolate from human fecal samples. </t>
  </si>
  <si>
    <t xml:space="preserve">It is unclear if the 21â€‰nt deletion is related to host specificity or pathogenicity [5]. In 2010, the CAV genome has been detected in breeder and commercial chicken flocks in South Korea [6]. </t>
  </si>
  <si>
    <t>KC414026</t>
  </si>
  <si>
    <t xml:space="preserve">Molecular Characteristics and Phylogenetic Analysis of CAV Variant </t>
  </si>
  <si>
    <t xml:space="preserve">The complete genome sequence of CAV variant was submitted to GenBank, under the accession number KC414026. </t>
  </si>
  <si>
    <t xml:space="preserve">The CAV variant genome was 2,295â€‰nt long, very close to the genome size (2,316â€‰nt) of the CAV isolated from human fecal samples (accession no. JQ690762). Comparative analyses showed that CAV variant shared the greatest sequence identity (98.1%) with the CAV isolate from Japan (AH9410) and the least identity (38%) with the GyV3 isolate from the USA. </t>
  </si>
  <si>
    <t xml:space="preserve">The CAV variant genome was 2,295â€‰nt long, very close to the genome size (2,316â€‰nt) of the CAV isolated from human fecal samples (accession no. JQ690762). </t>
  </si>
  <si>
    <t xml:space="preserve">Comparative analyses showed that CAV variant shared the greatest sequence identity (98.1%) with the CAV isolate from Japan (AH9410) and the least identity (38%) with the GyV3 isolate from the USA. The VP1, VP2, and VP3 genes of the CAV variant showed nucleotide variations of 1â€“63.1%, 0.5â€“51.9%, and 0.5â€“50.5%, respectively, among the 36 relevant sequences from GenBank. </t>
  </si>
  <si>
    <t xml:space="preserve">The above results suggested that CAV variant (accession no: KC414026) was a potential recombinant isolate between two CAV strains, namely, CAV strain AF311900 as the minor parent and CAV strain JQ690762 as the major parent (Figure 2) with the recombination breakpoints mapping to position 2,100 (beginning breakpoint) and 158 (ending breakpoint). </t>
  </si>
  <si>
    <t xml:space="preserve">The recombination region of CAV variant was located in the partial VP1 coding region, the entire 3â€² untranslated region (UTR), and a portion of the 5â€²UTR (Figure 3). In order to identify if the two breakpoints are precise, we divided the CAV variant genome into two segments: the recombinant region from genomic nucleotide position 2,100-158 and the nonrecombinant region from genomic nucleotide positions 159-2,099. </t>
  </si>
  <si>
    <t xml:space="preserve">The y-axis gives the percentage of identity within a sliding window 80â€‰bp wide centered on the position plotted, with a step size between plots of 50â€‰bp. </t>
  </si>
  <si>
    <t xml:space="preserve">Map of CAV variant (accession no: KC414026) and the recombination breakpoints (beginning breakpoint at 2,100 and ending breakpoint at 158) in alignment with the CAV variant DNA nucleotide sequence. </t>
  </si>
  <si>
    <t xml:space="preserve">(a) Phylogenetic analysis of 37 CAV isolates in different species based on the genomic sequence. The three analyzed sequences (AF311900, JQ690762, and CAV variant) are indicated in red. </t>
  </si>
  <si>
    <t>AF311900</t>
  </si>
  <si>
    <t xml:space="preserve">(a) Phylogenetic analysis of 37 CAV isolates in different species based on the genomic sequence. </t>
  </si>
  <si>
    <t xml:space="preserve">The three analyzed sequences (AF311900, JQ690762, and CAV variant) are indicated in red. </t>
  </si>
  <si>
    <t xml:space="preserve">The putative mosaic was indicated with â€œred dot.â€ (b) and (c), respectively, represent the nonrecombinant region (159-2,009) and the recombinant region (2,100-158). The putative recombination is shown with a â€œred squareâ€ and the putative parental lineages are shown with a â€œblue triangle.â€ The DQ217400 strain was used as an outgroup. </t>
  </si>
  <si>
    <t>SRA051384</t>
  </si>
  <si>
    <t>PMC4011874</t>
  </si>
  <si>
    <t>BC034235</t>
  </si>
  <si>
    <t xml:space="preserve">To generate adenoviral vectors for MCU overexpression and fusion with a C-terminal Myc tag, human MCU cDNA clone (GenBank: BC034235) was obtained from the I.M.A.G.E consortium (ID: 5296557) and subcloned into pAd5CMV-KN (University of Iowa Gene Transfer Vector Core, Iowa City, IA, U.S.A.) by PCR using the GeneArt Seamless Cloning and Assembly Kit (Life Technologies). </t>
  </si>
  <si>
    <t xml:space="preserve">PCR primers amplifying Myc-tagged Mcu were: forward 5â€²-ATA AGC TTA TGG CGG CCG CCG CAG GTA GAT CG-3â€², reverse 5â€²-CTA CAG GTC TTC TTC GCT AAT CAG TTT CTG TTC ATC TTT TTC ACC AAT TTG TCG GAG-3â€², and pAd5CMV-KN: forward 5â€²-GAA GAA GAC CTG TAG GAT ATC GAA TTC CTG CAG CCC-3â€², reverse 5â€²-GCC GCC ATA AGC TTA TCG ATA CCG TCG ACC TC-3â€². Dominant negative mutations in MCU that inhibit Ca2+ conductance (D260Q, E263Q) [1], [2] were generated with Stratagene's QuikChange site-directed mutagenesis kit. </t>
  </si>
  <si>
    <t>PMC4104715</t>
  </si>
  <si>
    <t>SRR1023085</t>
  </si>
  <si>
    <t xml:space="preserve">Library concentrations were determined using the KAPA qPCR kit (KK4835; Kapa Biosystems, Woburn, Massachusetts, USA) on an ABI StepOnePlus Real-Time PCR System (Life Technologies, Grand Island, New York, USA). </t>
  </si>
  <si>
    <t xml:space="preserve">The resulting libraries were multiplexed in one Illumina HiSeq 2000 lane (âˆ¼187.5 million reads per lane [Glenn, 2011]) at the Vincent J. Coates Genomics Sequencing Laboratory at the University of California, Berkeley, yielding âˆ¼12.5 million 100-bp single-end reads for each taxon (GenBank Sequence Read Archive accessions: SRR1023085, SRR1023089, SRR1023095, SRR1023112, SRR1023113, SRR1023126, SRR1023128â€“SRR1023136). </t>
  </si>
  <si>
    <t xml:space="preserve">Average depth of coverage of our sequencing experiment was âˆ¼8333Ã— (taking 150 kb as the average plastome size). The results obtained here clearly do not maximize the potential of the Illumina HiSeq 2000 for plastome sequencing. </t>
  </si>
  <si>
    <t>KF922718</t>
  </si>
  <si>
    <t xml:space="preserve">Given that our shortest overlap between amplicons is 135 bp (between regions 9 and 10; Table 2), with the rest spanning hundreds of base pairs (Table 2), and that our experiment yielded a high sequencing depth, we had no problems calling bases unambiguously (99.99% on average, Table 1). </t>
  </si>
  <si>
    <t xml:space="preserve">The Bartsia inaequalis Benth. assembly (Fig. 1; GenBank accession no. KF922718) was annotated using DOGMA (Wyman et al., 2004) and visualized in GenomeVx (Conant and Wolfe, 2008). </t>
  </si>
  <si>
    <t>PMC4106998</t>
  </si>
  <si>
    <t>AAO18363</t>
  </si>
  <si>
    <t xml:space="preserve">Synthetic defensin-2 peptide </t>
  </si>
  <si>
    <t xml:space="preserve">Six milligrams of synthetic defensin-2 (GenBank accession number: AAO18363.1) peptide was synthesized by Peptide 2.0, Inc. </t>
  </si>
  <si>
    <t xml:space="preserve">(Chantilly, VA, USA) atâ€‰&gt;96% purity. The signal sequence was identified using SignalP (http://www.cbs.dtu.dk/services/SignalP/) and excluded from synthesis. </t>
  </si>
  <si>
    <t>PMC4142932</t>
  </si>
  <si>
    <t>AY961628</t>
  </si>
  <si>
    <t xml:space="preserve">The complete genomic sequences of human herpes virus 4 strain GD1 have retrieved from &lt;http://www.ncbi.nlm.nih.gov/sites/gquery&gt; (GenBank accession no. AY961628) to extract all protein-coding genes. </t>
  </si>
  <si>
    <t xml:space="preserve">The sequences have analyzed with DAMBE software. </t>
  </si>
  <si>
    <t xml:space="preserve">All bioinformatics analysis has performed at bioinformatics facility of Faculty of Science in University of Zabol. </t>
  </si>
  <si>
    <t xml:space="preserve">Sequences of the genome segments of human herpes virus 4 strain GD1 (GenBank accession no. AY961628) have retrieved from &lt;http://www.ncbi.nlm.nih.gov/sites/gquery&gt; (GenBank accession no. AY961628) to extract all protein coding genes in order to evaluate the effectiveness of CAI from DAMBE [22]. </t>
  </si>
  <si>
    <t xml:space="preserve">To calculate the CAI for any protein-coding sequence: n is the number of sense codons and the related wij value will always be 1 regardless of codon usage bias of the gene. </t>
  </si>
  <si>
    <t>PMC4152292</t>
  </si>
  <si>
    <t>AB781790</t>
  </si>
  <si>
    <t xml:space="preserve">Comparison of 3â€²-region among type II CCoVs, and type I and II FCoVs </t>
  </si>
  <si>
    <t xml:space="preserve">Nucleotide sequences of the 3â€²-region of the genomes, excluding the poly A, of type II CCoV fc1 (8,959b) and type II FCoVs, M91-267 (8,889b), KUK-H/L (8,930b) and Tokyo/cat/130627 (8,831b), were determined (DDBJ Accession No. AB781790 for fc1, AB781788 for M91-267, AB781789 for KUK-H/L and AB907624 for Tokyo/cat/130627) (Table1). </t>
  </si>
  <si>
    <t xml:space="preserve">Because of a mutation in the start codon (ATGâ†’ACG), Tokyo/cat/130627 lacked ORF3b. In addition, type II FCoVs, M91-267 and Tokyo/cat/130627 possessed a truncated ORF 3c (Fig. 1). </t>
  </si>
  <si>
    <t>PMC4178425</t>
  </si>
  <si>
    <t>CJJ81176</t>
  </si>
  <si>
    <t xml:space="preserve">BIOLOG phenotype microarray analysis suggested that dipeptides like glycyl-glutamine and glycyl-proline enhance the respiratory activity of C. jejuni and can be used as carbon sources though strain specific differences exist (Gripp et al., 2011; Muraoka and Zhang, 2011). </t>
  </si>
  <si>
    <t xml:space="preserve">This variability in peptide catabolism might be the consequence of C. jejuni isolates having variable number of peptidases: GGT, the putative S15 family dipeptidyl-peptidase CJJ81176_1680 or the putative subtilisin-like serine peptidases Cj1365 / CJJ81176_1367 and CJJ81176_1371 occur in a subset of C. jejuni strains (Champion et al., 2005; Hofreuter et al., 2006; Hepworth et al., 2007; Gonzalez et al., 2009; Zautner et al., 2011). </t>
  </si>
  <si>
    <t xml:space="preserve">Only ggt-positive C. jejuni strains can efficiently use the tripeptide glutathione as carbon/energy (Hofreuter et al., 2008) and cysteine source (Vorwerk et al., 2014). A recent study using the BIOLOG phenotype microarray technology suggested that the C. jejuni NCTC 11168 transporter protein Cj0917c, which has homology to the carbon starvation protein A (CstA) of E. coli, is involved in the catabolism of several tri- and dipeptides (Rasmussen et al., 2013). </t>
  </si>
  <si>
    <t xml:space="preserve">This oxidoreductase has 28% protein sequence identity with Cj0264c and may catalyze the reduction of DMSO / TMAO as well. </t>
  </si>
  <si>
    <t xml:space="preserve">The dmsA gene (cju34 / cjj81176_1570) of C. jejuni 81â€“176 is organized in a gene cluster together with three other gene genes encoding for the iron-sulfur containing DMSO reductase subunit DmsB (CJJ81176_1571), the DMSO reductase anchor subunit DmsC (CJJ81176_1572) and chaperon protein TorD (CJJ81176_1572) that are predicted to participate with DmsA at the electron transfer to DMSO / TMAO or other S- and N-oxides (Hofreuter et al., 2006). </t>
  </si>
  <si>
    <t xml:space="preserve">Several human pathogens harbor nitrate and nitrite respiration systems (Sparacino-Watkins et al., 2014). C. jejuni encodes for the periplasmic located Nap-type nitrate reductase (Cj0780-Cj0785) catalyzing the reduction of nitrate to nitrite (Pittman and Kelly, 2005). Nitrite can subsequently be used as electron acceptor and reduced to ammonia by C. jejuni through the concerted activity of the pentaheme nitrite reductase NrfA (Cj1357c) and the electron donor protein NrfH (Cj1358c) of the tetraheme NapC/NirT cytochrome C family (Pittman et al., 2007). </t>
  </si>
  <si>
    <t>PMC4226036</t>
  </si>
  <si>
    <t>KJ201908</t>
  </si>
  <si>
    <t xml:space="preserve">Mitochondrial gene content </t>
  </si>
  <si>
    <t xml:space="preserve">The Chrysochromulina tobin mitochondrial genome [GenBank:KJ201908] is 34,288 bp in size, has a GC content of 31.4%. </t>
  </si>
  <si>
    <t xml:space="preserve">The genome encodes 48 genes, including 25 tRNAs, 21 protein coding genes and a split ribosomal operon comprising the 16S and 23S rRNA genes (Figure 1). The mitochondrial 21 protein coding gene complement includes a single novel open reading frame (orf457) that encodes a 457 amino acid protein that lacks strong homology to any other protein within the NCBI database. </t>
  </si>
  <si>
    <t>AY342361</t>
  </si>
  <si>
    <t xml:space="preserve">As in other sequenced haptophytes, NCBI translation table 4 [24] was used, where UGA codes tryptophan rather than a termination codon. </t>
  </si>
  <si>
    <t xml:space="preserve">Comparison of the genomic content among all published haptophyte genomes (E. huxleyi[25, 26]: [GenBank:AY342361, JN022704]; P. antarctica[27]: [GenBank:JN131834, JN131835]; P. globosa[27]: [GenBank:KC967226]; P. lutheri: [GenBank:HQ908424]) indicate that 14 energy and metabolism genes are conserved in all examined taxa. </t>
  </si>
  <si>
    <t xml:space="preserve">All haptophyte genomes also contain an identical complement of five ribosomal proteins (rps3, rps8, rps12, rps14, and rpl16) except for P. antarctica and P. globosa which are missing the rps8 or the rps8 and rps14 genes respectively (Table 1). Most notably, nad7, nad9 and nad11 are consistently missing from all haptophyte and rhodophyte mitochondrial genomes sequenced to date. </t>
  </si>
  <si>
    <t>KJ201907</t>
  </si>
  <si>
    <t xml:space="preserve">The Chrysochromulina tobin chloroplast genome [GenBank:KJ201907] is 104,518 bp in size and has a GC content of 36.3%. </t>
  </si>
  <si>
    <t xml:space="preserve">The genome encodes 145 genes (Figure 2) including 27 tRNA coding genes, 112 protein coding genes and an inverted repeat, with each repeat copy containing the 23S, 16S and 5S rRNA genes. The tRNAs present in this genome represent all potential amino acid anticodons, including a start methionine. </t>
  </si>
  <si>
    <t>AY741371</t>
  </si>
  <si>
    <t xml:space="preserve">Inverted and tandem repeats are also designated. </t>
  </si>
  <si>
    <t xml:space="preserve">The C. tobin chloroplast gene complement is similar to other sequenced haptophyte chloroplast genomes: (Table 2; E. huxleyi[26, 31]: [Genbank:AY741371, JN022705]; P. antarctica: [GenBank:NC_016703]; P. globosa[27]: [GenBank:NC_021637] and P. lutheri: [GenBank: NC_020371] [6]). </t>
  </si>
  <si>
    <t xml:space="preserve">Additionally, an â€œuncultured prymnesiophyte C19847â€ (derived from metagenomic data of oceanic samples collected from the North Atlantic [GenBank:HM565909] [34]) was included in this analysis. All haptophyte genomes are relatively small in size when compared to other microalgal species (Additional file 2). </t>
  </si>
  <si>
    <t>HM565909</t>
  </si>
  <si>
    <t xml:space="preserve">Additionally, an â€œuncultured prymnesiophyte C19847â€ (derived from metagenomic data of oceanic samples collected from the North Atlantic [GenBank:HM565909] [34]) was included in this analysis. </t>
  </si>
  <si>
    <t xml:space="preserve">All haptophyte genomes are relatively small in size when compared to other microalgal species (Additional file 2). Gene content comparison shows E. huxleyi (113 protein-coding genes) contains dfr (a two component signaling protein) that is absent in C. tobin. Unlike C. tobin, P. antarctica and P. globosa chloroplast genomes (both having 108 genes) are missing ORF132 (unknown function), ycf20 (unknown function), thiG, and thiS (thiamine biosynthesis protein G and S respectively). </t>
  </si>
  <si>
    <t>C19847</t>
  </si>
  <si>
    <t xml:space="preserve">The chloroplast genome of the phylogenetically distant haptophyte, P. lutheri, is missing 7 genes, and contains an additional 9 genes that are not found in available haptophyte chloroplast genomes (Table 2). </t>
  </si>
  <si>
    <t xml:space="preserve">While gene content is similar among all of the haptophytes analyzed, the freshwater C. tobin actually has the highest sequence identity to the marine uncultured prymnesiophyte C19847. </t>
  </si>
  <si>
    <t xml:space="preserve">This result is not too surprising given recent studies that document the occurrence of multiple, independent freshwater colonizations by haptophytes [20, 35]. </t>
  </si>
  <si>
    <t xml:space="preserve">However, C. tobin has only tRNA alanine in inverted repeat A, and tRNA isoleucine in inverted repeat B (Figure 4). </t>
  </si>
  <si>
    <t xml:space="preserve">This pattern is also likely present in the uncultured prymnesiophyte C19847. </t>
  </si>
  <si>
    <t xml:space="preserve">Only a single operon was assembled for this organism, but that operon solely contained tRNA-Ile within the ISR. Interestingly, the C19847 ribosomal operon that is adjacent to the petB gene contains a tRNA-Ile, while the ribosomal operon adjacent to petB in C. tobin contains tRNA-Ala. </t>
  </si>
  <si>
    <t>PMC4251355</t>
  </si>
  <si>
    <t>K01803</t>
  </si>
  <si>
    <t xml:space="preserve">Absence of length mutation (nucleotide position 473â€“481) in Malaysian FeLV isolates, as observed in FeLV isolates from Taiwan (FeLV-TW-25 and FeLV-TW-30) and a European isolate (FeLV-GM1), might suggest limited influence of geography in evolutionary patterns of FeLV, unlike its lentiviral counterpart, feline immunodeficiency virus [33, 48]. </t>
  </si>
  <si>
    <t xml:space="preserve">Phylogenetic analysis based on the U3LTR-gag sequence revealed that Malaysian FeLV isolates are closely related (Tables 3(a), 3(b), and 3(c)) but when compared with reference isolates, separated into two distinct clusters, with the majority (86.2%) being closely related to FeLV-K01803 isolate from UK. </t>
  </si>
  <si>
    <t xml:space="preserve">The remaining local FeLV isolates (13.8%) clustered with FeLV-GM1 (Figure 2). The reason for the observed similarity between local FeLV isolates and European isolates, but not with Taiwanese isolates, may suggest the lack of geographical influence, this should be explored further. </t>
  </si>
  <si>
    <t xml:space="preserve">This study revealed the occurrence of FeLV viral RNA and provirus DNA among naturally infected Malaysian cats. </t>
  </si>
  <si>
    <t xml:space="preserve">Based on the U3LTR-gag sequence, Malaysian FeLV isolates are highly conserved and more closely related to K01803 isolate from UK compared to Taiwanese and other reference isolates. </t>
  </si>
  <si>
    <t xml:space="preserve">Presence of multiple enhancers some of which have been linked with FeLV induced tumours may contribute to the development of poor prognostic outcome in naturally infected Malaysian cats although this needs further investigation. Overall, this is the first molecular study for evidence of FeLV in Malaysia. </t>
  </si>
  <si>
    <t>PMC4263733</t>
  </si>
  <si>
    <t>CAC35979</t>
  </si>
  <si>
    <t xml:space="preserve">Alignment of the residues from the binding pocket region through the third transmembrane region of several ligand-gated ion channels. </t>
  </si>
  <si>
    <t xml:space="preserve">The alignment contains the sequences from four invertebrate glutamate-gated chloride channels (GluClCrystÂ and GluClÎ±2b fromÂ C. ElegansÂ and GluClAc1 and GluClAc2 fromÂ Aplysia californica), and those from two vertebrate receptors: the glycine receptor GlyÎ±1 fromÂ Rattus norvegicusÂ (accession #CAC35979 ) and the GABA receptor fromÂ Homo sapiens, GABAA-Ï1 (accession #EAW48558). </t>
  </si>
  <si>
    <t xml:space="preserve">The second line represents the secondary structure of GluClCryst: the blue arrows represent Î²-sheets; the orange tubes, the Î±-helices. Loop C and helices M1, M2 and M3 are indicated above the alignment. </t>
  </si>
  <si>
    <t>PMC4344771</t>
  </si>
  <si>
    <t>AY166807</t>
  </si>
  <si>
    <t xml:space="preserve">Other coccidia such as Cyclospora cayetanensis or Cystospora belli as well as other diarrhoea-inducing protozoan parasites such as Giardia lamblia or Entamoeba histolytica were not detected. </t>
  </si>
  <si>
    <t xml:space="preserve">Molecular typing of 32/106 samples revealed that all of them represented Cryptosporidium hominis of the subtype IbA9G2 corresponding to GenBank accession number AY166807. </t>
  </si>
  <si>
    <t>PMC4413647</t>
  </si>
  <si>
    <t>CGP57380</t>
  </si>
  <si>
    <t xml:space="preserve">In the present study, NRs treatment dramatically reduced the expression of MNK1, MNK2, and peIF4Eser209 without affecting total eIF4E expression. </t>
  </si>
  <si>
    <t xml:space="preserve">Notably, the effect of NRs in depleting MNKs and peIF4E proteins was far potent than the established MNK inhibitors (cercosporamide and CGP57380) and clinically relevant retinoids-ATRA and 4-HPR. </t>
  </si>
  <si>
    <t xml:space="preserve">Dissection of the molecular mechanism underlying lead NR (VNLG-152) mediated MNK and peIF4E down-regulation indicated that VNLG-152 stimulated ubiquitination and proteasomal degradation of MNKs, the critical activators of eIF4E. Degradation of MNKs by VNLG-152 may abrogate MNK mediated phosphorylation of eIF4E at serine209, which subsequently impairs its ability to enter the eIF4F initiation complex, binding to 5â€² mRNA cap, and activation of cap-dependent translation initiation [30]. </t>
  </si>
  <si>
    <t>PMC4437040</t>
  </si>
  <si>
    <t>AF194338</t>
  </si>
  <si>
    <t xml:space="preserve">gbfcut allows annotation-based sequence-extraction from GenBank format sequence files, useful for extracting all sequences that correspond to sets of the same type of annotated features in genome data. </t>
  </si>
  <si>
    <t xml:space="preserve">For example, to output 5â€² and 3â€² Untranslated Region (UTR) sequences from a GenBank formatted sequence of a gene, we use the -k option to restrict matching to features whose â€œkeysâ€ match the regular expression â€œUTRâ€: gbfcut -k UTR t/data/AF194338.1.gb </t>
  </si>
  <si>
    <t xml:space="preserve">gbfcut can handle split features such as a coding region (CDS) that is split over several exons: gbfcut -k CDS t/data/AF194338.1.gb More fine-grained queries of features are possible using qualifiers defined with the -q option. </t>
  </si>
  <si>
    <t xml:space="preserve">Here we show how to interactively prototype a pipeline that computes the sliding window profile of Tajima's D of Figure 4A in (Ardell et al., 2003) from a publicly available datafile. </t>
  </si>
  <si>
    <t xml:space="preserve">The datafile associated to this figure is an NCBI PopSet with accession ID 32329588 containing an alignment of a fully annotated ciliate gene (accession AF194338.1) against several partially sequenced allelic variants. </t>
  </si>
  <si>
    <t xml:space="preserve">One of the variants with accession ID AY243496.1 appears to be partly non-functionalized. First to see this data, we view it in the pager less (press â€œqâ€ to quit and â€œspaceâ€ to page): </t>
  </si>
  <si>
    <t>AY243496</t>
  </si>
  <si>
    <t xml:space="preserve">One of the variants with accession ID AY243496.1 appears to be partly non-functionalized. </t>
  </si>
  <si>
    <t xml:space="preserve">First to see this data, we view it in the pager less (press â€œqâ€ to quit and â€œspaceâ€ to page): A key feature of the Unix shell allows users to recall previous commands in their so-called history, usually by typing the â€œup-arrow,â€ for possble re-use and editing. </t>
  </si>
  <si>
    <t xml:space="preserve">To clone the genes encoding the plasma membrane Na+/H+ antiporter and H+-ATPase from S. portulacastrum, we utilized homologs of other plant plasma membrane SOS1s or H+-ATPases and designed degenerate primers. </t>
  </si>
  <si>
    <t xml:space="preserve">We obtained a fragment of cDNA encoding a putative homolog of the Na+/H+ antiporter SOS1 gene, and the complete cDNA was then obtained using the rapid amplification of cDNA end (RACE) method and sequenced (GenBank accession number: JX674067). </t>
  </si>
  <si>
    <t xml:space="preserve">The homology-based computer search identified a 396-bp EST in S. portulacastrum (GenBank accession number: DQ925817) encoding a putative plant plasma membrane H+-ATPase. The EST was isolated and confirmed via sequencing, and the cDNA was cloned using RACE. </t>
  </si>
  <si>
    <t xml:space="preserve">The homology-based computer search identified a 396-bp EST in S. portulacastrum (GenBank accession number: DQ925817) encoding a putative plant plasma membrane H+-ATPase. </t>
  </si>
  <si>
    <t xml:space="preserve">The EST was isolated and confirmed via sequencing, and the cDNA was cloned using RACE. The SpSOS1 gene encodes a protein of 1,155 amino acids. </t>
  </si>
  <si>
    <t>JX628604</t>
  </si>
  <si>
    <t xml:space="preserve">These findings suggest that SpSOS1 may function as a plasma membrane Na+/H+ antiporter that is involved in salt resistance in S. portulacastrum. </t>
  </si>
  <si>
    <t xml:space="preserve">The 3,394-bp SpAHA1 cDNA fragment for a putative H+-ATPase from S. portulacastrum was cloned using the RACE method and then sequenced (GenBank accession number: JX628604). </t>
  </si>
  <si>
    <t xml:space="preserve">This fragment contains a 2,862-bp ORF encoding a protein of 953 amino acids. An alignment of the amino acid sequences of Arabidopsis H+-ATPases showed that SpAHA1 shares significant similarity with Arabidopsis AtAHAs and is closest to AtAHA1 (85.83%) (Fig 1B), indicating that SpAHA1 may function as an H+-ATPase at the plasma membrane and assist in energy generation in S. portulacastrum by catalyzing ATP. </t>
  </si>
  <si>
    <t>PMC4641828</t>
  </si>
  <si>
    <t>KT867373</t>
  </si>
  <si>
    <t xml:space="preserve">To identify different isoforms of Caprin-2 several different clones were analysed by restriction with frequently cutting enzymes (4-cutters): Alu I (Gibco, Life Technologies, USA), Dpn I (Stratagene, San Diego, CA, USA), Hae I and Rsa I (New England Biolabs), followed by agarose gel, and sequencing analysis (Source BioScience). </t>
  </si>
  <si>
    <t xml:space="preserve">We found that, similar to mouse Caprin-2 (ENSMUST00000111569), the rat Caprin-2 gene consists of 18 coding exons (Supplementary file 1; Genbank accession numberâ€”KT867373). </t>
  </si>
  <si>
    <t xml:space="preserve">To maintain consistency with the mouse sequence, we labeled them 2â€“19. Since several different isoforms of Caprin-2 have been found in human (Aerbajinai et al., 2004), we also looked for different Caprin-2 isoforms in rat brain. </t>
  </si>
  <si>
    <t>PMC4684697</t>
  </si>
  <si>
    <t>HM156394</t>
  </si>
  <si>
    <t xml:space="preserve">Phylogenomics and Evolutionary Rates </t>
  </si>
  <si>
    <t xml:space="preserve">Our sample of arowana shows a 100% identity to the most common mitochondrial cytochrome c oxidase subunit 1 (COI) haplotype (accession number: HM156394) found among Malaysian specimens by Mohd-Shamsudin et al. (2011) and is 99.87% similar to the complete COI gene (accession number: DQ023143) from a fish obtained from a commercial farm in Singapore (Yue et al. 2006). </t>
  </si>
  <si>
    <t xml:space="preserve">Tree-based ortholog inference resulted in a set of orthologous proteins belonging to 177 gene families (supplementary material S1, Supplementary Material online) shared across all 23 fishes and 4 tetrapod species (table 1). Concatenation of each aligned ortholog generated a final supermatrix comprising of a total of 71,360 amino acid sites per species with only 7.07% gaps. </t>
  </si>
  <si>
    <t>PMC4741882</t>
  </si>
  <si>
    <t>X00041</t>
  </si>
  <si>
    <t xml:space="preserve">Thirty samples were positive for a single locus whereas 70 samples expressed two to five HERV-H loci. </t>
  </si>
  <si>
    <t xml:space="preserve">The previously described sequence on chromosome X (X00041_h_gag) had the highest expression frequency with detection in half of the tumors, followed by a third of tumors expressing a locus on chromosome 20 (2000045_h). </t>
  </si>
  <si>
    <t xml:space="preserve">Other significant expressions, ranging from 17% to 27%, were detected for the loci 500502_h, 1400035_h and 1300360_h. The positive and negative controls defined within the HERV-H family exhibited an opposite behavior. </t>
  </si>
  <si>
    <t>KJ577820</t>
  </si>
  <si>
    <t xml:space="preserve">In contrast, Borrelia DNA was detected in one I. ricinus female (Table 2) parasitizing Myotis daubentonii. </t>
  </si>
  <si>
    <t xml:space="preserve">Subsequent sequencing of the 562-bp amplicon of the fla gene (GenBank acc. no. KJ577820) revealed that it was most similar (99.8Â %) to fla gene sequences of Borrelia garinii (GenBank acc.nos. KF836512, KF918608, JF828688).Table 2Tick-borne bacteria detected in Ixodes ricnus collected from batsTick species and stageNo. ticks testedNo./% of infected ticks Borrelia burgdorferi s.l. Anaplasma phagocytophilum SFG Rickettsia spp.Larvae10/00/00/0Females71/14.30/03/42.9Total81/12.50/03/37.5 </t>
  </si>
  <si>
    <t xml:space="preserve">Two I. ricinus females (Table 2) from Rhinolophus hipposideros and one I. ricinus female from M. myotis were PCR-positive for the rickettsial gltA gene. The sequences were 100Â % homologous to each other and to the gltA sequences of Rickettsia helvetica (GeneBank acc nos. JX627379, KF447530, KC007126, JX040636, and AM418450). </t>
  </si>
  <si>
    <t>JX627379</t>
  </si>
  <si>
    <t xml:space="preserve">Two I. ricinus females (Table 2) from Rhinolophus hipposideros and one I. ricinus female from M. myotis were PCR-positive for the rickettsial gltA gene. </t>
  </si>
  <si>
    <t xml:space="preserve">The consensus sequence (370Â bp) was deposited in GenBank under acc. no. KJ577821. Moreover, the three positive samples were re-run and specific fragments of 16S rRNA gene of Rickettsia spp. were successfully amplified and sequenced. </t>
  </si>
  <si>
    <t>GQ413963</t>
  </si>
  <si>
    <t xml:space="preserve">Moreover, the three positive samples were re-run and specific fragments of 16S rRNA gene of Rickettsia spp. were successfully amplified and sequenced. </t>
  </si>
  <si>
    <t xml:space="preserve">The consensus sequence (719Â bp) was deposited in GenBank under acc. no. KJ577822. However, all three samples that were PCR-positive for the rickettsial gltA gene were negative for the ompA gene. </t>
  </si>
  <si>
    <t>KF836512</t>
  </si>
  <si>
    <t xml:space="preserve">In Europe, the metaanalysis of the mean prevalence of Borrelia spp. infections in ticks indicates that the overall mean was 18.6Â % in adults and 10.1Â % in nymphs (Rauter and Hartung 2005). </t>
  </si>
  <si>
    <t xml:space="preserve">The obtained fla gen sequence differed by one nucleotide with, among the other, sequences of B. garinii isolate O2-27 from I. ricinus, Lower Silesia, Poland (KF836512), B. garinii strain J3-1F-IR from I. canisuga feeding on a red fox Vulpes vulpes, Poland (KF918608) (Wodecka et al. unpublished), and B. garinii strain BRZ38 from I. ricinus collected in Moravia, Czech Republic (JF828688) (Norek et al. unpublished). </t>
  </si>
  <si>
    <t xml:space="preserve">In Europe, B. garinii follows B. afzelii as the most prevalent B. burgdorferi s.l. genospecies (Reye et al. 2010). In Poland, the prevalence of B. garinii in infected ticks ranged between 10.1 and 21.4Â % (Cisak et al. 2006; Kiewra et al. 2014; StaÅ„czak et al. 2000; Strzelczyk et al. 2006). </t>
  </si>
  <si>
    <t>KF447530</t>
  </si>
  <si>
    <t xml:space="preserve">Further sequencing of gltA fragment enabled definitive identification. </t>
  </si>
  <si>
    <t xml:space="preserve">The sequence was 100Â % comparable with sequences of R. helvetica isolated from I. ricinus ticks along Europe, from France (KF447530), Germany (JX627379, strain 4TI3; KC007126, isolate 6DI76), Romania (JX040636; strain 99Bc/Romania) to Russia (AM418450, isolate 1â€“97). </t>
  </si>
  <si>
    <t xml:space="preserve">Moreover, the consensus sequence of the 16S rRNA gene was identical to R. helvetica clone CsFC (GQ413963) isolated from human cerebrospinal fluid (PÃ¥hlson, unpublished), Rickettsia sp. IP1 isolated from ticks in Japan (AF 394904, AF394905) (Fournier et al. 2002), and R. helvetica strain C9P9 from France (L36212) (Roux and Raoult 1995). R. helvetica is widely distributed in the tick population in Poland with the mean prevalence up to 10.6Â % (Chmielewski et al. 2009; StaÅ„czak et al. 2008) and was also noted in ticks feeding on deer hosts (10.8â€“19.0Â %) (StaÅ„czak et al. 2009). </t>
  </si>
  <si>
    <t xml:space="preserve">Moreover, the consensus sequence of the 16S rRNA gene was identical to R. helvetica clone CsFC (GQ413963) isolated from human cerebrospinal fluid (PÃ¥hlson, unpublished), Rickettsia sp. </t>
  </si>
  <si>
    <t xml:space="preserve">IP1 isolated from ticks in Japan (AF 394904, AF394905) (Fournier et al. 2002), and R. helvetica strain C9P9 from France (L36212) (Roux and Raoult 1995). R. helvetica is widely distributed in the tick population in Poland with the mean prevalence up to 10.6Â % (Chmielewski et al. 2009; StaÅ„czak et al. 2008) and was also noted in ticks feeding on deer hosts (10.8â€“19.0Â %) (StaÅ„czak et al. 2009). It is significant, however, this is the first time R. helvetica and B. garinii have been noted in I. ricinus collected from bats. </t>
  </si>
  <si>
    <t>PMC4827835</t>
  </si>
  <si>
    <t>AAH11612</t>
  </si>
  <si>
    <t xml:space="preserve">As noted in the introduction, the purpose of this study is to advance understanding multiple MeCP2 immunoreactive bands above and below the level where MeCP2 is expected. </t>
  </si>
  <si>
    <t xml:space="preserve">To assess MeCP2 expression at the protein level, immunoblot analysis with antibodies against the N-terminal (AAH11612, a.a.93-182) and C-terminal region (H300, a.a.198-496) of hMeCP2 protein (Fig 1A) was carried out on total cell lysate from proliferating human and murine neural cell lines (Fig 1B). </t>
  </si>
  <si>
    <t xml:space="preserve">HEK293 cell line may be neuronal in origin [19]. </t>
  </si>
  <si>
    <t xml:space="preserve">(C) Western-blot analysis of proliferating neural cell lines with antibodies against the N-terminal (AAH11612, a.a.93-182) and C-terminal region (H300, a.a.198-496) of MeCP2 protein. </t>
  </si>
  <si>
    <t xml:space="preserve">Blots were stained with Ponceau solution as a loading control. Protein size markers (in kilodaltons) are indicated on the side of each panel. </t>
  </si>
  <si>
    <t xml:space="preserve">To assess MeCP2 expression at the protein level, immunoblot analysis with antibodies against the N-terminal (AAH11612, a.a.93-182) and C-terminal region (H300, a.a.198-496) of MeCP2 protein, and also, antibody against RFP (Fig 3A) was carried out on total cell lysate from proliferating hMeCP2e1-RFP expressing neural cell lines (Fig 3Bâ€“3Q). </t>
  </si>
  <si>
    <t>PMC4835480</t>
  </si>
  <si>
    <t>CP000407</t>
  </si>
  <si>
    <t xml:space="preserve">To construct a Î”gidA mutant strain, we used the thermosensitive suicide vector pSET4s to delete gidA through homologous recombination as previously described (Takamatsu et al., 2001). </t>
  </si>
  <si>
    <t xml:space="preserve">Primers used in this study were designed according to the genome sequence of S. suis 05ZYH33 (GenBank accession number CP000407; Table 2). </t>
  </si>
  <si>
    <t xml:space="preserve">Two pairs of specific primers, Gup-F/Gup-R and Gdown-F/Gdown-R were used to clone the gidA upstream and downstream of the homologous regions into pSET4s. The ermr expression cassette was amplified from pAT18 by using primers Erm-F/Erm-R and then inserted between the upstream and downstream homologous arms in the recombinant pSET4s to generate the gidA-knockout vector pSET4s-G. </t>
  </si>
  <si>
    <t>PMC4848603</t>
  </si>
  <si>
    <t>ABU45441</t>
  </si>
  <si>
    <t xml:space="preserve">Native sgG-2 (strain 333, accession number ABU45441.1) was purified from HSV-2 infected GMK-AH1 cells as described previously [25]. </t>
  </si>
  <si>
    <t xml:space="preserve">Briefly, cells were infected with HSV-2 and, medium was harvested and centrifuged. The supernatant was applied to an immunoaffinity column (monoclonal antibody, MAb 4A5A9), [25], eluted with 0.1 M glycine-HCl buffer (pH 3) and neutralized by Tris-HCl buffer (pH 8). </t>
  </si>
  <si>
    <t>PMC4914115</t>
  </si>
  <si>
    <t>AAC66492</t>
  </si>
  <si>
    <t xml:space="preserve">All oligonucleotides were purchased from Integrated DNA Technologies (IDT). </t>
  </si>
  <si>
    <t xml:space="preserve">The chromosomally encoded SSB from B. burgdorferi B31 (locus BB_0114, protein id number AAC66492.1) was synthesized as a reading frame codon-optimized for expression in Escherichia coli K12 and blunt-end cloned into pIDTSMART-AMP and verified by DNA sequencing (purchased from Integrated DNA Technologies). </t>
  </si>
  <si>
    <t xml:space="preserve">This plasmid was used for subsequent cloning into pET15b for expression in E. coli. The sequence of the codon-optimized SSB reading frame and of the oligonucleotides used in this study are presented in the Supplementary Material and Methods section (oligonucleotides in Supplementary Table S1). </t>
  </si>
  <si>
    <t>PMC4957768</t>
  </si>
  <si>
    <t>ECK36980</t>
  </si>
  <si>
    <t xml:space="preserve">Although their function has yet to be fully elucidated, putative vertebrate-like male hormones such as testosterone and dihydrotestosterone; as well as steroidogenic androgen- and estrogen-producing enzymes, such as aromatase and 5Î±-reductase; have been found in the gonads and digestive tract of several invertebrate groups [19â€“23], particularly mollusks and annelids. </t>
  </si>
  <si>
    <t xml:space="preserve">Moreover, the genes encoding for 5Î±-reductase have been sequenced in several mollusk species (e.g. Crassostrea gigas (ECK36980), Lottia gigantea (Pid: 194080)), perhaps suggesting that similar mechanisms exist in invertebrates. </t>
  </si>
  <si>
    <t xml:space="preserve">Prior to the commencement of the research presented in this manuscript, the presence of a â€˜classicalâ€™ androgen receptor (AR) in mollusks had been inferred [24,25], but this has remained an area of controversy [26], since homologues have not been identified despite investigations specifically searching for the gene [27]. Recently, systematic searches of mollusk genomes have failed to identify an androgen receptor [28,29] homolog suggesting that the reported effects of androgens in mollusks must be attributed to a different mechanism, either using different nuclear receptors or potentially through non-genomic membrane-bound receptors. </t>
  </si>
  <si>
    <t>JZ875074</t>
  </si>
  <si>
    <t xml:space="preserve">Cluster analyses were performed using Seqtools (8.4ver) (http://www.seqtools.dk/). </t>
  </si>
  <si>
    <t xml:space="preserve">Unique sequences were compared to GenBANK using BlastN, BlastX and tBlastX using Blast2go (http://www.blast2go.com) and submitted to GenBank (Accession Numbers JZ875074-JZ875078). </t>
  </si>
  <si>
    <t>DY523257</t>
  </si>
  <si>
    <t xml:space="preserve">None were identified from ovotestis (all the sequences were a poly SMART primer artifact). </t>
  </si>
  <si>
    <t xml:space="preserve">Homology searches (Table 2) indicated that, of the 3 MT dosed specific transcripts from the albumen gland, 2 had no known protein homologues, although they matched (Expect value E = 0) previously sequenced B. glabrata ESTs (GenBank: DY523257.1 (and 29 other ESTs) and CV548292.1). </t>
  </si>
  <si>
    <t xml:space="preserve">The other transcript identified (E = 0) a c-type lectin previously identified in B. glabrata (EB709537.1). The control-specific transcripts were identical to a previously sequenced lipopolysaccharide binding protein/bactericidal permeability increasing protein (GenBank: KC206037; [43]) and a gram-negative binding protein (GenBank:EF452345.1; [44]). </t>
  </si>
  <si>
    <t>KC206037</t>
  </si>
  <si>
    <t xml:space="preserve">The other transcript identified (E = 0) a c-type lectin previously identified in B. glabrata (EB709537.1). </t>
  </si>
  <si>
    <t xml:space="preserve">The control-specific transcripts were identical to a previously sequenced lipopolysaccharide binding protein/bactericidal permeability increasing protein (GenBank: KC206037; [43]) and a gram-negative binding protein (GenBank:EF452345.1; [44]). </t>
  </si>
  <si>
    <t xml:space="preserve">Quantitative PCR using specific primers was carried out to determine if gene expression levels for the differentially expressed transcripts, found in the pooled samples, were differentially expressed across all individuals. However, qPCR indicated that one specific individual, exposed to MT, was biasing the libraries (Fig 4) even though equal amounts of RNA had been pooled. </t>
  </si>
  <si>
    <t>PMC4971466</t>
  </si>
  <si>
    <t>SRR2338872</t>
  </si>
  <si>
    <t xml:space="preserve">Finally, the libraries were sequenced using an Illumina HiSeqâ„¢ 2000 platform (BGI, Shenzhen, China). </t>
  </si>
  <si>
    <t xml:space="preserve">All of the raw RNA-Seq data were submitted to the NCBI databases (http://trace.ncbi.nlm.nih.gov/Traces/sra/sra.cgi?view=run_browser) under accession number SRR2335137 for transcriptome data, SRR2338087 for DGE data and SRR2338872 for miRNA data. </t>
  </si>
  <si>
    <t xml:space="preserve">De novo assembly and functional annotation All reads with low quality or shorter than 18â€‰nt were eliminated. </t>
  </si>
  <si>
    <t>PMC5015235</t>
  </si>
  <si>
    <t>LY294002</t>
  </si>
  <si>
    <t xml:space="preserve">Rhodamine 123 (R123, 1Â mg/ml) was prepared in ethanol. </t>
  </si>
  <si>
    <t xml:space="preserve">Stock solutions of Lon (100Â mM), Quer (100Â mM), Gen (50Â mM), Cur (20Â mM), H2DCFDA (5Â mM), monochlorobimane (200Â mM), U0126 (2.63Â mM), PD98059, LY294002 and triciribine (20Â mM each), SB203580 (13,2Â mM), SB216763 (50Â mM), BIRB 796 (0.1Â mM) and z-VAD-fmk (25Â mM) were prepared in dimethyl sulfoxide. </t>
  </si>
  <si>
    <t xml:space="preserve">3(4,5-Dimethyl-2-thiazolyl)-2,5-diphenyl-2H-tetrazolium bromide (MTT) was dissolved at 5Â mg/ml in PBS. All these solutions were stored at âˆ’20Â Â°C. </t>
  </si>
  <si>
    <t>PMC5068948</t>
  </si>
  <si>
    <t>SRP082299</t>
  </si>
  <si>
    <t xml:space="preserve">The 20 cDNA libraries (five profiles with replicates per species) generated 155,940,826Â Ã—Â 2 raw 100Â bp paired-end reads (SRA accession number SRP082299), which were filtered by quality, resulting in 140,493,653Â Ã—Â 2 paired-end reads, and over 28Â Gbp (Table 1). </t>
  </si>
  <si>
    <t xml:space="preserve">The distribution of the raw data generated by Illumina broken down by each library profile by species is shown in Supplemental Material, Table S1. The number of filtered reads, percentage of discarded reads, and number of bases kept in the analysis for each library are shown in Table S2. </t>
  </si>
  <si>
    <t>PMC5072709</t>
  </si>
  <si>
    <t>AB231790</t>
  </si>
  <si>
    <t xml:space="preserve">And based on conserved sites and homology modeling analysis, the half-lives of F581L and F581Q were increased by 4.20 and 3.70 min compared to the wild-type (WT) pullulanase of Klebsiella variicola [22]. </t>
  </si>
  <si>
    <t xml:space="preserve">Accoding to the literatures and research studies, PulB from B. naganoensis (GenBank accession number AB231790.1), with an optimum temperature of 60Â°C and optimum pH 4.5 [10,11], meets the criteria necessary for saccharification. </t>
  </si>
  <si>
    <t xml:space="preserve">And PulB from B. naganoensis has better catalytic activity [27â€“29]. But by preliminary trial, it shows good stability under acidic conditions but not under thermal stress, limiting its further application. </t>
  </si>
  <si>
    <t>PMC5077084</t>
  </si>
  <si>
    <t>SRR3180625</t>
  </si>
  <si>
    <t xml:space="preserve">Next, by performing pair-end joining and gap filling, contigs were assembled into transcripts and were subsequently clustered to obtain unigenes. </t>
  </si>
  <si>
    <t xml:space="preserve">In this study, all Illumina sequencing data was submitted to the SRA of NCBI (accession number:SRR3180625). </t>
  </si>
  <si>
    <t xml:space="preserve">Gene annotation and chemosensory gene identification Unigenes longer than 200 bp were first aligned by BLASTX against the non-redundant protein database, including Nr, Swiss-Prot, KEGG, GO, and COG at a threshold E-value of 10-5.Functional annotation was performed by retrieving proteins with the highest sequence similarity with the given unigene. </t>
  </si>
  <si>
    <t>PMC5318381</t>
  </si>
  <si>
    <t>ELU43810</t>
  </si>
  <si>
    <t xml:space="preserve">The thermocycling profile used an initial denaturation at 95Â°C for 3 min, followed by 35 or 40 cycles of denaturation at 95Â°C for 30 s, annealing for 30 s at the appropriate primer temperature and extension at 72Â°C for 40 s, followed by a dissociation curve analysis. </t>
  </si>
  <si>
    <t xml:space="preserve">Transcript abundance was analyzed using the method of Zhao and Fernald (2005) with normalization over the housekeeping gene encoding a hypothetical protein unknown (UKN2) for soybean transcripts (Libault et al., 2008) or R. solani histone 3 (ELU43810) for R. solani transcripts. </t>
  </si>
  <si>
    <t>EU099036</t>
  </si>
  <si>
    <t xml:space="preserve">The technique of DNA barcode sequences showed that the expansion D2/D3 28S rDNA gene of FCA 07 were identical to H. amazonensis (EU099036). </t>
  </si>
  <si>
    <t xml:space="preserve">The sequences of isolates FCA 01, FCA 04, FCA 06, FCA 08, FCA 15 and FCA 16 were identical to the Metarhabditis rainai (EU195966). The sequences of FCA 02, FCA 03 and FCA 05 isolates were identical to Oscheius tipulae (Lam &amp; Webster, 1971) (EU195969). </t>
  </si>
  <si>
    <t>EU195966</t>
  </si>
  <si>
    <t xml:space="preserve">The sequences of isolates FCA 01, FCA 04, FCA 06, FCA 08, FCA 15 and FCA 16 were identical to the Metarhabditis rainai (EU195966). </t>
  </si>
  <si>
    <t xml:space="preserve">The sequences of FCA 02, FCA 03 and FCA 05 isolates were identical to Oscheius tipulae (Lam &amp; Webster, 1971) (EU195969). FCA 09, FCA 10, FCA 11, FCA 12, FCA 13 and FCA 14 isolates were observed (99â€“100%) with Steinernema rarum (AF331905). </t>
  </si>
  <si>
    <t>EU195969</t>
  </si>
  <si>
    <t xml:space="preserve">The sequences of FCA 02, FCA 03 and FCA 05 isolates were identical to Oscheius tipulae (Lam &amp; Webster, 1971) (EU195969). </t>
  </si>
  <si>
    <t xml:space="preserve">FCA 09, FCA 10, FCA 11, FCA 12, FCA 13 and FCA 14 isolates were observed (99â€“100%) with Steinernema rarum (AF331905). However, these isolates formed two groups that had three polymorphisms between them. </t>
  </si>
  <si>
    <t>KD518701</t>
  </si>
  <si>
    <t xml:space="preserve">The RNA samples were then used for cDNA synthesis by PrimeScriptÂ® reverse transcriptase following standard protocols. </t>
  </si>
  <si>
    <t xml:space="preserve">The qRT-PCR was performed using SYBRÂ® Premix Ex TaqTM (TaKaRa) with gene-specific primers (Supplementary Table 1). Ae. tauschii GAPDH gene (GenBank accession no. KD518701) and wheat Actin gene (GenBank accession no. DQ115883) were used as internal expressed controls. </t>
  </si>
  <si>
    <t xml:space="preserve">Primers of GAPDH and Actin were designed to amplify a 177- and 118-bp fragment, respectively. Real-time PCR was carried out in 25 Î¼l reaction volume using a CFX96 real-time PCR detection system (BIO-RAD, United States) with the following program: 1 cycle of 30 s at 95Â°C, followed by 40 cycles of 5 s at 95Â°C and 30 s at 60Â°C. </t>
  </si>
  <si>
    <t>KU659139</t>
  </si>
  <si>
    <t xml:space="preserve">Sequence data availability </t>
  </si>
  <si>
    <t xml:space="preserve">COI gene sequences were submitted to GenBank under accession numbers KU659139 (B. heckerae) and KU659136-8 (sponges). </t>
  </si>
  <si>
    <t xml:space="preserve">Genomes with curated metadata are available through the Integrated Microbial Genome (IMG) database78 (analysis project GOLD IDs are summarized in Supplementary Table 2). Genomes were also submitted to NCBI in BioProjects PRJNA318571-3. </t>
  </si>
  <si>
    <t>PMC5536051</t>
  </si>
  <si>
    <t>JAP88178</t>
  </si>
  <si>
    <t xml:space="preserve">Only transcripts homologous to the troponin T and I subunits were identified among the top 50 most abundant transcripts of the Illumina 1st and 4th leg transcriptomes. </t>
  </si>
  <si>
    <t xml:space="preserve">One 1st leg transcript (contig 22) and one 4th leg transcript (contig 42) both had high sequence homology (93%) to R. appendiculatus troponin T (JAP88178.1), and were sequenced 410,660 and 316,355 times, respectively (Table 1 and Table 2, Figure S4). </t>
  </si>
  <si>
    <t xml:space="preserve">One 1st leg transcript (contig 33) and two 4th leg transcripts (contigs 194 and 51752) were sequenced in high frequency with significant homology to troponin I and the wingsâ€™ up A protein (Table 1 and Table 2). Contigs homologous to the coiled coil protein tropomyosin were also identified in the top 50 most abundant transcripts of the Illumina 1st and 4th leg transcriptomes. </t>
  </si>
  <si>
    <t>AMB19056</t>
  </si>
  <si>
    <t xml:space="preserve">Contigs homologous to the coiled coil protein tropomyosin were also identified in the top 50 most abundant transcripts of the Illumina 1st and 4th leg transcriptomes. </t>
  </si>
  <si>
    <t xml:space="preserve">One transcript (contig 17) in the Illumina 1st leg transcriptome and one transcript (contig 239) in the Illumina 4th leg transcriptome both had high sequence homology (100%) to R. microplus tropomyosin (AMB19056.1) and were sequenced 72,240 and 89,239 times, respectively (Table 1 and Table 2, Figure S5). </t>
  </si>
  <si>
    <t xml:space="preserve">Titin is a giant elastic protein found in striated muscle sarcomeres that connects myosin to the Z-line. Titin allows for muscle cell elasticity and is essential for ensuring the mechanical stability of muscle fibers [9]. </t>
  </si>
  <si>
    <t>EEC05627</t>
  </si>
  <si>
    <t xml:space="preserve">Titin allows for muscle cell elasticity and is essential for ensuring the mechanical stability of muscle fibers [9]. </t>
  </si>
  <si>
    <t xml:space="preserve">Three 1st leg transcripts (contigs 4832, 1517, and 696) and two 4th leg transcripts (contigs 6805 and 680) had sequence homology to the Ixodes scapularis myofibril scaffold component titin (EEC05627.1) and were each sequenced several times (Table 1 and Table 2, Figure S6). </t>
  </si>
  <si>
    <t xml:space="preserve">One transcript in the Illumina 1st transcriptome and one transcript in the 4th leg transcriptome were each sequenced in high frequency with significant homology to an I. scapularis cuticle protein (EEC04237.1; Table 1 and Table 2). The integument of ticks consists of an epidermis and its secreted cuticle [11]. </t>
  </si>
  <si>
    <t>EEC04237</t>
  </si>
  <si>
    <t xml:space="preserve">One transcript in the Illumina 1st transcriptome and one transcript in the 4th leg transcriptome were each sequenced in high frequency with significant homology to an I. scapularis cuticle protein (EEC04237.1; Table 1 and Table 2). </t>
  </si>
  <si>
    <t xml:space="preserve">The integument of ticks consists of an epidermis and its secreted cuticle [11]. Since tick legs are surrounded externally by cuticle, it is not surprising to identify cuticle proteins among the top 50 most abundant transcripts of the Illumina 1st and 4th leg transcriptomes. </t>
  </si>
  <si>
    <t>JZ183505</t>
  </si>
  <si>
    <t xml:space="preserve">OBPs and PBPs were not present in any of our four transcriptomes and were also not present in any of the tick or mite sequence data in GenBank or in the Ixodes scapularis genome [13]. </t>
  </si>
  <si>
    <t xml:space="preserve">Renthal et al. [14] reported the identification of two OBP-like expressed sequence tag coded proteins (EST; JZ183505.1 and JZ172282.1) in the foretarsus proteome of the lone star tick Amblyomma americanum. </t>
  </si>
  <si>
    <t xml:space="preserve">Unfortunately, tBLASTn searches of our Illumina 1st and 4th leg BLAST databases determined that the putative OBP-like ESTs were not exclusive to the 1st pair of legs. Numerous transcripts homologous to the OBP-like EST JZ183505.1 were identified in both the 1st and 4th legs. </t>
  </si>
  <si>
    <t>JAG92140</t>
  </si>
  <si>
    <t xml:space="preserve">Numerous transcripts homologous to the OBP-like EST JZ183505.1 were identified in both the 1st and 4th legs. </t>
  </si>
  <si>
    <t xml:space="preserve">The percent identity between one such 4th leg transcript (contig 343) and the OBP-like EST JZ183505.1 was calculated to be 73%, with both transcripts having significant homology to the same BLASTx GenBank hit, a putative A. americanum secreted protein (JAG92140.1; Figure S7). </t>
  </si>
  <si>
    <t xml:space="preserve">Interestingly, only one transcript homologous to the OBP-like EST JZ172282.1 was identified, and in only the 4th legs. tBLASTn searches of the Illumina 1st leg BLAST database for the OBP-like EST JZ172282.1 did not identify any matches. </t>
  </si>
  <si>
    <t>JAG92350</t>
  </si>
  <si>
    <t xml:space="preserve">tBLASTn searches of the Illumina 1st leg BLAST database for the OBP-like EST JZ172282.1 did not identify any matches. </t>
  </si>
  <si>
    <t xml:space="preserve">The percent identity between the 4th leg transcript (contig 114) and the OBP-like EST JZ172282.1 was calculated to be 89%, with both transcripts having high homology (100%) to the same BLASTx GenBank hit, a putative A. americanum secreted protein (JAG92350.1; Figure S8). </t>
  </si>
  <si>
    <t xml:space="preserve">Additional EST coded proteins theorized to function as OBPs in ticks, such as the dust-mite antigen, neto-like protein, Niemann-Pick C2, and microplusin were either identified in the Illumina 4th leg transcriptome and not exclusive to the 1st legs or missing from all transcriptome datasets completely [14]. In vertebrates, the OBPs are lipocalins with no sequence homology with insect OBPs [15]. </t>
  </si>
  <si>
    <t>JAC30054</t>
  </si>
  <si>
    <t xml:space="preserve">Since homologous transcripts were found in both the front and back legs, and there are no known chemosensory organs on the latter, this argues that the A. americanum lipocalin EST JZ171538.1 is not acting as an OBP. </t>
  </si>
  <si>
    <t xml:space="preserve">BLASTx analysis of the identified putative D. variabilis Hallerâ€™s organ spf lipocalin (contig 84287) determined the top GenBank hit (lowest e-value) to be an A. triste lipocalin (JAC30054.1). </t>
  </si>
  <si>
    <t xml:space="preserve">An alignment between the Hallerâ€™s organ spf lipocalin (contig 84287) and the A. triste lipocalin (JAC30054.1) showed a significant number of conserved residues despite the short nature of the Hallerâ€™s organ spf lipocalin (Figure S10). Phylogenetic analysis of the putative Hallerâ€™s organ spf lipocalin (contig 84287) suggested it was not related to vertebrate chemosensory lipocalins (Figure 1). </t>
  </si>
  <si>
    <t>EEC13968</t>
  </si>
  <si>
    <t xml:space="preserve">tBLASTn searches of the Illumina 1st and 4th leg BLAST databases for I. scapularis TRPA (EEC13968.1) homologs identified one putative TRPA, that was common to both the Illumina 1st and 4th leg transcriptomes (contig 8166, 1st legs; contig 4943, 4th legs). </t>
  </si>
  <si>
    <t xml:space="preserve">With the identified Illumina 1st and 4th leg TRPA transcripts having such low sequence homology (34%) to the I. scapularis TRPA (EEC13968.1), it is questionable if the identified TRPA transcripts are indeed members of the â€œAâ€ subfamily, and not another TRP subfamily. </t>
  </si>
  <si>
    <t xml:space="preserve">The Illumina 1st and 4th leg TRPA transcripts (contig 8166, 1st legs; contig 4943, 4th legs) also had very low sequence homology to insect olfactory TRPA splice variants resulting in poor alignments; conserved residues were only found in the copies of Ankyrin repeats (Appendix A; Figure S11). With a lack of supporting evidence validating the identification of the putative TRPA transcripts, and its presence in both the 1st and 4th legs, it is unlikely TRPAs are used in an olfactory capacity in the Hallerâ€™s organ. </t>
  </si>
  <si>
    <t>CCD67242</t>
  </si>
  <si>
    <t xml:space="preserve">A comprehensive list of acronyms and associated GenBank accession numbers are listed in Appendix A. </t>
  </si>
  <si>
    <t xml:space="preserve">Multiple sequence alignment (Clustal Î©) of the deduced amino acid sequence for the putative Î²-arrestin (contig 1853) identified exclusively in the Hallerâ€™s organ spf transcriptome of unfed virgin adult male Dermacentor variabilis versus the Caenorhabditis elegans and Drosophila melanogaster Î²-arrestins (accession no. CCD67242.1 and AAF32365.1, respectively). </t>
  </si>
  <si>
    <t xml:space="preserve">Asterisks (*) denote conserved residues, colons (:) indicate conservation between groups of strongly similar properties scoring &gt;0.5 in the Gonnet PAM 250 matrix, and periods (.) indicate conservation between groups of weakly similar properties scoring â‰¤0.5 on the Gonnet PAM 250 matrix. The solid black bar shows the arrestin amino terminal domain, and the dashed black bar shows the arrestin carboxyl terminal domain. </t>
  </si>
  <si>
    <t>PMC5564536</t>
  </si>
  <si>
    <t>KC896287</t>
  </si>
  <si>
    <t xml:space="preserve">Subcellular distribution of Eriocheir sinensis SOX14A and SOX14B in cultured cells </t>
  </si>
  <si>
    <t xml:space="preserve">Our clone of the Eriocheir sinensis Sox14a (GenBank accession no. KC896287) and Sox14b genes (GenBank accession no. KC896286) together with the structure and functional domains of these two transcription factors are shown in Figure 1A (Supplementary Figure 1A, 1B). </t>
  </si>
  <si>
    <t xml:space="preserve">The amino acids of the HMG box in Eriocheir sinensis SOX14A and SOX14B and Homo sapiens SOX14 are highly conserved. Multiple sequence alignments have indicated that both the HMG box of SOX14A and SOX14B are evolutionarily conserved with other SOX proteins in both H. sapiens and M. musculus (Figure 1B, Supplementary Figure 2A, 2B). </t>
  </si>
  <si>
    <t xml:space="preserve">In this figure, yellow indicate most conserved region, green indicate conserved region, blue indicate less conserved region. </t>
  </si>
  <si>
    <t xml:space="preserve">The corresponding names and NCBI Accession Numbers in GenBank are listed as follows: Eriocheir sinensis SOX14A (KC896287), Eriocheir sinensis SOX14B (KC896286), Homo sapiens SOX8 (AAH31797), Homo sapiens SOX9 (CAA86598), Homo sapiens SOX10 (CAG38808), Homo sapiens SOX2 (NP_003097), Homo sapiens SOX4 (AAH72668), Homo sapiens SOX5 (CAG32994), Homo sapiens SOX7 (CAC84226). </t>
  </si>
  <si>
    <t>KU981059</t>
  </si>
  <si>
    <t xml:space="preserve">The complete genome sequence of a variant of porcine deltacoronavirus, isolated from a diarrheal piglet and designated CH/JXJGS01/2016, was sequenced and analyzed. </t>
  </si>
  <si>
    <t xml:space="preserve">Phylogenetic analysis demonstrated that CH/JXJGS01/2016 shares the highest nucleotide and amino acid identities with the Chinese strain NH (GenBank accession number KU981059). </t>
  </si>
  <si>
    <t xml:space="preserve">A homology analysis was carried out based on the full-length genome sequence and S gene of CH/JXJGS01/2016 and the reference strains of PDCoV retrieved from GenBank. </t>
  </si>
  <si>
    <t xml:space="preserve">The results revealed that CH/JXJGS01/2016 had the closest relationship to and highest nucleotide identity (99.4%) with a Chinese PDCoV strain, NH (GenBank accession number KU981059), and had the lowest nucleotide identity with two strains from Thailand (KU984334 and KU051641, 96.7%). </t>
  </si>
  <si>
    <t xml:space="preserve">The phylogenetic tree of the S gene indicated that CH/JXJGS01/2016 and strain NH were clustered in the same clade. Furthermore, CH/JXJGS01/2016 had twoÂ amino acid (aa) deletions at aa positions 51 and 52, compared with the S genes of the PDCoVs from the United States. </t>
  </si>
  <si>
    <t>PMC5581016</t>
  </si>
  <si>
    <t>AF125673</t>
  </si>
  <si>
    <t xml:space="preserve">Subsequently, 200â€“500 ng DNA was bisulfite treated utilizing the Methylamp DNA Methylation Kit (Epigentek) according to the manufacturer`s protocol. </t>
  </si>
  <si>
    <t xml:space="preserve">Methylation of 4 CpGs in the HPV 16 URR (reference HPV 16 sequence AF125673.1), encompassing CpG sites within the E2BS 3 and 4 (Figure 3A), was quantitatively analysed by bisulfite pyrosequencing as described previously [69]. </t>
  </si>
  <si>
    <t xml:space="preserve">The primer pair covering the proximal E2BSs 3 and 4 was used for amplification. Global CpG methylation analysis was performed using PyroMark LINE-1 reagents (Qiagen). </t>
  </si>
  <si>
    <t>KT722338</t>
  </si>
  <si>
    <t xml:space="preserve">While natural and experimental hybridization has been documented between the bobwhite and the scaled quail (Johnsgard 1970; Shupe 1990), the extent of historic hybridization has not been estimated using nuclear, genome-wide variation. </t>
  </si>
  <si>
    <t xml:space="preserve">However, a recent mitochondrial population study for the bobwhite (nÂ =Â 53), which also produced a complete scaled quail mitochondrial genome for comparison (GenBank accession KT722338), failed to detect any evidence of historic hybridization (bobwhite â™‚ Ã— scaled quail â™€), despite sampling from regions where both species naturally occur (Halley et al. 2015). </t>
  </si>
  <si>
    <t xml:space="preserve">A subset of the nuclear microsatellites presented here may prove useful to facilitate low-cost investigations of management concerns using larger sample sizes, including issues related to population structure, gene flow, and nuclear introgression between the scaled quail and bobwhite. Beyond microsatellite loci, we also predicted genome-wide autosomal sequence variation resulting from biparental inheritance of alternative alleles (heterozygosity) for the scaled quail (v1.0) and the bobwhite (v2.0). </t>
  </si>
  <si>
    <t>CP015961</t>
  </si>
  <si>
    <t xml:space="preserve">Quality control analyses aimed at identifying nonavian scaffolds via blast (blastn, blastx), and the evaluation of read depth, led to the removal of one scaffold from the scaled quail assembly (v1.0), and two scaffolds from the bobwhite assembly (v2.0); based on convincing evidence that these scaffolds were not produced from the targeted avian genomes. </t>
  </si>
  <si>
    <t xml:space="preserve">The scaffold removed from the scaled quail assembly was 1287Â bp in length, and produced a blastn alignment with 100% identity (across 1287Â bp) to the bacterium Dietzia timorensis (strain ID05-A0528) complete genome (accession: CP015961.1), indicating the presence of an unknown bacterium, and produced no meaningful blastn alignments to the chicken or zebra finch genomes (MaSuRCA scaffold ID: jcf7180005140066; File S2). </t>
  </si>
  <si>
    <t xml:space="preserve">The two scaffolds excluded from the bobwhite (v2.0) genome assembly were previously reported to produce convincing blastn and blastp alignments to apicomplexan parasite sequences in the bobwhite (v1.0) assembly (Halley et al. 2014; Orosz 2015). The MaSuRCA scaffolds jcf7180006226006 and jcf7180006136291 were independently assembled updates to contig 108821 (AWGU01108821) and contig 45101 (AWGU01045101) in the first-generation bobwhite assembly, and are included in File S2. </t>
  </si>
  <si>
    <t>U87145</t>
  </si>
  <si>
    <t xml:space="preserve">The MaSuRCA scaffolds jcf7180006226006 and jcf7180006136291 were independently assembled updates to contig 108821 (AWGU01108821) and contig 45101 (AWGU01045101) in the first-generation bobwhite assembly, and are included in File S2. </t>
  </si>
  <si>
    <t xml:space="preserve">Scaffold jcf7180006136291 produced a blastn alignment with 76% identity to the Toxoplasma gondii apicoplast complete genome (accession U87145.2) across 99% of the scaffold (8761Â bp), and could represent a portion of an apicoplast sequence. </t>
  </si>
  <si>
    <t xml:space="preserve">Scaffold jcf7180006226006 produced a blastn alignment with 72% identity to Sarcocystis neurona (strain SN3, clone E1, contig 00498) whole genome shotgun sequence (accession: JAQE01000498.1) across 37% of the scaffold length (357,155Â bp). The query coverage of 37% is the result of 731 high scoring segment pairs (HSPs), the longest of which covers 5870Â bp of the scaffold sequence (1.6%). </t>
  </si>
  <si>
    <t>CY014988</t>
  </si>
  <si>
    <t xml:space="preserve">Sequence identities between allele A and B were about 70%, whereas those within each allele were above 90%39. </t>
  </si>
  <si>
    <t xml:space="preserve">We eliminated allele B sequences according to identities, in which case the NS of A/tern/South Africa/1961 (allele A; accession: CY014988) and A/redhead duck/ALB/74/1977 (allele B; accession: CY004739) were chosen as references. </t>
  </si>
  <si>
    <t xml:space="preserve">Reassortants at a given period such as 2009 pandemic H1N1 appear to be highly similar. We collapsed identical sequences for each protein with identity threshold equal to 1 using cd-hit40. </t>
  </si>
  <si>
    <t>PMC5679599</t>
  </si>
  <si>
    <t>SRX2996560</t>
  </si>
  <si>
    <t xml:space="preserve">A second pool of five normal Duroc animals, which are assumed to harbor only normal chromosomes with respect to the translocation, was used as a reference normal sample. </t>
  </si>
  <si>
    <t xml:space="preserve">Sequencing data of the Duroc and Large-White pooled samples are publicly available in the Sequence Read Archive (SRA) database under accession numbers SRX2996560 and SRX2996558, respectively. </t>
  </si>
  <si>
    <t xml:space="preserve">Sequences were trimmed for adapters using cutadapt [23]. The reverse complement sequences were aligned to the Sscrofa10.2 genome assembly using bwa [24] and alignments with a mapping quality above 10 were kept for further analysis. </t>
  </si>
  <si>
    <t>CU928801</t>
  </si>
  <si>
    <t xml:space="preserve">Seven new STS markers were designed from the pig draft sequence and PCR were performed with Hb1.8 DNA as template (Fig 3B). </t>
  </si>
  <si>
    <t xml:space="preserve">The minimum interval was defined between the SSC3_Tsloq_frag29 and SSC3_Tsloq_frg30 loci, which mapped to the same BAC clone CH242-117J1 (accession number CU928801). </t>
  </si>
  <si>
    <t xml:space="preserve">Five additional STSs were defined from the BAC sequence and a short interval of 968 bp containing the breakpoint was defined on SSC3 between the SSC3_Tsloq_frag29 and SSC3_Tsloq_frag32 loci (Fig 3B). On SSC4, the comparison of the Sscrofa10.2 assembly between positions 107.808 Mb and 107.989 Mb to the human genome sequence showed conserved synteny with the 150.417â€“150.555 Mb interval on HSA1 but in the opposite orientation. </t>
  </si>
  <si>
    <t>CU655899</t>
  </si>
  <si>
    <t xml:space="preserve">The localization of the breakpoint was refined to a region between the ADAMTSL4 and ECM1 genes that are separated by 52.924 kb on the human genome sequence. </t>
  </si>
  <si>
    <t xml:space="preserve">Finally, a STS marker (Ssc4_Tsloq_frag23) was selected on the pig BAC clone CH242-160A10 (accession number CU655899), which contains ADAMTSL4 and was used to reduce the breakpoint interval on SSC4 to 20 kb (Fig 4B). </t>
  </si>
  <si>
    <t xml:space="preserve">Characterization of the breakpoint By applying this chromosome walking approach, we identified the two most proximal positive loci obtained with the Hb1.8 clone, on both sides of the breakpoint, i.e. SSC3_Tsloq_frag29 on SSC3 and ADAMTSL4 on SSC4. </t>
  </si>
  <si>
    <t xml:space="preserve">This product was purified, directly sequenced, and the sequences were compared to identify precisely the junction between the two chromosomal segments. </t>
  </si>
  <si>
    <t xml:space="preserve">The der(4) breakpoint was precisely mapped on SSC3 to position 48,007 Mb within the sequence of clone CH242-117J1 (GenBank accession number CU928801) and on SSC4, to position 27,558 Mb within the sequence of clone CH242-160A10 (GenBank accession number CU655899). </t>
  </si>
  <si>
    <t xml:space="preserve">To validate this result, a pair of primers was selected from the two BAC sequences on both sides of the breakpoint to amplify the junction der(3) using Hyb25.1 DNA as template. The resulting PCR product was sequenced and compared to the BAC DNA sequence. </t>
  </si>
  <si>
    <t>PMC5703901</t>
  </si>
  <si>
    <t>CP009896</t>
  </si>
  <si>
    <t xml:space="preserve">Cloning, expression and purification </t>
  </si>
  <si>
    <t xml:space="preserve">The E. coli BL21(DE3) cells harboring pET28a(+) with the wild-type PsChO gene (GenBank No. CP009896.1; Protein ID: WP_052138420.1) were grown at 37â€‰Â°C in lysogeny broth medium containing 40â€‰Î¼g/mL kanamycin. </t>
  </si>
  <si>
    <t xml:space="preserve">Overexpression was induced by adding 0.1â€‰mM isopropyl-Î²-D-thiogalactopyranoside (IPTG) when OD600 reached 0.6â€“0.8. The culture was then further incubated at 16â€‰Â°C overnight. </t>
  </si>
  <si>
    <t>PMC5817250</t>
  </si>
  <si>
    <t>LT622838</t>
  </si>
  <si>
    <t xml:space="preserve">As a preliminary molecular characterization, almost the complete 16S rRNA gene was re-sequenced according to previously described methods [1]. </t>
  </si>
  <si>
    <t xml:space="preserve">The resulting sequence (1385â€‰bp; GenBank accession number LT622838) was almost identical to the original sequence (1454â€‰bp; GenBank accession number HG800055) [1] when aligned with the silva Incremental Aligner (sina; v1.2.11) [26]. </t>
  </si>
  <si>
    <t xml:space="preserve">For detailed phylogenetic placement of BII-R7T, its 16S rRNA gene sequence was aligned with the silva Incremental Aligner and implemented into the â€˜All Species Living Tree Projectâ€™ (LTP) [27] using the arb software package release 5.2 [28] for analysis. Additionally, sequences not included in the LTP database were obtained from GenBank (http://www.ncbi.nlm.nih.gov/) and added to the database. </t>
  </si>
  <si>
    <t xml:space="preserve">Abbreviations: ANI, average nucleotide identity; dDDH, digital DNAâ€“DNA hybridization. </t>
  </si>
  <si>
    <t xml:space="preserve">The GenBank/ ENA/ DDBJ accession numbers for the 16S rRNA gene sequence of Stenotrophomonas bentonitica BII-R7T is LT622838 and for its draft genome MKCZ00000000 (the version described in this paper is version MKCZ01000000). </t>
  </si>
  <si>
    <t>CP001612</t>
  </si>
  <si>
    <t xml:space="preserve">The Vero cell isolate and the eschar remnants yielded identical DNA sequences for each ricketsial gene. </t>
  </si>
  <si>
    <t>KY680280</t>
  </si>
  <si>
    <t xml:space="preserve">Negative controls to test the specificity of qPCR included AMDV and DogCV isolated by our laboratory from Heilongjiang Province, respectively (GenBank accession No. KY680280 and No. MF797786). </t>
  </si>
  <si>
    <t xml:space="preserve">The porcine circovirus 1 (PCV1) and PCV2 were obtained from Dr. Yanwu Wei, Harbin Veterinary Research Institute, the Chinese Academy of Agricultural Sciences (Huang et al., 2012; Wang et al., 2015c). The mink calicivirus (MCV), pseudorabies virus (PRV), rabies virus (RV) and canine adenovirus type 2 (CAV2) were obtained from Dr. Yongjun Wen (Yang et al., 2012), Dr. Tongqing An (Ye et al., 2015), Dr. Jinying Ge (Guo et al., 2009), and Dr. Jiang Qian (Yu et al., 2015), respectively. </t>
  </si>
  <si>
    <t>PMC6009762</t>
  </si>
  <si>
    <t>AI100625</t>
  </si>
  <si>
    <t xml:space="preserve">This study was partially funded by grants from the National Institute of Allergy and Infectious Diseases at the National Institute of Health (AI100625 to RB, MTF, FPMV), (AI109761 to RB) and (K99AG049092 to VDM), a University of North Carolinaâ€Chapel Hill (UNC) Nutrition Obesity Research Center (NORC) Pilot and Feasibility Grant (P30DK056350 to ASR and FPMV), the UNC NORC Animal Metabolism Phenotyping Core Facility (NIH DK056350), and the UNC System Genetics Core Facility. </t>
  </si>
  <si>
    <t>MG214776</t>
  </si>
  <si>
    <t xml:space="preserve">The insertional inactivation of the mgrB gene was detected in 5 isolates. </t>
  </si>
  <si>
    <t xml:space="preserve">IS5-like mobile element at nt 75 of mgrB gene (GenBank accession no. MG214776) was found in 3 and 1 isolates assigned to ST258/A2 and ST512/A3 genotypes, respectively. </t>
  </si>
  <si>
    <t xml:space="preserve">An IS903-like element (97% identity to IS903) at nucleotide 69 of mgrB gene (Genbank accession no. MG214777) was found in 1 isolate assigned to ST45/F genotype. Two isolates assigned to ST629/D and 1 isolate assigned to ST449/E carried a wild type mgrB gene (Table 2). </t>
  </si>
  <si>
    <t>MG214777</t>
  </si>
  <si>
    <t xml:space="preserve">An IS903-like element (97% identity to IS903) at nucleotide 69 of mgrB gene (Genbank accession no. MG214777) was found in 1 isolate assigned to ST45/F genotype. </t>
  </si>
  <si>
    <t xml:space="preserve">Two isolates assigned to ST629/D and 1 isolate assigned to ST449/E carried a wild type mgrB gene (Table 2). Missense mutations were also found in pmrA, pmrB, phoQ, and crrB genes when compared to the genes present in colistin-susceptible K. pneumoniae NUTH-K2044 strain (GenBank accession no. AP006725.1) (Cheng et al., 2015). </t>
  </si>
  <si>
    <t xml:space="preserve">This mutation has been previously described and was not related with colistin resistance (Cheng et al., 2015). </t>
  </si>
  <si>
    <t xml:space="preserve">The substitutions W215G (Genbank accession no. MG210951) and L257P (NCBI Reference Sequence: WP_087760419.1) were also found in isolates assigned to ST101/B and ST629/D genotypes; however, no information is available about their implication in colistin resistance. </t>
  </si>
  <si>
    <t xml:space="preserve">In pmrA, a mutation leading to the substitution A217V was found in the isolate assigned to ST101/B genotype. This mutation has been already reported in K. pneumoniae (NCBI Reference Sequence: WP_032419166.1), but there is no information regarding colistin-susceptibility of the isolates. </t>
  </si>
  <si>
    <t>HG813242</t>
  </si>
  <si>
    <t xml:space="preserve">As the proteins in the â€œback halvesâ€ of some of these genomes show highest homology to both CNPH82 or vB_SepiS_phiIPLA5, these recombinations may have happened at the single gene level. </t>
  </si>
  <si>
    <t xml:space="preserve">BLASTn of the Stb20 genome sequence against the NCBInr database (February 15th, 2017) show substantial regions of nucleotide identity (55% of the genome at 89% identity) covering the structural genes, to portions of three S. epidermidis genomes from Finland (HG813242.1), Australia (LT571449.147 and Russia (KT429161.1; 2015), as well as one Staphylococcus xylosus genome (LN554884.1)48,49. </t>
  </si>
  <si>
    <t xml:space="preserve">This suggests that these phages are closely associated with Staphylococcus species from human skin. These observations suggest three distinct possibilities: 1) That these phages perhaps infect hosts other than S. capitis and could suggest a wider host range 2) That genetic exchange between phages capable of infecting S. capitis and other Staphylococcus species has resulted in these hybrids or 3) That the various Staphylococcus infecting phages that seem to compose the Stb20-like phages shared a common ancestor. </t>
  </si>
  <si>
    <t>CP008742</t>
  </si>
  <si>
    <t xml:space="preserve">One phage which was identified in samples from all individuals is most closely related (80% nucleotide identity over 19% of the length of the genome) to prophages identified on Pseudomonas savastanoi NCPPB 3335 genome (CP008742), and more distantly to Pseudomonas infecting phage vB_PaeP_Tr60_Ab31. </t>
  </si>
  <si>
    <t xml:space="preserve">Remarkably, the sequence of all contigs identified was perfectly conserved at the nucleotide level. One possible explanation is that these sequences were derived from contamination of the samples, in which case one could expect them to be present in all samples, which was not the case. </t>
  </si>
  <si>
    <t>CP010979</t>
  </si>
  <si>
    <t xml:space="preserve">The vConTACT analysis also indicated that the phages with taxonomic affiliation to Enterobacteria phage mEp235 shared protein clusters with the Â±49â€‰kb phiPSA1-like genomes (Fig.Â 2A). </t>
  </si>
  <si>
    <t xml:space="preserve">A Mu-like phage found in a variety of samples (Supplementary TableÂ S2) showed highest nucleotide identity to a prophage of P. putida S13.1.2 (CP010979.1). </t>
  </si>
  <si>
    <t xml:space="preserve">All the genomes identified across a range of body sites and individuals were 100% identical. Best BLAST analysis showed that several Pseudomonas JBD phages, as well as Mannheimia phage vB_MhM_3927AP2 and Vibrio phage martha12B12 were distant relatives to those identified in our study (Supplementary Fig.Â S6). </t>
  </si>
  <si>
    <t>PMC6110825</t>
  </si>
  <si>
    <t>J02459</t>
  </si>
  <si>
    <t xml:space="preserve">Three biological replicates each were sequenced (90â€‰bp, paired-end reads after barcode removal) from individuals raised in the presence of maternal care and from individuals raised in the absence of maternal care. </t>
  </si>
  <si>
    <t xml:space="preserve">Unmethylated Enterobacteria phage lambda DNA (GenBank accession: J02459.1) was added to each sample as a control for bisulfite conversion. </t>
  </si>
  <si>
    <t xml:space="preserve">Bisulfite conversion and sequencing were performed by BGI (Shenzhen, China) on the Illumina HiSeq platform. We trimmed adapters and removed low-quality reads using Trimmomatic (v0.32)56. </t>
  </si>
  <si>
    <t>PMC6155707</t>
  </si>
  <si>
    <t>KM438516</t>
  </si>
  <si>
    <t xml:space="preserve">The numerical values obtained from each experimental unit were compared with those of the control by relative fold expression obtained by transforming the obtained results into absolute values using 2âˆ’Î”Î”Ct [45]. </t>
  </si>
  <si>
    <t xml:space="preserve">In case of control, the relative expression of each gene was set to 1. beta-Actin (GenBank accession #KM438516) due to its low expression variations was chosen as housekeeping gene. </t>
  </si>
  <si>
    <t xml:space="preserve">The mid-gut samples extracted from red palm weevil larvae fed on different diets were analyzed by one-way ANOVA and the significant differences between means were determined by applying Fisherâ€™s LSD test [44]. </t>
  </si>
  <si>
    <t>U46016</t>
  </si>
  <si>
    <t xml:space="preserve">Patients who developed HIV-1 drug resistance (black circles for HIV-1 proviral DNA and black rectangles for HIV-1 RNA) also indicated. </t>
  </si>
  <si>
    <t>CP015749</t>
  </si>
  <si>
    <t xml:space="preserve">Currently, there are five publicly available genomes of P. parmentieri (NCBI servers, June 2018), whereas only 3 of them are closed to a full chromosome. </t>
  </si>
  <si>
    <t xml:space="preserve">The genome (GenBank accession: NZ_CP015749.1) of the type strain P. parmentieri CFBP 8475T (previously P. wasabiae RNS 08.42.1A) is 5.03Â Mb in size with GC content of 50.4% [27]. </t>
  </si>
  <si>
    <t xml:space="preserve">Among the 4462 proteins it encodes, there have been described some proteins speculated to ensure specific phenotypic traits that are important for P. parmentieri virulence and adaptation to its primary host - potato, such as PCWDE, components of secretion systems and AHL-dependent quorum sensing system [27]. The aim of the here presented study is to elucidate the genomic basis of P. parmentieri spread and rapid adaptation to different climate conditions (temperature, humidity). </t>
  </si>
  <si>
    <t xml:space="preserve">Phylogenetic trees were constructed using Bayesian analysis (MrBayes 3.2) (10,000 tree generations, sampling each 10, discarding first 250 trees) and TreeDyn for tree drawing at the phylogeny.fr platform [54]. </t>
  </si>
  <si>
    <t xml:space="preserve">The 28S D2-D3 data set included 25 taxa and sequences homologous to nucleotides (nt) 3053â€“3968 of the P. falciformis sequence (KY365435). </t>
  </si>
  <si>
    <t xml:space="preserve">The ITS2 data set included 26 taxa and sequences homologous to nt 2513â€“2983 (including 15 nt of the flanking 5.8S rRNA gene and 28S rRNA gene). The cox1 data set included 15 taxa and sequences homologous to nt 200â€“650 of KY365437. </t>
  </si>
  <si>
    <t>KY365437</t>
  </si>
  <si>
    <t xml:space="preserve">The ITS2 data set included 26 taxa and sequences homologous to nt 2513â€“2983 (including 15 nt of the flanking 5.8S rRNA gene and 28S rRNA gene). </t>
  </si>
  <si>
    <t xml:space="preserve">The cox1 data set included 15 taxa and sequences homologous to nt 200â€“650 of KY365437. </t>
  </si>
  <si>
    <t>KY365436</t>
  </si>
  <si>
    <t xml:space="preserve">The obtained ITS2 sequences of P. falciformis from the three countries were 100% identical, except one clone, suggesting an overall low geographical variation. </t>
  </si>
  <si>
    <t xml:space="preserve">The one exceptional rDNA clone (GenBank: KY365436) of the amplicon NF1-NC2 was from a female fragment from Germany, which had 15 SNPs (1802/1817 bp identities) compared to sequences from six other clones. </t>
  </si>
  <si>
    <t xml:space="preserve">This could be an additional haplotype or a rare intraspecific sequence variation in the rDNA repeats. GenBank database searches with the P. falciformis 18S and 28S rDNA sequences did not support the close phylogenetic relationship to A. abstrusus as would have been expected from the current taxonomic classification where Perostrongylus is considered as a subgenus of Aelurostrongylus [17]. </t>
  </si>
  <si>
    <t>CJ005077</t>
  </si>
  <si>
    <t xml:space="preserve">Voucher specimens are available in the collection of the Museum of Parasitology, Department of Parasitology and Parasitic Diseases, University of Agricultural Sciences and Veterinary Medicine Cluj-Napoca, Romania under accession numbers CJ005077, CJ005086. </t>
  </si>
  <si>
    <t xml:space="preserve">The dataset and reference materials are available from the corresponding author upon request. </t>
  </si>
  <si>
    <t>PMC6249285</t>
  </si>
  <si>
    <t>AAK87910</t>
  </si>
  <si>
    <t xml:space="preserve">Molecular cloning of wild-type Agp2-PCM </t>
  </si>
  <si>
    <t xml:space="preserve">The Agp2-PCM gene (NCBI GenBank ID AAK87910) was PCR-amplified from A. fabrum genomic DNA and cloned into a pET21b expression vector with C-terminal His-tag by using the following primers: forward primer sequence ATGTATATCTCCTTCTTAAAGTTAAAC and reverse primer sequence CATCACCATCACCATCACTAAGATCCG (full DNA sequence in Supplementary TableÂ 2)36,37. </t>
  </si>
  <si>
    <t xml:space="preserve">The gene encoding the PCM module derived from Agp2 (1â€“501 aminoÂ acids plus hexa-histidine tag) was transformed into Escherichia coli BL21-DE3 cells (Agilent Technologies). Molecular cloning of Agp2-PAiRFP2 </t>
  </si>
  <si>
    <t>AGS83373</t>
  </si>
  <si>
    <t xml:space="preserve">Molecular cloning of Agp2-PAiRFP2 </t>
  </si>
  <si>
    <t xml:space="preserve">The DNA sequence of Agp2-PAiRFP2 (NCBI GenBank ID AGS83373.1)25 was codon optimized (Supplementary TableÂ 2)38. </t>
  </si>
  <si>
    <t xml:space="preserve">The gene was synthesized by GENEWIZ Inc. and cloned into a pET21b expression vector with C-terminal His-tag and transformed into E. coli BL21-DE3. The construct contains the following 24 substitutions: Lys69Arg, Arg83Lys, Gly120Asp, Ala123Thr, Met163Leu, Gln168Glu, Arg220Pro, Ser243Asn, Val244Phe, Gly269Asp, Ala276Val, Tyr280Cys, Glu294Ala, His303Phe, His333Arg, Ile336Leu, Asp349Arg, Met351Ile, Ala386Val, Gly409Asp, Leu419Ile, Thr469Ser, Ala487Thr, Glu494Gly (Supplementary Figs.Â 4, 12). </t>
  </si>
  <si>
    <t>PMC6273073</t>
  </si>
  <si>
    <t>KU350741</t>
  </si>
  <si>
    <t xml:space="preserve">Accordingly, the isolate was identified as Buttiexella sp. </t>
  </si>
  <si>
    <t xml:space="preserve">M44 and the associated 16S rRNA sequence was deposited in Genbank with accession number KU350741. </t>
  </si>
  <si>
    <t xml:space="preserve">The glycolipid BSs produced by Buttiauxella sp. M44 exhibited a different inhibitory effect on the test microorganisms (Table 1). </t>
  </si>
  <si>
    <t>SRX533609</t>
  </si>
  <si>
    <t xml:space="preserve">For long-reads analysis, we downloaded the high-confidence germline variants (Genome-in-a-Bottle release v3.3.2) for HG002 sample (ftp://ftp-trace.ncbi.nlm.nih.gov/giab/ftp/)20. </t>
  </si>
  <si>
    <t xml:space="preserve">We built the long-reads error profile using the CHM1 dataset32 (SRA accession SRX533609). </t>
  </si>
  <si>
    <t xml:space="preserve">We then simulated a 100Ã— pure normal sample using the VarSim simulation framework33 in combination with the LongISLND in silico long-reads sequencer simulator34. Using a set of random somatic mutations, we also simulated a 100Ã— pure tumor sample with the same error profile. </t>
  </si>
  <si>
    <t>SRP131396</t>
  </si>
  <si>
    <t xml:space="preserve">The raw data files of UV sample libraries can be accessed from the National Center for Biotechnology Information (NCBI) under Sequence Read Archive accession SRP131396. </t>
  </si>
  <si>
    <t xml:space="preserve">Supplemental material available at Figshare: https://doi.org/10.25387/g3.7471553. </t>
  </si>
  <si>
    <t>JG970650</t>
  </si>
  <si>
    <t xml:space="preserve">The orthologous genes in cassava, hop, and mangrove have expressed sequence tags (NCBI JG970650.1, ES653410.1, DB992577.1) mapping to the miR5225/3627/4376 target site and downstream through the translation start site, suggesting calcium-ATPase10 intron2 is mis-annotated. </t>
  </si>
  <si>
    <t xml:space="preserve">Although vvi-MIR482 expression was not significantly changed by UV treatment in in vitro plantlets (P = 0.21, possibly due to small sample size and high read number), PhaseTank analysis revealed a non-coding phasi-RNA candidate TAS locus (chr13:15496204-15497757) (ShortStack phase score 1,737) generating a tasiRNA [3â€²D3(-)] by vvi-miR482 cleavage (Allen score = 5.0; P &lt; 0.07) (Supplementary Table 4 and File S5). This novel candidate TAS locus significantly up-regulated by UV treatment (Supplementary Table 3a) was named vvi-TAS11 following the nomenclature of Zhang et al. (2012). </t>
  </si>
  <si>
    <t>GCA_000020705.1</t>
  </si>
  <si>
    <t xml:space="preserve">The library was prepared using the PacBioâ€™s 20 Kb template prep protocol (PN_100-286-000-06) and it was size-selected by using a range setting of 8,000â€‰bp to 50,000â€‰bp. De Novo assembly was performed using PacBio native pipeline (27). </t>
  </si>
  <si>
    <t xml:space="preserve">Comparative genomic analysis was independently performed with MAUVE v.20150225 (28) and Mummer v.3.23 (29) programs, using the annotated genome of SH strain SL476 as reference (GenBank assembly accession: GCA_000020705.1) (30). </t>
  </si>
  <si>
    <t xml:space="preserve">The shared genomic fragments between UFPR1 and SL476 were identified with Mummer while the regions with no match between them were identified with a Perl script (available in https://github.com/CaioFreire/Scripts). PROKKA v.1.12 software was used for genome annotation (31) and the circular map was drawn using DNAPlotter v.10.2 (32). </t>
  </si>
  <si>
    <t>GCA_001652005.1</t>
  </si>
  <si>
    <t xml:space="preserve">Paired-end, 100â€‰bp reads were trimmed using Trimmomatic (v0.32)56. </t>
  </si>
  <si>
    <t xml:space="preserve">Reads were then aligned to the C. calcarata reference assembly (v1.1, GCA_001652005.1)13 using Tophat57 with parameters â€œâ€“no-mixedâ€“no-discordantâ€ to filter out read pairs that did not have both reads mapping or had a read pair mapping discordantly. </t>
  </si>
  <si>
    <t xml:space="preserve">Each sample produced between 92 and 109 million aligned reads. A target of one hundred million mapped reads per sample is considered much greater depth than necessary for differential expression analysis, but was chosen for this project to enhance detection of alternative splicing58. </t>
  </si>
  <si>
    <t>PMC3111233</t>
  </si>
  <si>
    <t>GO:0043198</t>
  </si>
  <si>
    <t xml:space="preserve">The all terms in GO Biological process section is related to developmental process. </t>
  </si>
  <si>
    <t xml:space="preserve">One term of Cellular components (GO:0014704) mediate mechanical and electrochemical integration between cardiomyocytes and the rest of the five (GO:0043198, GO:0030425, GO:0043025, GO:0015629, and GO:0043005) have an association with the neuron. </t>
  </si>
  <si>
    <t xml:space="preserve">In the molecular function category, three terms (GO:0004843, GO:0031625, and GO:0004221) are related to the ubiquitin system, two (GO:00042054 and GO:00003682) are associated with chromatin. Ubiquitins are known to be involved not only with protein degeneration but also with signal transduction, chromatin modification, and cell cycle. </t>
  </si>
  <si>
    <t>GO:0004843</t>
  </si>
  <si>
    <t xml:space="preserve">In the molecular function category, three terms (GO:0004843, GO:0031625, and GO:0004221) are related to the ubiquitin system, two (GO:00042054 and GO:00003682) are associated with chromatin. </t>
  </si>
  <si>
    <t xml:space="preserve">Ubiquitins are known to be involved not only with protein degeneration but also with signal transduction, chromatin modification, and cell cycle. Of the ten Interpro codes listed in TableÂ 3, IPR001827 is related to ubiquitin and IPR002077 represents calcium channel and other eight are all associated with DNA or RNA-binding functions that mediate transcriptional regulation or chromatin modification. </t>
  </si>
  <si>
    <t>GO:0043648</t>
  </si>
  <si>
    <t xml:space="preserve">Among them, 23 are terms of biological processes; 14 are terms of cellular component and 18 are terms of molecular function. </t>
  </si>
  <si>
    <t xml:space="preserve">In the terms of biological process, most are associated with metabolic and physiological process such as DNA metabolic process (GO:0006259), dicarboxylic acid metabolic process (GO:0043648) and protein metabolic process (GO:0019538). </t>
  </si>
  <si>
    <t xml:space="preserve">Other terms are associated with regulation, development or stress response including regulation of growth rate (GO:0040009), negative regulation of apoptosis (GO:0043066), response to stimulus (GO:0050896) and response to stress (GO:0006950) and so on. After penetrating host, S.japonicum will transfer to schistosomula, and then develop into a mature stage and ultimately produce eggs. </t>
  </si>
  <si>
    <t>GO:0043066</t>
  </si>
  <si>
    <t xml:space="preserve">Other terms are associated with regulation, development or stress response including regulation of growth rate (GO:0040009), negative regulation of apoptosis (GO:0043066), response to stimulus (GO:0050896) and response to stress (GO:0006950) and so on. </t>
  </si>
  <si>
    <t xml:space="preserve">After penetrating host, S.japonicum will transfer to schistosomula, and then develop into a mature stage and ultimately produce eggs. SjSPs related to metabolism, regulation and development may be important in schistosoma's maturation and response to host immune system. </t>
  </si>
  <si>
    <t>PMC3643936</t>
  </si>
  <si>
    <t>GO:0007049</t>
  </si>
  <si>
    <t xml:space="preserve">Furthermore several genetic interactions between these central genes also have high edge betweenness coefficients. </t>
  </si>
  <si>
    <t xml:space="preserve">Individually, both subgraphs are significantly enriched for genes involved in DNA replication and cell cycle control (GO:0006260 and GO:0007049). </t>
  </si>
  <si>
    <t xml:space="preserve">However, by combining these two subgraphs 81 new functional links are made between GO terms that are not co-enriched in subgraphs from any single network but are co-enriched when subgraphs from different networks are combined. Specifically, presence of Sir2 family genes (YOR025W and YDR191W) that are NAD(+)-dependent histone deacetylases involved in cell cycle progression [19] cause the new links, such as linking NAD binding (GO:0070403) to S phase of mitotic cell cycle (GO:0000084) and DNA replication factor C complex (GO:0005663). </t>
  </si>
  <si>
    <t>GO:0000084</t>
  </si>
  <si>
    <t xml:space="preserve">However, by combining these two subgraphs 81 new functional links are made between GO terms that are not co-enriched in subgraphs from any single network but are co-enriched when subgraphs from different networks are combined. </t>
  </si>
  <si>
    <t xml:space="preserve">Specifically, presence of Sir2 family genes (YOR025W and YDR191W) that are NAD(+)-dependent histone deacetylases involved in cell cycle progression [19] cause the new links, such as linking NAD binding (GO:0070403) to S phase of mitotic cell cycle (GO:0000084) and DNA replication factor C complex (GO:0005663). </t>
  </si>
  <si>
    <t xml:space="preserve">The Sir2 family members genetically interact with several proteins that are central to the subnetwork, including YCL061C (S-phase checkpoint protein) and YMR048W (replication fork associated factor). Hence, by combining network data-types novel and biologically meaningful functional links can be identified. </t>
  </si>
  <si>
    <t>PMC4070555</t>
  </si>
  <si>
    <t>GO:0000082</t>
  </si>
  <si>
    <t xml:space="preserve">As expected, many cell-cycle related functional gene sets were found to be related to most of the TFBS gene sets. </t>
  </si>
  <si>
    <t xml:space="preserve">For example, the â€˜DNA replication (GO:0006260)â€™ and â€˜G1/S transition of mitotic cell cycle (GO:0000082)â€™ are associated with four of the five TFBS sets while the â€˜cell cycle (KEGG)â€™ and â€˜cell cycle checkpoint (GO:0000075)â€™ are associated with three. </t>
  </si>
  <si>
    <t xml:space="preserve">For each gene set, many conditions likely to activate cell cycle progression were observed, e.g. iPS or diverse cancer cell conditions. For the union of all the E2F1 TFBS gene sets (E2F1_all), the â€˜transcription activator activity (GO:0016563)â€™ set is captured and several of the putative targets exhibit high expression fold-changes for a number of the HeLa cell conditions treated with vaccinia virus (GSE 11238): Bmp2, E2f3, Epc1, Fosl1, Mll5, Myc and Nr4a3 (FigureÂ 3a). </t>
  </si>
  <si>
    <t>GO:0014033</t>
  </si>
  <si>
    <t xml:space="preserve">For this analysis all male germ cells (n=149) and gonadal somatic cells (n=86) were excluded. </t>
  </si>
  <si>
    <t xml:space="preserve">Genes involved in neural crest cell development, migration and differentiation were obtained based on the GO_BP annotation (GO:0014033, GO:0001755, GO:0014033) from http://www.ensembl.org/biomart. </t>
  </si>
  <si>
    <t xml:space="preserve">The heatmap showing the log2(FPKM+1) was generated with the R package gplots. </t>
  </si>
  <si>
    <t>GO:0004930</t>
  </si>
  <si>
    <t xml:space="preserve">Gene ontology (GO) annotation and phylogenetic analyses of the putative Hallerâ€™s organ spf GPCR transcripts determined that both transcripts were putative clade A, rhodopsin-like GPCRs showing GPCR and photoreceptor activity (GO term identification no. </t>
  </si>
  <si>
    <t xml:space="preserve">GO:0009881, GO:0004930; Figure 2). </t>
  </si>
  <si>
    <t xml:space="preserve">With such few olfactory GPCRs identified in the Hallerâ€™s organ spf transcriptome, and the identified transcripts short in nature, additional BLAST searches were performed in attempts to identify more olfactory GPCRs or additional olfactory receptors of a variant type. tBLASTn searches of the Illumina 1st leg BLAST database were performed looking for analogues to the C. elegans chemosensory GPCRs str-2 and odr-3, the insect OR co-receptor OR83b also known as Orco and several randomly selected odorant receptors from D. melanogaster with no new GPCRs or ORs found (Appendix A; e-value â‰¤ 1.0). </t>
  </si>
  <si>
    <t>GO:0007186</t>
  </si>
  <si>
    <t xml:space="preserve">Alignment and phylogenetic analysis of all the identified putative GÎ± subunit transcripts determined that the Hallerâ€™s organ spf transcript (contig 13937) encoded a putative GÎ±o subunit, while the transcripts common to the Illumina 1st and Illumina 4th leg transcriptomes (contigs 14072 and 46297, 1st legs; contigs 2423 and 13329, 4th legs) encoded GÎ±q and GÎ±12/13 subunits (Figure 3 and Figure S14). </t>
  </si>
  <si>
    <t xml:space="preserve">GO annotation and pathway identification of the putative GÎ±12/13, GÎ±o and GÎ±q subunits revealed functional roles in the GPCR signal pathway and signal transduction (GO:0007186, GO:0007165). </t>
  </si>
  <si>
    <t xml:space="preserve">GÎ±12/13 subunits are primarily associated with cell proliferation, cytoskeleton remolding and calcium signaling and are not of interest as possible chemosensory G-proteins [30,31]. In C. elegans and insects, GÎ±o and GÎ±q subunits are involved in chemosensation with evidence of GÎ± protein compartmentalism within chemosensory neurons; GÎ±q subunits are localized to the dendrites, whereas only one GÎ±o subunit is exclusively located along the chemosensory neuron axon [28,32]. </t>
  </si>
  <si>
    <t>GO:0043547</t>
  </si>
  <si>
    <t xml:space="preserve">Alignment and phylogenetic analysis of the putative GÎ² transcripts determined that both the Hallerâ€™s organ spf transcript (contig 24477) and the Illumina 1st leg transcript (contig 57459) encoded a divergent clade of GÎ² subunits (Figures S15 and S16); the Illumina 1st leg GÎ² transcript (contig 57459) was homologous to a GÎ² transcript identified in the Illumina 4th leg transcriptome (contig 36459). </t>
  </si>
  <si>
    <t xml:space="preserve">GO annotation and pathway identification of the putative Hallerâ€™s organ spf and Illumina 1st leg GÎ² transcripts revealed functional roles in GTPase regulation (GO:0043547). </t>
  </si>
  <si>
    <t xml:space="preserve">The GTPase activity of GÎ² subunits deactivates GÎ± subunits and instigates the re-association of all G-protein subunits with the GPCR [24,33]. GÎ² subunits are not well documented in Acari, and their roles in sensory signal modulation remain unclear. </t>
  </si>
  <si>
    <t>GO:0006182</t>
  </si>
  <si>
    <t xml:space="preserve">Alignments and phylogenetic analysis of the two putative AGCs transcripts (contigs 37845 and 77721) determined that both transcripts encoded transmembrane AGCs. </t>
  </si>
  <si>
    <t xml:space="preserve">GO annotation and pathway identification of the putative AGC transcripts (contigs 37845 and 77721) revealed functional roles in cNMP biosynthesis and signal transduction (GO:0006182, GO:0035556; Figures S19 and S20). </t>
  </si>
  <si>
    <t xml:space="preserve">Since GÎ±o subunits are associated with guanylate cyclase and GÎ±q subunits with adenylate cyclase, it is reasonable to assume that chemosensory AGCs also exhibit the same neuron compartmentalism as seen with GÎ± subunits [31]. The identification of both adenylate and guanylate cyclase exclusively in the Hallerâ€™s organ specific transcriptome further supports the presence of a two-step chemosensory signal transduction system in ticks. </t>
  </si>
  <si>
    <t>GO:0034220</t>
  </si>
  <si>
    <t xml:space="preserve">A similar putative CNG transcript was also identified in the 454 1st leg transcriptome. </t>
  </si>
  <si>
    <t xml:space="preserve">Alignments and phylogenetic analysis of the putative CNG transcript (contig 82720) determined that it encoded an Î±-subunit, and GO annotation and pathway identification revealed functional roles in ion transmembrane transport (GO:0034220; Figure S21). </t>
  </si>
  <si>
    <t xml:space="preserve">No Î²-subunits were identified. In C. elegans and D. melanogaster a single type of CNG Î±-subunit is expressed in chemosensory neurons and is required for chemosensation. C. elegans also express a CNG Î²-subunit in their chemosensory neurons, but a Î²-subunit has yet to be identified in D. melanogaster antennae [34,36]. </t>
  </si>
  <si>
    <t xml:space="preserve">Alignment and phylogenetic analysis of the 4 putative Hallerâ€™s organ spf P450 transcripts (contigs 1691, 6898, 14383 and 69591) determined that one transcript belongs to the CYP2 clade (contig 1691), two to CYP3 (contigs 14383 and 6898), and one to CYP4 (contig 69591; Figure 5). </t>
  </si>
  <si>
    <t xml:space="preserve">GO annotation and pathway identification of the Hallerâ€™s organ spf CYP transcripts (contigs 1691, 6898, 14383 and 69591 revealed functional roles in oxidation-reduction processes (GO:0055114). </t>
  </si>
  <si>
    <t xml:space="preserve">The majority of chemosensory specific P450s identified in insects belong to CYP2, CYP3 and CYP4 [42]. CYP2s, CYP3s and CYP4s are also commonly found in the gut and fat bodies of insects, though this does not preclude these enzymes from having chemosensory specific functions [43]. </t>
  </si>
  <si>
    <t>GO:0019430</t>
  </si>
  <si>
    <t xml:space="preserve">Alignment and phylogenetic analysis of the Hallerâ€™s organ spf SOD transcript (contig 83534) determined that it encoded a Cu/Zn binding cytosolic SOD (Figure S30). </t>
  </si>
  <si>
    <t xml:space="preserve">GO annotation of the putative SOD transcript (contig 83534) revealed a functional role in the removal of superoxide radicals (GO:0019430). </t>
  </si>
  <si>
    <t xml:space="preserve">Currently there are discrepancies in the reported functions of cytosolic SODs in insects and Acari, but it clear that SODs play a role in protecting chemosensory cells from ROSs damage [50]. ODEs in chemosensory sensilla protect chemosensory neurons from xenobiotic damage and odor desensitization. </t>
  </si>
  <si>
    <t>PMC3355159</t>
  </si>
  <si>
    <t>GSE8402</t>
  </si>
  <si>
    <t xml:space="preserve">The Setlur Prostate Cancer Dataset was described in [53] and it is publicly available from GEO (website http://www.ncbi.nlm.nih.gov/geo, accession number GSE8402); gene expression is measured by a custom Illumina DASL Assay of 6144 probes known from literature to be prostate cancer related. </t>
  </si>
  <si>
    <t xml:space="preserve">Setlur and colleagues identified a subtype of prostate cancer characterized by the fusion of the 5â€²-untranslated region of the androgen-regulated transmembrane protease serine 2 (TMPRSS2) promoter with erythroblast transformation-specific transcription factor family members (TMPRSS2-ER). A major result of the original paper is that this common fusion is associated with a more aggressive clinical phenotype, and thus a distinct subclass of prostate cancer exists, defined by this fusion. </t>
  </si>
  <si>
    <t>GSE3526</t>
  </si>
  <si>
    <t xml:space="preserve">The clinical, histological, and molecular subgroup (WNT, SHH, group 3 (GRP3) and group 4) characteristics of the 61 patients are described elsewhere (Kool et al, 2012). </t>
  </si>
  <si>
    <t xml:space="preserve">Included as reference were the expression data of nine normal cerebellum (CB; without information about age) samples which were assessed also by Affymetrix HG U133 Plus 2.0 array by Roth et al (2006), and data were available from NCBI's Gene Expression Omnibus (http://www.ncbi.nlm.nih.gov/geo/; accession number GSE3526). </t>
  </si>
  <si>
    <t xml:space="preserve">As shown in Figure 3 the expression levels of MLH1, MSH2, and MSH6 across 61 tumour samples (and all four molecular subtypes) were higher compared with the MMR gene expression assessed in the CB samples. The expression of PMS2 in primary MB tissues was within the range of the reference CB. </t>
  </si>
  <si>
    <t>GSE41864</t>
  </si>
  <si>
    <t xml:space="preserve">For gene expression analysis, the numbers of unambiguous tags for each orthologous gene in the three libraries were calculated respectively and then normalized to the number of transcripts per million tags (TPM). </t>
  </si>
  <si>
    <t xml:space="preserve">DGE library data sets obtained in this work are available at the NCBI Gene Expression Omnibus under the accession number: GSE41864. </t>
  </si>
  <si>
    <t xml:space="preserve">Three whitefly DGE libraries (MEAM1, MED and Asia II 3) were sequenced and approximately 6.0 million raw tags were obtained for each library (Table 1). </t>
  </si>
  <si>
    <t xml:space="preserve">After filtering out the low quality reads, the total number of tags per library ranged from 5.7 to 5.9 million and the number of distinct tags ranged from 111,624 to 143,198, which are available at the NCBI Gene Expression Omnibus under the accession number: GSE41864. </t>
  </si>
  <si>
    <t xml:space="preserve">Next, frequencies of distinct tags were used to evaluate the normality of DGE data [47]. Among the three samples, similar distributions of tag numbers were found at different categories of tag expression levels, suggesting that little bias exists in the construction of libraries from these three whitefly species (Figure S1). </t>
  </si>
  <si>
    <t>PMC4395779</t>
  </si>
  <si>
    <t>GSE56036</t>
  </si>
  <si>
    <t xml:space="preserve">17.0; Toray, Tokyo, Japan) according to the manufacturer's protocol. </t>
  </si>
  <si>
    <t xml:space="preserve">Hybridization signals were detected using a 3D-Gene Scanner 3000 (Toray), and the scanned images were analyzed using 3D-Gene extraction software (Toray) (Accession No. GSE56036). </t>
  </si>
  <si>
    <t xml:space="preserve">To detect the mRNAs in cells, 100â€‰ng of total RNA was labeled and hybridized using a SurePrint G3 Human GE v2 8x60K Microarray (Agilent Technologies, Santa Clara, CA) according to the manufacturer's protocol. Hybridization signals were detected using a DNA microarray scanner (Agilent Technologies) (Accession No. GSE56266). </t>
  </si>
  <si>
    <t>GSE56266</t>
  </si>
  <si>
    <t xml:space="preserve">To detect the mRNAs in cells, 100â€‰ng of total RNA was labeled and hybridized using a SurePrint G3 Human GE v2 8x60K Microarray (Agilent Technologies, Santa Clara, CA) according to the manufacturer's protocol. </t>
  </si>
  <si>
    <t xml:space="preserve">Hybridization signals were detected using a DNA microarray scanner (Agilent Technologies) (Accession No. GSE56266). </t>
  </si>
  <si>
    <t xml:space="preserve">Cell viability assay. A Cell Counting Kit-8 (CCK-8) (Dojindo Laboratories, Kumamoto, Japan) was used in the cell viability assay. Three thousand cells per well were seeded in 96-well plates. </t>
  </si>
  <si>
    <t>PMC5041910</t>
  </si>
  <si>
    <t>GSE2509</t>
  </si>
  <si>
    <t xml:space="preserve">Based on this observation, we attempted to deduce a gene candidate(s) whose altered expression in TD cells contributes to both increased adhesion (e.g., resistance to sheer stress) and intracellular signaling (e.g., toward GSK3Î²). </t>
  </si>
  <si>
    <t xml:space="preserve">In this regard, we took advantage of GEO (http://www.ncbi.nlm.nih.gov/geo/) and chose three independent GSE studies that reported metastasis of colon (GSE2509), melanoma (GSE8401), and pancreatic cancer cells after TGFÎ² exposure (GSE23952) to find commonly altered gene(s) after metastasis (Figure S3A). </t>
  </si>
  <si>
    <t xml:space="preserve">We found 28 genes with altered expression (greater than two fold, p &lt; 0.05) (Figure S3B). We further narrowed down these 28 candidates using Gene Ontology (GO) analysis with the terms â€œadhesionâ€ and â€œsignalâ€, and identified 16 gene candidates (nine downregulated genes and seven up-regulated genes) (Figure 5A). </t>
  </si>
  <si>
    <t>GSE8401</t>
  </si>
  <si>
    <t xml:space="preserve">(A) GEO analysis to deduce candidate genes that regulate the distinctive signaling of TD cells. </t>
  </si>
  <si>
    <t xml:space="preserve">Three independent GSE studies including colon cancer cell (GSE2509), melanoma (GSE8401) and pancreatic cancer cell after TGFÎ² exposure (GSE23952) were used to select out common metastasis-regulating genes. </t>
  </si>
  <si>
    <t xml:space="preserve">Gene Ontology (GO) with â€˜adhesionâ€™ and â€˜signalingâ€™ was applied to narrow down candidate genes (left) and the gene information is shown in right table. Red and black indicate upregulated or downregulated, respectively. </t>
  </si>
  <si>
    <t>PMC5660124</t>
  </si>
  <si>
    <t>GSE86026</t>
  </si>
  <si>
    <t xml:space="preserve">The miRNA expression data of a TGFÎ² time course experiment in NMuMG/E9 cells as well as RNA expression data of NMuMG/E9 cells ectopically transfected with miR-Ctr, miR-1199-5p, miR-200b-3p or miR-429-3p are deposited at Gene Expression Omnibus (GEO, accession number: GSE86026). </t>
  </si>
  <si>
    <t xml:space="preserve">All other remaining data are available within the article and supplementary files, or available from the authors upon request. </t>
  </si>
  <si>
    <t>GSE22597</t>
  </si>
  <si>
    <t xml:space="preserve">Each patient in the three datasets was diagnosed with either IBC or non-IBC type breast cancer (non-IBC). </t>
  </si>
  <si>
    <t xml:space="preserve">Iwamoto et al., GEO accession number GSE22597, collected tumor biopsies prospectively from 82 patients with locally advanced disease. </t>
  </si>
  <si>
    <t xml:space="preserve">A clinical diagnosis of IBC was made in 25 of these patients (45). Boersma et al., GEO accession number GSE5847, examined primary breast tumor samples from 50 patients, 15 of whom were diagnosed with IBC on the basis of the pathology and medical reports (46). </t>
  </si>
  <si>
    <t>GSE5847</t>
  </si>
  <si>
    <t xml:space="preserve">A clinical diagnosis of IBC was made in 25 of these patients (45). </t>
  </si>
  <si>
    <t xml:space="preserve">Boersma et al., GEO accession number GSE5847, examined primary breast tumor samples from 50 patients, 15 of whom were diagnosed with IBC on the basis of the pathology and medical reports (46). </t>
  </si>
  <si>
    <t xml:space="preserve">Finally, Woodward et al., GEO accession number GSE45584, obtained tissue samples from core biopsies of breast tissue in 40 breast cancer patients, 20 IBC and 20 non-IBC (24). In Iwamoto et al. and Woodward et al., IBC diagnosis was made in patients with clinical presentation of breast erythema and edema over more than one-third of the breast. </t>
  </si>
  <si>
    <t>GSE45584</t>
  </si>
  <si>
    <t xml:space="preserve">Finally, Woodward et al., GEO accession number GSE45584, obtained tissue samples from core biopsies of breast tissue in 40 breast cancer patients, 20 IBC and 20 non-IBC (24). </t>
  </si>
  <si>
    <t xml:space="preserve">In Iwamoto et al. and Woodward et al., IBC diagnosis was made in patients with clinical presentation of breast erythema and edema over more than one-third of the breast. In Boersma et al., nine IBC patients presented with erythema and edema, while six IBC patients exhibited pathology indicating dermal lymphatic invasion and tumor emboli. </t>
  </si>
  <si>
    <t>PMC6044013</t>
  </si>
  <si>
    <t>GSE83083</t>
  </si>
  <si>
    <t xml:space="preserve">RNA-Seq data are collected from these HMECs overexpressing GFRN genes and GFP controls [21]. </t>
  </si>
  <si>
    <t xml:space="preserve">This dataset contains 89 samples, which are created in three batches: batch 1 contains 6 replicate samples of each for AKT, BAD, IGF1R, and RAF1, 5 replicates for HER2, and 12 replicates for GFP controls (GEO accession GSE83083); batch 2 consists of 9 replicates of each for three types of KRAS mutants and GFP control (GEO accession GSE83083); batch 3 contains 6 replicates of each for EGFR and its corresponding control (GEO accession GSE59765). </t>
  </si>
  <si>
    <t xml:space="preserve">We derived signatures from this dataset and predicted pathway activities and drug effects in cell line and patient datasets with ASSIGN [23]. </t>
  </si>
  <si>
    <t>PMC6064138</t>
  </si>
  <si>
    <t>GSE30480</t>
  </si>
  <si>
    <t xml:space="preserve">(DOC 32 kb) Additional file 2:Table S2. Primer sequences used in this research. </t>
  </si>
  <si>
    <t xml:space="preserve">(DOC 38 kb) Additional file 3:Figure S1. Gene set enrichment analysis (GSEA) of purified tumour cells from 14 primary breast tumour tissues and 6 metastatic lymph nodes from the GEO database (GSE30480). </t>
  </si>
  <si>
    <t xml:space="preserve">C6: oncogenic gene sets were used in this analysis. ES: enrichment score; NES: normalized enrichment score; NOM-p: normalized p-value; FDR-q: false discovery rate q-value; FWER-p: family-wise error rate p-value. </t>
  </si>
  <si>
    <t>PMC6124799</t>
  </si>
  <si>
    <t>GSE3189</t>
  </si>
  <si>
    <t xml:space="preserve">TCGA melanoma expression level data, copy number data, and methylation data were downloaded from the TCGA website (https://cancergenome.nih.gov/). </t>
  </si>
  <si>
    <t xml:space="preserve">The Oncomine website (https://www.oncomine.org/resource/login.html) provided E2F3 expression analysis in the TCGA and gene expression omnibus (GEO) (accession number GSE3189 and GSE7553) databases. </t>
  </si>
  <si>
    <t xml:space="preserve">In addition, we have provided two supplemental tables on the data used in this article. More details about the raw data can be found in Tables S1 and S2. </t>
  </si>
  <si>
    <t xml:space="preserve">Therefore, it is necessary to study the relationship between E2F3 and melanoma. </t>
  </si>
  <si>
    <t xml:space="preserve">Further study found that E2F3 gene expression was increased in the TCGA and GEO databases (Figure 1D), and the ROC curve of GSE3189 revealed that E2F3 can identify melanoma tissue (AUC=0.9709) (Figure 1E). </t>
  </si>
  <si>
    <t xml:space="preserve">Survival analysis showed that high E2F3 expression results in decreases in OS and disease-free survival (DFS) of patients (Figure 1F and G). The relationship between CNV and E2F3 expression level </t>
  </si>
  <si>
    <t>PMC6237974</t>
  </si>
  <si>
    <t>GSE120292</t>
  </si>
  <si>
    <t xml:space="preserve">Chromatin immunoprecipitation sequencing (ChIP-seq) was employed to compare the VgrR-binding promoters in the genome of X. campestris pv. campestris 8004. </t>
  </si>
  <si>
    <t xml:space="preserve">As shown in Fig.Â 7a and Supplementary TableÂ 4, after being challenged by 1.0â€‰M sorbitol, ChIP-seq analysis revealed that the VgrR of the WT strain was potentially bound to the promoters of 87 genes (GenBank GEO: GSE120292). </t>
  </si>
  <si>
    <t xml:space="preserve">In the Î”prc mutant, VgrR bound the promoters of 105 genes. Only 41 VgrR-regulated genes were shared by the two strains under osmostress (Fig.Â 7a). prc may regulate VgrR-promoter binding, and, therefore, a prc deletion may cause changes in genome-scale binding events. </t>
  </si>
  <si>
    <t xml:space="preserve">Comparison on the Platinum sample mixture dataset </t>
  </si>
  <si>
    <t xml:space="preserve">For the first synthetic dataset, as in previous studies5,10 we mixed two normal Platinum Genomes18 samples, NA12877 and NA12878, at 70:30, 50:50, and 25:75 tumor purity ratios to create three tumor contamination profiles, and at 5:95 ratio to create a contaminated normal sample. </t>
  </si>
  <si>
    <t xml:space="preserve">We also included a test with 100% pure normal and 50% pure tumor. We used the germline variants in NA12878, which were reference calls in NA12877 as truth set for the evaluation. </t>
  </si>
  <si>
    <t xml:space="preserve">Comparison on the Platinum tumor spike dataset </t>
  </si>
  <si>
    <t xml:space="preserve">For the third synthetic dataset, as in previous studies1,10, we constructed a tumor sample by spiking reads from NA12878 into NA12877 in variant positions of NA12878 with spike in frequencies sampled from a binomial distribution with means [0.05,Â 0.1,Â 0.2,Â 0.3] and used an independent set of NA12877 reads as pure normal. </t>
  </si>
  <si>
    <t xml:space="preserve">Note that, unlike earlier strategy, which mixed samples in fixed proportions yielding somatic mutations at fixed AFs, this mixing approach generated them at varying AFs ranging from 0.025 to 0.3. NeuSomatic yielded 80.9 and 66.7% F1-scores for SNVs and INDELs, respectively, overall and an improvement of up to 4% over the best method (Supplementary Fig.Â 3; Supplementary TableÂ 4). </t>
  </si>
  <si>
    <t xml:space="preserve">Thus, depending on the zygosity of the germline variants in NA12878, somatic mutations across these three tumor mixture ratios have AFs ranging from 12.5 to 70%. </t>
  </si>
  <si>
    <t xml:space="preserve">We also generated another 50Ã— virtual tumor sample by randomly spiking reads from a downsampled (to 50Ã— coverage) NA12878 into a downsampled (to 50Ã— coverage) NA12877 data at heterozygous and homozygous variant locations in NA12878, which are reference calls in NA12877. </t>
  </si>
  <si>
    <t xml:space="preserve">For each variant, we randomly assigned the frequencies of spiked reads from a binomial distribution with means [0.05,Â 0.1,Â 0.2,Â 0.3]. Thus, depending on the zygosity of the variant, the mean somatic mutations AFs ranges from 2.5 to 30%. </t>
  </si>
  <si>
    <t xml:space="preserve">This generated a contaminated tumor with reads from NA12878. </t>
  </si>
  <si>
    <t xml:space="preserve">We also used another independent downsampled (to 50Ã—) data for NA12877 as the pure normal. </t>
  </si>
  <si>
    <t xml:space="preserve">For both experiments, FastQ files and truth germline variants were downloaded and aligned with BWA-MEM (v0.7.15)28 followed by Picard MarkDuplicates (v2.10.10) (https://broadinstitute.github.io/picard), and GATK IndelRealigner and Base Quality Score Recalibration (v3.7)29. Real tumor-normal pair data </t>
  </si>
  <si>
    <t>IPR001827</t>
  </si>
  <si>
    <t xml:space="preserve">Ubiquitins are known to be involved not only with protein degeneration but also with signal transduction, chromatin modification, and cell cycle. </t>
  </si>
  <si>
    <t xml:space="preserve">Of the ten Interpro codes listed in TableÂ 3, IPR001827 is related to ubiquitin and IPR002077 represents calcium channel and other eight are all associated with DNA or RNA-binding functions that mediate transcriptional regulation or chromatin modification. </t>
  </si>
  <si>
    <t xml:space="preserve">Tow KEGG pathways (hsa04340 and hsa04310) in TableÂ 3 are developmental signalling pathways, hsa04120 is related to the ubiquitin system, and hsa04360 is involved in axon guidance, which well corresponds with the GO and Interpro terms. TableÂ 4 shows the terms that are significantly scarce in SCCS genes. </t>
  </si>
  <si>
    <t>IPR012336</t>
  </si>
  <si>
    <t xml:space="preserve">Three of them are related with heat shock protein 70 (IPR001023, IPR013126 and IPR018181), the members of which respond to environmental stresses and may be secreted to manipulate host's immune response in schistosomiasis [14]. </t>
  </si>
  <si>
    <t xml:space="preserve">Two domain are associated with thioredoxin (IPR017936 and IPR012336), whose member such as thioredoxin glutathione reductase was identified as protective antigen and drug target in Schistosomes [15], [16], [17]. </t>
  </si>
  <si>
    <t xml:space="preserve">Besides, other domains such as Dynein light chain (IPR001372) and calcium-binding site (IPR018247 and IPR002048) were also found significant in SjSPs. It has been reported that some proteins similar with dynein light chain are expressed in tegument and act as antigens in Schistosomes [18], [19], and the calcium-binding proteins were found to be secreted and function in host-parasite interactions in Schistosomes [20], [21]. </t>
  </si>
  <si>
    <t>IPR001372</t>
  </si>
  <si>
    <t xml:space="preserve">Besides, other domains such as Dynein light chain (IPR001372) and calcium-binding site (IPR018247 and IPR002048) were also found significant in SjSPs. </t>
  </si>
  <si>
    <t xml:space="preserve">It has been reported that some proteins similar with dynein light chain are expressed in tegument and act as antigens in Schistosomes [18], [19], and the calcium-binding proteins were found to be secreted and function in host-parasite interactions in Schistosomes [20], [21]. </t>
  </si>
  <si>
    <t>IPR002035</t>
  </si>
  <si>
    <t xml:space="preserve">Human and zebrafish Ints6 orthologs are 66% identical indicating an overall high degree of evolutionary conservation. </t>
  </si>
  <si>
    <t xml:space="preserve">The only recognizable domain in Ints6 is an N-terminal von Willebrand factor type A motif (InterPro IPR002035), a broadly employed motif mediating interactions between diverse proteins. </t>
  </si>
  <si>
    <t xml:space="preserve">There is a second gene, ddx26b, on the X chromosome in humans and on chromosome 14 in zebrafish that is highly related to ints6. The zebrafish Ints6 and Ddx26b proteins are 61% identical also implying significant conservation of function between these homologs. </t>
  </si>
  <si>
    <t>IPR004618</t>
  </si>
  <si>
    <t xml:space="preserve">High levels of expression were also observed for dUTPase, another enzyme predicted to be involved in nucleotide biosynthesis [53]. </t>
  </si>
  <si>
    <t xml:space="preserve">The most highly transcribed metabolic enzyme was an asparagine synthetase A (asnA, THOM_2136, InterPro ID: IPR004618). </t>
  </si>
  <si>
    <t xml:space="preserve">Among Microsporidia, coding sequences for this protein are found on the genomes of T. hominis, V. culicis, Enterocytozoon bienieusi, N. ceranae and Nosema pernyi, and were likely acquired by lateral gene transfer from bacteria [10, 11]. Among eukaryotes, AsnA is almost exclusively found in parasites [10] including Typanosoma brucei and Leishmania donovani, where it is essential for survival [54, 55]. </t>
  </si>
  <si>
    <t>IPR004364</t>
  </si>
  <si>
    <t xml:space="preserve">One possibility is that microsporidian AsnA may play important roles in interconversion between essential amino acids, including glutamine, an important precursor to both chitin biosynthesis for spore wall formation and glutathione (GSH) biosynthesis required in parasite detoxification systems. </t>
  </si>
  <si>
    <t xml:space="preserve">This ORF contains an aminoacyl-tRNA synthetase (class II) domain (InterPro ID: IPR004364) suggesting that it may also function to add asparagine to its cognate tRNA. </t>
  </si>
  <si>
    <t xml:space="preserve">Its specificity to parasitic eukaryotes, coupled with its functional importance, high expression level, and the availability of an AsnA crystal structure make the protein a promising potential drug target [55]. Maintaining supplies of glutamine is important for the generation of GSH, a detoxifying molecule required for the prevention of damage by reactive oxygen species [57]. </t>
  </si>
  <si>
    <t>266900</t>
  </si>
  <si>
    <t xml:space="preserve">Indeed, the Tg737 mutant mouse is defective in assembly of the primary cilia in the kidney, leading to polycystic kidney disease (Pazour et al., 2000). </t>
  </si>
  <si>
    <t xml:space="preserve">Thus, it is of interest that there is a longstanding connection in the literature between RP and polycystic kidney disease (see â€œ266900 renal dysplasia and retinal aplasiaâ€ at the online Mendelian inheritance in man website, www3.ncbi.nlm.nih.gov/htbin-post/Omim/dispmim?266900). </t>
  </si>
  <si>
    <t xml:space="preserve">For example, both Senior-Loken and Jeune syndrome, which appear to be separate diseases, are characterized by retinal degeneration and cystic kidneys (Traboulsi et al., 1998). Tg737/IFT88 and other IFT components are likely candidates for causing these hereditary systemic disorders involving RP. </t>
  </si>
  <si>
    <t>PMC2777427</t>
  </si>
  <si>
    <t>309550</t>
  </si>
  <si>
    <t xml:space="preserve">The fragile X mental retardation 1 (FMR1) gene (1,2) [OMIM + 309550] codes for an RNA-binding protein (FMRP) that plays an important role in neurodevelopment through its regulatory functions in synaptogenesis and synaptic plasticity. </t>
  </si>
  <si>
    <t xml:space="preserve">The 5â€² untranslated region (5â€²UTR) of the FMR1 gene harbors a variable-length trinucleotide (CGG) repeat element that, when expanded into the premutation range (55â€“200 CGG repeats), is known to both up-regulate transcription and inhibit translation (3â€“10). For larger expansions (&gt; 200 CGG repeats; full mutation range), the promoter region of the gene generally becomes hypermethylated and transcriptionally silenced, with loss of FMRP resulting in the neurodevelopmental disorder fragile X syndrome (11,12), the leading heritable form of cognitive impairment and the leading known disorder associated with autism. </t>
  </si>
  <si>
    <t>611409</t>
  </si>
  <si>
    <t xml:space="preserve">Many genes have been associated with normal variation in human pigmentation (Sturm 2009; Sturm and Larsson 2009). </t>
  </si>
  <si>
    <t xml:space="preserve">Of those, OCA2 [MIM 611409], named for an abnormal pigmentation phenotype, oculocutaneous albinism type II (OCA2 [MIM 203200]), is a large gene extending over 300Â kb on chromosome 15. OCA2 encodes the protein P, a transmembrane protein, and has been shown to play a role in pigmentation in both humans and mice (Frudakis et al. 2003). </t>
  </si>
  <si>
    <t xml:space="preserve">In humans, it has been implicated in iris, skin, and hair pigmentation (Duffy et al. 2007; Sturm et al. 2008; Kayser et al. 2008; Sulem et al. 2007). The exact function of P is unknown though it has been suggested to process and traffic tyrosinase, regulate melanosomal pH, or regulate glutathione metabolism (Toyofuku et al. 2002; Staleva et al. (2002); Sturm et al. 2001; Edwards et al. 2010). </t>
  </si>
  <si>
    <t>156569</t>
  </si>
  <si>
    <t xml:space="preserve">Genomic DNA was extracted from DAOY, D341Med, D283Med, and 1580WÃœ cells using standard procedures. </t>
  </si>
  <si>
    <t xml:space="preserve">The DNA fragments encompassing four exons and adjacent intronic sequences of MGMT (OMIM 156569) gene were PCR amplified and directly sequenced using BigDye Terminator v1.1 Cycle Sequencing Kit (Applied Biosystems, Foster City, CA, USA) and the ABI PRISM 3100 genetic analyser. </t>
  </si>
  <si>
    <t xml:space="preserve">For DAOY, D341Med, D283Med, and 1580WÃœ, the genomic DNA regions covering 19 exons of MLH1 (OMIM 120436; GenBank accession number NM_0000249) were also PCR amplified and sequenced as described recently (Buerki et al, 2012). MLH1 promoter hypermethylation analysis </t>
  </si>
  <si>
    <t xml:space="preserve">For DAOY, D341Med, D283Med, and 1580WÃœ, the genomic DNA regions covering 19 exons of MLH1 (OMIM 120436; GenBank accession number NM_0000249) were also PCR amplified and sequenced as described recently (Buerki et al, 2012). </t>
  </si>
  <si>
    <t xml:space="preserve">MLH1 promoter hypermethylation analysis The promoter methylation status of MLH1 in DAOY, D341Med, D283Med, and 1580WÃœ cells was evaluated using the SALSA ME011-B1 MS-MLPA (methylation-specific, multiplex-ligation-dependent probe amplification) MMR Probemix Kit (MRC Holland, Amsterdam, The Netherlands) (Buerki et al, 2012). </t>
  </si>
  <si>
    <t>PMC3835687</t>
  </si>
  <si>
    <t>603516</t>
  </si>
  <si>
    <t xml:space="preserve">Spinocerebellar ataxia type 10 (SCA10; OMIM#603516) is an autosomal dominant cerebellar ataxia variably associated with epilepsy and other nervous system disorders [1], [2]. </t>
  </si>
  <si>
    <t xml:space="preserve">The SCA10 mutation is an unstable expansion of an (ATTCT)n repeat in intron 9 of ATAXIN 10 (ATXN10; NCBI GeneID: 25814; Genomic DNA Accession: NG_016212.1) on chromosome 22q. The polymorphic repeat expands up to 4,500 repeats in SCA10 patients [3] (normal range: â‰¤32 [4]; reduced penetrance range: 280â€“850 repeats [5]â€“[7]). </t>
  </si>
  <si>
    <t>PMC3919015</t>
  </si>
  <si>
    <t>212750</t>
  </si>
  <si>
    <t xml:space="preserve">Celiac disease (CD, MIM: 212750) is a chronic, immune-mediated disorder caused by intolerance to ingested gluten that develops in genetically susceptible individuals and affects âˆ¼1% of Caucasians (1). </t>
  </si>
  <si>
    <t xml:space="preserve">Histological analysis of intestinal biopsies at diagnosis (when disease is active) shows that CD is characterized by the loss of villi, crypt hyperplasia and lymphocytic infiltration in the gut, and there are circulating IgA and IgG class autoantibodies specific for the enzyme transglutaminase 2 and antibodies against gliadin (2). Clinical presentation varies from typical gastrointestinal symptoms to extraintestinal manifestations, all of which develop in the context of a sustained, chronic inflammation of the gut, but usually revert if gluten is totally excluded from the diet. </t>
  </si>
  <si>
    <t>PMC4168835</t>
  </si>
  <si>
    <t>604313</t>
  </si>
  <si>
    <t xml:space="preserve">Evidence for a major gene has been identified for cortical [17] and nuclear [18,19] cataract, with heritability estimates of 58% [20] and 48% [21], respectively. </t>
  </si>
  <si>
    <t xml:space="preserve">A whole genome STR scan conducted in families in Wisconsin revealed a major locus for age-related cortical cataract on chromosome 6p12-q12 [22], and specific candidate genes that have been studied include galactokinase (Gene_ID: 2584; OMIM: 604313) [23,24], apolipoprotein E (Gene_ID: 348; OMIM: 107741) [25], glutathione S-transferase (Gene_ID: 2944; OMIM: 138350)[26], N-acetyltransferase 2 (Gene_ID: 10; OMIM: 612182) [27,28], and estrogen metabolism genes [29]. </t>
  </si>
  <si>
    <t xml:space="preserve">Two recent studies found an association between the EPHA2 gene (Gene_ID: 1969; OMIM: 176946) and cataract [30,31]. Higher body mass index (BMI) has been shown in many studies to increase risk of cortical and posterior subcapsular (PSC) cataract (odds ratio [OR] = 1.5â€“2.5) [32-38]. </t>
  </si>
  <si>
    <t>176946</t>
  </si>
  <si>
    <t xml:space="preserve">Two recent studies found an association between the EPHA2 gene (Gene_ID: 1969; OMIM: 176946) and cataract [30,31]. </t>
  </si>
  <si>
    <t xml:space="preserve">Higher body mass index (BMI) has been shown in many studies to increase risk of cortical and posterior subcapsular (PSC) cataract (odds ratio [OR] = 1.5â€“2.5) [32-38]. A recent study found that nuclear cataract was not associated with obesity but was associated with the FTO obesity gene (Gene_ID: 79068; OMIM: 610966) in an Asian population [39]. </t>
  </si>
  <si>
    <t>610966</t>
  </si>
  <si>
    <t xml:space="preserve">Higher body mass index (BMI) has been shown in many studies to increase risk of cortical and posterior subcapsular (PSC) cataract (odds ratio [OR] = 1.5â€“2.5) [32-38]. </t>
  </si>
  <si>
    <t xml:space="preserve">A recent study found that nuclear cataract was not associated with obesity but was associated with the FTO obesity gene (Gene_ID: 79068; OMIM: 610966) in an Asian population [39]. </t>
  </si>
  <si>
    <t xml:space="preserve">Although familial aggregation studies have shown a potential role for gene and environment interactions in nuclear cataract [40,41], research in this area is limited. The association of glutathione S-transferase with cataract has been shown to be modified by smoking [42] and sunlight exposure [43]. </t>
  </si>
  <si>
    <t>605379</t>
  </si>
  <si>
    <t xml:space="preserve">Figure 1 shows the Manhattan plots for the single locus tests of association for cataract case control adjusted (Figure 1A) and age-at-diagnosis adjusted (Figure 1B) and Figure 2 shows the corresponding QQ plots for each GWAS analysis. </t>
  </si>
  <si>
    <t xml:space="preserve">Our top hits in the adjusted case-control analysis include gigaxonin (GAN; Gene_ID: 8139, OMIM: 605379; p value = 2.42Ã—10âˆ’6), which encodes a member of the cytoskeletal Broad-Complex, Tramtrack, and Bric a brac (BTB/kelch) repeat family. </t>
  </si>
  <si>
    <t xml:space="preserve">The encoded protein plays a role in neurofilament architecture and is involved in mediating the ubiquitination and degradation of some proteins. Defects in this gene are a cause of giant axonal neuropathy (GAN). </t>
  </si>
  <si>
    <t>607299</t>
  </si>
  <si>
    <t xml:space="preserve">Defects in this gene are a cause of giant axonal neuropathy (GAN). </t>
  </si>
  <si>
    <t xml:space="preserve">Other potential interesting findings include DNER (Gene_ID: 92737; OMIM: 607299; p value = 1.87Ã—10âˆ’5), which encodes for the Delta and Notch-like epidermal growth factor-related receptor, and EHHADH (Gene_ID: 1962; OMIM: 607037; p value = 2.80Ã—10âˆ’5) encodes for enoyl-CoA, hydratase/3-hydroxyacyl CoA dehydrogenase. </t>
  </si>
  <si>
    <t xml:space="preserve">Myocyte-specific enhancer factor 2CÂ also known asÂ MADS box transcription enhancer factor 2, polypeptide CÂ is aÂ proteinÂ that in humans is encoded by theÂ MEF2CÂ gene (Gene_ID: 4208; OMIM: 600662; p value = 7.26Ã—10âˆ’5). MEF2C upregulates the expression of the homeodomain transcription factors DLX5 and DLX6, two transcription factors that are necessary for craniofacial development [51]. This could be another interesting link to cataracts. </t>
  </si>
  <si>
    <t>600662</t>
  </si>
  <si>
    <t xml:space="preserve">Myocyte-specific enhancer factor 2CÂ also known asÂ MADS box transcription enhancer factor 2, polypeptide CÂ is aÂ proteinÂ that in humans is encoded by theÂ MEF2CÂ gene (Gene_ID: 4208; OMIM: 600662; p value = 7.26Ã—10âˆ’5). MEF2C upregulates the expression of the homeodomain transcription factors DLX5 and DLX6, two transcription factors that are necessary for craniofacial development [51]. </t>
  </si>
  <si>
    <t xml:space="preserve">This could be another interesting link to cataracts. </t>
  </si>
  <si>
    <t>612724</t>
  </si>
  <si>
    <t xml:space="preserve">Several SNPs in or near ALDOB (Gene_ID: 229; OMIM: 612724; p value = 2.46Ã—10âˆ’6), which encodes for aldolase B, fructose-bisphosphate, were also associated with cataracts in our GWAS analysis. </t>
  </si>
  <si>
    <t xml:space="preserve">Mutations in this gene result in an autosomal recessive disorder of fructose intolerance, and cases of cataract have been reported in the first decade of life [52]. Another interesting associated gene is MAP3K1 (Gene_ID: 4214; OMIM: 600982; p value = 1.33Ã—10âˆ’5), a functional mitogen-activated protein kinase kinase kinase 1. </t>
  </si>
  <si>
    <t>600982</t>
  </si>
  <si>
    <t xml:space="preserve">Mutations in this gene result in an autosomal recessive disorder of fructose intolerance, and cases of cataract have been reported in the first decade of life [52]. </t>
  </si>
  <si>
    <t xml:space="preserve">Another interesting associated gene is MAP3K1 (Gene_ID: 4214; OMIM: 600982; p value = 1.33Ã—10âˆ’5), a functional mitogen-activated protein kinase kinase kinase 1. </t>
  </si>
  <si>
    <t xml:space="preserve">Molecular signatures of MAP3K1 have been shown to be important in embryonic eyelid closure in the mouse [53]. In total, 45 SNPs were statistically significant at p&lt;10âˆ’5 or smaller. </t>
  </si>
  <si>
    <t>614356</t>
  </si>
  <si>
    <t xml:space="preserve">In total, 45 SNPs were statistically significant at p&lt;10âˆ’5 or smaller. </t>
  </si>
  <si>
    <t xml:space="preserve">In the age-at-diagnosis analysis, our top hits include ACSS3 (Gene_ID: 79611; OMIM: 614356; p value = 6.39Ã—10âˆ’7), which is acyl-CoA synthetase short-chain family member 3; EPHA4 (p value = 7.03Ã—10âˆ’5), ephrin type-A receptor 4, which is a protein that in humans is encoded by the EPHA4 gene (Gene_ID: 2043; OMIM: 602188). </t>
  </si>
  <si>
    <t xml:space="preserve">This gene belongs to the ephrin receptor subfamily of the protein-tyrosine kinase family, along with EPHA2. EPH and EPH-related receptors have been implicated in mediating developmental events, especially in the nervous system [54]. </t>
  </si>
  <si>
    <t>PMC4255922</t>
  </si>
  <si>
    <t>277400</t>
  </si>
  <si>
    <t xml:space="preserve">The cblC defect (ORPHA 79282; MIM 277400) is an inborn error of intracellular cobalamin (cbl) metabolism caused by mutations in the MMACHC gene, which is located on chromosome 1p34.1 [1]. </t>
  </si>
  <si>
    <t xml:space="preserve">Due to the defective MMACHC gene product, methylcobalamin and adenosylcobalamin cannot be synthesized. Since methylcobalamin is the essential cofactor for the enzyme methionine synthase, the defect causes an impairment of the remethylation of homocysteine (Hcy) to methionine (Met). </t>
  </si>
  <si>
    <t>158900</t>
  </si>
  <si>
    <t xml:space="preserve">Notably, monozygotic twin discordance has been reported, thus suggesting a strong epigenetic component in the disease [3], [4]. </t>
  </si>
  <si>
    <t xml:space="preserve">Two forms of the disease have been described: FSHD1 (MIM 158900) and FSHD2 (MIM 158901). </t>
  </si>
  <si>
    <t xml:space="preserve">Different from most Mendelian disorders, FSHD1 (accounting for 95% of FSHD cases) is not due to a mutation in a protein-coding gene. Instead, it is linked to reduction in copy number of a 3,3 kb macrosatellite repeat called D4Z4, located in the long arm of human chromosome 4 (4q35). </t>
  </si>
  <si>
    <t>PMC4352366</t>
  </si>
  <si>
    <t>611642</t>
  </si>
  <si>
    <t xml:space="preserve">Molecular genetics studies show that the mutation of two MLC1 and HEPACAM genes as being responsible for the disease. </t>
  </si>
  <si>
    <t xml:space="preserve">Pathogenic mutations in the HEPACAM gene (hepatic and glial cell adhesion molecule, MIM 611642) account for âˆ¼20% of individuals with improved MLC phenotype 5. </t>
  </si>
  <si>
    <t xml:space="preserve">In contrast to the MLC1 gene with exclusive autosomal recessive inheritance, some patients show monoallelic (heterozygous) HEPACAM mutation with dominant inheritance 5. These individuals have macrocephaly and mental retardation with or without autistic signs 5. </t>
  </si>
  <si>
    <t>605908</t>
  </si>
  <si>
    <t xml:space="preserve">These individuals have macrocephaly and mental retardation with or without autistic signs 5. </t>
  </si>
  <si>
    <t xml:space="preserve">Disease causing mutations in the MLC1 gene (MIM 605908) was found in âˆ¼75% of classic MLC patients 6. MLC1 appear as an oligomeric membrane protein that is exclusively expressed in brain tissue 7,8, and localized in astrocytes junctions 7,9. </t>
  </si>
  <si>
    <t xml:space="preserve">Biologically, the MLC1 is postulated to be an ion transporter, however, its exact role is still unknown 7,10. An Iranian family with a 3Â years old affected child was referred to our laboratory for prenatal diagnosis of the next child, as yet unborn. </t>
  </si>
  <si>
    <t>PMC4607013</t>
  </si>
  <si>
    <t>163950</t>
  </si>
  <si>
    <t xml:space="preserve">Noonan syndrome (NS, OMIM 163950) is a relatively common developmental disorder belonging to the RASopathies, a group of clinically and genetically related syndromes [1, 2]. </t>
  </si>
  <si>
    <t xml:space="preserve">The molecular cause underlying RASopathies is dysregulation of the RAS-MAPK pathway and 15 different genes affecting this pathway have been associated to RASopathies. Of these 15 genes, eleven have been found to be involved in NS or NS-like conditions, where mutations in PTPN11 are the cause of ~50Â % of the cases. </t>
  </si>
  <si>
    <t>PMC4619622</t>
  </si>
  <si>
    <t>121011</t>
  </si>
  <si>
    <t xml:space="preserve">Approximately one in 1000 children is affected by severe hearing loss at birth or during early childhood, which is defined as pre-lingual deafness [3, 4], with approximately half of these cases attributable to genetic causes [5]. </t>
  </si>
  <si>
    <t xml:space="preserve">Among the &gt;100 known forms of non-syndromic deafness with identified genetic loci, by far the most common and best characterized is the one associated with GJB2 (OMIM 121011), the gene encoding connexin 26 (Cx26) [6]. </t>
  </si>
  <si>
    <t xml:space="preserve">We previously reported the generation of mouse models for Cx26-associated deafness and their molecular pathophysiologies. We recently showed that the delayed programmed cell death observed in Cx26 mutant mice resulted in an abnormal shapes for the organ of Corti [7], and mutation of Cx26 resulted in a drastic disruption and reduction in the gap junction plaque as well as an ion transport disorder. </t>
  </si>
  <si>
    <t>PMC5192062</t>
  </si>
  <si>
    <t>243700</t>
  </si>
  <si>
    <t xml:space="preserve">HIES is a primary immunodeficiency disease, which is characterized by elevated serum IgE levels, recurrent staphylococcal skin abscesses, eczema and pulmonary infections. </t>
  </si>
  <si>
    <t xml:space="preserve">It was first described in 1966 and was originally named Job's syndrome.42 HIES has either a dominant or recessive pattern of autosominal inheritance, with the rare AR HIES largely shown to be caused by mutations in DOCK8 (OMIM ID: 243700); in addition, AD HIES has been shown to be mainly caused by germline heterozygous STAT3 mutations (OMIM ID: 147060).15 STAT3 has a central role in signal transduction downstream of multiple cytokines, including IL-6, IL-10, IL-17, IL-22, IL-23 and IL-27. </t>
  </si>
  <si>
    <t xml:space="preserve">The STAT3 mutations identified in AD HIES patients are loss-of-function (LOF) and exert a dominant-negative effect on wild-type STAT3-mediated signaling.15 In addition to their infectious phenotype, patients with STAT3 mutations present with multiple clinical manifestations, including characteristic facial features, high-arched palate, retained primary teeth, scoliosis, osteoporosis and hyperextensibility of joints. STAT3-deficient patients also frequently develop CMC associated with other infectious and clinical manifestations. </t>
  </si>
  <si>
    <t>240300</t>
  </si>
  <si>
    <t xml:space="preserve">APECED, also called APS-1 syndrome, is an AR inherited disorder caused by biallelic mutations in AIRE (OMIM ID:240300). </t>
  </si>
  <si>
    <t xml:space="preserve">Affected patients suffer from autoimmune polyendocrinopathy, such as Addison's disease, hypoparathyroidism and hypogonadism. They also develop alopecia areata, vitiligo and ectodermal dystrophy, such as nail dystrophy, or dental enamel dysplasia. </t>
  </si>
  <si>
    <t>614891</t>
  </si>
  <si>
    <t xml:space="preserve">IL-23 binds to its receptor complex (IL-12RÎ²1 and IL-23R) on Th17 cells and has an important role in maintenance of Th17 cells and induction of IL-17 and IL-22. </t>
  </si>
  <si>
    <t xml:space="preserve">AR-complete IL-12RÎ²1 deficiency (OMIM ID: 614891) is the most common genetic cause of MSMD, explaining 44% of MSMD patients with a known genetic etiology.48 The first cases of AR-complete IL-12RÎ²1 deficiency were reported in 1998.27, 28 From the first identification, a total of 180 patients from 136 kindreds have since been reported.48 A large cohort study, collecting 141 patients from 102 kindreds with AR-complete IL-12RÎ²1 deficiency, revealed its heterogeneous clinical manifestations. </t>
  </si>
  <si>
    <t xml:space="preserve">Mycobacterial disease (83%), Salmonellosis (43%) and CMC (23%) were the three major infectious phenotypes reported in symptomatic patients.11 Moreover, 78% of BCG-vaccinated patients developed BCG disease. In contrast, 8 of the 29 genetically affected siblings were asymptomatic (27%), suggesting incomplete penetrance of this disorder. </t>
  </si>
  <si>
    <t>614892</t>
  </si>
  <si>
    <t xml:space="preserve">Germline monoallelic hypomorphic or LOF-STAT1 mutations are responsible for AD MSMD (AD STAT1 deficiency; OMIM ID: 614892). </t>
  </si>
  <si>
    <t xml:space="preserve">These STAT1 mutations do not disturb STAT1 protein expression, but exert a dominant-negative effect on IFN-Î³-induced STAT1-mediated signaling.48 In 2011, monoallelic GOF-STAT1 (OMIM ID: 614162) mutations were shown to cause the AD form of CMCD (Table 1).30, 31 These mutations impair dephosphorylation of STAT1, leading to hyperphosphorylation of STAT1 Tyr701 in response to IFN-Î³, IFN-Î±/Î² and IL-27 stimulation. </t>
  </si>
  <si>
    <t>614162</t>
  </si>
  <si>
    <t>613956</t>
  </si>
  <si>
    <t xml:space="preserve">The first identification of AD IL-17F deficiency (OMIM ID: 613956) was in a multiplex family from Argentina in 2011.38 A heterozygous missense mutation, S95L (c.284C&gt;T), in IL17F was identified in this family. </t>
  </si>
  <si>
    <t xml:space="preserve">The S95L mutation was found in four patients with CMC, as well as two asymptomatic family members (aged 9 months and 21 years), suggesting incomplete clinical penetrance. All four patients developed CMC from the first year of life. </t>
  </si>
  <si>
    <t>613953</t>
  </si>
  <si>
    <t xml:space="preserve">The first patient reported with AR IL-17RA deficiency (OMIM ID: 613953) was born to consanguineous Moroccan parents.38 A homozygous nonsense mutation, Q284*, in IL17RA that was inherited from asymptomatic consanguineous parents was identified. </t>
  </si>
  <si>
    <t xml:space="preserve">The patient developed recurrent CMC, and was resistant to local antifungal treatment from the first month of life. He was also susceptible to S aureus, presenting with skin abscess and folliculitis on the buttocks. </t>
  </si>
  <si>
    <t>616445</t>
  </si>
  <si>
    <t xml:space="preserve">So far, three unrelated CMCD patients, one from Argentina and the others from Turkey, have been reported with AR IL-17RC deficiency (OMIM ID: 616445).40 Three different nonsense homozygous mutations, Q138*, R376* and R378*, in IL-17RC that were inherited from asymptomatic parents, were identified in the patients. </t>
  </si>
  <si>
    <t xml:space="preserve">All patients with biallelic mutations in IL-17RC developed CMC, suggesting complete clinical penetrance for this disorder. Unlike AR IL-17RA and ACT1 deficiencies, patients with AR IL-17RC deficiency did not have recurrent staphylococcal infections. </t>
  </si>
  <si>
    <t>PMC5554225</t>
  </si>
  <si>
    <t>244400</t>
  </si>
  <si>
    <t xml:space="preserve">Primary ciliary dyskinesia (PCD; MIM: 244400) is a clinically heterogeneous disorder due to impairment of ciliary function and has an estimated prevalence of approximately 1 in 15,000â€“20,000 individuals1. </t>
  </si>
  <si>
    <t xml:space="preserve">Ineffective cilium movement of cells lining the upper and lower respiratory tracts may result in limited mucus clearance, leading to neonatal respiratory distress, rhinitis, sinusitis, rhinorrhea, chronic cough, recurrent respiratory infections and bronchiectasis. Male infertility may occur as functional cilia are required for proper sperm flagella function. </t>
  </si>
  <si>
    <t>615408</t>
  </si>
  <si>
    <t xml:space="preserve">To date, a total of 40 known PCD-causing genes have been reported (Supplementary TableÂ S2). </t>
  </si>
  <si>
    <t xml:space="preserve">Among these genes, ARMC4 (MIM: 615408) encodes a protein required in a late step for proper targeting and anchoring of outer dynein arms (ciliary structure proteins)37. </t>
  </si>
  <si>
    <t xml:space="preserve">Thus far, 9 different ARMC4 mutations (2 missense mutants, 6 truncated mutants, and 1 frameshift mutant) have been identified in PCD patients (Fig.Â 3), with most of these mutations being found in exons 17 and 12. The frameshift mutation ARMC4 (c.1488delG/p.E497Kfs*3) in our study is located in the ARM-repeat unit (ARM) domain (Supplementary FigureÂ 4) and is predicted to cause premature protein truncation, resulting in the assembly defect of the outer dynein arm. </t>
  </si>
  <si>
    <t>608706</t>
  </si>
  <si>
    <t xml:space="preserve">The frameshift mutation ARMC4 (c.1488delG/p.E497Kfs*3) in our study is located in the ARM-repeat unit (ARM) domain (Supplementary FigureÂ 4) and is predicted to cause premature protein truncation, resulting in the assembly defect of the outer dynein arm. </t>
  </si>
  <si>
    <t xml:space="preserve">The DYX1C1 gene (MIM: 608706) was another gene reported to be involved in PCD38. DYX1C1 encodes a 420-amino acid protein with 3 tetratricopeptide repeat (TPR) domains that are thought to be protein interaction modules. </t>
  </si>
  <si>
    <t xml:space="preserve">DYX1C1 is a cytoplasmic axonemal dynein assembly factor, acting together with DNAAF2 at an early step in the cytoplasmic assembly of the inner and outer dynein arms38. To date, seven pathogenic variants of DYX1C1 have been reported38. </t>
  </si>
  <si>
    <t>607752</t>
  </si>
  <si>
    <t xml:space="preserve">Our finding that a single-base deletion of C at position 384 (c.384delC) results in p.Y128* is consistent with the previous report by Tarkar et al.38. </t>
  </si>
  <si>
    <t xml:space="preserve">The pathogenetic variant (c.248_249insGCCCG/p.Q88Rfs*8) identified in CCNO (MIM: 607752) was previously reported22. </t>
  </si>
  <si>
    <t xml:space="preserve">Due to the lack of situs inversus phenotype, the patients in family 2 were initially diagnosed with common pulmonary infection and bronchiectasis. Additional examinations revealed that both siblings exhibited chronic sinusitis symptoms, which was further confirmed via computerized tomography (CT) scan of the paranasal sinuses. </t>
  </si>
  <si>
    <t>PMC5634348</t>
  </si>
  <si>
    <t>608702</t>
  </si>
  <si>
    <t xml:space="preserve">For all viral experiments, cells were exposed to 7.1E + 9 vg/Î¼L of AAV8â€shNMNAT3 virus or AAV8â€shScramble control (unless otherwise specified) until the cells and cultured media were examined or the cells subjected to the excitotoxic death assay as described above. </t>
  </si>
  <si>
    <t xml:space="preserve">For exogenous NMNAT3 overexpression of dissociated cortical and hippocampal neurons, an AAV8 virus was produced containing the human sequence of NMNAT3 (MIM:608702; Location 3q23) under the regulation of the neuronâ€specific synapsinâ€1 promoter. </t>
  </si>
  <si>
    <t xml:space="preserve">This vector when used at a concentration of 8.3E10 + 9 vg/100 K cells was found to increase neuronal NMNAT3 mRNA by 98 Â± 8.8â€fold 6 days postinfection (Fig. 6A). Neurons were infected with the AAV8â€syn1â€NMNAT3â€overexpressing vector at a concentration of 8.3E10 + 9 vg/Î¼L unless otherwise specified. </t>
  </si>
  <si>
    <t>PMC6093992</t>
  </si>
  <si>
    <t>490000</t>
  </si>
  <si>
    <t xml:space="preserve">Despite progress in reducing the number of children newly infected with human immunodeficiency virus (HIV) annually from 490000 to 150000 in the last 15 years, an estimated 1.8 million children under the age of 15 are living with HIV in 2015 [1, 2]. </t>
  </si>
  <si>
    <t xml:space="preserve">Compared to older populations, HIV-infected infants have high rates of mortality and rapid disease progression [3â€“5]. Among untreated HIV-infected infants, mortality peaks at 2â€“3 months, and approximately 35% die by their first birthday and 52% die by 2 years of age [3, 5]. </t>
  </si>
  <si>
    <t>PMC6305680</t>
  </si>
  <si>
    <t>300746</t>
  </si>
  <si>
    <t xml:space="preserve">Hemophilia B is an Xâ€linked recessive bleeding disorder caused by mutations in the F9 (OMIM 300746) on Xq27.1 resulting in reduced factor IX (FIX) activity. </t>
  </si>
  <si>
    <t xml:space="preserve">It occurs in about 2.8 cases per 100.000 males (Berntorp &amp; Shapiro, 2012). Patients may experience surgery or traumaâ€induced bleeding and, if more severe, spontaneous bleedings, for which they can be treated prophylactically or onâ€demand with FIX concentrate. </t>
  </si>
  <si>
    <t>300823</t>
  </si>
  <si>
    <t xml:space="preserve">The region contains 118 annotated genes (FigureÂ 2). </t>
  </si>
  <si>
    <t xml:space="preserve">The OMIM diseaseâ€associated genes located in this region are IDS (OMIM 300823), SOX3 (OMIM 313430), FMR1 (OMIM 309550), AFF2 (OMIM 300806), and F9 (FigureÂ 2). </t>
  </si>
  <si>
    <t xml:space="preserve">The Xq26.3q28 deletion was either de novo or due to (germline) mosaicism in one of the parents. FISH analysis in both the patient and her parents did not reveal structural Xâ€chromosome abnormalities. </t>
  </si>
  <si>
    <t>PMC2631639</t>
  </si>
  <si>
    <t>1ubq</t>
  </si>
  <si>
    <t xml:space="preserve">No correlation was detected between higher solvent content and ease of phasing (Fig. 2 â–¶ a). </t>
  </si>
  <si>
    <t xml:space="preserve">For example, the benchmark includes four diffraction data sets for ubiquitin, in which the same pool of Rosetta models was tested for phasing, and the data set with the lowest solvent content (PDB code 1ubq) was the only one for which a de novo model gave a successful Phaser solution. </t>
  </si>
  <si>
    <t xml:space="preserve">Further, there was no correlation of ease of phasing with the number of molecules in the asymmetric unit (Fig. 2 â–¶ b); as noted above, use of the next-generation Phaser may in fact soon further ease the confident and rapid phasing of crystals with multi-copy asymmetric units. Of the other parameters tested (Table 2 â–¶), only one, the molecular weight of the monomer, gave a statistically significant correlation (P &lt;Â 10âˆ’1) with minimal F 1â€…Ã… values (Fig. 2 â–¶ c). </t>
  </si>
  <si>
    <t>PMC2652109</t>
  </si>
  <si>
    <t>1pg1</t>
  </si>
  <si>
    <t xml:space="preserve">The initial structure of PG-1 was obtained from the RCSB Protein Data Bank (pdb ids: 1pg1). </t>
  </si>
  <si>
    <t xml:space="preserve">These experimental structures were originally acquired from multiple samples analyzed using two-dimensional homonuclear magnetic resonance spectroscopy at a peptide molar concentration of 2.0â€“4.0 mM dissolved in water or 10 mM sodium phosphate solution [36]. The ultimate structure investigated in the current study was extracted from the last snapshot of our previous 24 ns explicit-solvent molecular dynamics simulation [15]. </t>
  </si>
  <si>
    <t xml:space="preserve">The structural overlay and graphs were generated by the Swiss-Pdb Viewer [32]. </t>
  </si>
  <si>
    <t xml:space="preserve">The protein structures used to calculate the distances between residues included 1YHV.PDB (Active Pak1) [21], 1F3M.PDB (Inactive Pak1) [14], 1ATP.PDB (PKA) [24] and 2SRC.PDB (Src) [26]. </t>
  </si>
  <si>
    <t xml:space="preserve">The average of Î”Î”Ei,197T for all residues of PKA was 0.83, and the average of Î”Î”Ei,416Y for Src was 2.31. </t>
  </si>
  <si>
    <t xml:space="preserve">The results with Thr197(PKA) in PKA showed a similar pattern of affected residues as Pak2, as visualized in the structure of PKA (1ATP.PDB) (Figure 3b). </t>
  </si>
  <si>
    <t xml:space="preserve">Cys199(PKA) (Î”Î”E199C,197Tâ€Š=â€Š4.45) of PKA was two residues away from the phosphorylation site Thr197, which is the same as Val404 and Thr402 in Pak2. Tyr416 (Src) in the activation loop of Src resulted in similar coupling residues in Pak2. </t>
  </si>
  <si>
    <t xml:space="preserve">Tyr416 (Src) in the activation loop of Src resulted in similar coupling residues in Pak2. </t>
  </si>
  <si>
    <t xml:space="preserve">These residues were superimposed to the structure of Src (2SRC.PDB) (Figure 3c). </t>
  </si>
  <si>
    <t xml:space="preserve">Trp428(Src) (Trp409 in Pak2) in the peptide positioning loop was the most impacted residue by Tyr416(Src) perturbation (Î”Î”E428W,416Yâ€Š=â€Š12.06), different from Pak2 and PKA. Reciprocal Coupling Analysis of Pak2 </t>
  </si>
  <si>
    <t xml:space="preserve">The generated map of the reciprocal coupling pairs was symmetrical along the diagonal. </t>
  </si>
  <si>
    <t xml:space="preserve">The nine reciprocal coupling pairs of Pak2 were positioned on the structure for Pak1 (1YHV.PDB) (Figure 5a,b). </t>
  </si>
  <si>
    <t xml:space="preserve">Among the nine pairs, three had residues that interacted with each other or were within the contact distance. Asn373- Asp386 (Pair 2), Glu413- Arg488 (Pair 4) and Glu324- Lys383 (Pair 8) were within 3.6 Ã… (Table 2). </t>
  </si>
  <si>
    <t xml:space="preserve">The peptide positioning loop is anchored by the coupling of Glu413-Arg488 to the H-helix. </t>
  </si>
  <si>
    <t xml:space="preserve">The specific coupling pairs for Pak2, PKA and Src are shown in the crystal structures (1YHV.PDB, 1ATP.PDB and 2SRC.PDB respectively) (Figure 5b, c, d). </t>
  </si>
  <si>
    <t xml:space="preserve">The specific reciprocal coupling pairs included both distant pairs and proximal pairs. The distances between the specific evolutionary coupling pairs in Pak2 were from 3.2 Ã… to 25.3 Ã… and with the average of 11.8 Ã…. The average distances of the specific coupling pairs are 13.1 Ã… for PKA and 5.6 Ã… for Src (Table 2). </t>
  </si>
  <si>
    <t xml:space="preserve">In the inactive Pak1 conformation (1F3M.PDB), Asn373 and Asp386 (Pair 2) are solvent exposed. </t>
  </si>
  <si>
    <t xml:space="preserve">These two residues are coordinated with manganese ions in the PKA structure (1ATP.PDB). </t>
  </si>
  <si>
    <t xml:space="preserve">In our previous H/D exchange experiments, we found that AID binding to Pak2 does not block coordination of the magnesium ions to Pair 2 [23]. A comparison of Figure 7c to Figure 7a indicates the AID blocks Pair 1, while Pairs 2, 3, 6 and 9 are still solvent exposed. </t>
  </si>
  <si>
    <t xml:space="preserve">This solvent exposed pair connects the linker region of the bi-lobal structure with the magnesium positioning loop [14], [21], [26]. </t>
  </si>
  <si>
    <t xml:space="preserve">The two lobes of the active conformation (1YHV.PDB) are closer than the inactive conformation (1F3M.PDB) of Pak1. </t>
  </si>
  <si>
    <t xml:space="preserve">The active conformation has a 15 degree rotation of the bilobal structure, compared to the inactive conformation [21]. When we examined Pair 8 in both structures, the hydrogen bonds between Glu324 and Lys383 were twisted in the inactive conformation. </t>
  </si>
  <si>
    <t>2igf</t>
  </si>
  <si>
    <t xml:space="preserve">Diffraction data were integrated and scaled using the programs HKL and SCALEPACK [29]. </t>
  </si>
  <si>
    <t xml:space="preserve">The structure was solved by molecular replacement with the program AMoRe [30], using antibody variable and constant dimers derived from PDB entry 2igf as search models. </t>
  </si>
  <si>
    <t xml:space="preserve">Two independent Fab molecules, expected from the unit cell volume, were readily located and the structure was refined using the program autoBUSTER (Global Phasing Ltd.). Manual adjustments between refinement runs and building of the R13 peptide in the complex were performed with the program COOT [31]. </t>
  </si>
  <si>
    <t>2VT4</t>
  </si>
  <si>
    <t xml:space="preserve">All procedures were performed with Discovery Studio 2.5 software from Accelrys (San Diego, CA, USA). </t>
  </si>
  <si>
    <t xml:space="preserve">The crystal structure of the turkey Î²1-AR (PDB 2VT4) was used as template to build a model of the human Î²1-AR. </t>
  </si>
  <si>
    <t xml:space="preserve">We mutated all residues to the human sequence and optimized the conformation of both the mutated residues and any surrounding residues that lay within a cut-off radius of 2 Ã…. Five models thus obtained were scored by the Discrete Optimized Protein Energy (DOPE). We continued analysis using the lowest energy model (DOPEâ€Š=â€Šâˆ’39358.55 kcal/mol), which was superimposed onto a membrane model. </t>
  </si>
  <si>
    <t>2ECL</t>
  </si>
  <si>
    <t xml:space="preserve">Briefly, we generated a model of the human Î²1-AR as described under material and methods. </t>
  </si>
  <si>
    <t xml:space="preserve">The structure of TcP2Î² epitope, R13, was aligned to the humanized second extracellular loop (2ECL) of the model to allow positioning the Ab on the putative binding site ( Figure 4A ) and the complex was subjected to a two minimization steps followed by heating, equilibration and production protocols under a distance-dependent, dielectric-implicit solvent model ( Figure 4B ). The interaction energy of the complex Ab-Î²1-AR was estimated at âˆ’430 kcal/mol. </t>
  </si>
  <si>
    <t xml:space="preserve">Polar contacts found in the model are summarized in  Table 3 . Some of Ab residues identified in the interaction with the humanized 2ECL peptide were key residues in the interaction with the T. cruzi epitope, such as Thr31, Arg52 and Asn56 of the heavy chain. </t>
  </si>
  <si>
    <t>2Y01</t>
  </si>
  <si>
    <t xml:space="preserve">Recently, the crystal structure of turkey Î²1-AR in complex with different agonists and antagonists was published [37]. </t>
  </si>
  <si>
    <t xml:space="preserve">In this work, the authors showed the presence of structural differences between the 2ECL of the Î²1-AR bound to the agonist dobutamine (PDB 2Y01) and to the antagonist cyanopindolol (PDB2VT4). </t>
  </si>
  <si>
    <t xml:space="preserve">A 1 Ã… contraction of the ligand-binding pocket between helices H5 and H7 was observed in the agonist complex relative to the antagonist complex. The contraction of the catecholamine-binding pocket induced a conformational change in the 2ECL [37]. </t>
  </si>
  <si>
    <t>1O8A</t>
  </si>
  <si>
    <t xml:space="preserve">Molecular modelling of CgACE </t>
  </si>
  <si>
    <t xml:space="preserve">A model of CgACE was generated using testis ACE (ProteinDataBank pdb code 1O8A) as a template as previously described [31]. </t>
  </si>
  <si>
    <t xml:space="preserve">The CgACE sequence was submitted to the Esypred3D server (http://www.fundp.ac.be/sciences/biologie/urbm/bioinfo/esypred/) and alignments were obtained by combining, weighting and screening the results of several multiple alignment programs following the procedure described in [43]. Model comparisons were realized using the program DeepView [44]. </t>
  </si>
  <si>
    <t>PMC3254606</t>
  </si>
  <si>
    <t>1WLS</t>
  </si>
  <si>
    <t xml:space="preserve">It is worth mentioning that model quality was different when we used different chain of the same structure as a template. </t>
  </si>
  <si>
    <t xml:space="preserve">To understand this difference in model quality, we superimposed two chains in one of the templates (for example: PDB code: 1WLS, chains A and B) and noticed the differences between two chains as jugged by the RMS value (0.877 Ã…) when two chains were superimposed. </t>
  </si>
  <si>
    <t xml:space="preserve">The difference in the RMS value may be due to the missing residues in some cases and/or due to differences in resolution between two chains. The Swiss Server Alignment mode provided better results when multi-sequences were used. </t>
  </si>
  <si>
    <t>2ABL</t>
  </si>
  <si>
    <t xml:space="preserve">Virtual docking of Bcr-Abl and apoptin model </t>
  </si>
  <si>
    <t xml:space="preserve">To examine protein-protein interaction between apoptin model and the 3D structure (PDB code: 2ABL) of Bcr-Abl, molecular docking experiments were performed using ClusPro [45], [47] and Hex [48] web based protein docking servers. </t>
  </si>
  <si>
    <t xml:space="preserve">The ClusPro provided about ten structures. One of the lowest energy structures (Fig. 5AB) was used for further analysis. </t>
  </si>
  <si>
    <t xml:space="preserve">Modeled interactions between apoptin and Bcr-Abl. </t>
  </si>
  <si>
    <t xml:space="preserve">(A) Shows the interaction between apoptin and the SH3-domain of Bcr-Abl (solid ribbon view, showing the two terminals of two proteins) obtained by performing virtual docking experiment between apoptin model and the X-ray structure of Bcr-Abl-SH3 domain (PDB: 2ABL). </t>
  </si>
  <si>
    <t xml:space="preserve">(B) Shows the space filling docking view of the interactions between apoptin (pink) and the SH3-domain of Bcr-Abl (blue), the 13 residues (red) of Bcr-Abl and 13 residues (light blue) of apoptin that are within 2.5 Ã… to each other; some of the proline-rich (PxxP) SH3-binding residues (Table 2) are present and at least five direct hydrogen bonding are possible in between them (Table 3). Additional information on apoptin interaction with BcrAbl could be found in Coordinates S4, S5, S6. </t>
  </si>
  <si>
    <t>2EO3</t>
  </si>
  <si>
    <t xml:space="preserve">Interestingly, we observed that the sequence of apoptin was somewhat similar (identical residues 21.7%, and similarity 40.6%) to that of SH2 domain of CrkL, and apoptin's proline-rich segment (aa: 81â€“88) was found to be within this aligned region of SH2 domain. </t>
  </si>
  <si>
    <t xml:space="preserve">We then compared the shape of known 3D structure (PDB code: 2EO3) of SH2 domain of CrkL and apoptin model. </t>
  </si>
  <si>
    <t xml:space="preserve">Sequence alignment structural similarities are shown in figure 6A, B, and C respectively. We also performed the virtual docking experiments between the structure of SH2 domain of CrkL and the structure of Bcr-Abl (PDB code: 2ABL). </t>
  </si>
  <si>
    <t xml:space="preserve">Sequence alignment structural similarities are shown in figure 6A, B, and C respectively. </t>
  </si>
  <si>
    <t xml:space="preserve">We also performed the virtual docking experiments between the structure of SH2 domain of CrkL and the structure of Bcr-Abl (PDB code: 2ABL). </t>
  </si>
  <si>
    <t xml:space="preserve">We have been able to build a model of apoptin by applying a comparative or homology protein modeling approach despite low identity (about 31%) and similarity (about 52%) of the templates. Figure 4Aâ€“C, and E shows the sequence alignment of the templates, ribbon view, space filling full-length model of apoptin, and Ramachandran plot, and solvent accessible surface area respectively. </t>
  </si>
  <si>
    <t xml:space="preserve">This model was used to virtually examine various binding interactions with Bcr-Abl by performing virtual docking experiment between apoptin and the X-ray crystal structure of Bcr-Abl (PDB code: 2ABL). </t>
  </si>
  <si>
    <t xml:space="preserve">First, accessible surface area for apoptin was identified. As shown in figure 4E, the large cream colored area is the hydrophobic region, the sites for protein-interaction, purple-red areas and blue areas are hydrophilic regions, purple-red indicates hydrogen bonding acceptors (for example, Câ€Š=â€ŠO) and blue regions indicate hydrogen bond donors (for example, N-H or O-H). </t>
  </si>
  <si>
    <t xml:space="preserve">The homology modeling approach was used to generate 3D structures of apoptin, a viral protein encoded by the VP3 gene of Chicken Anemia Virus that is composed of 121 amino acids (13.6 kDa). </t>
  </si>
  <si>
    <t xml:space="preserve">The crystal structure coordinates of the PDB id 1WLS, L-asparaginase from the hyper-thermophilic archaeon Pyrococcus horikoshii was used as one of the templates. </t>
  </si>
  <si>
    <t xml:space="preserve">The sequence of apoptin has about 31% identity and about 52% similarity with the sequence of the PDB id 1WLS. As mentioned earlier, different approaches were used to build the apoptin model. </t>
  </si>
  <si>
    <t xml:space="preserve">The sequence of apoptin has about 31% identity and about 52% similarity with the sequence of the PDB id 1WLS. </t>
  </si>
  <si>
    <t xml:space="preserve">As mentioned earlier, different approaches were used to build the apoptin model. For alignment mode (Swiss Model web based server), five sequences, including apoptin, with known 3D structures were aligned using T-Coffee Multiple Sequence Alignment Tool [41] and then submitted for model building. </t>
  </si>
  <si>
    <t xml:space="preserve">For alignment mode (Swiss Model web based server), five sequences, including apoptin, with known 3D structures were aligned using T-Coffee Multiple Sequence Alignment Tool [41] and then submitted for model building. </t>
  </si>
  <si>
    <t xml:space="preserve">For project mode (Swiss Model web based server), the DeepView Tool [40] was used to align sequences of known structure, then apoptin sequence was threaded to the crystal structure of PDB id 1WLS and then submitter for model building. </t>
  </si>
  <si>
    <t xml:space="preserve">Modeller [38], [39] a web-based server was also used in model building. Several other computer programs [42], [43], [44], [66] were used to build and process the apoptin model using 121 amino acids sequence. </t>
  </si>
  <si>
    <t xml:space="preserve">One of the best apoptin models was used to examine the solvent accessible surface area. </t>
  </si>
  <si>
    <t xml:space="preserve">A docking file with pdb extension of apoptin molecule was prepared without hydrogen atom to perform molecular docking p17experiments to examine the interaction between apoptin model and the Bcr-Abl oncoprotein using 3D structure of the protein (PDB code: 2ABL). </t>
  </si>
  <si>
    <t>2gm1</t>
  </si>
  <si>
    <t xml:space="preserve">Data were processed and scaled to 2.6â€…Ã… resolution using XDS/XSCALE (Kabsch, 2010 â–¶), then truncated and further processed with the CCP4 suite of programs (Winn et al., 2011 â–¶). </t>
  </si>
  <si>
    <t xml:space="preserve">The structure of the Eg5â€“ispinesib complex was solved in space group P21 by molecular replacement with MOLREP using the Eg5 tetramer of PDB entry 2gm1 as the search model (Kim et al., 2006 â–¶). </t>
  </si>
  <si>
    <t xml:space="preserve">Twinning analysis was carried out with phenix.xtriage from the PHENIX suite (Adams et al., 2002 â–¶). Iterative improvement of this structure then proceeded through cycles of model building with Coot (Emsley &amp; Cowtan, 2004 â–¶) and refinement using PHENIX or REFMAC5 (Murshudov et al., 2011 â–¶), resulting in a final model with an R free of 25.3% and overall reasonable geometry. </t>
  </si>
  <si>
    <t>4ap0</t>
  </si>
  <si>
    <t xml:space="preserve">Coordinates and dictionaries for ispinesib were obtained from the Dundee PRODRG server (SchÃ¼ttelkopf &amp; van Aalten, 2004 â–¶). </t>
  </si>
  <si>
    <t xml:space="preserve">Crystallographic statistics are given in Table 1 â–¶. CoÂ­ordinates and structure factors have been deposited in the Worldwide Protein Data Bank (PDB entry 4ap0). </t>
  </si>
  <si>
    <t xml:space="preserve">In the Ramachandran plot, 98.1% of the residues are in preferred regions, 1.9% of the residues are in allowed regions and there are no outliers (as calculated by MolProbity; Chen et al., 2010 â–¶). Plots of per-residue real-space correlation coefficients (calculated with SFCHECK; Vaguine et al., 1999 â–¶) and B factors are shown in Fig. 1 â–¶. </t>
  </si>
  <si>
    <t xml:space="preserve">Ispinesib occupies the inhibitor-binding pocket formed by helix Î±2, loop L5 and helix Î±3 (Fig. 3 â–¶ a). </t>
  </si>
  <si>
    <t xml:space="preserve">Comparison with apo Eg5 (PDB entry 1ii6; Turner et al., 2001 â–¶) shows that the region around the inhibitor-binding pocket undergoes major conformational changes on ispinesib binding. </t>
  </si>
  <si>
    <t xml:space="preserve">Additional changes extend towards the other end of the motor domain, bringing about larger conformational changes in the switch II cluster (helix Î±4, loop L12 and helix Î±5) and the neck-linker region (Yan et al., 2004 â–¶). All four molecules in the asymmetric unit depict the final ispinesib-bound state. </t>
  </si>
  <si>
    <t xml:space="preserve">While the isopropyl moiety of the ligand was apparently and unexpectedly modelled as a flat group in the previous structure, this has little effect on the observed ligandâ€“protein interactions. </t>
  </si>
  <si>
    <t xml:space="preserve">To further investigate the binding mode of ispinesib, we compared the structure of ispinesib-bound Eg5 with the Eg5-complex structures of two other related inhibitors: the pyrrolotriazin-4-one-based â€˜compound 24â€™ (PDB entry 2gm1; Kim et al., 2006 â–¶) and MK-0731 (PDB entry 2cjo; Cox et al., 2008 â–¶) (Figs. </t>
  </si>
  <si>
    <t xml:space="preserve">Both translational noncrystallographic symmetry and twinning complicate structure solution and even for the valid cell choices similar refinable but non-equivalent models were obtained from molecular replacement. </t>
  </si>
  <si>
    <t xml:space="preserve">The final structure presented here was selected based on refinement statistics, crystallographic packing and precedent for this cell choice and packing in the PDB in entry 2gm1 (Kim et al., 2006 â–¶), the protein component of which was subsequently used as a search model for molecular replacement. </t>
  </si>
  <si>
    <t>PMC3466181</t>
  </si>
  <si>
    <t>1VA4</t>
  </si>
  <si>
    <t xml:space="preserve">FClip1 is a new member of lipase V family. </t>
  </si>
  <si>
    <t xml:space="preserve">In order to obtain its structural information, the modeled structure of FClip1 was constructed by using Phyre 2 Protein Fold Recognition Server with the aryl esterase PFE from Pseudomonas fluorescens (PDB code: 1VA4) as a template (see Table S1, Figure S1 and S2A for the details). </t>
  </si>
  <si>
    <t xml:space="preserve">Phyre 2 uses the alignment of hidden Markov models and incorporates ab initio folding simulation. This significantly improves modeling accuracy that could routinely create the accurate models at very low sequence identity (15â€“25%) [16]. </t>
  </si>
  <si>
    <t xml:space="preserve">The Phyre 2 Protein Fold Recognition Server (http://www.sbg.bio.ic.ac.uk/phyre/) was used to derive the 3D structure of FClip1 (UniProt accession: A1YV97). </t>
  </si>
  <si>
    <t xml:space="preserve">The aryl esterase PFE from Pseudomonas fluorescens (PDB code: 1VA4) [42] was chosen as the template. </t>
  </si>
  <si>
    <t xml:space="preserve">Structural qualities of the generated models were evaluated using Protein Structure Validation Software [43] (PSVS, http://psvs-1_4-dev.nesg.org/). The structural integrities of the models were visually examined by PyMOL [44]. </t>
  </si>
  <si>
    <t>1EYG</t>
  </si>
  <si>
    <t xml:space="preserve">Base on conserved DNA binding analysis, the four SSB proteins were divided into two groups. </t>
  </si>
  <si>
    <t xml:space="preserve">Although TTH is a thermophilic bacterium and BL21 is an E. coli strain, the conserved DNA biding domains of both tth and bl21 shared the basic feature in primary sequence with that of the chymotryptic fragment of E. coli SSB protein (NCBI LOCUS:1EYG_D) (Figure 1). </t>
  </si>
  <si>
    <t xml:space="preserve">Meanwhile, kod and ssob displayed genetic relationship with the SSB protein of a SSOB (NCBI LOCUS: 1O7I_B) (Figure 1). tth and kod contained an extra single-strand DNA-binding domain within their C-terminal region compared to bl21 and ssob (Figure 1). </t>
  </si>
  <si>
    <t>PMC3567191</t>
  </si>
  <si>
    <t>4I0W</t>
  </si>
  <si>
    <t xml:space="preserve">Coordinates and structure factors have been deposited in the Protein Data Bank (www.rcsb.org) under the accession number 4I0W. </t>
  </si>
  <si>
    <t>PMC3653964</t>
  </si>
  <si>
    <t>1AQ5</t>
  </si>
  <si>
    <t xml:space="preserve">Data collection was performed according to the fine Ï†-slicing strategy [21]. </t>
  </si>
  <si>
    <t xml:space="preserve">The structure of Cort-Ir-M1-short2 was solved by molecular replacement employing the Phaser software package implemented in the PHENIX software suite [22], [23] and using the matrilin-1 structure as a search model (PDB ID 1AQ5). </t>
  </si>
  <si>
    <t xml:space="preserve">To this end, the data were cut at I/Ïƒâ€Š=â€Š2 and CChalfâ€Š=â€Š1. The structure refinement was performed using PHENIX and TLS Motion Determination [24]. </t>
  </si>
  <si>
    <t>4J4A</t>
  </si>
  <si>
    <t xml:space="preserve">Figures were prepared with PyMOL [25]. </t>
  </si>
  <si>
    <t xml:space="preserve">Coordinates of the Cort-Ir-M1-short2 have been deposited in the Protein Data Bank with accession codes 4J4A. </t>
  </si>
  <si>
    <t xml:space="preserve">MD simulations: The structural models </t>
  </si>
  <si>
    <t xml:space="preserve">The following PDB structures were selected as inputs of MD simulations: GÎ±GTP WT (PDB code: 1TND [19], residue range 27â€“342), which is the GTP-bound form of GÎ±, and the GÎ±GTP-RGS-PDEÎ³WT ternary complex (PDB code: 1FQJ [16]) involving GÎ±GTP (amino acids from 28 to 344), RGS (i.e. the RGS domain of RGS9, amino acids 286 to 418) and the 42-amino acid C-terminal fragment of PDEÎ³ (residues 46â€“87). </t>
  </si>
  <si>
    <t xml:space="preserve">Input structure setup required a number of modifications in the original crystal structures. As for 1TND, the original GTPÎ³S analogue was replaced by GTP, as recently reported [20]. </t>
  </si>
  <si>
    <t xml:space="preserve">CÎ±-RMSD plots. The time series of the CÎ±-RMSD with respect to the input structures concerning isolated GÎ±GTP from 1TND, complexed GÎ±GTP from 1FQJ, PDEÎ³ from 1FQJ, and RGS from 1FQJ are shown. </t>
  </si>
  <si>
    <t xml:space="preserve">Violet refers to the wild type whereas green refers to the mutant. </t>
  </si>
  <si>
    <t>3ZYV</t>
  </si>
  <si>
    <t xml:space="preserve">Active site structure of mAOX3. </t>
  </si>
  <si>
    <t xml:space="preserve">B, Stick representation of residues of desulfurated bXO (pdb:3EUB) corresponding to the amino acids in Panel A. C, Stick representation of residues in mAOX3 corresponding to the residues shown in Panel D. Y885 builds hydrogen-bonds to the backbone of G1013 and K889, indicated by yellow dotted lines D, Stick representation of residues involved in a hydrogen network at the entrance to the active site of bXOR. The hydrogen-bonding network is established by R880, G1006, I1007, S1008 and N1015 in bXOR represented by yellow dotted lines. </t>
  </si>
  <si>
    <t xml:space="preserve">All the compounds were studied using the molecular docking software AutoDock [36] and the vsLab plug-in [37]. </t>
  </si>
  <si>
    <t xml:space="preserve">The structure of the receptor was built from the PDB structure of mouse AOX3 (pdb code 3ZYV at 2.9 Ã… of resolution). </t>
  </si>
  <si>
    <t xml:space="preserve">The ligands were built with GaussView [38] and they were protonated at physiological pH. In the docking process we used the Lamarckian genetic algorithm (LGA). </t>
  </si>
  <si>
    <t>PMC4034731</t>
  </si>
  <si>
    <t>1Q1C</t>
  </si>
  <si>
    <t xml:space="preserve">The FKBP52 crystal structure (PDB ID: 1Q1C) was downloaded from Protein Data Bank [60] and corrected for H-atoms using the Prepare Ligands module in Discovery Studio Client v2.5 (DS2.5; Accelrys Inc., San Diego, CA). </t>
  </si>
  <si>
    <t xml:space="preserve">Ligand structures and activity data from Gopalakrishnan's study [61] were used to construct quantitative structure-activity relationship (QSAR) prediction models for FKBP52. TCM ligands used for virtual screening were downloaded from TCM Database@Taiwan [62]. </t>
  </si>
  <si>
    <t>2JL1</t>
  </si>
  <si>
    <t xml:space="preserve">The 2JL1 and Ycf39 sequence alignment is shown in Additional file 12.Figure 8 Insights into 3D structure of ycf39 and its NADP binding potential. </t>
  </si>
  <si>
    <t xml:space="preserve">(A) 3D model of ycf39 sequence based on comparative modeling using a crystal structure (PDB code 2JL1) as a template. (B) Amplified view of the cleft in ycf39 model and docked NADP molecule. (C) NADP binding residues compared between ycf39 and 2JL1. </t>
  </si>
  <si>
    <t xml:space="preserve">The numbers (top) represent the amino acid position in the template structure, 2JL1. The corresponding residues in ycf39 were found by multiple sequence alignment using HHpred server [74]. </t>
  </si>
  <si>
    <t xml:space="preserve">The numbers (top) represent the amino acid position in the template structure, 2JL1. </t>
  </si>
  <si>
    <t xml:space="preserve">The corresponding residues in ycf39 were found by multiple sequence alignment using HHpred server [74]. To determine whether the proposed model of Ycf39 could bind an NADP molecule, a large number of NADP conformers (nâ€‰=â€‰885, see Methods) were randomly docked into the largest pocket in the Ycf39 3D model. </t>
  </si>
  <si>
    <t xml:space="preserve">Of the resulting random docked protein-ligand conformations obtained (nâ€‰=â€‰7,000), the top binding energy conformation is presented in Figure 8B. </t>
  </si>
  <si>
    <t xml:space="preserve">The model showed an equivalent positioning of NADP in the proposed pocket of the Ycf39 3D model as was observed in the template structure (PDB code 2JL1 and Additional file 11). </t>
  </si>
  <si>
    <t xml:space="preserve">In both cases, the nicotinamide group is buried in the protein, while the adenine group is near the surface. Additionally, locating the NADP interacting amino acids on the template (2JL1) and finding corresponding amino acids in Ycf39 based on sequence alignment showed 38% sequence identity and another 24% similarity (Figure 8C). </t>
  </si>
  <si>
    <t xml:space="preserve">A total of 20440 comparative modeling trajectories were run and a few top scoring models visualized using PyMOL (The PyMOL Molecular Graphics System, SchrÃ¶dinger, LLC). </t>
  </si>
  <si>
    <t xml:space="preserve">To dock NADP to the top-ranked predicted ycf39 structures, NADP atomic coordinates were taken from one of the HHpred search hits (PDB code 2JL1) that had a bound NADP molecule. </t>
  </si>
  <si>
    <t xml:space="preserve">Protons were added to this NADP structure using Avogadro molecule editor software [105], while the phosphate groups were kept deprotonated and the nicotinamide group was kept planar to match the deprotonated form of the molecule. The formal charge of the resulting NADP molecule was zero. </t>
  </si>
  <si>
    <t xml:space="preserve">Additional file 11: Figure S4: Structural template (PDB code 2JL1) for comparative modeling of Ycf39 sequence and NADP in the binding pocket of protein. </t>
  </si>
  <si>
    <t xml:space="preserve">Additional file 12: Figure S5: Multiple sequence alignment of ycf39 and one of the templates (PDB code 2JL1) used for comparative modeling. </t>
  </si>
  <si>
    <t>PMC4253427</t>
  </si>
  <si>
    <t>1jbw</t>
  </si>
  <si>
    <t xml:space="preserve">To generate the 3D model of the hFPGS, a multiple alignment of the hFPGS was performed by 10 iterations of HHpred using HHblitz MSA generation method. </t>
  </si>
  <si>
    <t xml:space="preserve">The L.casei FPGS, the crystal structure of which was previously reported (PDB 1jbw), scored the highest in conservation and was therefore used as a template to generate the 3D model of the hFPGS using Modeller. </t>
  </si>
  <si>
    <t xml:space="preserve">The model was visualized using UCSF Chimera [44]. MatInspector (Genomatix) was used to analyze the MP, UPE and exon12 of FPGS for putative TFs binding sites. </t>
  </si>
  <si>
    <t>PMC4253824</t>
  </si>
  <si>
    <t>2AFC</t>
  </si>
  <si>
    <t xml:space="preserve">At the end of the experiment, participants were reimbursed (according to their final balance) and answered a written question about possible strategies during the task. </t>
  </si>
  <si>
    <t xml:space="preserve">In a semi-structured verbal interview, participants were asked about their own hypotheses regarding the experiment, the origin of color changes (self-induced or physical changes on the computer screen), any association with reward/punishment delivery, possible associations between this delivery and color of the stimulus, as well as a 2-alternative forced choice (2AFC) question regarding color and reward/punishment (red or blue). </t>
  </si>
  <si>
    <t>2G12</t>
  </si>
  <si>
    <t xml:space="preserve">SOSIP.664 trimers based on the subtype A isolates KNH1144 and BG505 were expressed in 293S GnTIâˆ’/âˆ’ cells and purified by 2G12 affinity followed by size exclusion chromatography (Superdex S200, GE Healthcare) in PBS (20 mM sodium phosphate pH 7.4, 150 mM NaCl with 1 mM EDTA and 0.02 % sodium azide) as described previously 19, 63. </t>
  </si>
  <si>
    <t xml:space="preserve">Soluble two-domain CD4 (sCD4) 64, HIV-IG and monoclonal antibodies 17b 4, 14, 23, 24, b12 20, 65, 66, 2G12 27, 67, and VRC01 68 were obtained from the NIH AIDS reagents program. </t>
  </si>
  <si>
    <t xml:space="preserve">Fabs were prepared using Pierce Fab preparation kit (Thermo Scientific) according to manufacturerâ€™s instructions. PGV04, PGT123, and PG9 Fabs were prepared as described previously 69. </t>
  </si>
  <si>
    <t xml:space="preserve">Protein structural modeling </t>
  </si>
  <si>
    <t xml:space="preserve">Protein Data Bank file PDB:4C2M, corresponding to the yeast RNA Polymerase I crystal structure determined by Engel etÂ al. (14), was visualized using using PyMol software in order to render space-filling models of AC40, and interacting subunits, shown in Figure 5. </t>
  </si>
  <si>
    <t xml:space="preserve">Additional methods are described in the supplemental materials. </t>
  </si>
  <si>
    <t xml:space="preserve">Three correspond to amino acids (Proline 253, Glycine 254 and Aspartate 269) that are adjacent to one another in the yeast AC40 crystal structure (14,15) and are also adjacent to the conserved arginine (position R271 of yeast AC40) whose mutation in human AC40 (POLR1C) is associated with Treacher-Collins Syndrome (Figure 5B andÂ C) (29,61,62). </t>
  </si>
  <si>
    <t xml:space="preserve">In the yeast Pol I crystal structure (Protein Data Bank structure 4C2M, (14)), this patch of amino acids in AC40 contacts the Pol I-specific A34.5 subunit (Figure 5E), suggesting that differences at these conserved positions in NRPA3 and NRPC3 of Arabidopsis (and related species) are good candidates for specifying Pol I- versus Pol III-specific interactions. </t>
  </si>
  <si>
    <t xml:space="preserve">By contrast, amino acid differences in NRPA3 versus NRPC3 at positions corresponding to yeast Y84 or I63 are less likely to be critical because these positions interact with Rpb12 and AC19 in yeast AC40 (Figure 5F), which are subunits common to Pols I and III in yeast and Arabidopsis (with the caveat that Rpb12 association with Pol I was not confirmed by mass spectrometry in our study). Amino acid differences in NRPA3 and NRPC3 at positions corresponding to yeast I72, Q93 or R293 are also potential candidates for mediating Pol I versus Pol III-specific interactions, as these positions make polymerase-specific contacts, such as with the A135 catalytic subunit of Pol I (Figure 5G andÂ H). </t>
  </si>
  <si>
    <t>PMC4854269</t>
  </si>
  <si>
    <t>3B5W</t>
  </si>
  <si>
    <t xml:space="preserve">Out of 28 introns, 26 that left disrupt the protein-coding sequence relative to the open reading frame, thereby suggesting that the P-gp arose by fusion of genes.25 </t>
  </si>
  <si>
    <t xml:space="preserve">The first structure of a mammalian P-gp was derived from the mouse Mdr3 gene product heterologously expressed in Pichia pastoris yeast in the year 2009.26 The structure of mouse P-gp is almost similar to the bacterial ABC transporter MsbA (3B5W and 3B5X).27ABCB1 gene is expressed as 4,872 bp-long messenger RNA (mRNA),24,25 which encodes P-gp, a single polypeptide chain of 1,280 amino acids. </t>
  </si>
  <si>
    <t xml:space="preserve">It has a molecular weight of 170 kDa and spans ~100 kb. Both the N and C termini of the polypeptide chain are cytoplasmic and contain three N-linked glycosylation sites (N91, N94, and N99) of 10â€“15 kDa in the first extracellular loop.28,29 P-gp consists of two similar halves with &gt;65% amino acid similarity.30 The two halves are separated by a flexible linker region.30 Each half is made up of six transmembrane domains and a cytoplasmic NBD. </t>
  </si>
  <si>
    <t>PMC5037089</t>
  </si>
  <si>
    <t>1G12</t>
  </si>
  <si>
    <t xml:space="preserve">We evaluated the comparison between early gastric cancer with a GCED component and early stage CGC clinicopathologically. </t>
  </si>
  <si>
    <t xml:space="preserve">GCED was defined as a tumor having a primitive intestine-like structure composed of cuboidal or columnar cells with clear cytoplasm and immunohistochemical positivity for either alpha-fetoprotein (AFP) (rabbit polyclonal, 1:1000; Dako, Glostrup, Denmark), Glypican 3 (clone 1G12, 1:200; BioMosaics, Burlington, VT, United States) or SALL4 (clone 6E3, 1:100; Abnova, Taipei, Taiwan). </t>
  </si>
  <si>
    <t xml:space="preserve">Results of histology and immunohistochemical staining were evaluated by two pathologists specialized in the gastrointestinal tract. We determined curative resection criteria according to Gastric Cancer Treatment Guidelines 2010 or 2014 provided by the Japanese Gastric Cancer Association[5,6]. </t>
  </si>
  <si>
    <t>PMC5058631</t>
  </si>
  <si>
    <t>1S78</t>
  </si>
  <si>
    <t xml:space="preserve">All three proteins comprise a similar structure with 2 V-class domains responsible for antigen binding and 2 C-class domains linked by a C-terminal inter-chain disulfide bond. </t>
  </si>
  <si>
    <t xml:space="preserve">For the study described here, we utilized pertuzumab (pdb 1S78) as a representative Îº LC Fab and PGT128 (pdb 3TV3) as a representative Î» LC Fab. </t>
  </si>
  <si>
    <t xml:space="preserve">On the bottom, are schematics of the chimeric Fabs that were generated to evaluate the thermodynamic properties of variable and constant domains within Fabs. </t>
  </si>
  <si>
    <t>1NL0</t>
  </si>
  <si>
    <t xml:space="preserve">To address this, we generated 2 additional Î» LC-containing Fabs for testing. </t>
  </si>
  <si>
    <t xml:space="preserve">The additional Fabs originated from pdbs 1NL0 (10C12 Fab) and 3THM (EP6b_B01 Fab).25,26 Both Fabs expressed well as monodisperse proteins. </t>
  </si>
  <si>
    <t xml:space="preserve">DSC data showed that both Fabs had much higher thermal stability than PGT128 (Fig.Â 5C). Both had very high thermal stability, with Tms greater than or equal to 6â€‰Â°C the Tm (78â€‰Â°C) observed for the CH1/CÎ» subunit in isolation. </t>
  </si>
  <si>
    <t>PMC5072729</t>
  </si>
  <si>
    <t>1ICF</t>
  </si>
  <si>
    <t xml:space="preserve">The unbound CL1s were named after the corresponding CL1-stefin/cystatin complex (say, CL1A denotes the unbound CL1 taken from CL1-Stefin A complex) from which its initial coordinates were taken as stated in MDS section under Methods. </t>
  </si>
  <si>
    <t xml:space="preserve">The amino acid residues of stefins/cystatins were referred according to their positions in the alignment (S2 Fig) and for CL1 the crystal structure (PDB ID: 1ICF) numbering was followed. </t>
  </si>
  <si>
    <t xml:space="preserve">Consistency of simulations: unbound cathepsins All nine simulations of unbound CL1 were appeared to be in stable state in terms of intra-protein, protein-solvent electrostatic and VDW energy (Fig 1A). </t>
  </si>
  <si>
    <t xml:space="preserve">Here a true representative average structure of every trajectory was computed by an iterative procedure; average structure was calculated using the first frame and then repeated with the resulting average structure until the RMSD between successive average structure becomes &lt;0.001 Ã… [50]. </t>
  </si>
  <si>
    <t xml:space="preserve">The individual trajectory-average structures of CL1 differed from the crystal structure by 0.873â€“1.033 Ã…, compared to a 0.272â€“0.419 Ã… difference with respect to the global trajectory-average; while they differed from each other by 0.399â€“0.639 Ã…. S3 Table showed, the individual trajectory-averages of unbound CL1s (CL1Aâ€”CL1SN) were closer to the global trajectory average (CL1GT) than the crystal structure (PDB ID: 1ICF). </t>
  </si>
  <si>
    <t xml:space="preserve">Little variation among these average structures pointed towards convergence of simulation and indicated toward possible overlap of conformational spaces between the trajectories [51]. In fact PCA depicts an overlap of 0.327â€“0.614 among individual trajectories and 0.449â€“0.643 between individual and global trajectories (S4 Table). </t>
  </si>
  <si>
    <t xml:space="preserve">Pairwise RMSD (Ã…) of the crystal structure (1ICF), individual trajectory-averages (CL1Aâ€”CL1SN) and global trajectory-average structure (GT) using mainchain atoms. </t>
  </si>
  <si>
    <t>PMC5328244</t>
  </si>
  <si>
    <t>1QMZ</t>
  </si>
  <si>
    <t xml:space="preserve">Homology modelling of PfCRK4 </t>
  </si>
  <si>
    <t xml:space="preserve">The protein kinase domain of PfCRK4 was modelled using the co-crystal structure of the human CDK2-Cyclin A-substrate peptide complex (1QMZ.pdb)25. </t>
  </si>
  <si>
    <t xml:space="preserve">We used this structure as a template in order to model PfCRK4 in a potentially active form. The kinase domains of the target and query sequences were aligned using MUSCLE56 followed by manual review and adjustment. </t>
  </si>
  <si>
    <t>PMC5424553</t>
  </si>
  <si>
    <t>1KEK</t>
  </si>
  <si>
    <t xml:space="preserve">Considering that enzymes pyruvate:ferredoxin oxidoreductase (PFOR) and G/FBPA are two potential targets for drug design in anaerobic pathogens as E. histolytica and G. lamblia and that both are target of inhibitor metronidazole, we decide test tiliroside in silico.[2425] Furthermore, to known the potential binding mode at molecular level of tiliroside 2 as antiprotozoal agent, it was compared versus metronidazole in molecular docking experiments. </t>
  </si>
  <si>
    <t xml:space="preserve">We carried out docking studies employing two glycolytic enzymes as potential targets, PFOR and G/FBPA from Desulfovibrio africanus and G. lamblia, respectively.[262728] Briefly, the crystal structures were retrieved from RCSB (PDB IDs: 1KEK and 3GAY, respectively); total molecules of water and ions no needed to catalytic activity were stripped to preserve the entire protein. </t>
  </si>
  <si>
    <t xml:space="preserve">Subsequently, ligands structures (tiliroside and metronidazole) were drawn with ChemBioDraw Ultra 11.0 software. Then, the complete optimization of geometry and energy before docking simulations was done with Gaussian 09 package; the output minimized structures were converted into input files to docking with GaussView 5.0. </t>
  </si>
  <si>
    <t>4WSB</t>
  </si>
  <si>
    <t xml:space="preserve">In the meantime, we assessed the effect of the mutation on H-bonds based on the avian consensus sequence environment without consideration of residue combinations in the real strains. </t>
  </si>
  <si>
    <t xml:space="preserve">Besides, the crystal structure of RNA polymerase of IAVs used in homology modeling was bat origin (A/little yellow-shouldered bat/Guatemala/060/2010, H17N10, PDB ID :4WSB) and its chain sequences were greatly different from the ones in other subtypes, which might result in structural differences. </t>
  </si>
  <si>
    <t xml:space="preserve">Therefore, more accurate and suitable crystal structures are needed to validate these H-bond variations resulting from adaptive mutations. Both H5N1 and H7N9 have caused sporadic human cases without any evidence of sustained and human-to-human spread, but their patterns of H-bond variations were significantly different (Fig.Â 3c and d). </t>
  </si>
  <si>
    <t>1COY</t>
  </si>
  <si>
    <t xml:space="preserve">Structural analysis of PsChO </t>
  </si>
  <si>
    <t xml:space="preserve">We generated a structural homology model of PsChO using Brevibacterium sterolicum cholesterol oxidase as template (PDB ID: 1COY, sequence identity 66%, root-mean-square deviation (RMSD), 0.06â€‰Ã…; 488 aligned CÎ± atoms)23, which possessed the characteristic nucleotide-binding fold (Rossmann fold) consisting of a Î²-pleated sheet sandwiched between Î±-helices (Fig.Â 2A). </t>
  </si>
  <si>
    <t xml:space="preserve">A loop region (L56-P77), which is located at the entrance of the active-site cavity, forms a flexible lid23,24. This flexible loop is presumed to open and allow the substrate to enter the binding site and then close to seal steroid from the solvent25,26. </t>
  </si>
  <si>
    <t xml:space="preserve">The three-dimensional (3D) homology model of PsChO was generated using Modeller 9.929. </t>
  </si>
  <si>
    <t xml:space="preserve">The crystal structure of cholesterol oxidase from Brevibacterium sterolicum (PDB ID: 1COY, 1.8â€‰Ã…), which has 66% sequence identity to the target protein PsChO, was chosen as the template. </t>
  </si>
  <si>
    <t xml:space="preserve">The align2d command was used to automatically generate a sequence alignment between the template and PsChO. Subsequently, homology modeling was performed by the automodel command. </t>
  </si>
  <si>
    <t>PMC5879690</t>
  </si>
  <si>
    <t>2D0T</t>
  </si>
  <si>
    <t xml:space="preserve">(Compound 1 is BMS-978587, 2 is BMS-986205, and 3 is BMS-116.) Both inhibitors bound in a manner that displaced the heme cofactor, with each occupying different, although overlapping, space in the vacated heme pocket (Figs. S4 and S5). </t>
  </si>
  <si>
    <t xml:space="preserve">Remarkably, the overall structure of IDO1 bound to each inhibitor was largely unperturbed compared with a heme-containing IDO1 structure (0.61 and 0.44 Ã… rmsd from 2D0T for cocrystal structures with 1 and 3, respectively). </t>
  </si>
  <si>
    <t xml:space="preserve">The carboxylate of 1 forms a hydrogen bond with the backbone amide of Ala-264 and with His-346, which ordinarily coordinates with the heme iron on the proximal side. Binding of 1 also led to a shift in the flexible loop made of residues 260â€“265, an event previously observed with the binding of phenylimidazole (40). </t>
  </si>
  <si>
    <t>PMC5955456</t>
  </si>
  <si>
    <t>1HZH</t>
  </si>
  <si>
    <t xml:space="preserve">The obtained peptide structure was then docked without restraints with the ClusPro 2.0 protein-protein docking tool [60, 61] to the human IgG1 crystal structures that were retrieved from the Protein Data Bank (PDB; www.rcsb.org/pdb). </t>
  </si>
  <si>
    <t xml:space="preserve">Both the separate Fc domain (PDB ID: 4W4N; resolution 1.8Â â„« [62];) and the intact immunoglobulin structure of IgG1 b12 (PDB ID: 1HZH; resolution 2.7Â â„« [63];) were used as receptors. </t>
  </si>
  <si>
    <t>PMC6094432</t>
  </si>
  <si>
    <t>4INR</t>
  </si>
  <si>
    <t xml:space="preserve">The crystal structure of 20S proteasome (PDB code: 4INR) was obtained from the RCSB Protein Data Bank. </t>
  </si>
  <si>
    <t xml:space="preserve">The molecular docking study was performed using AutoDock Vina v.1.1.2. Protein was prepared for docking by removing co-crystallized ligand and all water molecules from crystal protein. </t>
  </si>
  <si>
    <t>1UGJ</t>
  </si>
  <si>
    <t xml:space="preserve">We crystallized and solved the core structure of the mouse CAMSAP3 CKK domain (residues 1121â€“1239; denoted CKK3core) by X-ray crystallography at a resolution of 1.4 Ã… (Table 1). </t>
  </si>
  <si>
    <t xml:space="preserve">Similar to a previously deposited but unpublished NMR structure (PDB ID 1UGJ), the CKK3core has a compact, globular structure composed of two N-terminal Î±-helices, which are connected by a disordered loop (loop1) and pack against a central, five-stranded Î²-sheet (Supplementary Fig. 3). </t>
  </si>
  <si>
    <t xml:space="preserve">Although CKK shows clear preference for MT minus ends, at high concentrations it can also decorate the whole MT lattice. We reasoned that a high-resolution structure of the lattice-bound CKK domain might shed light on the mechanism of its MT minus-end recognition. </t>
  </si>
  <si>
    <t xml:space="preserve">To confirm and extend the cryo-EM data, we also analyzed the structure of the CKK domain of CAMSAP3 bound to MTs using solid-state NMR (ssNMR), which provides a sensitive means to study ligand and protein binding to MTs at the atomic level24, 25. </t>
  </si>
  <si>
    <t xml:space="preserve">To do this, we compared the solution NMR (PDB ID 1UGJ) and our X-ray crystallographic results of free CKK with 2D ssNMR data recorded on [13C,15N] labelled CKK in complex with MTs. </t>
  </si>
  <si>
    <t xml:space="preserve">This allowed us to identify CKK residues that underwent significant chemical-shift/intensity changes on MT binding (Fig. 3c and Supplementary Fig. 5a-d, labelled red) and those that experienced no significant change (labelled blue). For example, in our EM density, helix-Î±1 of the CKK domain sits across the Î²1- and Î²2-tubulins, while beneath it, loop7 and adjacent regions of the beta barrel wedge in between the Î²-tubulin subunits (Fig. 3a-c and Supplementary Fig. 5e,f). </t>
  </si>
  <si>
    <t xml:space="preserve">The ssNMR data thus support the EM-derived binding mode at an atomic level. </t>
  </si>
  <si>
    <t xml:space="preserve">Neither the CKK N- and C-termini are visible in the crystal structure and both are flexible in solution (PDB ID 1UGJ). </t>
  </si>
  <si>
    <t xml:space="preserve">However, our cryo-EM and ssNMR data also support the role of the CKK N- and C-termini in MT binding. Density corresponding to the final portion of the N-terminus leading into helix-Î±1 (starting at S1120) is visible in our cryo-EM reconstruction contacting Î±2-tubulin (Fig. 2d, 3a,d), while additional cryo-EM density suggests that more N-terminal regions make additional contacts with Î²2-tubulin (red asterisks, Fig. 3a; red dashed line in Fig. 3d,). </t>
  </si>
  <si>
    <t xml:space="preserve">Diffraction data were collected at the X06DA macromolecular crystallography beamline at the Swiss Light Source (Paul Scherrer Institut) at a wavelength of 1 Ã…. The data were indexed with LABELIT55, refined and integrated in XDS56. </t>
  </si>
  <si>
    <t xml:space="preserve">The crystals diffracted up to 1.4 Ã… at a wavelength and the crystals belonged to the space group I422 with a = 96.4 Ã…, b = 96.4 Ã… and c = 63.3 Ã…. The structure was solved by molecular replacement using PHASER57 with the available NMR structure (PDB ID 1UGJ) as a search model. </t>
  </si>
  <si>
    <t xml:space="preserve">Several rounds of manual model building in COOT58 and refinement in PHENIX.refine59 and REFMAC560 produced a final model with satisfactory R-work/R-free. The structure was validated by MolProbity and the wwPDB Validation Service. </t>
  </si>
  <si>
    <t xml:space="preserve">A homology model of CAMSAP1-CKK (residues 1474â€“1600) was generated using MODELLER65, based on the CAMSAP3-CKK crystal structure as template. </t>
  </si>
  <si>
    <t xml:space="preserve">In order to model missing loops and terminal regions for both CKKs, the deposited NMR structure of the CAMSAP3 CKK domain (PDB ID 1UGJ) was used as template. </t>
  </si>
  <si>
    <t xml:space="preserve">CKK models were selected based on MODELLERâ€™s statistical potentials score - zDOPE66. The model of CAMSAP1-CKK was rigidly fitted into its density map and for both CKKs, the local fits of secondary-structural elements and loops were scored with a local correlation score using TEMPy (SCCC,67. </t>
  </si>
  <si>
    <t>3J6G</t>
  </si>
  <si>
    <t xml:space="preserve">To create the N1492A CAMSAP1 CKK model, the point-mutation on the wild type CAMSAP1 model was performed in Coot69 and this was rigidly fitted into the corresponding mutant CKK density. </t>
  </si>
  <si>
    <t xml:space="preserve">Final CKK fits were combined with rigid fits (using Chimeraâ€™s â€˜fit in mapâ€™) of two tubulin dimers from the structure of the paclitaxel stabilized-MT44(PDB ID 3J6G). </t>
  </si>
  <si>
    <t xml:space="preserve">The rigid fitted models were already a good fit to experimental density, therefore the models underwent final refinement to their Bfactor sharpening resolutions (Table 2) with NCS restraints using the phenix.real_space_refine tool in Phenix70 to resolve clashes and improve model geometry. The MolProbity validation indicated zero Ramachandran outliers, 98.1 % Ramachandran favored residues, zero rotamer outliers and a clash score of 0.56. </t>
  </si>
  <si>
    <t xml:space="preserve">Finally, the pellet was transferred and packed into a 3.2 mm rotor. </t>
  </si>
  <si>
    <t xml:space="preserve">Resonance assignments were obtained from previous results (PDB ID 1UGJ) and additional solution-state NMR experiments on free CKK were recorded on a 600MHz spectrometer (Bruker Biospin) to assign missing residues (2D HSQCs, 3D HNCA, HNCO, HNCACB, CBCA(CO)NH, HAHB(CO)NH, hCCH-DIPSI). </t>
  </si>
  <si>
    <t xml:space="preserve">Solid-state NMR experiments involved two-dimensional NCA and CC Proton-driven spin diffusion (PDSD) experiments (temperature 260 K, MAS rate 14 kHz) as well as additional 2Q-1Q experiments (temperature 268 K, MAS 10 kHz). Mixing schemes employed SPECIFIC-CP transfers71 as well as SPC572 and Spin diffusion under weak coupling conditions73 for longer PDSD mixing times. </t>
  </si>
  <si>
    <t>1PQ2</t>
  </si>
  <si>
    <t xml:space="preserve">The CYP2A6 crystal structure revealed that the CYP2A6 catalytic domain fold in 16 alpha helices and 4 beta sheets like all mammalian microsomal CYPs. </t>
  </si>
  <si>
    <t xml:space="preserve">However, its binding pocket is hydrophobic, compact and represent about one quarter of the binding pockets of some important drug-metabolizing CYPs like CYPs 2C8 (PDB code 1PQ2), 2C9 (PDB code 1R9O) and 3A4 (PDB code 1TQN)(Yano et al., 2005). </t>
  </si>
  <si>
    <t xml:space="preserve">Site-directed mutagenesis and homology modeling studies have indicated that the amino acids residues (e.g. Phe300, Ala 301, Ser 208 red, Ser369, and Leu370) may play have a key role in recognition of substrates, Figure 1 (Di et al., 2009). CYP2A6 gene polymorphism has been associated with smoking behavior, drug metabolism and lung cancer risk (Di et al., 2009). </t>
  </si>
  <si>
    <t>1OG2</t>
  </si>
  <si>
    <t xml:space="preserve">The crystal structure of the human CYP2C9 unliganded and bound to the anti-coagulant drug warfarin has been elucidated (Williams et al., 2003). </t>
  </si>
  <si>
    <t xml:space="preserve">The crystal structure (Protein Data Bank ID: 1OG2 and 1OG5) revealed a novel binding pocket in CYP2C9 and unexpected interactions between the CYP2C9 and the drug Warfarin (Williams et al., 2003). </t>
  </si>
  <si>
    <t xml:space="preserve">The presence of this novel binding pocket suggests CYP2C9 may binds multiple ligands and undergo allosteric mechanism during its biological function (Williams et al., 2003). The crystal structure of CYP2C9 in complex with NSAID flurbiprofen has also been elucidated (Protein Data Bank ID: 1R9O) (Wester et al., 2004). </t>
  </si>
  <si>
    <t xml:space="preserve">The presence of this novel binding pocket suggests CYP2C9 may binds multiple ligands and undergo allosteric mechanism during its biological function (Williams et al., 2003). </t>
  </si>
  <si>
    <t xml:space="preserve">The crystal structure of CYP2C9 in complex with NSAID flurbiprofen has also been elucidated (Protein Data Bank ID: 1R9O) (Wester et al., 2004). </t>
  </si>
  <si>
    <t xml:space="preserve">It has revealed that the residue Arginine 108 is responsible for the binding of flurbiprofen and other substrates like naproxen, ibuprofen, diclofenac to CYP2C9 (Wester et al., 2004). Two residues of on helix I (Aspartate 293 and Asparagine 289) are interacting and stabilizing Arginine 108 (Wester et al., 2004). </t>
  </si>
  <si>
    <t>3NHQ</t>
  </si>
  <si>
    <t xml:space="preserve">Selected conserved amino acids are highlighted as sticks, water molecules are shown as red spheres. </t>
  </si>
  <si>
    <t xml:space="preserve">In the Pfr state of bathy bacteriophytochromes (a, wild-type Agp2-PCM and b, Agp2-PAiRFP2; c, PaBphP-PCM (P. aeruginosa; PDB entry 3NHQ29)) Tyr165, Phe192 and Arg202 show a conserved conformation. </t>
  </si>
  <si>
    <t xml:space="preserve">Furthermore, the cysteines are always Î²-facially bound to BV. In the Meta-F state of Agp2-PAiRFP2, the two monomers (Mol A and B) of the asymmetric unit (d, e) show slightly different structures. </t>
  </si>
  <si>
    <t>4Q0J</t>
  </si>
  <si>
    <t xml:space="preserve">In Mol B (e), the N-terminus is tightly packed to Mol A (Fig.Â 5). </t>
  </si>
  <si>
    <t xml:space="preserve">In the Pr states of prototypical bacterial (f, Agp1-PCMSER13 of A. fabrum, PDB entry 5HSQ30 and g, DrBphP-PCM of D. radiodurans; e.g. PDB entry 4Q0J18), cyanobacterial (h, Cph1-PCM of Synchocystis sp.; PDB entry 2VEA31) and plant (i, AtPhyB-PCM of A. thaliana; PDB entry 4OUR32) phytochromes, the rotameric states of the corresponding amino acids as well as the same two water molecules between the Tyr and Arg residues are similar to Mol A in the Meta-F state of Agp2-PAiRFP2 (d). </t>
  </si>
  <si>
    <t xml:space="preserve">Because of the low resolution (3.4â€‰Ã…), these water molecules were not resolved in the AtPhyB-PCM structure32 Group III structural changes within the PHY tongue region </t>
  </si>
  <si>
    <t xml:space="preserve">The group II structural changes seem to constitute the key process for coupling chromophore and protein structural changes. </t>
  </si>
  <si>
    <t xml:space="preserve">Here the formation of the hydrophobic pocket for ring D via reorientation of Tyr165 and Phe192 and the hydrogen bonding interactions of Tyr165 with the rotated Arg202 via two new water molecules is a structural motif that can be deduced from the various Pr state structures of prototypical bacterial (Agp1-PCMSER13 of A. fabrum [PDB entry 5HSQ30], DrBphP-PCM of D. radiodurans [e.g. PDB entry 4Q0J18]) and cyanobacterial (Cph1-PCM of Synechocystis sp. </t>
  </si>
  <si>
    <t xml:space="preserve">[PDB entry 2VEA31]) phytochromes. Also in plant phytochrome AtPhyB-PCM of A. thaliana (PDB entry 4OUR32) in its (darkÂ adapted) Pr state, very similar rotameric states of the corresponding aminoÂ acids were found although the two water molecules between the Tyr and Arg residues were not resolved in that structure due to the low resolution (3.4â€‰Ã…) (Fig.Â 7fâ€“i). </t>
  </si>
  <si>
    <t>4OUR</t>
  </si>
  <si>
    <t xml:space="preserve">[PDB entry 2VEA31]) phytochromes. </t>
  </si>
  <si>
    <t xml:space="preserve">Also in plant phytochrome AtPhyB-PCM of A. thaliana (PDB entry 4OUR32) in its (darkÂ adapted) Pr state, very similar rotameric states of the corresponding aminoÂ acids were found although the two water molecules between the Tyr and Arg residues were not resolved in that structure due to the low resolution (3.4â€‰Ã…) (Fig.Â 7fâ€“i). </t>
  </si>
  <si>
    <t xml:space="preserve">In the Pfr structures of the bathy phytochrome PaBphP and the prototypical phytochrome of DrBphP, the conformations of all three aminoÂ acids (Tyr165, Phe192 and Arg202 in Agp2) are very similar to those observed in the present Pfr structures of Agp2-PCM and Agp2-PAiRFP2. Consistent with these results, alternating conformations of Tyr165, Phe192 and Arg211 (numbering of Agp2) have been observed in the mixed Pr/Pfr state crystals of the Q188L PaBphP variant29. </t>
  </si>
  <si>
    <t>3C2W</t>
  </si>
  <si>
    <t xml:space="preserve">TableÂ 1 summarizes the statistics for crystallographic data collection and structural refinement. </t>
  </si>
  <si>
    <t xml:space="preserve">Initial phases for Agp2-PCM and Agp2-PAiRFP2 were obtained by the conventional molecular replacement protocol (rotation, translation, rigid-body fitting) using the PaBphP-PCM (PDB entry 3C2W) and Agp1-PCM structures (PDB entry 5HSQ) as initial search models, respectively27,30. </t>
  </si>
  <si>
    <t xml:space="preserve">After excluding BV from the initial search models, molecular replacement was used in the program Phaser45. PAS, GAF and PHY domains were placed separately in the molecular replacement search. </t>
  </si>
  <si>
    <t>PMC6272417</t>
  </si>
  <si>
    <t>1IJA</t>
  </si>
  <si>
    <t xml:space="preserve">Results from our functional analyses strongly suggested direct binding of SrtA by QEN; we next explored the mechanism of action of this agent by studying its interactions with the enzyme using molecular modeling. </t>
  </si>
  <si>
    <t xml:space="preserve">The initial structure of SrtA was obtained from the NMR structure (PDB code: 1IJA) [14]. </t>
  </si>
  <si>
    <t xml:space="preserve">The preferential binding mode of SrtA with QEN was determined by 20-ns molecular dynamics simulations based on the docking results. The root-mean-square deviation (RMSD) values of the protein were calculated and are plotted in Figure 3A. </t>
  </si>
  <si>
    <t xml:space="preserve">The initial structure of PTP1B was retrieved from the Protein Data Bank (PDB code: 1Q1M) and was then submitted to generating K120A and A27S mutations by UCSF Chimera 1.10.1 software [22]. </t>
  </si>
  <si>
    <t xml:space="preserve">Receptors were prepared and missing atoms of the terminal residues were fixed by the tLEaP module in Amber 14 [23] and the protonation states were set to pH 7.4 by PROPKA 3.0 [24]. The RESP partial charges of inhibitor were calculated by the Amber antechamber program [25], based on the electrostatic potentials calculated by Gaussian 03 at the (HF)/6-31Gâˆ— level [26]. </t>
  </si>
  <si>
    <t>PMC6447580</t>
  </si>
  <si>
    <t>2F61</t>
  </si>
  <si>
    <t xml:space="preserve">This mutation at 409 changes D to V (Valine), a non-polar amino acid side chain, which lost all WT interactions with surrounding amino acid side chains. </t>
  </si>
  <si>
    <t xml:space="preserve">Human PDB crystal structures 2F61, pH7.2, 2.5â€‰Ã… and 3GXI, pH 5.5, 1.84â€‰Ã… from Swiss PDB Viewer (DeepView, SPDBV,Version 4.10) program were used for modelling. </t>
  </si>
  <si>
    <t xml:space="preserve">Amino acids involved side chain interaction are listed in Supplementary TableÂ 1. V394 is located on Domain 1 of GCase at the anti-parallel Î²-sheet, which is close to the active site pocket (a loop formation) opening13,30. </t>
  </si>
  <si>
    <t>3KEH</t>
  </si>
  <si>
    <t xml:space="preserve">At pH 5.5, the force field energy for V394L mutant changes from 12.841 to 28645.000â€‰KJ/mole (2230 fold) compared to WT, especially in the non-bound energy calculation, suggesting this mutation affects GCase both in structure as well as accessibility for side chain interaction leading to reduced enzymatic activity. </t>
  </si>
  <si>
    <t xml:space="preserve">The side chain interaction at N370S was analyzed based on its crystal structures at pH 7.1 (3KEH) and acidic pH 5.4 (3KEO)18. </t>
  </si>
  <si>
    <t xml:space="preserve">Located at Domain III, the role of N370 in the catalytic cycle is significant, probably associated with local conformational effects at or near the active site15. Here, N370S at pH 5.4 showed slight conformation changes compared to WT (Supplementary TableÂ 1). </t>
  </si>
  <si>
    <t xml:space="preserve">Simulation analysis of GCase mutation </t>
  </si>
  <si>
    <t xml:space="preserve">Human GCase crystal structures, pH7.2 (2F61, 2.5â€‰Ã…)13 and pH 5.5 (3GXI, 1.84â€‰Ã…)17, were used to model the D409 and V394 wild type (WT) GCases and their respective mutant forms, D409H, D409V and V394L. </t>
  </si>
  <si>
    <t xml:space="preserve">Human GCase crystal structures, pH7.1 (3KEH, 2.5â€‰Ã…) and pH 5.4 (3KEO, 1.84â€‰Ã…), were applied for modeling N370 WT and mutant N370S18. Swiss PDB Viewer (DeepView,SPDBV,Version 4.10) was applied for structure modeling analysis and GROMOS 96 was used for force field energy computations65. </t>
  </si>
  <si>
    <t xml:space="preserve">Human GCase crystal structures, pH7.1 (3KEH, 2.5â€‰Ã…) and pH 5.4 (3KEO, 1.84â€‰Ã…), were applied for modeling N370 WT and mutant N370S18. </t>
  </si>
  <si>
    <t xml:space="preserve">Swiss PDB Viewer (DeepView,SPDBV,Version 4.10) was applied for structure modeling analysis and GROMOS 96 was used for force field energy computations65. The distance parameter for computing interactions of target mutation site was set to 6â€‰Ã… and force field energy changes within introduced mutation were computed. </t>
  </si>
  <si>
    <t>PMC6456224</t>
  </si>
  <si>
    <t>1A5C</t>
  </si>
  <si>
    <t xml:space="preserve">Further bioinformatic analysis allowed to investigate structural features of the potential biomarkers. </t>
  </si>
  <si>
    <t xml:space="preserve">From the top five biomarker candidates, only fructose-bisphosphate aldolase (FBPA) had a known 3D structure (PDB 1A5C) [38]. </t>
  </si>
  <si>
    <t xml:space="preserve">However, the tertiary structure of HMGB1, eIF1, Tetraubiquitin, 14-3-3 protein was available from modeling based on proteins from other species that shared at least 40% of their amino acid sequence (Plasmo DB, [18]). From the five potential biomarkers of P. falciparum, HMGB1 showed up as being abundant, present along all blood-stages of the parasite and, folding into a stable tertiary structure (Fig 1B). </t>
  </si>
  <si>
    <t>PMC3814192</t>
  </si>
  <si>
    <t>PF00023</t>
  </si>
  <si>
    <t xml:space="preserve">Before converting the redundancy-reduced sets of ion transporter reference sequences into profiles, predicted ankyrin repeats and cyclic nucleotide binding domains were removed from the sequences. </t>
  </si>
  <si>
    <t xml:space="preserve">These domains were identified with hmmsearch of the HMMer 3.0 package using the profiles Ank (PF00023) and cNMP_binding (PF00027) from Pfam (http://pfam.sanger.ac.uk/, last accessed October 1, 2013). </t>
  </si>
  <si>
    <t xml:space="preserve">The parts matching these profiles with E &lt; 10âˆ’8 were replaced with letters X in each sequence. Then, a ClustalW multiple alignment (Thompson et al. 1994) was performed for each sequence set and converted into a position-dependent scoring matrix with hmmbuild. </t>
  </si>
  <si>
    <t>PMC4967514</t>
  </si>
  <si>
    <t>PF00847</t>
  </si>
  <si>
    <t xml:space="preserve">The phylogeny data of the six species were downloaded from NCBI Taxonomy common tree (http://www.ncbi.nlm.nih.gov/Taxonomy/CommonTree/wwwcmt.cgi). </t>
  </si>
  <si>
    <t xml:space="preserve">The Hidden Markov Model (HMM) profile of the AP2/ERF domain (PF00847) was obtained from Pfam v28.0 database (http://pfam.xfam.org/) [61] and searched against the sesame proteome using Unipro UGENE [62]. </t>
  </si>
  <si>
    <t xml:space="preserve">A total of 132 AP2/ERF proteins were obtained as candidate AP2/ERF genes. To further confirm these candidate genes, their amino acid sequences were explored on the Pfam database (http://pfam.xfam.org/search) and the Simple Modular Architecture Research Tool (SMART) [63] based on the conserved domain, to ensure the presence of AP2/ERF domain in each candidate protein. </t>
  </si>
  <si>
    <t>PMC5472924</t>
  </si>
  <si>
    <t>PF00069</t>
  </si>
  <si>
    <t xml:space="preserve">The protein domain (Pfam) annotation of these genes showed that only 1099 genes in up-regulated and 1883 genes in down-regulated had Pfam designation. </t>
  </si>
  <si>
    <t xml:space="preserve">Among up-regulated genes, majority belonged to protein kinase domain (PF00069), Myb-like DNA-binding (PF00249), pectinacetylesterase (PF03283), protein tyrosine kinase (PF07714), zinc-binding (PF13966), Hsp20/alpha crystalline family (PF00011), protein phosphatase 2C (PF00481), and late embryogenesis abundant protein (PF02987). </t>
  </si>
  <si>
    <t xml:space="preserve">Also, protein kinase, protein tyrosine kinase, cytochrome P450, NB-ARC, UDP-glucoronosyl and UDP-glucosyl transferase Pfam domains were in majority among down-regulated genes. Three up (g161426.t1, g77173.t1 and g86441.t1) and two down (g134601.t1 and g40229.t1) regulated drought responsive genes were validated by qRT-PCR in WW and LMS samples for the proof of concept. </t>
  </si>
  <si>
    <t>PF01370</t>
  </si>
  <si>
    <t xml:space="preserve">The Pfam based identification of drought responsive genes revealed that 2866 genes were distributed across 19 Pfam domains. </t>
  </si>
  <si>
    <t xml:space="preserve">The protein kinases (PF00069), protein tyrosine kinases (PF07714), BTB/POZ (PF00651), NAD dependent epimerase/dehydratase family (PF01370), U-box (PF04564), universal stress protein family (PF00582), and DCPS (PF00571) domains containing genes were majorly distributed in ML-365 genome (Table 3). </t>
  </si>
  <si>
    <t xml:space="preserve">Most of these genes were associated with WRKY, MYB, MYC, ZFHD, NAC, ABF, AREB, GRF, and NF-Y transcription factors, which are responsible for drought tolerance [72â€“75]. Utilization of these TFs to study the binding sites of TFs and analyzing cis-acting elements will enhance further understanding of drought tolerance in finger millet. </t>
  </si>
  <si>
    <t>PMC4812247</t>
  </si>
  <si>
    <t>PXD003286</t>
  </si>
  <si>
    <t xml:space="preserve">In respect to phosphorylation changes, ratios IL-2/Ctrâ€‰&gt;â€‰2 were considered as significant. </t>
  </si>
  <si>
    <t xml:space="preserve">The mass spectrometry proteomics data have been deposited to the ProteomeXchange Consortium57 via PRIDE partner repository with the dataset identifier PXD003286. </t>
  </si>
  <si>
    <t>PXD005351</t>
  </si>
  <si>
    <t xml:space="preserve">SAG assembly statistics and annotations are available through the Integrated Microbial Genome (IMG) database under IMG taxon IDs 2599185276, 2599185294, 2599185283, 2602042074, 2599185280, and 2599185270. </t>
  </si>
  <si>
    <t xml:space="preserve">The mass spectrometry proteomics data and the protein sequence database were deposited in the ProteomeXchange Consortium79 via the PRIDE partner repository with the dataset identifier PXD005351. </t>
  </si>
  <si>
    <t>PMC6037894</t>
  </si>
  <si>
    <t>PXD008979</t>
  </si>
  <si>
    <t xml:space="preserve">Data Availability Statement </t>
  </si>
  <si>
    <t xml:space="preserve">The mass spectrometry proteomics datasets generated for this study have been deposited to the ProteomeXchange Consortium via the PRIDE (VizcaÃ­no et al., 2016) partner repository with the dataset identifier PXD008979. </t>
  </si>
  <si>
    <t>NM_000454</t>
  </si>
  <si>
    <t xml:space="preserve">A significant (p &lt; 0.05) reduction of ROS levels in dOpa1in3 large clone eye tissue was also found in the homogenates of antioxidant-treated samples (data not shown). </t>
  </si>
  <si>
    <t xml:space="preserve">In order to further demonstrate that the glossy eye phenotype of dOPA1 mutant large clones arises as a result of excessive ROS generation by the mitochondria, we genetically tested if overexpression of human superoxide dismutase 1 (hSOD1, GenBank Accession Number NM_000454) is able to reverse the glossy eye phenotype of dOPA1 mutant large clones. </t>
  </si>
  <si>
    <t xml:space="preserve">As shown in Figure S6, the overexpression of hSOD1 in the Drosophila eye was achieved using a UAS/Gal4 system as previously described [39]. Figure 8A shows that expression of hSOD1 in the Drosophila eye resulted in a significant reduction of glossy eye phenotypes of dOPA1 mutant large clones (Right) in comparison to dOPA1 mutant large clone controls without the UAS-hSOD1 transgene (Left). The reversal of the rough eye phenotype of dOPA1 mutant large clones was not observed. </t>
  </si>
  <si>
    <t>PMC2788617</t>
  </si>
  <si>
    <t>NM_016931.2</t>
  </si>
  <si>
    <t xml:space="preserve">PCR reactions containing cDNAs prepared from cultures of stromal cells produced the appropriate products from primers for NOX1, NOX4, and NOX5 (Figure 3A-C). </t>
  </si>
  <si>
    <t xml:space="preserve">RT PCR using NOX4 primers amplified a region of the NOX4 coding sequence, including bp 1686 to 1855, which was 98.0% identical to that originally discovered in cells from the kidney, NM_016931.2 [14]. </t>
  </si>
  <si>
    <t xml:space="preserve">The NOX5 RT PCR product was 99.0% identical to a region encoding a portion of the EF hand /Ca binding region of the NOX5 from human testes NM_024505 [29]. Western blots using antibodies to NOX1, NOX4, and NOX5 confirmed that these NOX proteins were expressed in HCS fibroblasts (Figure 4A-C). </t>
  </si>
  <si>
    <t>NM_011705.3</t>
  </si>
  <si>
    <t xml:space="preserve">Preparation of the anti-mouse VRK1 antibody </t>
  </si>
  <si>
    <t xml:space="preserve">Mouse VRK1 antisera were generated in rabbits using recombinant mouse VRK1 (accession number NM_011705.3) as the immunogen. </t>
  </si>
  <si>
    <t xml:space="preserve">Approximately 1 mg recombinant mouse VRK1 was used to immunize rabbits with complete Freund's adjuvant by subcutaneous injection. Two weeks after the first immunization, the rabbits were boosted with incomplete adjuvant. </t>
  </si>
  <si>
    <t>NM_004449</t>
  </si>
  <si>
    <t xml:space="preserve">The probe DAP2_5229 is confirmed to have a relevant discriminative and predictive importance, by the classwise boxplots on the two cohorts of Fig. 7. </t>
  </si>
  <si>
    <t xml:space="preserve">As detailed in GEO and in NCBI Nucleotide DB (http://www.ncbi.nlm.nih.gov/nuccore/), its RefSeq ID is NM_004449, whose functional description is reported as â€œv-ets erythroblastosis virus E26 oncogene homolog (avian) (ERG), transcript variant 2, mRNAâ€ (information updated on 28 June 2009). </t>
  </si>
  <si>
    <t xml:space="preserve">In Table 9 we analyse the performances obtained by a SRDA and a DLDA model with the sole feature DAP2_5229 on all combinations of US and Sweden cohort as training and test set. The high performance reached by these single feature models are supporting the claim in [68] of the global effectiveness of single-gene models in microarray studies. </t>
  </si>
  <si>
    <t>PMC3368932</t>
  </si>
  <si>
    <t>NM_017901.4</t>
  </si>
  <si>
    <t xml:space="preserve">RNA quality and quantity was determined using a NanoDrop (Thermo Scientific, Spain) spectrophotometer. </t>
  </si>
  <si>
    <t xml:space="preserve">Next, a real-time PCR reaction was performed using the Superarray master mix provided, and 1 Âµl of cDNA in each well, for the following specific human primers: TPCN1âˆ¶86 bp, PPH08675A, reference position 2682 RefSeq NM_017901.4; TPCN2âˆ¶124 bp, PPH13927 reference position 1550 RefSeq Accession: NM_139075.3; GAPDH: 175 bp, PPH00150E reference position 1287â€“1310 GenBank NM_002046.3. </t>
  </si>
  <si>
    <t xml:space="preserve">Amplification conditions were: 95Â°C for 10 min, followed by 40 cycles of 95Â°C for 15 s and 60Â°C for 60 s. All Superarray primers were pre-optimised by the manufacturer. </t>
  </si>
  <si>
    <t>PMC3431597</t>
  </si>
  <si>
    <t>NM_053137</t>
  </si>
  <si>
    <t xml:space="preserve">The mouse ages and regions examined are indicated in the figure legends. </t>
  </si>
  <si>
    <t xml:space="preserve">A probe for a highly conserved region of the Pcdh-Î²2â€“Î²22 genes, pan-Pcdh-Î² probe, was designed based on the sequence in mouse Î²12 (nucleotides 1422â€“2152 according to GeneBankâ„¢ accession number NM_053137). </t>
  </si>
  <si>
    <t xml:space="preserve">The Pcdh-Î² isoform-specific probes were designed based on mouse Î²3 (nucleotides 237â€“1364; GeneBankâ„¢ accession number NM_053128), Î²15 (nucleotides 161â€“1362; GeneBankâ„¢ accession number NM_053140), Î²16 (nucleotides 277â€“1293; GeneBankâ„¢ accession number NM_053141), Î²19 (nucleotides 227â€“1147; GeneBankâ„¢ accession number NM_053144), and Î²22 (nucleotides 213â€“1146; GeneBankâ„¢ accession number NM_053147). The similarity of each Pcdh-Î² isoform-specific probe to other Pcdh-Î±, Pcdh-Î², and Pcdh-Î³ genes and to other mouse genes was low enough (less than 65%) to detect specific Pcdh-Î² transcripts of interest. </t>
  </si>
  <si>
    <t>NM_053128</t>
  </si>
  <si>
    <t xml:space="preserve">The Pcdh-Î² isoform-specific probes were designed based on mouse Î²3 (nucleotides 237â€“1364; GeneBankâ„¢ accession number NM_053128), Î²15 (nucleotides 161â€“1362; GeneBankâ„¢ accession number NM_053140), Î²16 (nucleotides 277â€“1293; GeneBankâ„¢ accession number NM_053141), Î²19 (nucleotides 227â€“1147; GeneBankâ„¢ accession number NM_053144), and Î²22 (nucleotides 213â€“1146; GeneBankâ„¢ accession number NM_053147). </t>
  </si>
  <si>
    <t xml:space="preserve">The similarity of each Pcdh-Î² isoform-specific probe to other Pcdh-Î±, Pcdh-Î², and Pcdh-Î³ genes and to other mouse genes was low enough (less than 65%) to detect specific Pcdh-Î² transcripts of interest. These specific isoform sequences were amplified using the primers shown in Supplemental Table S1 (for in situ hybridization probe) and KOD-plus polymerase (Toyobo, Japan). </t>
  </si>
  <si>
    <t>NM_008077</t>
  </si>
  <si>
    <t xml:space="preserve">Fluorescein (FITC)-labeled cRNA probes against glutamate decarboxylase 1 (GAD67), choline O-acetyltransferase (ChAT), and vesicular acetylcholine transporter (VAChT) were synthesized with a FITC-UTP RNA labeling Kit (Roche). </t>
  </si>
  <si>
    <t xml:space="preserve">The probes were designed based on mouse GAD67 (nucleotides 1073 ~ 2012; GeneBankâ„¢ accession number NM_008077), rat ChAT (nucleotides 243 ~ 745; GeneBankâ„¢ accession number NM_001170593), and rat VAChT (Slc18a3) (nucleotides 1201 ~ 2194; GeneBankâ„¢ accession number NM_031663). </t>
  </si>
  <si>
    <t xml:space="preserve">The DIG-labeled Pcdh-Î² probe and a FITC-labeled GAD67, ChAT, or VAChT cRNA probe were hybridized to sections, which were washed as above. To detect the FITC-labeled probes, the sections were incubated with an anti-FITC antibody conjugated with horseradish peroxidase (Jackson Immuno Research Laboratory, 1:4000 in the blocking buffer) for 2â€“5 hrs at room temperature. </t>
  </si>
  <si>
    <t>PMC3435417</t>
  </si>
  <si>
    <t>NM_007836.1</t>
  </si>
  <si>
    <t xml:space="preserve">We also obtained pLKO.1 and pLKO.1 expressing off-target or Gadd45a-specific shRNA (Sigma). </t>
  </si>
  <si>
    <t xml:space="preserve">The sequence of our effective Gadd45a shRNA was CCGGCCCACATTCATCACAATGGAACTCGAGTTCCATTGTGATGAATGTGGGTTTTTG (TRC#: TRCN0000054688: Clone ID: NM_007836.1-550s1c10). </t>
  </si>
  <si>
    <t xml:space="preserve">We referred to this construct as shRNA#688 (characterized in Fig. </t>
  </si>
  <si>
    <t>PMC3749442</t>
  </si>
  <si>
    <t>NC_009839</t>
  </si>
  <si>
    <t xml:space="preserve">These were cultured and genomic DNA was sequenced using Roche GS-FLX or Illumina Genome Analysers (see Appendix S1). </t>
  </si>
  <si>
    <t xml:space="preserve">Details of all the isolates used, including four complete C. jejuni genomes (Parkhill et al. 2001; Fouts et al. 2005; Pearson et al. 2007) from the NCBI database (accession numbers: NC_009839; NC_008787; NC_003912; NC_002163), are included in Tables S1 and S2 (Supporting information). </t>
  </si>
  <si>
    <t xml:space="preserve">Genetic relationships between C. coli and C. jejuni A schematic diagram of the genomics analysis pipeline is given in Fig. </t>
  </si>
  <si>
    <t>NG_016212.1</t>
  </si>
  <si>
    <t xml:space="preserve">The SCA10 mutation is an unstable expansion of an (ATTCT)n repeat in intron 9 of ATAXIN 10 (ATXN10; NCBI GeneID: 25814; Genomic DNA Accession: NG_016212.1) on chromosome 22q. </t>
  </si>
  <si>
    <t xml:space="preserve">The polymorphic repeat expands up to 4,500 repeats in SCA10 patients [3] (normal range: â‰¤32 [4]; reduced penetrance range: 280â€“850 repeats [5]â€“[7]). All reported SCA10 cases occur in patients from Latin America with oral family histories, and in most cases physical characteristics, of Amerindian ancestry [1], [2], [8]â€“[13]. </t>
  </si>
  <si>
    <t>PMC4302594</t>
  </si>
  <si>
    <t>NC_005043.1</t>
  </si>
  <si>
    <t xml:space="preserve">(A) Sequence similarity between C. pneumoniae and C. trachomatis CopNs. </t>
  </si>
  <si>
    <t xml:space="preserve">Amino acid sequence data were obtained from NCBI genome site (http://www.ncbi.nlm.nih.gov/genome/). C. pneumoniae TW183 CopN, CpB0334 (accession number: NC_005043.1). C. trachomatis UW-3/CX serovar D CopN, CT_089 (accession number: NC_000117.1). </t>
  </si>
  <si>
    <t xml:space="preserve">Alignment was constructed by web software, UniProt (http://www.uniprot.org/). C. pneumoniae CopN had 48% homology as compared with C. trachomatis CopN. Stars highlighted gray indicate identical amino acids. (B) Protein expression profiles of constructed recombinant GST-fused CopNs. </t>
  </si>
  <si>
    <t>AC_000072.1</t>
  </si>
  <si>
    <t xml:space="preserve">We found that the longest isoform was 3090 bp long, which encodes 1029 aa. </t>
  </si>
  <si>
    <t xml:space="preserve">Exons were predicted on the basis of GT and AG flanking regions of introns in rat Caprin-2 gene (NCBI reference sequence AC_000072.1, 170273255â€“170328842, complement strand) and verified by comparison to the mouse Caprin-2 sequence ENSMUST00000111569. </t>
  </si>
  <si>
    <t xml:space="preserve">We then identified four other isoforms, which are shorter than the first one due to the absence of several base pairs (Cap2-2), or to the removal of entire exons (E13 and 14 in Cap2-3, E17 in Cap2-4, E13 in Cap2-5) (Supplementary file 1). Previous studies have shown that human Caprin-2 is homologous to Xenopus RNG105, which is also known in rodents as Caprin 1 (Shiina and Tokunaga, 2010). </t>
  </si>
  <si>
    <t>NT_007933</t>
  </si>
  <si>
    <t xml:space="preserve">In humans, P-gp is a member of the MDR/TAP subfamily and is encoded by the ABCB1 gene located on chromosome 7q21.12 (UCSC Genome Browser, March 2006 Assembly [hg18]).21,22 </t>
  </si>
  <si>
    <t xml:space="preserve">The complete molecular structure of the gene is well known. ABCB1 was first cloned in the year 1985.23 The gene contains 28 exons and 28 introns in a genomic region of 209.6 kb (GenBank accession number NT_007933).24 Transcriptional start region consists of a proximal and distal promoter. </t>
  </si>
  <si>
    <t xml:space="preserve">Proximal promoter responsible for constitutive expression is present in exon 1 and intron 1, while distal promoter is active in patients with cancer for overexpression of the protein product. However, two 5â€² exons are not translated. </t>
  </si>
  <si>
    <t>NZ_ARVU01000001</t>
  </si>
  <si>
    <t xml:space="preserve">We used GView62 to explore the graphical representation of blast hits. </t>
  </si>
  <si>
    <t xml:space="preserve">We also mapped our metagenomic reads with BBMap using a minimum identity of 0.6 to the Cycloclasticus pugetii genome (GenBank accession number: NZ_ARVU01000001), to verify the results of the BLAST analyses (Supplementary Table 5). </t>
  </si>
  <si>
    <t>PMC5687643</t>
  </si>
  <si>
    <t>NC_000007.14</t>
  </si>
  <si>
    <t xml:space="preserve">DNA sequence analysis of the AKR1B10 promoter region, a gene frequently silenced in inflammatory bowel disease and colorectal cancer [31, 32], revealed a repetitive sequence composed of tandem 4-nucleotide repeats, (TTCC)2(TCCC)5(TCCT)7, with a flanking C and T- enriched sequence (Figure 1A). </t>
  </si>
  <si>
    <t xml:space="preserve">This repetitive sequence is located at Chromosome 7 q33 (NC_000007.14, nucleotide number 134526936 - 134527095) (Figure 1B). </t>
  </si>
  <si>
    <t xml:space="preserve">In this study, we used this sequence as a reference sequence. </t>
  </si>
  <si>
    <t xml:space="preserve">To characterize this repetitive sequence, we evaluated its polymorphisms and possible clinical implications in colorectal cancer. </t>
  </si>
  <si>
    <t xml:space="preserve">We first assessed its polymorphic changes in healthy subjects using the DNA sequence of NC_000007.14 as a reference sequence. </t>
  </si>
  <si>
    <t xml:space="preserve">Genomic DNA was amplified by PCR for conventional sequencing analysis. Figure 2 shows the chromatography of the sequencing data and representatives of polymorphic changes. </t>
  </si>
  <si>
    <t>NC_000962</t>
  </si>
  <si>
    <t xml:space="preserve">Transcriptome profiling and differential expression analysis. </t>
  </si>
  <si>
    <t xml:space="preserve">Sequencing reads from MiSeq were checked for quality using FastQC and were aligned to the Mycobacterium tuberculosis H37Rv reference genome (NCBI accession no. NC_000962) with Bowtie 2 (47) in â€œâ€“very-sensitiveâ€ mode. </t>
  </si>
  <si>
    <t xml:space="preserve">We performed postalignment processing with SAMtools (48) to put the alignment data into a format suitable for downstream analysis. To quantitate the expression levels of genes, we generated a gene read count matrix using TubercuList annotations (49) with htseq-count (50). </t>
  </si>
  <si>
    <t>PMC6346900</t>
  </si>
  <si>
    <t>NM_000443.3</t>
  </si>
  <si>
    <t xml:space="preserve">We searched for mutations on the ABCB4 gene. </t>
  </si>
  <si>
    <t xml:space="preserve">Complete sequencing of the ABCB4 gene was performed using the sequence NM_000443.3. </t>
  </si>
  <si>
    <t xml:space="preserve">The patient had two mutated alleles in heterozygosity: c.874A&gt;T and c.3680T&gt;C. The genetic study of his parents showed the presence of heterozygous mutations in the ABCB4 gene: c.874A&gt;T (p.Lys292*) in his father and c.3680T&gt;C (p.Ile1227Thr) in his mother. </t>
  </si>
  <si>
    <t>XR_002031633.1</t>
  </si>
  <si>
    <t xml:space="preserve">This novel candidate TAS locus significantly up-regulated by UV treatment (Supplementary Table 3a) was named vvi-TAS11 following the nomenclature of Zhang et al. (2012). </t>
  </si>
  <si>
    <t xml:space="preserve">vvi-TAS11 maps to the 5â€² end of an unannotated 87aa peptide-encoding locus VIT_13s0047g00100 with ESTs (GenBank XR_002031633.1, XR_787251.2) annotated as â€™uncharacterized non-coding RNAâ€™. </t>
  </si>
  <si>
    <t xml:space="preserve">Additionally, degradome evidence (Allen score 4.0; Supplementary Table 4) supports cleavage of a phasi-RNA-producing (phase score =93.5) Leucine-Rich-Repeat (LRR) transcript by the tasiRNA3â€²-D3(-), which is predicted to target another phasi-RNA-producing LRR (phase score 29.2), 12 NB-ARC-LRRs (Supplementary Tables 2b, 3a, 4), and the putative cation/hydrogen exchanger Vvi-CHX15. Induction of MYBA6 and MYBA7 in vegetative tissues upon UV-B radiation has been observed previously (Matus et al. 2017). </t>
  </si>
  <si>
    <t>PMC6484400</t>
  </si>
  <si>
    <t>NM_006164</t>
  </si>
  <si>
    <t xml:space="preserve">Plasmid construction and virus packaging </t>
  </si>
  <si>
    <t xml:space="preserve">The Nrf2 gene (GenBank accession No. NM_006164) and the Keap1 gene (GenBank accession No. NM_203500) were cloned into pCDHâ€CMVâ€MCSâ€EF1â€Puro vector. </t>
  </si>
  <si>
    <t xml:space="preserve">Short hairpin RNA (shRNA) sequences targeting G6PD, TKT, Nrf2 or Keap1 were constructed into pLKO.1 lentiviral vectors for viral packaging. Viral transduction was performed as follows: HEKâ€293T cells were cotransfected with pLKO.1 constructs and packaging plasmids. </t>
  </si>
  <si>
    <t>rs1800407</t>
  </si>
  <si>
    <t xml:space="preserve">Mutations in the gene OCA2 are responsible for oculocutaneous albinism type 2, but polymorphisms in and around OCA2 have also been associated with normal pigment variation. </t>
  </si>
  <si>
    <t xml:space="preserve">In Europeans, three haplotypes in the region have been shown to be associated with eye pigmentation and a missense SNP (rs1800407) has been associated with green/hazel eyes (Branicki et al. in Ann Hum Genet 73:160â€“170, 2009). </t>
  </si>
  <si>
    <t xml:space="preserve">In addition, a missense mutation (rs1800414) is a candidate for light skin pigmentation in East Asia (Yuasa et al. in Biochem Genet 45:535â€“542, 2007; Anno et al. in Int J Biol Sci 4, 2008). We have genotyped 3,432 individuals from 72 populations for 21 SNPs in the OCA2-HERC2 region including those previously associated with eye or skin pigmentation. </t>
  </si>
  <si>
    <t xml:space="preserve">We report that the blue-eye associated alleles at all three haplotypes were found at high frequencies in Europe; however, one is restricted to Europe and surrounding regions, while the other two are found at moderate to high frequencies throughout the world. </t>
  </si>
  <si>
    <t xml:space="preserve">We also observed that the derived allele of rs1800414 is essentially limited to East Asia where it is found at high frequencies. </t>
  </si>
  <si>
    <t xml:space="preserve">Long-range haplotype tests provide evidence of selection for the blue-eye allele at the three haplotyped systems but not for the green/hazel eye SNP allele. We also saw evidence of selection at the derived allele of rs1800414 in East Asia. </t>
  </si>
  <si>
    <t xml:space="preserve">Long-range haplotype tests provide evidence of selection for the blue-eye allele at the three haplotyped systems but not for the green/hazel eye SNP allele. </t>
  </si>
  <si>
    <t xml:space="preserve">We also saw evidence of selection at the derived allele of rs1800414 in East Asia. </t>
  </si>
  <si>
    <t xml:space="preserve">Our data suggest that the haplotype restricted to Europe is the strongest marker for blue eyes globally and add further inferential evidence that the derived allele of rs1800414 is an East Asian skin pigmentation allele. </t>
  </si>
  <si>
    <t>rs4778138</t>
  </si>
  <si>
    <t xml:space="preserve">Several sites in and around OCA2 have been reported to be the functional variant or to be tightly linked to the functional variant leading to blue eyes. </t>
  </si>
  <si>
    <t xml:space="preserve">These sites include a three-SNP haplotype (rs4778138, rs4778241, rs7495174) and four individual SNPs, rs1129038, rs12913832, rs916977, and rs1667394 (Duffy et al. 2007; Sturm et al. 2008; Kayser et al. 2008; Sulem et al. 2007; Mengel-From et al. 2010; Walsh et al. 2010). </t>
  </si>
  <si>
    <t xml:space="preserve">Four of the SNPs (rs1129038, rs12913832, rs916977, rs1667394) are actually located in introns of the Hect Domain and RCC1-like Domain 2 (HERC2 [MIM 605837]), which are located 10Â Kb upstream of OCA2. These are thought either to be located in or near an upstream regulatory region of OCA2 or to be in linkage disequilibrium (LD) with functional elements in HERC2 and affect a possible HERC2 regulation of OCA2. </t>
  </si>
  <si>
    <t>rs1129038</t>
  </si>
  <si>
    <t xml:space="preserve">Four of the SNPs (rs1129038, rs12913832, rs916977, rs1667394) are actually located in introns of the Hect Domain and RCC1-like Domain 2 (HERC2 [MIM 605837]), which are located 10Â Kb upstream of OCA2. </t>
  </si>
  <si>
    <t xml:space="preserve">These are thought either to be located in or near an upstream regulatory region of OCA2 or to be in linkage disequilibrium (LD) with functional elements in HERC2 and affect a possible HERC2 regulation of OCA2. The actual function of HERC2 is unknown but it shows homology to known E3 ubiquitin-protein ligases. </t>
  </si>
  <si>
    <t>rs1667394</t>
  </si>
  <si>
    <t xml:space="preserve">The actual function of HERC2 is unknown but it shows homology to known E3 ubiquitin-protein ligases. </t>
  </si>
  <si>
    <t xml:space="preserve">One of the HERC2 SNPs (rs1667394) has been associated with blond hair in Europeans (Sulem et al. 2007). </t>
  </si>
  <si>
    <t xml:space="preserve">Specific polymorphisms and the haplotypes are illustrated in Fig.Â 1; all 21 SNPs studied are listed in TableÂ 2. The derived allele of another SNP at OCA2, rs1800407, has been associated with green/hazel eyes in Europeans (Branicki et al. 2009). </t>
  </si>
  <si>
    <t xml:space="preserve">Specific polymorphisms and the haplotypes are illustrated in Fig.Â 1; all 21 SNPs studied are listed in TableÂ 2. </t>
  </si>
  <si>
    <t xml:space="preserve">The derived allele of another SNP at OCA2, rs1800407, has been associated with green/hazel eyes in Europeans (Branicki et al. 2009). </t>
  </si>
  <si>
    <t xml:space="preserve">Rs1800407 is an arginine to glutamine missense mutation (Arg419Gln) found in exon 13 of the OCA2 gene. Sturm et al. (2008) concluded that the derived allele of rs1800407 increased the penetrance of the blue eye phenotype associated with the derived allele of rs12913832.Fig.Â 1Schematic of BEHs and rs1800414. </t>
  </si>
  <si>
    <t xml:space="preserve">Rs1800407 is an arginine to glutamine missense mutation (Arg419Gln) found in exon 13 of the OCA2 gene. </t>
  </si>
  <si>
    <t xml:space="preserve">Sturm et al. (2008) concluded that the derived allele of rs1800407 increased the penetrance of the blue eye phenotype associated with the derived allele of rs12913832.Fig.Â 1Schematic of BEHs and rs1800414. </t>
  </si>
  <si>
    <t xml:space="preserve">This figure shows the approximate locations of the three blue-eye associated haplotypes (blue rectangles) and rs1800414 (red arrow) at OCA2 and HERC2 genes. OCA2 extends farther in the pter direction The derived allele at a missense SNP (rs1800414, His615Arg) in exon 19 of OCA2 has been reported to be specific to East Asia (Yuasa et al. 2007; Anno et al. 2008). </t>
  </si>
  <si>
    <t xml:space="preserve">This figure shows the approximate locations of the three blue-eye associated haplotypes (blue rectangles) and rs1800414 (red arrow) at OCA2 and HERC2 genes. OCA2 extends farther in the pter direction </t>
  </si>
  <si>
    <t xml:space="preserve">The derived allele at a missense SNP (rs1800414, His615Arg) in exon 19 of OCA2 has been reported to be specific to East Asia (Yuasa et al. 2007; Anno et al. 2008). Edwards et al. (2010) showed an association between the derived allele of rs1800414 (C, 615Arg) and lighter skin pigmentation in a sample of individuals of East Asian ancestry from Canada and confirmed their results using an independent sample of Han Chinese. </t>
  </si>
  <si>
    <t xml:space="preserve">The derived allele at a missense SNP (rs1800414, His615Arg) in exon 19 of OCA2 has been reported to be specific to East Asia (Yuasa et al. 2007; Anno et al. 2008). </t>
  </si>
  <si>
    <t xml:space="preserve">Edwards et al. (2010) showed an association between the derived allele of rs1800414 (C, 615Arg) and lighter skin pigmentation in a sample of individuals of East Asian ancestry from Canada and confirmed their results using an independent sample of Han Chinese. Here we present our results on the global distributions of haplotypes and specific SNPs in the region of OCA2 and HERC2, genes that have been implicated in pigmentation variation in Europeans and East Asians. </t>
  </si>
  <si>
    <t xml:space="preserve">Edwards et al. (2010) showed an association between the derived allele of rs1800414 (C, 615Arg) and lighter skin pigmentation in a sample of individuals of East Asian ancestry from Canada and confirmed their results using an independent sample of Han Chinese. </t>
  </si>
  <si>
    <t xml:space="preserve">Here we present our results on the global distributions of haplotypes and specific SNPs in the region of OCA2 and HERC2, genes that have been implicated in pigmentation variation in Europeans and East Asians. We also examine the LD between the SNPs and haplotypes of interest. </t>
  </si>
  <si>
    <t xml:space="preserve">We also examine the LD between the SNPs and haplotypes of interest. </t>
  </si>
  <si>
    <t xml:space="preserve">Finally, we use long-range haplotype tests to show that OCA2 is or has been under selection in Europe and the derived allele of rs1800414 is, or has been, under selection in East Asia. </t>
  </si>
  <si>
    <t xml:space="preserve">We typed all of the implicated SNPs as well as others for a total of 21 SNPs spanning a total of 398,549Â bp (TableÂ 2) in our 72 population samples. </t>
  </si>
  <si>
    <t xml:space="preserve">Nine of the SNPs (rs4778138, rs4778241, rs7495174, rs1129038, rs12913832, rs916977, rs1667394, rs1800407, rs1800414) were chosen because of their previous association with pigmentation; the remainder was chosen based on allele frequencies in European populations from the Applied Biosystems SNP catalogue and to bring up the average coverage to one SNP for every 20Â kb. </t>
  </si>
  <si>
    <t xml:space="preserve">SNPs were typed using Applied Biosystems TaqManÂ® assays performed in 384-well plates using ~50â€“100Â ng of DNA per well. </t>
  </si>
  <si>
    <t xml:space="preserve">The three haplotype systems we define here are shown in Fig.Â 1 and TableÂ 3. </t>
  </si>
  <si>
    <t xml:space="preserve">Duffy et al. (2007) previously identified a three-SNP haplotype system (rs4778138, rs4778241, and rs7495174) associated with blue eyes; for the purpose of this paper, we will refer to this system as BEH1, blue-eye associated haplotype #1. </t>
  </si>
  <si>
    <t xml:space="preserve">The blue-eye associated allele of BEH1 is ACA, the fully derived haplotype. Sturm et al. (2008) reported that rs12913832 is associated with blue eyes. </t>
  </si>
  <si>
    <t>rs12913832</t>
  </si>
  <si>
    <t xml:space="preserve">In the HGDP populations, BEH2 will consist of rs12913832 only since rs1129038 is not present in that dataset. </t>
  </si>
  <si>
    <t xml:space="preserve">We also typed an SNP that occurs between rs12913832 and rs1129038; however, it has not been associated with pigmentation, and is monomorphic on the blue-eye associated allele of BEH2 and was therefore not included in BEH2. </t>
  </si>
  <si>
    <t xml:space="preserve">Two other SNPs, rs916977 and rs1667394, have previously been associated with blue eyes (Kayser et al. 2008; Sulem et al. 2007). In our data, with the exception of a low frequency haplotype in Africa, rs916977 and rs1667394 are in nearly complete LD. </t>
  </si>
  <si>
    <t>rs916977</t>
  </si>
  <si>
    <t xml:space="preserve">Two other SNPs, rs916977 and rs1667394, have previously been associated with blue eyes (Kayser et al. 2008; Sulem et al. 2007). </t>
  </si>
  <si>
    <t xml:space="preserve">In our data, with the exception of a low frequency haplotype in Africa, rs916977 and rs1667394 are in nearly complete LD. Therefore, we treat them as another haplotype system, BEH3, blue-eye associated haplotype #3. </t>
  </si>
  <si>
    <t xml:space="preserve">In our data, with the exception of a low frequency haplotype in Africa, rs916977 and rs1667394 are in nearly complete LD. </t>
  </si>
  <si>
    <t xml:space="preserve">Therefore, we treat them as another haplotype system, BEH3, blue-eye associated haplotype #3. The blue-eye associated allele of BEH3 is CA, again the derived haplotype. </t>
  </si>
  <si>
    <t xml:space="preserve">The blue-eye associated allele of BEH3 is CA, again the derived haplotype. </t>
  </si>
  <si>
    <t xml:space="preserve">In the HGDP populations BEH3 will consist of rs1667394 only since rs916977 is not present in the data set.TableÂ 3Definition of â€œblue-eyeâ€ haplotypes (BEHs)Haplotype nameSNPs includedBlue-eye associated alleleBEH1rs4778138, rs4778241, rs7495174ACABEH2rs1129038, rs12913832TGBEH3rs916977, rs1667394CA </t>
  </si>
  <si>
    <t xml:space="preserve">Geographic distributions of haplotypes The distributions of the blue-eye associated alleles at the three haplotyped systems are presented in Fig.Â 2, each haplotype in contour plots, and all three grouped by population in a histogram. </t>
  </si>
  <si>
    <t xml:space="preserve">The populations are divided by regional group on the x-axis as follows: Africa (yellow), Southwest Asia (green), Europe (blue), Central Asia (orange), Pacific Islands (purple), East Asia (red), and Native Americans (teal) </t>
  </si>
  <si>
    <t xml:space="preserve">Geographic distribution of the derived allele of rs1800407 </t>
  </si>
  <si>
    <t xml:space="preserve">The derived allele of rs1800407 is relatively rare compared to the blue-eye associated alleles of the three BEHs. The derived allele frequencies of rs1800407 are presented in Fig.Â 3. </t>
  </si>
  <si>
    <t xml:space="preserve">The derived allele of rs1800407 is relatively rare compared to the blue-eye associated alleles of the three BEHs. </t>
  </si>
  <si>
    <t xml:space="preserve">The derived allele frequencies of rs1800407 are presented in Fig.Â 3. The derived allele is mostly restricted to Europe (0â€“11%), Southwest Asia (0â€“9.4%), and Central Asia (0â€“9.3%). </t>
  </si>
  <si>
    <t xml:space="preserve">The derived allele frequencies of rs1800407 are presented in Fig.Â 3. </t>
  </si>
  <si>
    <t xml:space="preserve">The derived allele is mostly restricted to Europe (0â€“11%), Southwest Asia (0â€“9.4%), and Central Asia (0â€“9.3%). Outside of this region, the derived allele is found in African Americans (1.7%), San Francisco Chinese (0.9%), the Arizona Pima (1.0%), and the Maya (3.9%).Fig.Â 3Global distribution of the derived allele (T) of rs1800407. </t>
  </si>
  <si>
    <t xml:space="preserve">The derived allele is mostly restricted to Europe (0â€“11%), Southwest Asia (0â€“9.4%), and Central Asia (0â€“9.3%). </t>
  </si>
  <si>
    <t xml:space="preserve">Outside of this region, the derived allele is found in African Americans (1.7%), San Francisco Chinese (0.9%), the Arizona Pima (1.0%), and the Maya (3.9%).Fig.Â 3Global distribution of the derived allele (T) of rs1800407. </t>
  </si>
  <si>
    <t xml:space="preserve">This figure shows the derived-allele frequencies of rs1800407. The derived allele is primarily restricted to Europe, Southwest Asia, and Central Asia, and has a maximum allele frequency of 11% in any given population sample. </t>
  </si>
  <si>
    <t xml:space="preserve">This figure shows the derived-allele frequencies of rs1800407. </t>
  </si>
  <si>
    <t xml:space="preserve">The derived allele is primarily restricted to Europe, Southwest Asia, and Central Asia, and has a maximum allele frequency of 11% in any given population sample. The populations are divided by regional group on the x-axis as follows Africa (yellow), Southwest Asia (green), Europe (blue), Central Asia (orange), Pacific Islands (purple), East Asia (red), and Native Americans (teal) </t>
  </si>
  <si>
    <t xml:space="preserve">The populations are divided by regional group on the x-axis as follows Africa (yellow), Southwest Asia (green), Europe (blue), Central Asia (orange), Pacific Islands (purple), East Asia (red), and Native Americans (teal) </t>
  </si>
  <si>
    <t xml:space="preserve">The T allele of rs1800407 has also been associated with blue-eye penetrance (Sturm et al. 2008). </t>
  </si>
  <si>
    <t xml:space="preserve">We estimated haplotype frequencies for haplotypes containing rs1800407 and the three BEHs (supplemental Fig.Â 1). The first observation is that the blue-eye associated alleles of the three BEHs are much more common than the derived allele of rs1800407. </t>
  </si>
  <si>
    <t xml:space="preserve">We estimated haplotype frequencies for haplotypes containing rs1800407 and the three BEHs (supplemental Fig.Â 1). </t>
  </si>
  <si>
    <t xml:space="preserve">The first observation is that the blue-eye associated alleles of the three BEHs are much more common than the derived allele of rs1800407. At BEH1, the T allele of rs1800407 most commonly occurs with the AAA allele and not the ACA allele that has been associated with blue eyes. </t>
  </si>
  <si>
    <t xml:space="preserve">The first observation is that the blue-eye associated alleles of the three BEHs are much more common than the derived allele of rs1800407. </t>
  </si>
  <si>
    <t xml:space="preserve">At BEH1, the T allele of rs1800407 most commonly occurs with the AAA allele and not the ACA allele that has been associated with blue eyes. The T allele with the ACA blue-eye associated allele is the second most common combination. </t>
  </si>
  <si>
    <t xml:space="preserve">At BEH1, the T allele of rs1800407 most commonly occurs with the AAA allele and not the ACA allele that has been associated with blue eyes. </t>
  </si>
  <si>
    <t xml:space="preserve">The T allele with the ACA blue-eye associated allele is the second most common combination. Other combinations occur but they are rare. </t>
  </si>
  <si>
    <t xml:space="preserve">Other combinations occur but they are rare. </t>
  </si>
  <si>
    <t xml:space="preserve">The T allele of rs1800407, when seen, is commonly paired with the blue-eye associated TG allele at BEH2 only in Northern and Eastern Europeans. </t>
  </si>
  <si>
    <t xml:space="preserve">This association may explain the increased blue-eye penetrance seen by Sturm et al. (2008) as a type of ascertainment effect. Elsewhere the T allele is more likely to be found paired with the CA allele. </t>
  </si>
  <si>
    <t xml:space="preserve">The blue-eye associated CA allele of BEH3 commonly pairs with the T allele only in Northwestern and Eastern Europe and the TG allele is its most common partner elsewhere. </t>
  </si>
  <si>
    <t xml:space="preserve">Geographic distribution of the derived allele of rs1800414 </t>
  </si>
  <si>
    <t xml:space="preserve">Our data confirm that the putative light skin allele of rs1800414 (C) is found almost exclusively in East and Southeast Asia, at frequencies ranging from 0 to 76% (Fig.Â 4) at higher levels in eastern East Asia (62â€“76.1%) compared with Southeast Asia (0â€“54.3%) and Western China (15.5â€“37.5%). Outside of East and Southeast Asia, the C allele is only found in low frequencies in the Adygei, Chuvash, and Hungarians in Europe (&gt;1â€“3.6%), the Yakut in Siberia (8.8%), and the Micronesians in the Pacific Islands (4.2%).Fig.Â 4Global rs1800414 derived-allele distribution and frequencies. </t>
  </si>
  <si>
    <t xml:space="preserve">Our data confirm that the putative light skin allele of rs1800414 (C) is found almost exclusively in East and Southeast Asia, at frequencies ranging from 0 to 76% (Fig.Â 4) at higher levels in eastern East Asia (62â€“76.1%) compared with Southeast Asia (0â€“54.3%) and Western China (15.5â€“37.5%). </t>
  </si>
  <si>
    <t xml:space="preserve">Outside of East and Southeast Asia, the C allele is only found in low frequencies in the Adygei, Chuvash, and Hungarians in Europe (&gt;1â€“3.6%), the Yakut in Siberia (8.8%), and the Micronesians in the Pacific Islands (4.2%).Fig.Â 4Global rs1800414 derived-allele distribution and frequencies. This figure shows the distribution of the derived allele of rs1800414 interpolated on a world map (a) and as a bar graph (b). </t>
  </si>
  <si>
    <t xml:space="preserve">This figure shows the distribution of the derived allele of rs1800414 interpolated on a world map (a) and as a bar graph (b). The derived allele is essentially restricted to East Asia, with the highest frequencies in Eastern East Asia, midrange frequencies in Southeast Asia, and the lowest frequencies in Western China and some Eastern European populations </t>
  </si>
  <si>
    <t>rs12914687</t>
  </si>
  <si>
    <t xml:space="preserve">On average, globally we see two regions of high LD, though the sizes of each of these regions vary by population group. </t>
  </si>
  <si>
    <t xml:space="preserve">In Africa, the first region encompasses SNP 4 (rs12914687) through SNP 7 (rs2015343) and the second region encompasses SNP 16 (rs7494942) through SNP 21 (rs1667394). </t>
  </si>
  <si>
    <t xml:space="preserve">In Southwest Asia and Europe, both high LD regions are larger and the first is composed of SNP 3 (rs11074314) through SNP 8 (rs4778136), and the second is composed of SNP 12 (rs4778138) through SNP 21 (rs1667394). In Central Asia and the Pacific, the first region is the same as in Africa and the second region is the same as in Southwest Asia and Europe. </t>
  </si>
  <si>
    <t xml:space="preserve">In Southwest Asia and Europe, both high LD regions are larger and the first is composed of SNP 3 (rs11074314) through SNP 8 (rs4778136), and the second is composed of SNP 12 (rs4778138) through SNP 21 (rs1667394). </t>
  </si>
  <si>
    <t xml:space="preserve">In Central Asia and the Pacific, the first region is the same as in Africa and the second region is the same as in Southwest Asia and Europe. In East Asia, the first high LD region extends from SNP 2 (rs1800414) to SNP 9 (rs746861) and the second region extends from SNP 10 (rs7170869) to SNP 21 (rs1667394). </t>
  </si>
  <si>
    <t xml:space="preserve">In Central Asia and the Pacific, the first region is the same as in Africa and the second region is the same as in Southwest Asia and Europe. </t>
  </si>
  <si>
    <t xml:space="preserve">In East Asia, the first high LD region extends from SNP 2 (rs1800414) to SNP 9 (rs746861) and the second region extends from SNP 10 (rs7170869) to SNP 21 (rs1667394). </t>
  </si>
  <si>
    <t xml:space="preserve">We actually see three regions of high LD in Native Americans, the first from SNP 3 (rs11074314) to SNP 8 (rs4778136), the second from SNP 9 (rs746861) to SNP 12 (rs4778138), and the third from SNP 18 (rs3935591) through SNP 21 (rs1667394). In Europe, the second region covers all three BEHs, and in East Asia, the first region includes rs1800414.Fig.Â 5LD at OCA2 and HERC2. </t>
  </si>
  <si>
    <t xml:space="preserve">We actually see three regions of high LD in Native Americans, the first from SNP 3 (rs11074314) to SNP 8 (rs4778136), the second from SNP 9 (rs746861) to SNP 12 (rs4778138), and the third from SNP 18 (rs3935591) through SNP 21 (rs1667394). </t>
  </si>
  <si>
    <t xml:space="preserve">In Europe, the second region covers all three BEHs, and in East Asia, the first region includes rs1800414.Fig.Â 5LD at OCA2 and HERC2. This figure shows the LD in the OCA2/HERC2 region in 55 populations. </t>
  </si>
  <si>
    <t xml:space="preserve">If LD cannot be calculated for a SNP (e.g., it is fixed in that particular population), then a white space in the arrow is shown. </t>
  </si>
  <si>
    <t xml:space="preserve">On average, there are two regions of high LD, one near the East Asian â€œlight skinâ€ SNP (rs1800414) and one in the BEH region. </t>
  </si>
  <si>
    <t xml:space="preserve">The smallest regions are in Africa whereas the largest regions are in East Asia. In the Americas, there are three regions, one near rs1800414, one at BEH1, and one at BEH3 </t>
  </si>
  <si>
    <t xml:space="preserve">The ACA BEH1 allele and the CA BEH3 allele also usually occur together (pink and yellow) </t>
  </si>
  <si>
    <t xml:space="preserve">We also looked at the haplotypes of the seven SNPs that compose the first high LD region in East Asians with respect to the derived allele of rs1800414 (Fig.Â 7). </t>
  </si>
  <si>
    <t xml:space="preserve">Here we see the derived allele of rs1800414 occurs on three haplotypes, though a vast majority occurs on a single haplotype (CACCACT). Of the remaining two haplotypes containing the derived allele of rs1800414, one differs from the most common haplotype at the last site and the other differs at the final four sites.Fig.Â 7Haplotypes containing the derived allele of rs1800414 in East Asians. </t>
  </si>
  <si>
    <t xml:space="preserve">Here we see the derived allele of rs1800414 occurs on three haplotypes, though a vast majority occurs on a single haplotype (CACCACT). </t>
  </si>
  <si>
    <t xml:space="preserve">Of the remaining two haplotypes containing the derived allele of rs1800414, one differs from the most common haplotype at the last site and the other differs at the final four sites.Fig.Â 7Haplotypes containing the derived allele of rs1800414 in East Asians. This figure shows a seven-SNP haplotype in the â€œlight skinâ€ region of OCA2 in East Asians. </t>
  </si>
  <si>
    <t xml:space="preserve">Of the remaining two haplotypes containing the derived allele of rs1800414, one differs from the most common haplotype at the last site and the other differs at the final four sites.Fig.Â 7Haplotypes containing the derived allele of rs1800414 in East Asians. </t>
  </si>
  <si>
    <t xml:space="preserve">This figure shows a seven-SNP haplotype in the â€œlight skinâ€ region of OCA2 in East Asians. The seven SNPs were chosen based on the first region of high LD in East Asians from Fig.Â 4. </t>
  </si>
  <si>
    <t xml:space="preserve">The seven SNPs were chosen based on the first region of high LD in East Asians from Fig.Â 4. </t>
  </si>
  <si>
    <t xml:space="preserve">The C allele of rs1800414 is seen on three haplotypes, one of which (blue) accounts for a large majority of the chromosomes. </t>
  </si>
  <si>
    <t xml:space="preserve">The next most common haplotype (red) differs from the most common (blue) only at the seventh site. The least common (yellow) differs from the blue at the final four sites </t>
  </si>
  <si>
    <t xml:space="preserve">We tested all five pigmentation regions for evidence of positive selection using REHH. </t>
  </si>
  <si>
    <t xml:space="preserve">For the â€œlight skinâ€ allele at rs1800414 and the blue-eye penetrance allele at rs1800407 we tested the REHH value at rs1667394, for the blue-eye associated haplotypes at BEH1 we tested at SNPs rs2703969 and rs1667394, and at BEH2 and BEH3, we tested at rs2703969. </t>
  </si>
  <si>
    <t xml:space="preserve">These SNPs were chosen to test for significance because they were the most distant SNPs from their respective core and fell the ideal distance away according to the protocol described by Sabeti et al. 2006. Since REHH requires a core haplotype with multiple alleles for comparison, rs1800414 was included in a haplotype with rs11074314 and rs12914687. </t>
  </si>
  <si>
    <t xml:space="preserve">These SNPs were chosen to test for significance because they were the most distant SNPs from their respective core and fell the ideal distance away according to the protocol described by Sabeti et al. 2006. </t>
  </si>
  <si>
    <t xml:space="preserve">Since REHH requires a core haplotype with multiple alleles for comparison, rs1800414 was included in a haplotype with rs11074314 and rs12914687. </t>
  </si>
  <si>
    <t xml:space="preserve">The C allele of rs1800414 only occurred on a single allele of this haplotype. We also added an extra SNP to BEH2 (rs7494942) and BEH3 (rs7170852) haplotypes. </t>
  </si>
  <si>
    <t xml:space="preserve">The C allele of rs1800414 only occurred on a single allele of this haplotype. </t>
  </si>
  <si>
    <t xml:space="preserve">We also added an extra SNP to BEH2 (rs7494942) and BEH3 (rs7170852) haplotypes. Again, the alleles of interest only occurred on one haplotype. </t>
  </si>
  <si>
    <t>rs7494942</t>
  </si>
  <si>
    <t xml:space="preserve">We also added an extra SNP to BEH2 (rs7494942) and BEH3 (rs7170852) haplotypes. </t>
  </si>
  <si>
    <t xml:space="preserve">Again, the alleles of interest only occurred on one haplotype. We tested all the populations grouped by region: Africa, Southwest Asia, Europe, East Asia, and America. </t>
  </si>
  <si>
    <t xml:space="preserve">The only two points that show a significant result are the two SNPs that compose BEH2 </t>
  </si>
  <si>
    <t xml:space="preserve">In East Asia we see strong evidence for selection at the C allele of rs1800414 using the REHH test in both the constant population size model (Fig.Â 10a, b) and the bottleneck with an expansion model (supplemental Fig.Â 5). </t>
  </si>
  <si>
    <t xml:space="preserve">Interestingly, we also get significant REHH values at all three BEHs but the haplotypes that contain the ancestral alleles are the ones showing evidence of selection (supplemental Fig.Â 6). This result is likely due to the fact that the C allele of rs1800414 occurs on the same chromosome as these haplotypes in East Asia (supplemental Fig.Â 7). </t>
  </si>
  <si>
    <t xml:space="preserve">Interestingly, we also get significant REHH values at all three BEHs but the haplotypes that contain the ancestral alleles are the ones showing evidence of selection (supplemental Fig.Â 6). </t>
  </si>
  <si>
    <t xml:space="preserve">This result is likely due to the fact that the C allele of rs1800414 occurs on the same chromosome as these haplotypes in East Asia (supplemental Fig.Â 7). </t>
  </si>
  <si>
    <t xml:space="preserve">As with our European population samples we divided the East Asians into three groups: Western China, East Asia, and Southeast Asia. We see there is strong evidence of selection for the C allele of rs1800414 in all three population groups (supplemental Fig.Â 8). </t>
  </si>
  <si>
    <t xml:space="preserve">As with our European population samples we divided the East Asians into three groups: Western China, East Asia, and Southeast Asia. </t>
  </si>
  <si>
    <t xml:space="preserve">We see there is strong evidence of selection for the C allele of rs1800414 in all three population groups (supplemental Fig.Â 8). </t>
  </si>
  <si>
    <t xml:space="preserve">In both Western China and Southeast Asia, the frequency of the derived allele of rs1800414 is &lt;50%, so we were able to use the nHS test on these populations. Using the nHS test we see strong evidence of selection for the derived allele of rs1800414 in both the Western China and Southeast Asian groups (Fig.Â 10d, e).Fig.Â 10Selection results at rs1800414 in East Asia. </t>
  </si>
  <si>
    <t xml:space="preserve">In both Western China and Southeast Asia, the frequency of the derived allele of rs1800414 is &lt;50%, so we were able to use the nHS test on these populations. </t>
  </si>
  <si>
    <t xml:space="preserve">Using the nHS test we see strong evidence of selection for the derived allele of rs1800414 in both the Western China and Southeast Asian groups (Fig.Â 10d, e).Fig.Â 10Selection results at rs1800414 in East Asia. This figure shows the results of an REHH test in East Asia (a, b), an nHS test in Western China (c), and an nHS test in Southeast Asia. </t>
  </si>
  <si>
    <t xml:space="preserve">Using the nHS test we see strong evidence of selection for the derived allele of rs1800414 in both the Western China and Southeast Asian groups (Fig.Â 10d, e).Fig.Â 10Selection results at rs1800414 in East Asia. </t>
  </si>
  <si>
    <t xml:space="preserve">This figure shows the results of an REHH test in East Asia (a, b), an nHS test in Western China (c), and an nHS test in Southeast Asia. Again, the cyan points represent the results from 1,000 simulated populations under the neutral constant population size model. </t>
  </si>
  <si>
    <t xml:space="preserve">Again, the cyan points represent the results from 1,000 simulated populations under the neutral constant population size model. </t>
  </si>
  <si>
    <t xml:space="preserve">In a and b we show strong evidence of selection at the derived allele of rs1800414 (CAC) in East Asia. </t>
  </si>
  <si>
    <t xml:space="preserve">This result is confirmed in Western China (c) and Southeast Asia (d) where the derived allele (circled in red) is &lt;0.50 using nHS We saw no evidence for selection at any of the pigmentation regions in Africa or the Americas (supplemental Figs.Â 9 and 10). </t>
  </si>
  <si>
    <t xml:space="preserve">Global distribution of the light skin allele </t>
  </si>
  <si>
    <t xml:space="preserve">We have shown that the C allele of the missense SNP rs1800414 is found almost exclusively in East Asia (Fig.Â 4). </t>
  </si>
  <si>
    <t xml:space="preserve">Within East Asia there is a general cline in the frequency of the C allele with the lowest frequencies in Western China, midrange frequencies in Southeast Asia, and high frequencies in Eastern East Asia. The major exception to this pattern is the Malaysians; in our small sample the derived allele is absent, but the Malays are an Austronesian group and they show similar frequencies to our other Austronesian populations (Micronesians and Samoans). </t>
  </si>
  <si>
    <t xml:space="preserve">Another possible explanation is that the blue eye phenotype is not being selected for; rather the TG allele of BEH2 has another phenotype, such as lighter skin pigmentation, which is under selection. </t>
  </si>
  <si>
    <t xml:space="preserve">In East Asia, we show that the C allele of the missense SNP rs1800414 is also under selection (Fig.Â 10). </t>
  </si>
  <si>
    <t xml:space="preserve">Again this result is not completely unexpected since this allele has been associated with lighter skin pigmentation in East Asians, and variants affecting skin pigmentation have previously been shown to be targets of selection (Edwards et al. 2010; Izagirre et al. 2006; Lao et al. 2007; Norton et al. 2007). </t>
  </si>
  <si>
    <t xml:space="preserve">We also show that the TG allele of BEH2 has a strong signal of selection. </t>
  </si>
  <si>
    <t xml:space="preserve">Cook et al. (2009) showed melanocytes homozygous for the blue-eye associated allele of rs12913832 of BEH2 produced significantly less melanin than heterozygotes or those that were homozygous for the ancestral allele, but did not control for other SNPs in the region. </t>
  </si>
  <si>
    <t xml:space="preserve">This evidence suggests that BEH2 may contain the causal allele for blue eyes or at minimum is the best marker for the region in LD that does contain the causal allele. We have also shown that the C allele of rs1800414 is both restricted to East Asia and under selection in that region. </t>
  </si>
  <si>
    <t xml:space="preserve">This evidence suggests that BEH2 may contain the causal allele for blue eyes or at minimum is the best marker for the region in LD that does contain the causal allele. </t>
  </si>
  <si>
    <t xml:space="preserve">We have also shown that the C allele of rs1800414 is both restricted to East Asia and under selection in that region. </t>
  </si>
  <si>
    <t xml:space="preserve">This research provides further evidence for lighter pigmentation evolving by means of selection at least partly independently in Europeans and East Asians but at some genes in common. These results, taken together with those from several forensic studies predicting iris pigmentation in mixed populations (Mengel-From et al. 2010; Spichenok et al. 2010; Valenzuela et al. 2010; Walsh et al. 2010; Pospiech et al. 2011), suggest that the SNPs of BEH2 (rs1129038 and rs12913832) are the best markers for blue eyes for forensic purposes. </t>
  </si>
  <si>
    <t xml:space="preserve">This research provides further evidence for lighter pigmentation evolving by means of selection at least partly independently in Europeans and East Asians but at some genes in common. </t>
  </si>
  <si>
    <t xml:space="preserve">These results, taken together with those from several forensic studies predicting iris pigmentation in mixed populations (Mengel-From et al. 2010; Spichenok et al. 2010; Valenzuela et al. 2010; Walsh et al. 2010; Pospiech et al. 2011), suggest that the SNPs of BEH2 (rs1129038 and rs12913832) are the best markers for blue eyes for forensic purposes. </t>
  </si>
  <si>
    <t xml:space="preserve">A recent study by Liu et al. (2010) found that rs12913832 has the strongest effect when eye color is measured quantitatively and can explain most of the variance in eye color amongst Europeans. However, several questions need to be answered. </t>
  </si>
  <si>
    <t xml:space="preserve">Are blue eyes under sexual selection or is the TG allele also responsible for an additional selected phenotype such as light skin pigmentation? </t>
  </si>
  <si>
    <t xml:space="preserve">Both Eiberg et al. (2008) and Sturm et al. (2008) suggest that the BEH2 falls into a regulatory region of OCA2; however, Eiberg et al. believe the causal allele is a 166Â kb haplotype that happens to contain the two SNPs of BEH2 and Sturm et al. suggest that rs12913832 is the causal allele. </t>
  </si>
  <si>
    <t xml:space="preserve">Eiberg et al. based their conclusion on lower activity when they used their blue-eye associated haplotype in a luciferase assay compared to other haplotypes. Sturm et al. based their conclusion on not finding a better associated SNP of known SNPs in the 5â€² region of OCA2 or the 3â€² end of HERC2 and that the probability of there being an unknown SNP with a stronger association was unlikely. </t>
  </si>
  <si>
    <t>rs12979860</t>
  </si>
  <si>
    <t xml:space="preserve">In the immunodominant â€˜aâ€™ region of the surface gene, point mutations were identified in 31% (nâ€Š=â€Š58/187) of sequences, and 2.2% (nâ€Š=â€Š4/187) and 5.3% (nâ€Š=â€Š10/187) specimens contained the major vaccine escape mutations G145A/R and P120L/Q/S/T, respectively. </t>
  </si>
  <si>
    <t xml:space="preserve">368 HBsAg positive individuals were genotyped for the IL28B SNP rs12979860 and no significant association between the IL28B SNP and clearance of HBsAg, HBV viral load or HBeAg was observed. </t>
  </si>
  <si>
    <t xml:space="preserve">This study confirms the high prevalence of HBV infection in Viet Nam and also highlights the significant levels of blood-borne virus coinfections, which have important implications for hepatitis-related morbidity and development of effective management strategies. </t>
  </si>
  <si>
    <t xml:space="preserve">TaqMan 5â€² Nuclease Allelic Discrimination Assay </t>
  </si>
  <si>
    <t xml:space="preserve">Genomic DNA from serum or plasma specimens from the virological analysis were genotyped for the IL28B SNP rs12979860 (nâ€Š=â€Š368) using the ABI 2Ã— mastermix kit (Applied Biosystems) on the TaqMan 7300 platform (Applied Biosystems) as described previously [59]. </t>
  </si>
  <si>
    <t xml:space="preserve">Genetic Variability at the IL28B Locus </t>
  </si>
  <si>
    <t xml:space="preserve">HBsAg positive individuals (nâ€Š=â€Š368) from the five centres were genotyped for the IL28B SNP rs12979860 and the C allele frequency was found to be 93%. </t>
  </si>
  <si>
    <t xml:space="preserve">Overall, 86.41% (nâ€Š=â€Š318) were major homozygotes [CC], 13.04% (nâ€Š=â€Š48) were heterozygotes [CT] and 0.54% (nâ€Š=â€Š2) were minor homozygotes [TT]. A comparison of all monoinfected HBsAg positive individuals (nâ€Š=â€Š214) with individuals with resolved infection (i.e. HBsAg negative, HBc total positive and HBV DNA negative; nâ€Š=â€Š53) demonstrated no significant difference in genotype frequency (pâ€Š=â€Š0.50). </t>
  </si>
  <si>
    <t>rs10503669</t>
  </si>
  <si>
    <t xml:space="preserve">In an association analysis for 16 genome-wide association study (GWAS)-based candidate loci, we confirmed significant associations of a genetic predisposition to lipoprotein concentrations in a childhood obesity study. </t>
  </si>
  <si>
    <t xml:space="preserve">Having two loci (rs10503669 at LPL and rs16940212 at LIPC) that showed the strongest association with blood levels of TG and HDL-C, we calculated a genetic risk score (GRS), representing the sum of the risk alleles. </t>
  </si>
  <si>
    <t xml:space="preserve">It has been observed that increasing GRS is significantly associated with decreased HDL-C (effect size, -1.13 Â± 0.07) compared to single nucleotide polymorphism combinations without two risk variants. In addition, a positive correlation was observed between allelic dosage score and risk allele (rs10503669 at LPL) on high TG levels (effect size, 10.89 Â± 0.84). </t>
  </si>
  <si>
    <t xml:space="preserve">It has been observed that increasing GRS is significantly associated with decreased HDL-C (effect size, -1.13 Â± 0.07) compared to single nucleotide polymorphism combinations without two risk variants. </t>
  </si>
  <si>
    <t xml:space="preserve">In addition, a positive correlation was observed between allelic dosage score and risk allele (rs10503669 at LPL) on high TG levels (effect size, 10.89 Â± 0.84). </t>
  </si>
  <si>
    <t xml:space="preserve">These two loci yielded consistent associations in our previous meta-analysis. Taken together, our findings demonstrate that the genetic architecture of circulating lipid levels (TG and HDL-C) overlap to a large extent in childhood as well as in adulthood. </t>
  </si>
  <si>
    <t>rs2074356</t>
  </si>
  <si>
    <t xml:space="preserve">For more information, the study has been reported [15]. </t>
  </si>
  <si>
    <t xml:space="preserve">For the replication study in Health2 (7,861), we performed a genotype assay using the TaqMan reaction for four single nucleotide polymorphisms (SNPs) (rs2074356, rs16940212, rs12708980, rs599839) and the GoldenGate assay (Illumina Inc.) for nine SNPs (rs780092, rs10503669, rs2001945, rs603446, rs12686004, rs11216126, rs12229654, rs519113, rs12654264, rs2738446). </t>
  </si>
  <si>
    <t xml:space="preserve">To analyze the quality control, we conducted duplicate genotyping using 1-2.5% of samples. For further association analyses, concordance rates were satisfied with duplicates of over 99% and a genotype success rate of over 98%. </t>
  </si>
  <si>
    <t xml:space="preserve">In an attempt to determine whether well-established lipid-related variants contribute to significant and reproducible genetic factors for susceptibility to blood lipid concentrations in a childhood obesity study, we first examined the associations between individual genetic variants and lipid-related phenotypes using linear regression analysis. </t>
  </si>
  <si>
    <t xml:space="preserve">Of these 16 SNPs for blood lipid traits, rs10503669 in LPL (genotyped SNP in a childhood obesity study) was significantly associated with TG and HDL-C, respectively. </t>
  </si>
  <si>
    <t xml:space="preserve">In addition, rs16940212 in LIPC (linkage disequilibrium-based proxy SNP) was associated with HDL-C (Table 2). The direction of these associations was consistent with our previous GWAS [9]. </t>
  </si>
  <si>
    <t xml:space="preserve">The direction of these associations was consistent with our previous GWAS [9]. </t>
  </si>
  <si>
    <t xml:space="preserve">Having two loci (rs10503669 at LPL and rs16940212 at LIPC) showing the strongest association with TG and HDL-C, we next investigated whether the cumulative allelic dosage of risk alleles contributes to the quantitative variation of lipoprotein concentrations in the KARE study using a method of calculating a GRS. </t>
  </si>
  <si>
    <t xml:space="preserve">We evaluated the joint effects of the best-associated SNPs at the two loci showing evidence of association with HDL-C (rs10503669 at LPL and rs16940212 at LIPC). We calculated a GRS, representing the sum of the risk alleles, and observed that increasing GRS was significantly associated with decreased HDL-C (effect size, -1.13 Â± 0.07) compared to SNP combinations without two risk variants (Fig. 1). </t>
  </si>
  <si>
    <t xml:space="preserve">We evaluated the joint effects of the best-associated SNPs at the two loci showing evidence of association with HDL-C (rs10503669 at LPL and rs16940212 at LIPC). </t>
  </si>
  <si>
    <t xml:space="preserve">We calculated a GRS, representing the sum of the risk alleles, and observed that increasing GRS was significantly associated with decreased HDL-C (effect size, -1.13 Â± 0.07) compared to SNP combinations without two risk variants (Fig. 1). In addition, a positive correlation was observed between allelic dosage score and risk allele (rs10503669 at LPL) for high TG levels (effect size, 10.89 Â± 0.84) (Fig. 2). </t>
  </si>
  <si>
    <t xml:space="preserve">We calculated a GRS, representing the sum of the risk alleles, and observed that increasing GRS was significantly associated with decreased HDL-C (effect size, -1.13 Â± 0.07) compared to SNP combinations without two risk variants (Fig. 1). </t>
  </si>
  <si>
    <t xml:space="preserve">In addition, a positive correlation was observed between allelic dosage score and risk allele (rs10503669 at LPL) for high TG levels (effect size, 10.89 Â± 0.84) (Fig. 2). </t>
  </si>
  <si>
    <t xml:space="preserve">In addition, the LIPC gene was further observed in decreased HDL-C. </t>
  </si>
  <si>
    <t xml:space="preserve">In analyses of the joint effects of these variants, we found that GRSs on the two risk alleles (rs10503669 at LPL and rs16940212 at LIPC) were associated with a cumulative effect of TG and HDL-C levels. </t>
  </si>
  <si>
    <t xml:space="preserve">However, these facts indicate that currently identified risk variants might have low discriminatory ability and modest genetic contribution to disease prediction [24]. Lipoprotein lipase (LPL) plays an important role in lipid metabolism by hydrolyzing TGs of circulating chylomicrons and very low-density lipoproteins. </t>
  </si>
  <si>
    <t>PMC3689664</t>
  </si>
  <si>
    <t>rs2234693</t>
  </si>
  <si>
    <t xml:space="preserve">Generally, ESR1 is implicated in prostate cancer susceptibility by stimulating aberrant prostate growth, controlling prostate cell growth and programming prostate cell death [15]. </t>
  </si>
  <si>
    <t xml:space="preserve">Recently, several ESR1 gene polymorphisms have been identified as candidates for prostate cancer susceptibility and among these, ESR1 PvuII (rs2234693 C&gt;T) and XbaI (rs9340799 A&gt;G) polymorphisms were suggested to possess significant associations with the development of prostate cancer. </t>
  </si>
  <si>
    <t xml:space="preserve">Both PvuII and XbaI can affect ESR1 transcription activity and possibly contribute to the elevated risk of prostate cancer [3], [6], [16], but the exact effects of ESR1 gene mutations on prostate epithelial cells are still debated despite the fact that estrogen is already used in treatming prostate cancer due to its growth-inhibitory effects [17]. A recent case-control study observed no associations between the selected genetic polymorphisms of ESR1 and prostate cancer risk [14]. </t>
  </si>
  <si>
    <t xml:space="preserve">Various genotype methods were used among these studies, including polymerase chain reaction-single strand conformation polymorphism (PCR-SSCP), denaturing high performance liquid chromatography (DHPLC), direct DNA sequencing, Taqman, and PCR-restriction fragment length polymorphism (PCR-RFLP). </t>
  </si>
  <si>
    <t xml:space="preserve">Six single nucleotide polymorphisms (SNPs) in the ESR gene were considered, including PvuII (rs2234693 C&gt;T), XbaI (rs9340799 A&gt;G), codon 10 (rs2077647 T&gt;C), codon 325 (rs1801132 C&gt;G), codon 594 (rs2228480 G&gt;A) and +261G&gt;C (rs746432 G&gt;C); and among these, PvuII (C&gt;T) and XbaI (A&gt;G) polymorphism were the most common SNPs. </t>
  </si>
  <si>
    <t xml:space="preserve">Genotype frequencies among the controls were consistent with the Hardy-Weinberg equilibrium (HWE) test, except for four studies [25], [29], [31], [32]. The characteristics and methodological quality of the included studies are summarized in Table 1. </t>
  </si>
  <si>
    <t>rs9340799</t>
  </si>
  <si>
    <t xml:space="preserve">ESR1 gene mutations may alter the concentration of reactive estrogens in the prostate [28]. </t>
  </si>
  <si>
    <t xml:space="preserve">Several polymorphisms in ESR1 gene, such as PvuII (rs9340799 A&gt;G) and XbaI (rs2234693 C&gt;T), have been studied to a assess their causal relationships with prostate cancer [23], [25], [37], [40]. </t>
  </si>
  <si>
    <t xml:space="preserve">It appears that inherited alterations of the ESR1 gene can possibly explain interpopulation differences in the incidences associated with estrogen-related diseases [29]. Many investigations have demonstrated that prostate cancer risk was associated with the ESR1 gene polymorphism [36], [37]. </t>
  </si>
  <si>
    <t>rs17023552</t>
  </si>
  <si>
    <t xml:space="preserve">These differences were highly significant (p&lt;0.0005) (Figure 2a). </t>
  </si>
  <si>
    <t xml:space="preserve">In MAP4K3 gene region, LRRs of SNPs (rs17023552 and rs6712399) nearby the CNV loci did not display any difference, on the other hand SNPs located within the CNV loci showed significant changes (p&lt;0.0005). </t>
  </si>
  <si>
    <t xml:space="preserve">Higher intensities were observed in individuals with CNV indicating duplication (Figure 2b). In HLA-B region, very low insenties were obtained in individuals with CNV when compared to controls. </t>
  </si>
  <si>
    <t>rs9295975</t>
  </si>
  <si>
    <t xml:space="preserve">In HLA-B region, very low insenties were obtained in individuals with CNV when compared to controls. </t>
  </si>
  <si>
    <t xml:space="preserve">Intensities of controls were normal at each SNP, however, lower intensities at rs9295975 and rs28367780 and a slight increase were seen at rs9265664 (Figure 2c). </t>
  </si>
  <si>
    <t xml:space="preserve">Like HLA-B, at SNPs, rs9866959 and rs7636790, located upstream and downstream of the CNV region, intensities were almost the same. Within the CNV regions, lower intensities were observed significantly in individuals with above CNV (Figure 2d). </t>
  </si>
  <si>
    <t>rs9866959</t>
  </si>
  <si>
    <t xml:space="preserve">Like HLA-B, at SNPs, rs9866959 and rs7636790, located upstream and downstream of the CNV region, intensities were almost the same. </t>
  </si>
  <si>
    <t xml:space="preserve">Within the CNV regions, lower intensities were observed significantly in individuals with above CNV (Figure 2d). </t>
  </si>
  <si>
    <t>rs136005</t>
  </si>
  <si>
    <t xml:space="preserve">SNPs were identified by examining the electropherogram for each sequencing reaction. </t>
  </si>
  <si>
    <t xml:space="preserve">To identify the SCA10 haplotype for SNP, rs136005, that segregates with the normal allele, a 1.5-Kbp DNA fragment containing the normal ATTCT repeat allele was PCR amplified using the forward primer from the flanking PCR reaction used to size normal SCA10 alleles and is located upstream of the ATTCT repeat [29] and a reverse primer for SNP rs136005, located downstream of the expansion. </t>
  </si>
  <si>
    <t xml:space="preserve">PCR conditions were such that only the 1.5 kb fragment containing the wild-type allele was amplified while the larger 8.5 kb SCA10 allele associated with the disease was not amplified (data not shown). The 1.5 kb fragment containing the normal allele was purified and subjected to sequence analysis using the same primers the forward and reverse PCR primers for SNP, rs136005. </t>
  </si>
  <si>
    <t xml:space="preserve">PCR conditions were such that only the 1.5 kb fragment containing the wild-type allele was amplified while the larger 8.5 kb SCA10 allele associated with the disease was not amplified (data not shown). </t>
  </si>
  <si>
    <t xml:space="preserve">The 1.5 kb fragment containing the normal allele was purified and subjected to sequence analysis using the same primers the forward and reverse PCR primers for SNP, rs136005. </t>
  </si>
  <si>
    <t>rs1799750</t>
  </si>
  <si>
    <t xml:space="preserve">While the importanceâ€™s of other SNPs in the MMP-1 promoter have not yet been studied in gastric cancer, our aim was to investigate MMP-1 gene promoter polymorphisms and gastric cancer susceptibility in eastern Indian population. </t>
  </si>
  <si>
    <t xml:space="preserve">A total of 145 gastric cancer patients and 145 healthy controls were genotyped for MMP-1 âˆ’1607 1G/2G (rs1799750) by PCR-restriction fragment length polymorphism (RFLP), while MMP-1 âˆ’519 A/G (rs1144393), MMP-1 âˆ’422 T/A (rs475007), MMP-1 âˆ’340 T/C (rs514921) and MMP-1 âˆ’320 T/C (rs494379) were genotyped by DNA sequencing. </t>
  </si>
  <si>
    <t xml:space="preserve">A positive association was found with MMP-1 âˆ’422 T/A SNP that showed significant risk for regional lymph node metastasis (Pâ€Š=â€Š0.021, Oddâ€™s ratio (OR)â€Š=â€Š3.044, Confidence intervals (CI)â€Š=â€Š1.187â€“7.807). In addition, we found a significant association with lower stomach tumor formation among gastric cancer patients for three adjacent polymorphisms near the transcriptional start sites of [MMP-1 âˆ’422 T/A (Pâ€Š=â€Š0.043, ORâ€Š=â€Š2.182, CIâ€Š=â€Š1.03â€“4.643), MMP-1 âˆ’340 T/C (Pâ€Š=â€Š0.075, ORâ€Š=â€Š1.97, CIâ€Š=â€Š0.94â€“4.158) and MMP-1 âˆ’320 T/C (Pâ€Š=â€Š0.034, ORâ€Š=â€Š2.224, CIâ€Š=â€Š1.064â€“40731)]. </t>
  </si>
  <si>
    <t xml:space="preserve">Although the enhanced expression of MMP-1 was associated with local invasion and poor prognosis in gastric cancer [25], the role of the MMP-1 promoter SNPs and their haplotypes in the development of gastric cancer is currently unknown in any human population. </t>
  </si>
  <si>
    <t xml:space="preserve">In the present study, we conducted a hospital-based case-control study to explore the association of the MMP-1 gene promoter SNPs [âˆ’1607 1G/2G (rs1799750) (MMP-1.1), âˆ’519A/G (rs1144393) (MMP-1.2), âˆ’422T/A (rs475007) (MMP-1.3), âˆ’340C/T (rs514921) (MMP-1.4), and âˆ’320C/T (rs494379) (MMP-1.5)] and their haplotypes with the risk of gastric cancer development in an eastern Indian population. </t>
  </si>
  <si>
    <t xml:space="preserve">We also explored the relationship between the polymorphisms and the clinicopathological factors among gastric cancer patients. The study demonstrated the putative association of MMP-1.3, MMP-1.4, and MMP-1.5 polymorphisms with the risk of lower stomach tumor formation in gastric cancer. </t>
  </si>
  <si>
    <t>rs1144393</t>
  </si>
  <si>
    <t xml:space="preserve">The low degree of linkage disequilibrium between the MMP-1 gene polymorphisms likely reflects the presence of recombination hotspots at this genomic locus. </t>
  </si>
  <si>
    <t xml:space="preserve">Three of the five polymorphisms, i.e., MMP-1.2 (rs1144393), MMP-1.3 (rs475007) and MMP-1.4 (rs514921) have been studied in the international HapMap project, and have been shown to be located near a recombination hotspot and thus accounted for low LD [24]. </t>
  </si>
  <si>
    <t xml:space="preserve">We found nearly 16 haplotypes for studied MMP-1 polymorphisms, none of which contribute a major part in the population. In the MMP-1 gene promoter, in which linkage disequilibrium between polymorphisms is substantially weaker, to partition the different haplotypes would require the genotyping of four of the five polymorphisms (MMP-1.1 and MMP-1.5 are in complete linkage). </t>
  </si>
  <si>
    <t>PMC4100386</t>
  </si>
  <si>
    <t>rs9863274</t>
  </si>
  <si>
    <t xml:space="preserve">However, there were many singular risk loci left (Table S2). </t>
  </si>
  <si>
    <t xml:space="preserve">We noted three singular risk loci among them: rs9863274 located on 3q24, rs104554013 located on 5q21.3, and rs952125 located on 21q21.1. </t>
  </si>
  <si>
    <t xml:space="preserve">The region 3q24 was a well-known CNV-associated locus identified in many studies of lung cancer [25, 30â€“32] and the amplification of this locus [30] was the most prominent difference between squamous cell carcinomas (SCCs) and adenocarcinomas (ACs) [31]. The loss of copy number in 5q21 had been previously reported to be associated with lung cancer [33] and the CNVs of this locus were implicated in clear-cell renal cell carcinoma in patients who smoked [34]. </t>
  </si>
  <si>
    <t>PMC4133960</t>
  </si>
  <si>
    <t>rs1800795</t>
  </si>
  <si>
    <t xml:space="preserve">In breast cancer patients there were substantial genetic findings that increased activity of pro-inflammation-related genes in leucocytes may contribute to persistent CRF [24]. </t>
  </si>
  <si>
    <t xml:space="preserve">Furthermore, single nucleotide polymorphism in the promoter region of the cytokines ILB -511 C&gt;T (rs 16944), IL6 -174 G&gt;C (rs1800795) and TNF -308 G&gt;A (rs 1800629) suggests an inflammatory basis for fatigue [25]. </t>
  </si>
  <si>
    <t xml:space="preserve">Already in 2007, Bower JE [26] summarized emerging evidence that inflammatory processes my be involved in CRF during and after treatment and his group recently examined the hypothesis that CRF is driven by activation of the pro-inflammatory cytokine network [27]. The hypothesis driven view that CRF is related to inflammatory processes [28] or to the serotonin, to the vagal-afferent activation, to the anemia and to the adenosine triphosphate hypotheses [29] has a history since midth of 2007. </t>
  </si>
  <si>
    <t>PMC4190355</t>
  </si>
  <si>
    <t>rs2243250</t>
  </si>
  <si>
    <t xml:space="preserve">To clarify the effects of IL-4 gene polymorphisms on the risk of HBV-related HCC, two common variants, âˆ’590C/T (rs2243250) and âˆ’33C/T (rs2070874), and their relationship with HBV-related disease risk were investigated in a Chinese population. </t>
  </si>
  <si>
    <t xml:space="preserve">The human IL-4 gene is located on chromosome 5q31 and consists of 25 kbps [16]. </t>
  </si>
  <si>
    <t xml:space="preserve">So far, more than 50 allelic variant polymorphisms have been found (http://www.ncbi.nlm.nih.gov/SNP/), including âˆ’590C/T (rs2243250), âˆ’33C/T (rs2070874), +3437C/G (rs2227282), and 2979G/T (rs2227284) [17]. </t>
  </si>
  <si>
    <t xml:space="preserve">The impact of IL-4 gene polymorphisms in the pathogenesis of HBV infection has been investigated, and numerous studies have suggested that IL-4 variants play pivotal roles in hepatitis B vaccine response and HBV infection risk [18]â€“[21]. However, to date, few studies have been conducted to investigate the role of these polymorphisms in HCC development [22]. </t>
  </si>
  <si>
    <t xml:space="preserve">However, to date, few studies have been conducted to investigate the role of these polymorphisms in HCC development [22]. </t>
  </si>
  <si>
    <t xml:space="preserve">In the present study, the two most common promoter polymorphisms of IL-4, âˆ’590C/T (rs2243250) and âˆ’33C/T (rs2070874), were evaluated in four Chinese patient groups â€“ patients with CHB, LC, and HBV-related HCC, and a healthy control group â€“ to determine whether these IL-4 gene polymorphisms contribute to the susceptibility of HBV-related HCC. </t>
  </si>
  <si>
    <t xml:space="preserve">In a meta-analysis conducted by Zheng et al. [20] exploring the IL-4 590C/T polymorphism and its susceptibility to liver disease (including HBV infection, HCV infection, liver cirrhosis, etc.), significant associations between the IL-4 590T polymorphism and increased risk of liver diseases was found in Caucasian populations, but not in Asian populations. </t>
  </si>
  <si>
    <t xml:space="preserve">Another meta-analysis investigating the association of IL-4 polymorphisms with response to HBV vaccine and susceptibility to HBV infection, also found no evidence indicating a correlation between IL-4 polymorphisms (rs2243250 C&gt;T) and susceptibility to HBV infection [21]. </t>
  </si>
  <si>
    <t xml:space="preserve">It is noted that all â€œAsian populationâ€ studies included in the two meta-analyses mentioned above were conducted in China [40]â€“[45]. It is noteworthy that, in the present study, the significant association between CHB in males was found in the CC genotypes of âˆ’589C/T and âˆ’33C/T polymorphisms, as opposed to the T allele in the Caucasian populations studied in the meta-analysis of Zheng et al. [20]. </t>
  </si>
  <si>
    <t>PMC4240164</t>
  </si>
  <si>
    <t>rs57095329</t>
  </si>
  <si>
    <t xml:space="preserve">Genome wide association studies (GWAS) have also drawn attention to polymorphic regions in the genomic segments coding for miR-146a and SLE-susceptibility. </t>
  </si>
  <si>
    <t xml:space="preserve">Within the Asian population, the variant rs57095329 in the promoter region of the miR-146a gene, which is suspected of reducing efficient transcription factor binding (i.e., for Ets-1), contributes to the decreased expression of the miRNA and an increased risk to develop SLE (60). </t>
  </si>
  <si>
    <t xml:space="preserve">Similarly, an increased risk for SLE was identified in European individuals possessing the variant rs2431697 in the intergenic region of miR-146a, which reduces the expression of the miRNA (61). In contrast, screening for SLE-susceptible regions in the genomic segments around miR-146a did not show any significance in an alternate sampling of the Asian population (62). </t>
  </si>
  <si>
    <t>rs2431697</t>
  </si>
  <si>
    <t xml:space="preserve">Similarly, an increased risk for SLE was identified in European individuals possessing the variant rs2431697 in the intergenic region of miR-146a, which reduces the expression of the miRNA (61). </t>
  </si>
  <si>
    <t xml:space="preserve">In contrast, screening for SLE-susceptible regions in the genomic segments around miR-146a did not show any significance in an alternate sampling of the Asian population (62). Taken together, these studies suggest that the under-expression of miR-146a in SLE may contribute to an aberrant IFN-signature during the course of the disease. </t>
  </si>
  <si>
    <t>ss1509426</t>
  </si>
  <si>
    <t xml:space="preserve">In this respect, Freemantle and Moran previously showed that the minimal promoter (MP) of FPGS resides 43bp upstream to the first methionine of the mitochondrial leader sequence and extends 150bp into the first exon [21]. </t>
  </si>
  <si>
    <t xml:space="preserve">We therefore sequenced a 300bp DNA fragment upstream to the first methionine, the entire exon1 as well as the entire 3â€²-UTR; we found that the MP of FPGS was free of mutations, whereas the 3â€²-UTR contained the single nucleotide polymorphism ss1509426 (T1956C) in both parental and MTA C-3 cells. </t>
  </si>
  <si>
    <t xml:space="preserve">Thus, no sequence alterations in these regulatory elements could account for the differences in the expression of the WT and mutant FPGS alleles in MTA C-3 cells. Exon12 of FPGS has transcriptional regulatory capability </t>
  </si>
  <si>
    <t xml:space="preserve">Furthermore, we sought to compare the magnitude of any effects on vascular risk observed for YKLâ€40 to the magnitude of effect observed for 3 alternative systemic inflammatory biomarkers (hsCRP, sICAMâ€1, and fibrinogen). </t>
  </si>
  <si>
    <t xml:space="preserve">Finally, we evaluated the role of a prespecified lead singleâ€nucleotide polymorphism (SNP), rs rs4950928, and 40 additional SNPs at the chitinase 3â€like 1 (CHI3L1) gene locus as potential determinants of YKLâ€40 levels and for their effect on incident vascular events among the 23 294 study participants of European ancestry. </t>
  </si>
  <si>
    <t xml:space="preserve">For the genetic component of the current analysis, genotype data were evaluated for 41 SNPs within 110 kb 5â€² to 40 kb 3â€² of the CHI3L1 encoding YKLâ€40 protein. </t>
  </si>
  <si>
    <t xml:space="preserve">Genotypes for 40 of these SNPs were obtained as part of the WGHS, which used the Illumina (San Diego, CA) HumanHap300 Duo+platform to query a genomeâ€wide panel of tag and candidate SNPs, as described previously.12 Given previous data16 and to avoid issues related to linkage disequilibrium and multiple hypothesis testing, we elected, on an a priori basis, to use rs4950928 as the lead SNP for these analyses. </t>
  </si>
  <si>
    <t xml:space="preserve">Thus, in addition to the above 40 SNPs, genotypes for rs4950928 were derived by imputation with MaCH v.1.0.16 using the HapMap2 release 22 CEU reference panel and had imputation quality of R2=0.91. One of the directly genotyped SNPs, rs946263, was in high linkage disequilibrium (LD; r2=0.78 in 1000 genomes CEU panel) with rs4950928. </t>
  </si>
  <si>
    <t xml:space="preserve">Thus, in addition to the above 40 SNPs, genotypes for rs4950928 were derived by imputation with MaCH v.1.0.16 using the HapMap2 release 22 CEU reference panel and had imputation quality of R2=0.91. </t>
  </si>
  <si>
    <t xml:space="preserve">One of the directly genotyped SNPs, rs946263, was in high linkage disequilibrium (LD; r2=0.78 in 1000 genomes CEU panel) with rs4950928. To investigate the relationship of genetic variation in CHI3L1 to plasma levels of YKLâ€40, we limited our analyses to those women who participated in the plasma component of this study and who were of European ancestry (N=614). </t>
  </si>
  <si>
    <t>rs946263</t>
  </si>
  <si>
    <t xml:space="preserve">One of the directly genotyped SNPs, rs946263, was in high linkage disequilibrium (LD; r2=0.78 in 1000 genomes CEU panel) with rs4950928. </t>
  </si>
  <si>
    <t xml:space="preserve">To investigate the relationship of genetic variation in CHI3L1 to plasma levels of YKLâ€40, we limited our analyses to those women who participated in the plasma component of this study and who were of European ancestry (N=614). Median levels of YKLâ€40 were computed by genotype for each of the 41 SNPs and association tests used to evaluate for statistical significance of any effect of genotype on YKLâ€40 levels. </t>
  </si>
  <si>
    <t xml:space="preserve">Multiple SNPs at the CHI3L1 locus (many in LD with each other) were significantly associated with plasma YKLâ€40 levels. </t>
  </si>
  <si>
    <t xml:space="preserve">For example, as shown in Figure 3 for the prespecified lead SNP at rs4950928, median levels of YKLâ€40 were significantly higher for those with the CC (40.4 ng/mL) than with the GG genotype (17.5 ng/mL), whereas CG heterozygotes had intermediate YKLâ€40 levels (31.0 ng/mL; Pâ€trend in plasma YKLâ€40 levels across genotypes, &lt;0.0001). </t>
  </si>
  <si>
    <t xml:space="preserve">Because genotypes at rs4950928 had been imputed, a second SNP (rs946263) at CHI3L1 that is in high LD with rs4950928, but genotyped directly, was queried and found to show a similar pattern of association with YKLâ€40 levels. Among the remaining 39 SNPs evaluated at CHI3L1 for association with YKLâ€40, rs10399805 had YKLâ€40 levels of 33.4, 40.9, and 97.8 ng/mL for the TT, TA, and AA genotypes, respectively (P=1.9Ã—10âˆ’8). </t>
  </si>
  <si>
    <t xml:space="preserve">Because genotypes at rs4950928 had been imputed, a second SNP (rs946263) at CHI3L1 that is in high LD with rs4950928, but genotyped directly, was queried and found to show a similar pattern of association with YKLâ€40 levels. </t>
  </si>
  <si>
    <t xml:space="preserve">Among the remaining 39 SNPs evaluated at CHI3L1 for association with YKLâ€40, rs10399805 had YKLâ€40 levels of 33.4, 40.9, and 97.8 ng/mL for the TT, TA, and AA genotypes, respectively (P=1.9Ã—10âˆ’8). This association remained significant after adjustment for either rs4950928 or rs946263 (Figure 3, left column). </t>
  </si>
  <si>
    <t>rs10399805</t>
  </si>
  <si>
    <t xml:space="preserve">Among the remaining 39 SNPs evaluated at CHI3L1 for association with YKLâ€40, rs10399805 had YKLâ€40 levels of 33.4, 40.9, and 97.8 ng/mL for the TT, TA, and AA genotypes, respectively (P=1.9Ã—10âˆ’8). </t>
  </si>
  <si>
    <t xml:space="preserve">This association remained significant after adjustment for either rs4950928 or rs946263 (Figure 3, left column). However, as also shown in Figure 3 (right 3 columns) and in Table 5, we did not observe, in the full sample set, a statistically significant association between polymorphism at rs4950928 and incident vascular events for the combined endpoint of all major vascular events (HR, 1.09; P=0.59), for CV deaths (HR, 1.05; P=0.69), for allâ€cause mortality (HR, 0.96; P=0.35), or for either MI (HR, 1.09; P=0.34) or thromboembolic stroke (HR, 0.98; P=0.79). </t>
  </si>
  <si>
    <t xml:space="preserve">This association remained significant after adjustment for either rs4950928 or rs946263 (Figure 3, left column). </t>
  </si>
  <si>
    <t xml:space="preserve">However, as also shown in Figure 3 (right 3 columns) and in Table 5, we did not observe, in the full sample set, a statistically significant association between polymorphism at rs4950928 and incident vascular events for the combined endpoint of all major vascular events (HR, 1.09; P=0.59), for CV deaths (HR, 1.05; P=0.69), for allâ€cause mortality (HR, 0.96; P=0.35), or for either MI (HR, 1.09; P=0.34) or thromboembolic stroke (HR, 0.98; P=0.79). </t>
  </si>
  <si>
    <t xml:space="preserve">Similar data were observed for rs946263, rs10399805, and for the remaining 40 SNPs in CHI3L1 (Table 6). Also shown in Table 6 are imputed data for rs872129, an additional SNP at the CHI3L1 locus that has been used in at least 1 previous study of YKLâ€40.9 </t>
  </si>
  <si>
    <t xml:space="preserve">The association with stroke persisted after control for several lipid and nonlipid CV risk factors and had a magnitude of effect similar to that of the nonspecific inflammatory biomarker, hsCRP (Figure 2). </t>
  </si>
  <si>
    <t xml:space="preserve">In these analyses, both environmental and genetic factors influenced YKLâ€40 levels, though SNPs associated with lifelong differences in plasma YKLâ€40 levels, including the lead SNP at rs4950928, were not, in turn, significantly associated with incident vascular events. </t>
  </si>
  <si>
    <t xml:space="preserve">Earlier clinical data relating plasma YKLâ€40 to vascular disease and vascular risk factors have included crossâ€sectional and retrospective studies. For example, in previous studies as in our data, YKLâ€40 levels have been found to increase with age, blood pressure, and severity of insulin resistance.25â€“26 However, it is difficult in crossâ€sectional or retrospective study designs to discern whether elevations of YKLâ€40 precede or are a result of specific vascular or metabolic abnormalities. </t>
  </si>
  <si>
    <t xml:space="preserve">Despite expression in several disease states, the function of YKLâ€40 in humans remains uncertain. </t>
  </si>
  <si>
    <t xml:space="preserve">In our data, and as shown in patients with or at risk for asthma,16 genetic polymorphism at CHI3L1 has a major effect on plasma YKLâ€40 levels, with more than a doubling of levels when comparing individuals with the CC and GG genotypes at rs4950928. </t>
  </si>
  <si>
    <t xml:space="preserve">Yet, unlike earlier data for asthma, where genotypes associated with higher YKLâ€40 levels were also associated with a higher prevalence of asthma,16 we were unable to detect a statistically significant influence of genotype on incident vascular events. However, the total number of vascular events is relatively modest in our secondary genomic analyses, particularly for events of thromboembolic stroke, where the plasma data are most informative. </t>
  </si>
  <si>
    <t>PMC4407186</t>
  </si>
  <si>
    <t>rs8007267</t>
  </si>
  <si>
    <t xml:space="preserve">Furthermore decreased BH4 levels have been demonstrated to lead to NOS uncoupling, which results in increased oxidative and nitrative stress (Chen et al., 2014). </t>
  </si>
  <si>
    <t xml:space="preserve">The authors previously described that a haplotype of three SNPs (rs8007267, rs3783641 and rs10483639) at the GCH1 genomic locus influences plasma GCH1 activity and BH4 levels (Antoniades et al., 2008) and identified BH4 as a vascular defence mechanism against inflammation-induced endothelial dysfunction (Antoniades et al., 2011). </t>
  </si>
  <si>
    <t xml:space="preserve">Consequently the authors propose that a link between BH4 levels, oxidative stress, and neuroinflammation could represent the mechanism underlying GCH1-associated Parkinsonâ€™s disease. Fitting well with this model, and possibly supporting Ryan et al.â€™s view, we found that the GCH1 SNP (rs11158026), recently identified as a risk variant for Parkinsonâ€™s disease (Nalls et al., 2014), is in moderate linkage disequilibrium (r2 0.457; Dâ€™ 0.932) with the SNPs constituting the functional haplotype. </t>
  </si>
  <si>
    <t>rs11158026</t>
  </si>
  <si>
    <t xml:space="preserve">Consequently the authors propose that a link between BH4 levels, oxidative stress, and neuroinflammation could represent the mechanism underlying GCH1-associated Parkinsonâ€™s disease. </t>
  </si>
  <si>
    <t xml:space="preserve">Fitting well with this model, and possibly supporting Ryan et al.â€™s view, we found that the GCH1 SNP (rs11158026), recently identified as a risk variant for Parkinsonâ€™s disease (Nalls et al., 2014), is in moderate linkage disequilibrium (r2 0.457; Dâ€™ 0.932) with the SNPs constituting the functional haplotype. </t>
  </si>
  <si>
    <t xml:space="preserve">This possibly suggests a potential functional basis for the association of this variant to Parkinsonâ€™s disease. The authors have also demonstrated the existence of an interaction between Î±-synuclein, mitochondrial function and GCH1 activity. </t>
  </si>
  <si>
    <t>PMC4685156</t>
  </si>
  <si>
    <t>rs1061234</t>
  </si>
  <si>
    <t xml:space="preserve">The analysis reveals that both Royal Kelantan Malay genomes shared all the 10 SNPs identified by Maran (Single Nucleotide Polymorphims (SNPs) genotypic profiling of Malay patients with and without Helicobacter pylori infection in Kelantan, 2011) and one SNP from GWAS study. </t>
  </si>
  <si>
    <t xml:space="preserve">In addition, the analysis also reveals that both Royal Kelantan Malay genomes shared 3 SNP markers; HBG1 (rs1061234), HBB (rs1609812) and BCL11A (rs766432) where all three markers were associated with beta-thalassemia. </t>
  </si>
  <si>
    <t xml:space="preserve">The analysis revealed that both Royal Kelantan Malays (Melayu Kelantan) genomes shared 3 SNP markers, where all three markers were associated with beta-thalassemia. </t>
  </si>
  <si>
    <t xml:space="preserve">The SNPs implicated in the disease, rs1061234, rs1609812 and rs766432 were identified in the HBG1, HBB and BCL11A genes, respectively. </t>
  </si>
  <si>
    <t xml:space="preserve">BCL11A functions as a myeloid and B-cell proto-oncogene and plays important roles in leukemogenesis and hematopoiesis. An essential factor in lymphopoiesis is required for B-cell formation in fetal liver and may function as a modulator of the transcriptional repression activity of ARP1. </t>
  </si>
  <si>
    <t>rs3129900</t>
  </si>
  <si>
    <t xml:space="preserve">In severe cases, a single therapeutic dose of aspirin can provoke violent bronchospasm, loss of consciousness, and respiratory arrest (Obase et al., 2005). </t>
  </si>
  <si>
    <t xml:space="preserve">Besides these variations, we also identified other disease associated SNPs found in both Royal individuals (TableÂ 3).Table 3 Disease associated SNPs with their respective drugs  dbSNP ID  Gene  Disease  Drugs  rs3129900 C6orf10Osteoarthritis and acute painLumiracoxib rs4149056 SLCCO1BSimvastin rs3918290 DPYDPurine-Pyrimidine Metabolisme, Inborn errorsFluorouracil rs9923231 VKORC1ThrombosisWarfarin </t>
  </si>
  <si>
    <t>rs2032582</t>
  </si>
  <si>
    <t xml:space="preserve">Out of 66 SNPs, three of them in the coding region of ABCB1 gene such as 2677G&gt;T/A (exon 21, rs2032582), 3435C&gt;T (exon 26, rs1045642), and 1236C&gt;T (exon 12, rs1128503) are extensively studied and characterized. </t>
  </si>
  <si>
    <t xml:space="preserve">Studies have shown these polymorphisms to be associated with altered mRNA levels,52 protein folding,53 and drug pharmacokinetics.54 The 2677G&gt;T/A polymorphism is a triallelic variant, and it is found in the wild-type sequence with G at nucleotide 2677 and in the variant sequence with A or T. It is located on the intracellular side of P-gp after transmembrane region 10. </t>
  </si>
  <si>
    <t>rs12208357</t>
  </si>
  <si>
    <t xml:space="preserve">Computational Predictions for Coding SNPs </t>
  </si>
  <si>
    <t xml:space="preserve">For the SLC22A1 gene, which encodes the Oct1 protein, results from the analysis of two cSNPs (rs12208357 and rs34059508) are discussed here. </t>
  </si>
  <si>
    <t xml:space="preserve">The analysis of rs34130495 is reported in the Figure S1. The rs12208357â€”a C/T substitution in the first exon of SLC22A1 (Figure 1A)â€”causes R61C amino acid substitution into an extracellular topological domain of Oct1 protein (organic cation transporter 1; UniProt ID O15245) involved in the binding of the substrate. </t>
  </si>
  <si>
    <t>rs1801278</t>
  </si>
  <si>
    <t xml:space="preserve">In addition, taking advantage of public human transcriptome data (available at Gene Expression Atlas; [15]) we found that SLC22A1 has high tissue-specific expression, mainly restricted to the liver (Figure S10). </t>
  </si>
  <si>
    <t xml:space="preserve">For the IRS1 gene, we focused on a cSNP (rs1801278) in the exon 1 that causes the G971R change. </t>
  </si>
  <si>
    <t xml:space="preserve">Notably, it is often referred to as G972R, even thoughâ€”according to dbSNP and UniProt databasesâ€”the exact nomenclature is G971R. Thus, we will refer to it as â€œG971Râ€. </t>
  </si>
  <si>
    <t>rs1799853</t>
  </si>
  <si>
    <t xml:space="preserve">This is in line with the pleiotropic role of Irs1 protein in the activation of the PI3K/AKT1/GSK3 signaling pathway, and, consequently, in the stimulation of glucose transport and of glycogen synthesis [16]. </t>
  </si>
  <si>
    <t xml:space="preserve">Finally, we analyzed cSNPs (rs1799853 and rs1057910) in the CYP2C9 gene associated with sulphonylureas resistance. </t>
  </si>
  <si>
    <t xml:space="preserve">The gene encodes for cytochrome P450-2C9, a hepatic enzyme involved in the metabolism of most of sulphonylureas. The rs1799853 is a C/T variation in the exon 3 (R144C; Figure 1C) and is associated with resistance to sulphamethaxazole in T2D patients [17,18]. </t>
  </si>
  <si>
    <t xml:space="preserve">Interestingly, as schematized in Figure 2, rs34130495 (in the SLC22A1 gene) disrupts the consensus sequence recognized by Tcf12, Tfap2a, Tfap2c and Max, and the rs35167514 in the same gene alters a binding site for Max, a master transcriptional regulator. </t>
  </si>
  <si>
    <t xml:space="preserve">The SNP rs1801278 (IRS1 gene) falls within a Pol2a consensus sequence, while the rs3842570 in CAPN10 gene falls within the binding site of Znf263, a negative transcriptional regulator. </t>
  </si>
  <si>
    <t xml:space="preserve">Using a similar approach, we also analyzed whether drug resistance-associated SNPs map to genomic regions hypersensitive to DNAseI digestion, i.e., nucleosome-free transcriptional regulatory regions usually accessible to transcription factors. In line with the previous analysis, the rs34130495 and rs35167514 SNPs in SLC22A1 falls within a strong DNAseI hypersensitive site (DHS), supported by experimental evidence in 80 cell lines. </t>
  </si>
  <si>
    <t xml:space="preserve">Weaker evidence has been also found for rs5030952 in CAPN10 and rs757110 in ABCC8 genes (DHS reported in 23 and 14 cell lines, respectively). </t>
  </si>
  <si>
    <t xml:space="preserve">The rs12208357 in SLC22A1 gene falls in a DHS were reported only in hepatocytes and medulloblastoma, while, for the SNP rs3842570, in chorion cells and pancreatic islets. </t>
  </si>
  <si>
    <t xml:space="preserve">Similar analysis was also carried out on computationally predicted consensus for TFBS (Jaspar and TRANSFAC databases). The rs5219 SNPâ€”which causes the K23E substitution in KCNJ11 gene (Figure S3)â€”maps to the consensus of the nuclear receptor PPARÎ³, and it is predicted to alter the binding affinity of this TF, a crucial player in glucose and lipid homeostasis and that is associated with metabolic disorders [19]. </t>
  </si>
  <si>
    <t>rs3792267</t>
  </si>
  <si>
    <t xml:space="preserve">The new transcript reconstructed from RNA-Seq overlaps an AceView [20] gene model (CAPN10 and GPR35.mAug10-unspliced) and EST BF528146. </t>
  </si>
  <si>
    <t xml:space="preserve">Similarly, the SNP rs3792267â€”located in the third intron of the same geneâ€”overlaps a new transcribed regionâ€”unspliced ESTs (BQ899318, AL703891 and DA094595) from sciatic nerve and cerebellum libraries and a transcript annotated as â€œretained intronâ€ in Ensembl and GENCODE databases (ENST00000494738). </t>
  </si>
  <si>
    <t xml:space="preserve">Taking advantage of RNA-Seq transcript reconstruction combined with a RT-PCR assay in RT+ (Reverse Transcriptase) and RT-cDNA from HEK293 cell line (Methods), we could confirm that both of the SNPs map to actively transcribed regions, despite being currently annotated as â€œintronicâ€ SNPs of the CAPN10 gene. Direct Sanger sequencing validated our findings (Figure 3). </t>
  </si>
  <si>
    <t xml:space="preserve">We concluded that rs5030952 should be considered an â€intronicâ€ SNP of this new transcript encompassing CAPN10 and GPR35 loci. </t>
  </si>
  <si>
    <t xml:space="preserve">Similarly, we found that the intronic SNPs associated with TCF7L2 (rs12255372 and rs7903146) map to a transcribed region (data not shown) and overlap two unspliced ESTs (details in the Table S1). </t>
  </si>
  <si>
    <t xml:space="preserve">Finally, taking advantage of our recently publishedâ€”and still unpublishedâ€”RNA-Seq datasets, we investigated whether the presence of these SNPs may correlate to gene expression levels. RNA-Seq datasets of two HEK293 replicates, 22 thyroid [21], 2 MCF7 [22], eight heart biopsies (manuscript in preparation) were analyzed in order to find samples homozygous for the wild-type, heterozygous or homozygous for the alternative alleles. </t>
  </si>
  <si>
    <t>rs5219</t>
  </si>
  <si>
    <t xml:space="preserve">Interestingly, we found that all analyzed SNPs fall within at least one TF binding site or genomic region overlapping a DHS and/or CpG island or a splicing regulatory region, according to public ChIP-Seq data and computational predictions. </t>
  </si>
  <si>
    <t xml:space="preserve">In particular, since few studies investigated the role of polymorphism rs5219 in the KCNJ11 gene in therapeutic response to sulphonylureas [9] or hypoglycemia risk [29], we inferred that this SNP falls in a PPARÎ³ binding site and within a CpG island located in the gene body, possibly linking such variant to altered KCNJ11 expression. </t>
  </si>
  <si>
    <t xml:space="preserve">However, although we could not find any statistically significant association between this SNP and mRNA levels in our RNA-Seq datasets, we cannot definitely exclude such a mechanism. More interestingly, we found that SNPs, until now annotated as â€œintronicâ€ or â€œintergenicâ€, are misannotated. </t>
  </si>
  <si>
    <t xml:space="preserve">Indeed, through ab initio transcriptome reconstruction and experimental validations we have shown they map inside mature mRNAs. </t>
  </si>
  <si>
    <t xml:space="preserve">Two intronic CAPN10 SNPs (rs3842570 and rs3792267) belong to actively transcribed (and spliced) CAPN10 transcripts. </t>
  </si>
  <si>
    <t xml:space="preserve">Our findings are in line with the gene predictions of AceView database and with ESTs. Notably, the former SNP (a 1 bp deletion) is located in an intron splicing enhancer region, and its presence is predicted to affect the binding of two different splicing factors. </t>
  </si>
  <si>
    <t>PMC5036872</t>
  </si>
  <si>
    <t>rs10784774</t>
  </si>
  <si>
    <t xml:space="preserve">Several eQTLs have been identified in monocytes (53,54). </t>
  </si>
  <si>
    <t xml:space="preserve">The variant rs10784774 at the 12q15 locus was shown to regulate a series of genes, with an especially strong effect detected for LYZ and CREB1, genes with important functions for bacterial defense and transcriptional regulation of monocytes (55,56). </t>
  </si>
  <si>
    <t xml:space="preserve">Neutrophils are another subset of cells essential for the direct bacterial destruction and immune cell regulation via secretion of cytokines (57). Hundreds of eQTLs have been identified to regulate gene expression in human neutrophils (58), including several associated with neutrophil function. </t>
  </si>
  <si>
    <t xml:space="preserve">The binding of Snail1 to the enhancer disrupts enhancer-promoter colocalization and silences TERT transcription. </t>
  </si>
  <si>
    <t xml:space="preserve">The high risk variant of rs2853677 disrupts the Snail1 binding site and derepresses TERT expression in response to Snail1 upregulation, thus increasing lung adenocarcinoma susceptibility. </t>
  </si>
  <si>
    <t xml:space="preserve">Our data suggest that Snail1 may be a co-factor of rs2853677 for predicting lung adenocarcinoma susceptibility and prognosis. </t>
  </si>
  <si>
    <t>rs2736100</t>
  </si>
  <si>
    <t xml:space="preserve">Lung cancer associated SNPs were analyzed by GWAS in patients of various ethnic backgrounds. </t>
  </si>
  <si>
    <t xml:space="preserve">A Chinese group identified two intronic SNPs (rs2736100 at 5p15.33 and rs4488809 at 3q28) and two intergenic SNPs (rs753955 at 13q12.12 and rs12296850 at 12q23.1) with MAFs &gt; 0.25 that are associated with lung cancer in a Chinese population [9]. </t>
  </si>
  <si>
    <t xml:space="preserve">Another two SNPs (rs2853677 at 5p15.33 and rs2741354 at 8q21.1) have been reported to be associated with lung cancer in Japanese and European populations, respectively [10, 11]. However, how these SNPs affect lung cancer susceptibility is completely unknown. </t>
  </si>
  <si>
    <t xml:space="preserve">Another two SNPs (rs2853677 at 5p15.33 and rs2741354 at 8q21.1) have been reported to be associated with lung cancer in Japanese and European populations, respectively [10, 11]. </t>
  </si>
  <si>
    <t xml:space="preserve">However, how these SNPs affect lung cancer susceptibility is completely unknown. Here, we investigated these 6 previously reported risk loci and confirmed that rs2853677 in the second intron of the telomerase reverse transcriptase (TERT) gene is associated with a high risk of lung adenocarcinoma in the Han Chinese population. </t>
  </si>
  <si>
    <t xml:space="preserve">However, how these SNPs affect lung cancer susceptibility is completely unknown. </t>
  </si>
  <si>
    <t xml:space="preserve">Here, we investigated these 6 previously reported risk loci and confirmed that rs2853677 in the second intron of the telomerase reverse transcriptase (TERT) gene is associated with a high risk of lung adenocarcinoma in the Han Chinese population. </t>
  </si>
  <si>
    <t xml:space="preserve">A DNA fragment encompassing rs2853677 functions as an enhancer, which increases TERT transcription when colocalizing with TERT promoter. Snail1 binds to the enhancer, reconfigures the chromatin structure within the TERT gene, and represses TERT transcription. </t>
  </si>
  <si>
    <t xml:space="preserve">Snail1 binds to the enhancer, reconfigures the chromatin structure within the TERT gene, and represses TERT transcription. </t>
  </si>
  <si>
    <t xml:space="preserve">The high risk allele of rs2853677 disrupts the Snail1 binding site, causing derepression of TERT transcription in response to Snail1 upregulation. </t>
  </si>
  <si>
    <t xml:space="preserve">Our data implicate that rs2853677 may be a potential biomarker for prognosis in Snail1 associated cancer. </t>
  </si>
  <si>
    <t xml:space="preserve">The TERT gene encodes the catalytic subunit of telomerase, the ribonucleoprotein complex that maintains telomere length. </t>
  </si>
  <si>
    <t xml:space="preserve">To test whether rs2853677 resides in a cis-regulatory element of TERT, a 600 bp fragment encompassing the rs2853677 was amplified from human A549 cellular DNA that carries the T/C genotype of rs2853677. </t>
  </si>
  <si>
    <t xml:space="preserve">PCR products with the T or C allele were inserted into a construct containing a luciferase reporter gene, upstream of the TERT promoter in the original or inverted orientation. Luciferase reporter constructs were transfected into HEK293 cells, and the âˆ’ 518 to + 10 fragment exhibited basal promoter activity. </t>
  </si>
  <si>
    <t xml:space="preserve">Our data indicate that rs2853677 is located in a functional enhancer of TERT. </t>
  </si>
  <si>
    <t xml:space="preserve">Thus, the polymorphism of rs2853677 may affect the transcription of TERT by altering the binding affinity of a transcription factor. </t>
  </si>
  <si>
    <t xml:space="preserve">rs2853677-C disrupts a binding site for Snail1 and abolishes the suppressive role of Snail1 in TERT transcription Bioinformatic analysis revealed that CG[C/T]CTG is a potential binding site of the Snail family of proteins. </t>
  </si>
  <si>
    <t xml:space="preserve">Neither Snail2 or Snail3 binds to either oligo. </t>
  </si>
  <si>
    <t xml:space="preserve">We then examined the effect of polymorphism rs2853677 on the in vivo occupancy of Snail1 to the consensus binding site using ChIP analysis. </t>
  </si>
  <si>
    <t xml:space="preserve">We analyzed the genotype of rs2853677 in 5 human lung cancer cell lines, including A549, H1229, H69, H209 and H446. H446 and H209, which carry the T/T and C/C genotypes, respectively, were selected for further analysis. </t>
  </si>
  <si>
    <t xml:space="preserve">We analyzed the genotype of rs2853677 in 5 human lung cancer cell lines, including A549, H1229, H69, H209 and H446. </t>
  </si>
  <si>
    <t xml:space="preserve">H446 and H209, which carry the T/T and C/C genotypes, respectively, were selected for further analysis. Snail1 conjugated with FLAG at its C-terminus was transfected into these two cell lines. </t>
  </si>
  <si>
    <t xml:space="preserve">Enrichment fold was evaluated by real-time PCR. </t>
  </si>
  <si>
    <t xml:space="preserve">Upper panels showed genotype of rs2853677 in H446 and H209 cells. </t>
  </si>
  <si>
    <t xml:space="preserve">Lower panels showed relative fold enrichment of Snail1 in the TERT intronic enhancer. CDH1 promoter was used as a positive control and its enrichment was set to 1.0. Actin was used as a negative control. </t>
  </si>
  <si>
    <t xml:space="preserve">These data indicate that Snail1 can bind to the enhancer and repress TERT transcription by inhibiting enhancer activity. </t>
  </si>
  <si>
    <t xml:space="preserve">The C allele of rs2853677 disrupts the association of Snail1 and prevents TERT downregulation in response to Snail1 upregulation. </t>
  </si>
  <si>
    <t xml:space="preserve">The well-known function of Snail1 is to promote the epithelial-mesenchymal transition (EMT), a process that is critical for cancer malignancy and metastasis. We accessed The Cancer Genome Atlas (TCGA) public database to analyze any correlation among Snail1, TERT and E-cadherin (an important cell-cell adherent junction protein whose downregulation is a golden mark of the EMT) in lung adenocarcinoma. </t>
  </si>
  <si>
    <t xml:space="preserve">Snail1 associates with the enhancer, disrupting enhancer-promoter physical interaction, downregulating TERT transcription. </t>
  </si>
  <si>
    <t xml:space="preserve">The C allele of rs2853677 disrupts the binding site of Snail1, thereby abolishing the suppressive effect of Snail1 on TERT transcription (Figure 3D). </t>
  </si>
  <si>
    <t xml:space="preserve">Therefore, Snail1 executes dual functions in tumorigenesis. </t>
  </si>
  <si>
    <t xml:space="preserve">The C allele of rs2853677, however, disrupts the Snail1 binding site and derepresses the expression of TERT by Snail1, blocking the inhibitory effect of Snail1 on tumorigenesis and thus increasing lung cancer susceptibility. </t>
  </si>
  <si>
    <t xml:space="preserve">Although the well-known function of Snail1 is to promote the EMT, rs2853677 does not seem to affect the EMT. Unexpectedly, rs2853677 is associated only with lung adenocarcinoma and is not related to SCLC, although SCLC expresses similar levels of Snail1 compared with lung adenocarcinoma (Supplementary Figure S1) and SCLC expresses more TERT than lung adenocarcinoma [33, 34]. </t>
  </si>
  <si>
    <t>rs821722</t>
  </si>
  <si>
    <t xml:space="preserve">To identify the SNPs associated with susceptibility to FTND, we set the reduced type I error rate at 10âˆ’6. </t>
  </si>
  <si>
    <t xml:space="preserve">Based on the marginal p-values, we identify 1 SNP (rs821722, p = 9.54 Ã— 10âˆ’7) to be associated with ftnd_1 and 1 SNP (rs3138134, p = 7.94 Ã— 10âˆ’7) with ftnd_3. </t>
  </si>
  <si>
    <t xml:space="preserve">The other four FTND items are not associated with any SNP. The derived phenotype based on ftnd_total is also not associated with any SNP. </t>
  </si>
  <si>
    <t>rs17538699</t>
  </si>
  <si>
    <t xml:space="preserve">Besides, the SNP that is associated with ftnd_1 is also associated with ftnd_total (binary). </t>
  </si>
  <si>
    <t xml:space="preserve">On the other hand, using the proposed multivariate test, we identify 9 SNPs (rs17538699, rs17798885, rs2245261, rs4077464, rs4658846, rs4658847, rs6553017, rs7672047, rs944582) to be associated with the six FTND phenotype variables. </t>
  </si>
  <si>
    <t xml:space="preserve">This demonstrates that combining multiple phenotypes can increase the power of identifying markers that may not be, otherwise, chosen using marginal tests. In addition, marginal tests may identify those SNPs that only contribute to a particular phenotype. </t>
  </si>
  <si>
    <t xml:space="preserve">Effect of UDP-Glucuronosyltransferase (UGT) 1A Polymorphism (rs8330 and rs10929303) on Glucuronidation Status of Acetaminophen </t>
  </si>
  <si>
    <t xml:space="preserve">Interindividual variability in polymorphic uridine diphosphate-glucuronosyltransferase 1A1 (UGT1A1) ascribed to genetic diversity is associated with relative glucuronidation level among individuals. </t>
  </si>
  <si>
    <t xml:space="preserve">The present research was aimed to study the effect of 2 important single nucleotide polymorphisms (SNPs; rs8330 and rs10929303) of UGT1A1 gene on glucuronidation status of acetaminophen in healthy volunteers (n = 109). </t>
  </si>
  <si>
    <t xml:space="preserve">Among enrolled volunteers, 54.13% were male (n = 59) and 45.87% were female (n = 50). The in vivo activity of UGT1A1 was investigated by high-performance liquid chromatography-based analysis of glucuronidation status (ie, acetaminophen and acetaminophen glucuronide) in human volunteers after oral intake of a single dose (1000 mg) of acetaminophen. </t>
  </si>
  <si>
    <t xml:space="preserve">The TaqMan SNP genotyping assay was used for UGT1A1 genotyping. </t>
  </si>
  <si>
    <t xml:space="preserve">The wild-type genotype (C/C) was observed the most frequent one for both SNPs (rs8330 and rs10929303) and associated with fast glucuronidator phenotypes. </t>
  </si>
  <si>
    <t xml:space="preserve">The distribution of variant genotype (G/G) for SNP rs8330 was observed in 5% of male and 8% of the female population; however, for SNP rs10929303, the G/G genotype was found in 8% of both genders. A trimodal distribution (fast, intermediate, and slow) based on phenotypes was observed. </t>
  </si>
  <si>
    <t xml:space="preserve">The distribution of variant genotype (G/G) for SNP rs8330 was observed in 5% of male and 8% of the female population; however, for SNP rs10929303, the G/G genotype was found in 8% of both genders. </t>
  </si>
  <si>
    <t xml:space="preserve">A trimodal distribution (fast, intermediate, and slow) based on phenotypes was observed. Among the male participants, the glucuronidation phenotypes were observed as 7% slow, 37% intermediate, and 56% fast glucuronidators; however, these findings for the females were slightly different as 8%, 32%, and 60% respectively. </t>
  </si>
  <si>
    <t xml:space="preserve">Among the male participants, the glucuronidation phenotypes were observed as 7% slow, 37% intermediate, and 56% fast glucuronidators; however, these findings for the females were slightly different as 8%, 32%, and 60% respectively. </t>
  </si>
  <si>
    <t xml:space="preserve">The k-statistics revealed a compelling evidence for good concordance between phenotype and genotype with a k value of 1.00 for SNP rs8330 and 0.966 for SNP rs10929303 in our population. </t>
  </si>
  <si>
    <t xml:space="preserve">Genotypic and phenotypic characterization of UGT1A1 among healthy population may endorse the emerging concept of â€œPrecision Medicineâ€ based on the valuable information regarding genetic polymorphism and associated individualsâ€™ capacity of glucuronidation. </t>
  </si>
  <si>
    <t xml:space="preserve">In the present study, the effect of UGT1A polymorphism (rs8330 and rs10929303) was studied on glucuronidation status of acetaminophen among local healthy male and female volunteers. </t>
  </si>
  <si>
    <t xml:space="preserve">TaqMan SNP genotyping assay for UGT1A1 gene polymorphism </t>
  </si>
  <si>
    <t xml:space="preserve">SNPs (rs10929303, c.1813C&gt;T; rs8330, c.2042C&gt;G) of the UGT1A1 gene in 3â€² untranslated region (3â€²UTR) was studied by using sequence-specific TaqMan probes by real-time PCR (ViiAâ„¢ 7 System with Interchangeable block [96- and 384-well plate], OptiFlexâ„¢ System) manufactured by Applied Biosystem, USA. </t>
  </si>
  <si>
    <t xml:space="preserve">Oligonucleotide probes containing fluorescein amidite and VIC fluorescent dyes were used for UGT1A1 gene polymorphisms. Following the qPCR, the results were interpreted by allele discrimination plots (Figures 1 and 2) using ViiA 7â„¢ Software, Applied Biosystem. </t>
  </si>
  <si>
    <t xml:space="preserve">A total of 109 human volunteers (male = 59, female = 50) were genotyped in this study. </t>
  </si>
  <si>
    <t xml:space="preserve">Two SNPs (rs10929303, rs8330) were studied in 3â€² untranslated region of UGT1A1 gene. </t>
  </si>
  <si>
    <t xml:space="preserve">Mutant alleles for SNPs, rs10929303 and rs8330, were identified as alleles having a substitution at the positions of nucleotides, 1813 and 2042, respectively. In our study, the major genotypes for SNP (rs8330) are C/C &amp; C/G and for SNP (rs10929303) are C/C &amp; C/T, respectively, in both male and female. </t>
  </si>
  <si>
    <t xml:space="preserve">Mutant alleles for SNPs, rs10929303 and rs8330, were identified as alleles having a substitution at the positions of nucleotides, 1813 and 2042, respectively. </t>
  </si>
  <si>
    <t xml:space="preserve">In our study, the major genotypes for SNP (rs8330) are C/C &amp; C/G and for SNP (rs10929303) are C/C &amp; C/T, respectively, in both male and female. The frequency distribution of homozygous wild-type, heterozygous and homozygous mutant alleles, and the genotype frequency for both SNPs are summarized in Table 2. </t>
  </si>
  <si>
    <t xml:space="preserve">In our study, the major genotypes for SNP (rs8330) are C/C &amp; C/G and for SNP (rs10929303) are C/C &amp; C/T, respectively, in both male and female. </t>
  </si>
  <si>
    <t xml:space="preserve">The frequency distribution of homozygous wild-type, heterozygous and homozygous mutant alleles, and the genotype frequency for both SNPs are summarized in Table 2. The allelic frequencies of both SNPs (rs8330 and rs10929303) in male and female are in Hardy-Weinberg equilibrium. </t>
  </si>
  <si>
    <t xml:space="preserve">The frequency distribution of homozygous wild-type, heterozygous and homozygous mutant alleles, and the genotype frequency for both SNPs are summarized in Table 2. </t>
  </si>
  <si>
    <t xml:space="preserve">The allelic frequencies of both SNPs (rs8330 and rs10929303) in male and female are in Hardy-Weinberg equilibrium. </t>
  </si>
  <si>
    <t xml:space="preserve">The genotype frequencies of UGT1A1 gene SNPs (rs8330 and rs10929303) differ insignificantly (p-value &gt; 0.05) among male and female volunteers. The concordance was calculated between UGT1A1 genotype and phenotype statistically. </t>
  </si>
  <si>
    <t xml:space="preserve">The genotype frequencies of UGT1A1 gene SNPs (rs8330 and rs10929303) differ insignificantly (p-value &gt; 0.05) among male and female volunteers. </t>
  </si>
  <si>
    <t xml:space="preserve">The concordance was calculated between UGT1A1 genotype and phenotype statistically. The k-statistics revealed an outstanding degree of association between phenotype and genotype with a Îº value of 1.00 in both male and female participants for SNP rs8330 as shown in Table 3. </t>
  </si>
  <si>
    <t xml:space="preserve">The concordance was calculated between UGT1A1 genotype and phenotype statistically. </t>
  </si>
  <si>
    <t xml:space="preserve">The k-statistics revealed an outstanding degree of association between phenotype and genotype with a Îº value of 1.00 in both male and female participants for SNP rs8330 as shown in Table 3. </t>
  </si>
  <si>
    <t xml:space="preserve">The Îº value also indicated good concordance between genotype (rs10929303) and phenotype (Îº = 0.966) as shown in Table 4. No association of specific glucuronidator phenotypes was found between male and female volunteers (Ï‡2 = 0.582; P = 0.748). </t>
  </si>
  <si>
    <t xml:space="preserve">The Îº value also indicated good concordance between genotype (rs10929303) and phenotype (Îº = 0.966) as shown in Table 4. </t>
  </si>
  <si>
    <t xml:space="preserve">No association of specific glucuronidator phenotypes was found between male and female volunteers (Ï‡2 = 0.582; P = 0.748). For SNP rs8330, the frequency distribution data of slow and intermediate glucuronidator phenotypes and the associated genotypes for male and female volunteers are given in Tables 5 and 6, respectively. </t>
  </si>
  <si>
    <t xml:space="preserve">No association of specific glucuronidator phenotypes was found between male and female volunteers (Ï‡2 = 0.582; P = 0.748). </t>
  </si>
  <si>
    <t xml:space="preserve">For SNP rs8330, the frequency distribution data of slow and intermediate glucuronidator phenotypes and the associated genotypes for male and female volunteers are given in Tables 5 and 6, respectively. </t>
  </si>
  <si>
    <t xml:space="preserve">The comparative data of genotypes for SNP rs10929303 and associated glucuronidator phenotypes in male and female volunteers are shown in Tables 7 and 8, respectively. </t>
  </si>
  <si>
    <t xml:space="preserve">Acetaminophen glucuronide is a major conjugate formed during acetaminophen biotransformation among conjugates of sulfate, cysteine, and mercapturate as reported by Pabba et al27 in healthy Indian population. </t>
  </si>
  <si>
    <t xml:space="preserve">In our research, the genetic polymorphism of UGT1A (rs8330 and rs10929303) in local population has been studied and reported for the first time in Pakistan. </t>
  </si>
  <si>
    <t xml:space="preserve">No authentic study has been accessed through standard databases and search engines with the focus of UGT1A1 genotypes being reported here (rs8330 and rs10929303) and their effect on the phenotypic distribution for Pakistani population. The major aim of the research was to study the association or concordance between UGT1A1 genotype and glucuronidation phenotype. </t>
  </si>
  <si>
    <t xml:space="preserve">No authentic study has been accessed through standard databases and search engines with the focus of UGT1A1 genotypes being reported here (rs8330 and rs10929303) and their effect on the phenotypic distribution for Pakistani population. </t>
  </si>
  <si>
    <t xml:space="preserve">The major aim of the research was to study the association or concordance between UGT1A1 genotype and glucuronidation phenotype. Our results showed a good association between UGT1A1 genotype for both SNPs (rs8330 and rs10929303) and capacity of acetaminophen glucuronidation in healthy volunteers. </t>
  </si>
  <si>
    <t xml:space="preserve">The major aim of the research was to study the association or concordance between UGT1A1 genotype and glucuronidation phenotype. </t>
  </si>
  <si>
    <t xml:space="preserve">Our results showed a good association between UGT1A1 genotype for both SNPs (rs8330 and rs10929303) and capacity of acetaminophen glucuronidation in healthy volunteers. </t>
  </si>
  <si>
    <t xml:space="preserve">The HPLC-based phenotypic studies for acetaminophen glucuronidation have been conducted in Hong Kong, Chinese, and Caucasian healthy population using acetaminophen as probe drug.28,29 Based on the individualsâ€™ glucuronidation ability, accessed by plasma PAP-Glu/PAP ratio, the studied populations have presented a trimodal phenotypic distribution and the volunteers have been classified as fast, intermediate, and slow glucuronidators. </t>
  </si>
  <si>
    <t xml:space="preserve">Moreover, the divergent research findings among populations may be attributed to the ethnic differences owing to the particular genetic make-up of different populations. </t>
  </si>
  <si>
    <t xml:space="preserve">Besides pharmacogenetics, the geographical basis, environmental aspects, and diet (ie, differences in protein intake) may also contribute to the ethnic diversity of acetaminophen biotransformation.31 Distribution of UGT1A1 alleles (rs8330 and rs10929303) in our data shows resemblance with the Caucasian, Mexican, and Tuscan population.9 </t>
  </si>
  <si>
    <t xml:space="preserve">Conclusively, through our study, the UGT1A1 phenotypes encoded by wild-type alleles (C/C) for both SNPs (rs8330 and rs10929303) are categorized as fast glucuronidator based on their plasma acetaminophen glucuronidation status. Participants with mutant homozygous alleles for both SNPs (G/G, T/T, for rs8330 and rs10929303, respectively) were found to have slow glucuronidator phenotype. </t>
  </si>
  <si>
    <t xml:space="preserve">Conclusively, through our study, the UGT1A1 phenotypes encoded by wild-type alleles (C/C) for both SNPs (rs8330 and rs10929303) are categorized as fast glucuronidator based on their plasma acetaminophen glucuronidation status. </t>
  </si>
  <si>
    <t xml:space="preserve">Participants with mutant homozygous alleles for both SNPs (G/G, T/T, for rs8330 and rs10929303, respectively) were found to have slow glucuronidator phenotype. However, the individuals with heterozygous alleles were categorized as intermediate glucuronidators. </t>
  </si>
  <si>
    <t xml:space="preserve">Participants with mutant homozygous alleles for both SNPs (G/G, T/T, for rs8330 and rs10929303, respectively) were found to have slow glucuronidator phenotype. </t>
  </si>
  <si>
    <t xml:space="preserve">However, the individuals with heterozygous alleles were categorized as intermediate glucuronidators. </t>
  </si>
  <si>
    <t>PMC5735066</t>
  </si>
  <si>
    <t>rs10757274</t>
  </si>
  <si>
    <t xml:space="preserve">However, recent reports have challenged this view, demonstrating that mummies from various ancient societiesâ€”from as much as 5,300 years agoâ€”exhibited a high prevalence of arterial changes compatible with atherosclerosis (Thompson et al., 2013; Clarke et al., 2014; Thomas et al., 2014; Zink et al., 2014). </t>
  </si>
  <si>
    <t xml:space="preserve">Additionally, a single nucleotide polymorphism (SNP) recently shown to be a genetic risk factor for CVD (minor allele of rs10757274 on chromosome 9p21) was detected in at least one of these mummies, despite the fact that it was initially believed that this gene modification arose much later in history (Zink et al., 2014). </t>
  </si>
  <si>
    <t xml:space="preserve">Many putative mechanisms have been considered to account for the presence of CVD that far back in human history (Thompson et al., 2013; Thomas et al., 2014). In contrast, risk factors most commonly associated with disease in modern populations include modifiable risksâ€”such as tobacco use, obesity, diet, and physical inactivityâ€”and non-modifiable risksâ€”including age, gender, numerous identified SNPs in germ cells, and race (Yusuf et al., 2004; Goldschmidt-Clermont et al., 2012). </t>
  </si>
  <si>
    <t>PMC5817390</t>
  </si>
  <si>
    <t>rs1045642</t>
  </si>
  <si>
    <t xml:space="preserve">Edoxaban and its low-abundance, active metabolite M4 are substrates of P-glycoprotein (P-gp; MDR1) and organic anion transporter protein 1B1 (OATP1B1), respectively, and pharmacological inhibitors of P-gp and OATP1B1 can affect edoxaban and M4 pharmacokinetics (PK). </t>
  </si>
  <si>
    <t xml:space="preserve">In this integrated pharmacogenomic analysis, genotype and concentrationâ€“time data from 458 healthy volunteers in 14 completed phase 1 studies were pooled to examine the impact on edoxaban PK parameters of allelic variants of ABCB1 (rs1045642: C3435T) and SLCO1B1 (rs4149056: T521C), which encode for P-gp and OATP1B1. </t>
  </si>
  <si>
    <t xml:space="preserve">Although some pharmacologic inhibitors of P-gp and OATP1B1 increase edoxaban exposure, neither the ABCB1 C3435T nor the SLCO1B1 T521C polymorphism affected edoxaban PK. A slight elevation in M4 exposure was observed among SLCO1B1 C-allele carriers; however, this elevation is unlikely to be clinically significant as plasma M4 concentrations comprise &lt;10% of total edoxaban levels. </t>
  </si>
  <si>
    <t xml:space="preserve">PK parameters were statistically compared between genotypes using analysis of variance (ANOVA) in SAS Proc MIXED (SAS Institute, Cary, North Carolina, USA), with genotype and study ID as fixed effects. </t>
  </si>
  <si>
    <t xml:space="preserve">Point estimates and 90% confidence intervals (CI) for the ratios of the PK parameters between different allele variations of ABCB1 rs1045642 (CC vs CT, CC vs TT, and CT vs TT) and SLCO1B1 rs4149056 (C-carriers vs TT) were calculated using multiple pairwise comparisons by applying exponential transformation to the difference in least squares (LS) means calculated using ln-transformed values and CIs obtained from the ANOVA model. </t>
  </si>
  <si>
    <t xml:space="preserve">Assuming the expected mean ratio was within the range of 95% to 105% with Bonferroni adjustment for multiple comparisons among the three rs1045642 variant subgroups, a genotype subgroup of at least 37, 105 and 98 subjects for edoxaban AUCinf, Cmax and C24, respectively, was required in order to have at least 80% power so that the 90% CI for the mean ratio would fall within the range of 80â€“125%. Using similar criteria, rs4149056 genotype subgroups required a minimum of 26, 75 and 70 subjects for edoxaban AUCinf, Cmax and C24, respectively, while the corresponding PK measures for M4 required 57, 103 and 96 subjects, respectively. </t>
  </si>
  <si>
    <t>rs7543130</t>
  </si>
  <si>
    <t xml:space="preserve">Here we report a large genome-wide association (GWA) study of 2,457 Icelandic AS cases and 349,342 controls with a follow-up in up to 4,850 cases and 451,731 controls of European ancestry. </t>
  </si>
  <si>
    <t xml:space="preserve">We identify two new AS loci, on chromosome 1p21 near PALMD (rs7543130; odds ratio (OR)â€‰=â€‰1.20, Pâ€‰=â€‰1.2â€‰Ã—â€‰10âˆ’22) and on chromosome 2q22 in TEX41 (rs1830321; ORâ€‰=â€‰1.15, Pâ€‰=â€‰1.8â€‰Ã—â€‰10âˆ’13). </t>
  </si>
  <si>
    <t xml:space="preserve">Rs7543130 also associates with bicuspid aortic valve (BAV) (ORâ€‰=â€‰1.28, Pâ€‰=â€‰6.6â€‰Ã—â€‰10âˆ’10) and aortic root diameter (Pâ€‰=â€‰1.30â€‰Ã—â€‰10âˆ’8), and rs1830321 associates with BAV (ORâ€‰=â€‰1.12, Pâ€‰=â€‰5.3â€‰Ã—â€‰10âˆ’3) and coronary artery disease (ORâ€‰=â€‰1.05, Pâ€‰=â€‰9.3â€‰Ã—â€‰10âˆ’5). The results implicate both cardiac developmental abnormalities and atherosclerosis-like processes in the pathogenesis of AS. </t>
  </si>
  <si>
    <t xml:space="preserve">We identified the variants by whole-genome sequencing 15,220 Icelanders, and imputed them into 151,678 chip-typed, long-range phased individuals and their close relatives13. </t>
  </si>
  <si>
    <t xml:space="preserve">We observed one genome-wide significant association, between AS and the intergenic variant rs7543130 (effect allele frequency (EAF) [A]â€‰=â€‰51.2%) on chromosome 1p21 near the PALMD gene (odds ratio (OR)â€‰=â€‰1.23; 95% confidence interval (CI): 1.15â€“1.31, Pâ€‰=â€‰6.8â€‰Ã—â€‰10âˆ’10 (significance threshold for intergenic variants set at Pâ€‰=â€‰7.9â€‰Ã—â€‰10âˆ’10, see Methods and ref. 14)) (TableÂ 1). </t>
  </si>
  <si>
    <t xml:space="preserve">Results from the different study groups were combined using a Mantelâ€“Haenszel modelCc caseâ€“control, Qtl quantitative trait, OR allelic odds ratio, 95% Cl 95% confidence interval, BAV bicuspid aortic valve, SE standard error </t>
  </si>
  <si>
    <t xml:space="preserve">We tested the top seven common and low-frequency variants in the discovery GWA scan, including rs7543130, in up to 4,850 AS cases and 451,731 controls from Sweden, Norway, United Kingdom, and the United States (TableÂ 1, Supplementary DataÂ 1). </t>
  </si>
  <si>
    <t xml:space="preserve">The joint analysis showed a robust association between AS and rs7543130 (ORâ€‰=â€‰1.20; 95% CI: 1.16â€“1.25; Pâ€‰=â€‰1.2â€‰Ã—â€‰10âˆ’22) as well as rs1830321 (EAF[T]â€‰=â€‰37.5%) intronic to TEX41, a non-protein coding gene on chromosome 2q22 (ORâ€‰=â€‰1.15; 95% CI: 1.11â€“1.20, Pâ€‰=â€‰1.8â€‰Ã—â€‰10âˆ’13) (TableÂ 1). We replicated the reported association of the intronic LPA variant6 rs10455872 with AS in Iceland and the follow-up sample sets (combined ORâ€‰=â€‰1.46; 95% CI: 1.37â€“1.56, Pâ€‰=â€‰1.9â€‰Ã—â€‰10âˆ’31) (TableÂ 1). </t>
  </si>
  <si>
    <t>rs10455872</t>
  </si>
  <si>
    <t xml:space="preserve">The joint analysis showed a robust association between AS and rs7543130 (ORâ€‰=â€‰1.20; 95% CI: 1.16â€“1.25; Pâ€‰=â€‰1.2â€‰Ã—â€‰10âˆ’22) as well as rs1830321 (EAF[T]â€‰=â€‰37.5%) intronic to TEX41, a non-protein coding gene on chromosome 2q22 (ORâ€‰=â€‰1.15; 95% CI: 1.11â€“1.20, Pâ€‰=â€‰1.8â€‰Ã—â€‰10âˆ’13) (TableÂ 1). </t>
  </si>
  <si>
    <t xml:space="preserve">We replicated the reported association of the intronic LPA variant6 rs10455872 with AS in Iceland and the follow-up sample sets (combined ORâ€‰=â€‰1.46; 95% CI: 1.37â€“1.56, Pâ€‰=â€‰1.9â€‰Ã—â€‰10âˆ’31) (TableÂ 1). </t>
  </si>
  <si>
    <t xml:space="preserve">In contrast, we did not find association with variants implicating osteogenic and calcium signaling pathway genes, previously reported to suggestively associate with AS16 (Pâ€‰&gt;â€‰0.05 in Iceland and UK Biobank). We tested the association of the two novel AS variants and the LPA variant with a subset of Icelandic AS cases who had undergone aortic valve replacement, representing those with severe AS. </t>
  </si>
  <si>
    <t>rs1830321</t>
  </si>
  <si>
    <t xml:space="preserve">We tested the rs7543130 near PALMD, rs1830321 in TEX41, and the LPA rs10455872, for association with BAV, a major risk factor for AS4,5, in 1,555 cases and 33,883 controls from Iceland, Sweden, and the United States. </t>
  </si>
  <si>
    <t xml:space="preserve">Both of the novel AS variants associate with BAV and the rs7543130 association was genome-wide significant (ORâ€‰=â€‰1.28; 95% CI: 1.19â€“1.39; Pâ€‰=â€‰6.6â€‰Ã—â€‰10âˆ’10; ORâ€‰=â€‰1.12, 95% CI: 1.04â€“1.22, Pâ€‰=â€‰5.3â€‰Ã—â€‰10âˆ’3 for rs1830321). </t>
  </si>
  <si>
    <t xml:space="preserve">The LPA rs10455872 does not associate with BAV (TableÂ 2). TableÂ 2 also shows the association of the rare p.Arg721Trp MYH6 missense variant rs387906656 (EAFâ€‰=â€‰0.34%) with the risk of BAV (ORâ€‰=â€‰8.04; 95% CI: 3.36â€“19.22; Pâ€‰=â€‰2.8â€‰Ã—â€‰10âˆ’6). </t>
  </si>
  <si>
    <t>rs387906656</t>
  </si>
  <si>
    <t xml:space="preserve">The LPA rs10455872 does not associate with BAV (TableÂ 2). </t>
  </si>
  <si>
    <t xml:space="preserve">TableÂ 2 also shows the association of the rare p.Arg721Trp MYH6 missense variant rs387906656 (EAFâ€‰=â€‰0.34%) with the risk of BAV (ORâ€‰=â€‰8.04; 95% CI: 3.36â€“19.22; Pâ€‰=â€‰2.8â€‰Ã—â€‰10âˆ’6). </t>
  </si>
  <si>
    <t xml:space="preserve">This variant was previously shown to associate with sick sinus syndrome and atrial fibrillation10,11, and was recently reported also to associate with coarctation of the aorta, BAV, and AS (ORâ€‰=â€‰2.65; 95% CI: 1.78â€“3.96; Pâ€‰=â€‰1.8â€‰Ã—â€‰10âˆ’6)12. The effect size on BAV is substantially greater than that for AS (Pâ€‰=â€‰0.023), suggesting that the AS risk conferred by this variant is mediated through BAV. </t>
  </si>
  <si>
    <t xml:space="preserve">In line with the BAV association of p.Arg721Trp in MYH6, rs7543130, and rs1830321, all three variants associate with ventricular defects and/or atrial septal defects (Pâ€‰&lt;â€‰0.006) (TableÂ 2 and Supplementary DataÂ 2). </t>
  </si>
  <si>
    <t xml:space="preserve">Like the LPA variant, rs1830321 in TEX41 associates with CAD in Iceland (ORâ€‰=â€‰1.05, 95% CI:1.03â€“1.08; Pâ€‰=â€‰9.3â€‰Ã—â€‰10âˆ’5), but the MYH6 missense variant and rs7543130 near PALMD do not (TableÂ 2 and Supplementary DataÂ 2). </t>
  </si>
  <si>
    <t xml:space="preserve">The TEX41 rs1830321 is in linkage disequilibrium (LD) with a known GWA CAD variant rs2252641 at the same locus (R2â€‰=â€‰0.80)17. Given that several atherosclerosis risk factors have been associated with AS6,18,19, we tested the novel AS variants for association with the traditional cardiovascular risk factors and observed a nominally significant association (Pâ€‰&lt;â€‰0.02) between rs1830321 and systolic and diastolic blood pressure in Iceland (Supplementary DataÂ 3) and in data from the UK Biobank (https://biobankengine.stanford.edu/search#). </t>
  </si>
  <si>
    <t>rs2252641</t>
  </si>
  <si>
    <t xml:space="preserve">The TEX41 rs1830321 is in linkage disequilibrium (LD) with a known GWA CAD variant rs2252641 at the same locus (R2â€‰=â€‰0.80)17. </t>
  </si>
  <si>
    <t xml:space="preserve">Given that several atherosclerosis risk factors have been associated with AS6,18,19, we tested the novel AS variants for association with the traditional cardiovascular risk factors and observed a nominally significant association (Pâ€‰&lt;â€‰0.02) between rs1830321 and systolic and diastolic blood pressure in Iceland (Supplementary DataÂ 3) and in data from the UK Biobank (https://biobankengine.stanford.edu/search#). Shared genetic risk factors with CAD </t>
  </si>
  <si>
    <t xml:space="preserve">Given that several atherosclerosis risk factors have been associated with AS6,18,19, we tested the novel AS variants for association with the traditional cardiovascular risk factors and observed a nominally significant association (Pâ€‰&lt;â€‰0.02) between rs1830321 and systolic and diastolic blood pressure in Iceland (Supplementary DataÂ 3) and in data from the UK Biobank (https://biobankengine.stanford.edu/search#). </t>
  </si>
  <si>
    <t xml:space="preserve">Shared genetic risk factors with CAD The frequent comorbidity of CAD and AS20, together with the similarities in histopathology4, suggest shared genetic predisposition. </t>
  </si>
  <si>
    <t>rs3798220</t>
  </si>
  <si>
    <t xml:space="preserve">In the Icelandic and UK Biobank datasets combined, four CAD variants associate with AS at a significance threshold set at Pâ€‰=â€‰7.0â€‰Ã—â€‰10âˆ’4â€‰=â€‰0.05/71. </t>
  </si>
  <si>
    <t xml:space="preserve">These are the LPA variant rs3798220 (p.Ile1891Met), rs116843064 in ANGPTL4Â (p.Glu40Lys), rs646776 at the CELSR2/PSRC1 locus, and rs3184504 in SH2B3 (p. </t>
  </si>
  <si>
    <t xml:space="preserve">Trp60Arg) (TableÂ 3 and Supplementary DataÂ 4 and 5). Consistent with a shared genetic risk, the CAD-GRS-all associates with AS both in the Icelandic and the UK Biobank datasets (combined Pâ€‰=â€‰7.5â€‰Ã—â€‰10âˆ’9) (TableÂ 4). </t>
  </si>
  <si>
    <t>rs17696696</t>
  </si>
  <si>
    <t xml:space="preserve">We then tested 11 other reported aortic root size variants15 for association with AS in Icelandic and UK Biobank datasets (Supplementary DataÂ 7). </t>
  </si>
  <si>
    <t xml:space="preserve">One of these variants, rs17696696[G] intronic to CFDP1, associates with AS in these samples and was thus tested in additional 2,115 AS cases and 28,121 controls; the joint analysis yielded ORâ€‰=â€‰1.07, 95% CI: 1.03â€“1.11, Pâ€‰=â€‰0.00013 (TableÂ 3). </t>
  </si>
  <si>
    <t xml:space="preserve">A correlated variant rs4888378 (R2â€‰=â€‰0.98) has been reported to associate with carotid intimaâ€“media thickness and with the risk of CAD24. We also observed a previously unreported genome-wide significant association with CAD in Iceland and the UK Biobank data (combined OR for rs17696696[G]â€‰=â€‰1.05, 95% CI: 1.03â€“1.07, Pâ€‰=â€‰1.4â€‰Ã—â€‰10â€“10). </t>
  </si>
  <si>
    <t>rs4888378</t>
  </si>
  <si>
    <t xml:space="preserve">A correlated variant rs4888378 (R2â€‰=â€‰0.98) has been reported to associate with carotid intimaâ€“media thickness and with the risk of CAD24. </t>
  </si>
  <si>
    <t xml:space="preserve">We also observed a previously unreported genome-wide significant association with CAD in Iceland and the UK Biobank data (combined OR for rs17696696[G]â€‰=â€‰1.05, 95% CI: 1.03â€“1.07, Pâ€‰=â€‰1.4â€‰Ã—â€‰10â€“10). The AS and CAD risk allele of rs17696696[G] in CFDP1 associates with smaller aortic root diameter. </t>
  </si>
  <si>
    <t xml:space="preserve">We also observed a previously unreported genome-wide significant association with CAD in Iceland and the UK Biobank data (combined OR for rs17696696[G]â€‰=â€‰1.05, 95% CI: 1.03â€“1.07, Pâ€‰=â€‰1.4â€‰Ã—â€‰10â€“10). </t>
  </si>
  <si>
    <t xml:space="preserve">The AS and CAD risk allele of rs17696696[G] in CFDP1 associates with smaller aortic root diameter. </t>
  </si>
  <si>
    <t xml:space="preserve">None of the other AS variants associated with aortic root size (TableÂ 2). Candidate causal variants and genes </t>
  </si>
  <si>
    <t xml:space="preserve">Assessment of 44 diverse human tissues from adults indicated association of rs1830321 with TEX41 expression, albeit limited to thyroid tissue, but no eQTLs were observed for rs7543130. </t>
  </si>
  <si>
    <t xml:space="preserve">To further investigate potential functional relevance of the two AS variants, we mapped variants in LD (R2â€‰&gt;â€‰0.5) with rs7543130 near PALMD and rs1830321 in TEX41 to regulatory regions in heart and aorta tissue samples using public data from the NIH Roadmap Epigenomics Consortium26,27. </t>
  </si>
  <si>
    <t xml:space="preserve">Subsequently, we used chromatin interaction maps28 for aorta and left and right ventricular heart tissue samples to look for interactions between the regulatory regions, to which AS risk variants mapped, and gene promoters. At the PALMD locus, four variants (rs11166276, rs6702619, rs1890753, and rs2392040) mapped to three distinct regulatory regions annotated as enhancers and poised promoter (Fig.Â 1a, upper panel). </t>
  </si>
  <si>
    <t>rs11166276</t>
  </si>
  <si>
    <t xml:space="preserve">Subsequently, we used chromatin interaction maps28 for aorta and left and right ventricular heart tissue samples to look for interactions between the regulatory regions, to which AS risk variants mapped, and gene promoters. </t>
  </si>
  <si>
    <t xml:space="preserve">At the PALMD locus, four variants (rs11166276, rs6702619, rs1890753, and rs2392040) mapped to three distinct regulatory regions annotated as enhancers and poised promoter (Fig.Â 1a, upper panel). </t>
  </si>
  <si>
    <t xml:space="preserve">Multiple chromatin interactions were observed for the regulatory regions harboring these four variants in left ventricular samples. Notably, only the region harboring rs1890753 (R2â€‰=â€‰0.97 with rs7543130) interacted with promoters of genes (Fig.Â 1a, lower panel). </t>
  </si>
  <si>
    <t xml:space="preserve">EnhA (Enhancer Active), EnhW (Enhancer Weak), PromUp/Dn (Chromatin marks characteristic of a promoter region found upstream or downstream of TSS), DNase (DNase, nucleosome-free/open chromatin region), PromP (Promoter poised region, marked simultaneously as active and repressed, poised for activation during development), TssA (Transcription Start Site, Activated), and Repr (Repressive marks, heterochromatin). </t>
  </si>
  <si>
    <t xml:space="preserve">Vertical gray lines indicate the variants found in LD (R2â€‰&gt;â€‰0.50) with a rs7543130 (*) (Nâ€‰=â€‰19) or b rs1830321 (+) (Nâ€‰=â€‰50). </t>
  </si>
  <si>
    <t xml:space="preserve">Variants found to overlap with regulatory regions in any of the five tissues are marked up and indicated as red vertical lines. Long-range chromatin interactions in left ventricle tissue samples are shown for a the region harboring rs1890753 on chromosome 1p21 with red curved lines, including interactions to promoters for PALMD, PLPPR4, PLPPR5, DPH5 and SNX7, LOC100129620 and LOC101928270, and for b regions harboring rs13028626, rs6749506, rs2252654, rs4662414, and rs13408842 that directly interact with the promoter regions of ZEB2, GTDC1, ZEB2-AS1, LINC01412 and TEX41 </t>
  </si>
  <si>
    <t>rs13028626</t>
  </si>
  <si>
    <t xml:space="preserve">Variants found to overlap with regulatory regions in any of the five tissues are marked up and indicated as red vertical lines. </t>
  </si>
  <si>
    <t xml:space="preserve">Long-range chromatin interactions in left ventricle tissue samples are shown for a the region harboring rs1890753 on chromosome 1p21 with red curved lines, including interactions to promoters for PALMD, PLPPR4, PLPPR5, DPH5 and SNX7, LOC100129620 and LOC101928270, and for b regions harboring rs13028626, rs6749506, rs2252654, rs4662414, and rs13408842 that directly interact with the promoter regions of ZEB2, GTDC1, ZEB2-AS1, LINC01412 and TEX41 </t>
  </si>
  <si>
    <t xml:space="preserve">At the TEX41 locus, five variants in LD with rs1830321 overlapped with four distinct regulatory regions (Fig.Â 1b, upper panel). Chromatin interaction mapping in left ventricular tissue identified the regulatory regions harboring all five variants (rs13028626, rs6749506, rs2252654, rs4662414, and rs13408842) in direct contact to the promoter region of ZEB2, and the non-coding RNAs ZEB2-AS1 and LINC01412 (Fig.Â 1b, lower panel). </t>
  </si>
  <si>
    <t xml:space="preserve">At the TEX41 locus, five variants in LD with rs1830321 overlapped with four distinct regulatory regions (Fig.Â 1b, upper panel). </t>
  </si>
  <si>
    <t xml:space="preserve">Chromatin interaction mapping in left ventricular tissue identified the regulatory regions harboring all five variants (rs13028626, rs6749506, rs2252654, rs4662414, and rs13408842) in direct contact to the promoter region of ZEB2, and the non-coding RNAs ZEB2-AS1 and LINC01412 (Fig.Â 1b, lower panel). In addition, the rs13408842 region directly interacted with the promoter of GTDC1 and the non-coding RNA genes TEX41 and LOC101928386. </t>
  </si>
  <si>
    <t>rs2252654</t>
  </si>
  <si>
    <t xml:space="preserve">Chromatin interaction mapping in left ventricular tissue identified the regulatory regions harboring all five variants (rs13028626, rs6749506, rs2252654, rs4662414, and rs13408842) in direct contact to the promoter region of ZEB2, and the non-coding RNAs ZEB2-AS1 and LINC01412 (Fig.Â 1b, lower panel). </t>
  </si>
  <si>
    <t xml:space="preserve">In addition, the rs13408842 region directly interacted with the promoter of GTDC1 and the non-coding RNA genes TEX41 and LOC101928386. Pairwise correlations (R2) between the five variants and the lead variant rs1830321 ranged from 1.0 for rs13028626, to 0.61 for rs2252654. </t>
  </si>
  <si>
    <t xml:space="preserve">In addition, the rs13408842 region directly interacted with the promoter of GTDC1 and the non-coding RNA genes TEX41 and LOC101928386. </t>
  </si>
  <si>
    <t xml:space="preserve">Pairwise correlations (R2) between the five variants and the lead variant rs1830321 ranged from 1.0 for rs13028626, to 0.61 for rs2252654. </t>
  </si>
  <si>
    <t xml:space="preserve">Chromatin interactions between the regulatory regions harboring candidate causal variants at the PALMD and TEX41 loci were much less frequent in right ventricular tissue and aorta, compared with the left ventricle, and none overlapped with gene promoters (Supplementary Fig.Â 2). </t>
  </si>
  <si>
    <t xml:space="preserve">However, as we have limited information on whether AS occured on the background of bicuspid or tricuspid valve, we were not able to determine whether these variants associate with AS in the absence of BAV. </t>
  </si>
  <si>
    <t xml:space="preserve">Interestingly, the AS and BAV risk allele of rs7543130 near PALMD also associates with increased aortic root size. </t>
  </si>
  <si>
    <t xml:space="preserve">The relationship between BAV and aortopathy is well recognized and several studies suggest that the dilation of the proximal ascending aorta results from changes in flow secondary to the presence of BAV5,23,29. This raises the question whether the effect of chromosome 1p21 variant on aortic root size can be explained by its association with BAV. </t>
  </si>
  <si>
    <t xml:space="preserve">We also note that the MYH6 missense variant has a large effect on BAV but no effect on aortic root size. </t>
  </si>
  <si>
    <t xml:space="preserve">We did not find a consistent relationship between genetic associations with risk of AS and aortic root size, but found that one additional aortic root size variant, rs17696696 intronic to CFDP1, associates with AS. </t>
  </si>
  <si>
    <t xml:space="preserve">We demonstrate that this new AS variant, rs17696696 in CFDP1, associates genome-wide significantly with CAD, like rs1830321 near TEX41 and the LPA rs10455872 (ref. 6). Further, we found that four other CAD variants associate with AS, supporting the notion that there may be a cause shared by CAD and AS. </t>
  </si>
  <si>
    <t xml:space="preserve">We demonstrate that this new AS variant, rs17696696 in CFDP1, associates genome-wide significantly with CAD, like rs1830321 near TEX41 and the LPA rs10455872 (ref. 6). </t>
  </si>
  <si>
    <t xml:space="preserve">Further, we found that four other CAD variants associate with AS, supporting the notion that there may be a cause shared by CAD and AS. However, contesting a generalized common pathophysiology, causal analysis suggests that only some genetic pathways are shared by CAD and AS, and that the risk of both diseases conferred by Lp(a) and LDL/non-HDL cholesterol levels contributes substantially to the frequent co-occurence of these two diseases. </t>
  </si>
  <si>
    <t>rs1890753</t>
  </si>
  <si>
    <t xml:space="preserve">These experiments show folding of chromatin such that distinct regulatory regions harboring variants in high LD with the lead AS variants, physically interact with several gene promoters, suggesting several candidate causal genes at both loci. </t>
  </si>
  <si>
    <t xml:space="preserve">Interestingly, in line with an impact during fetal development, a poised promoter state was found in fetal heart tissue for a candidate causal variant rs1890753 at chromosome 1p21. </t>
  </si>
  <si>
    <t xml:space="preserve">Poised promoters are considered to be involved in the expression of developmental genes allowing for a rapid response to differentiation signals. At the TEX41 locus, we note that ZEB2, one of the genes suggested through chromatin interaction studies, is a strong biological candidate. </t>
  </si>
  <si>
    <t xml:space="preserve">Genotyping was performed in a nested case-cohort design including 15,362 subjects with complete data, of which 470 cases with incident AS. </t>
  </si>
  <si>
    <t xml:space="preserve">The SNP rs10455872 was genotyped in the entire cohort, with genotypes available in 28,722 subjects, including 613 cases with incident AS. </t>
  </si>
  <si>
    <t xml:space="preserve">Association with incident AS was tested in a caseâ€“control analysis utilizing logistic regression under an additive inheritance model adjusted for age and sex. Caseâ€“control matching was performed in SAS v9.4 with the greedy algorithm, matching 1 AS case to 1 population-based controls for sex, baseline age (&lt;3 years age difference), year of baseline visit (within 3 years from visit), and requiring at least equal follow-up in controls. </t>
  </si>
  <si>
    <t>PMC6032224</t>
  </si>
  <si>
    <t>rs7170178</t>
  </si>
  <si>
    <t xml:space="preserve">In search of the molecular mechanism underlying the stimulatory effects of AnxA2 on human osteoclast formation [88,89], a novel type I membrane protein was identified as a putative AnxA2 receptor [90]. </t>
  </si>
  <si>
    <t xml:space="preserve">A recent study linked a single nucleotide polymorphism (SNP) in the AnxA2 gene (rs7170178) to osteonecrosis in sickle cell patients. </t>
  </si>
  <si>
    <t xml:space="preserve">The SNP frequency of the AnxA2 gene polymorphism was higher in sickle cell osteonecrosis patients than those without osteonecrosis [91]. Interaction of AnxA2 with the AnxA2 receptor also mediates adhesion and activation of the cells responsible for the initiation and maintenance of multiple myeloma [92] and this signal pathway could be used as a therapeutic target. </t>
  </si>
  <si>
    <t>PMC6060540</t>
  </si>
  <si>
    <t>rs145633958</t>
  </si>
  <si>
    <t xml:space="preserve">However, the germline RET proto-oncogene variants identified during the past 20 years are localized in specific regions and involve eight exons (exons 5, 8, 10, 11, 13, 14, 15, 16) (9). </t>
  </si>
  <si>
    <t xml:space="preserve">We here report the first two cases of MTC associated with the variant of exon 2 of RET proto-oncogene causing the substitution of Leucine with Methionine at codon 56 (p.L56M; rs145633958), which, to the best of our knowledge, has not previously been reported in association to MTC. </t>
  </si>
  <si>
    <t xml:space="preserve">In one case, the diagnosis of MEN2A cannot be excluded, considering the concomitant occurrence of pheochromocytoma. Interestingly, the above-mentioned variant has been described in association with Hirschsprung disease, which has been excluded in these two patients. </t>
  </si>
  <si>
    <t>rs10900296</t>
  </si>
  <si>
    <t xml:space="preserve">To date, four missense exon 10 RET variants have been implicated in this association, most frequently in codon C620 (mostly C620R and occasionally C620S, and rarely C620W), but also in other areas (e.g., C609, C611, and C618) (6). </t>
  </si>
  <si>
    <t xml:space="preserve">Common variants in the RET promoter (rs10900296; rs10900297), at a SOX10 binding site in intron 1 (rs2435357), and in exon 2 (rs1800858; c.135G&gt;A;p.A45A) have also been associated with Hirschsprung's disease, suggesting that common as well as rare variants might influence the occurrence of Hirschsprung's disease (17). </t>
  </si>
  <si>
    <t xml:space="preserve">It is important to mention that the presence of Hirschsprung's disease in our two patients was excluded based on clinical evaluation. However, the association between MTC and exon 2 p.L56M variant, which in turn is also related with a disease involved in MEN 2 phenotype, underlines the possibility of a pathogenic role of p.L56M variant in MTC. </t>
  </si>
  <si>
    <t>PMC6073630</t>
  </si>
  <si>
    <t>rs7853346</t>
  </si>
  <si>
    <t xml:space="preserve">The above examples identify three lncRNA as prognostic biomarkers and therapeutic targets for ESCC patients. </t>
  </si>
  <si>
    <t xml:space="preserve">Three lncRNA PTENP1 tagSNPs, namely, rs7853346 C&gt;G, rs865005 C&gt;T, and rs10971638 G&gt;A were genotyped in 768 GC patients and 768 cancer-free controls in a Chinese population [231]. </t>
  </si>
  <si>
    <t xml:space="preserve">Those patients with rs7853346 G allele had significantly reduced risk of GC, compared with those carrying C allele and was more obvious in older subjects (â‰¥60 years), nonsmokers, nondrinkers, and subjects without family history of GC. Through bioinformatics analyses, it was found that rs7853346 might change the local folding structure of lncPTENP1 abolishing its sponging effect on miR-106b and miR-93 with a consequent reduction of the tumor suppressor PTEN gene expression (Figure 3G2). </t>
  </si>
  <si>
    <t xml:space="preserve">Through bioinformatics analyses, it was found that rs7853346 might change the local folding structure of lncPTENP1 abolishing its sponging effect on miR-106b and miR-93 with a consequent reduction of the tumor suppressor PTEN gene expression (Figure 3G2). </t>
  </si>
  <si>
    <t xml:space="preserve">These data suggest that GC susceptibility can be predicted by lncRNA PTENP1 polymorphism rs7853346 [231]. </t>
  </si>
  <si>
    <t xml:space="preserve">In another study it was found that the lncRNA H19 SNPs may contribute to susceptibility to GC resulting in gain and loss of function of miRNA-lncRNA interactions [232]. </t>
  </si>
  <si>
    <t>PMC6162525</t>
  </si>
  <si>
    <t>rs25531</t>
  </si>
  <si>
    <t xml:space="preserve">Among all the gene polymorphisms studied in this study, the 5-HTTLPR (rs25531) can be considered as the candidate gene for the early development of PAH among Malay ASD patients. </t>
  </si>
  <si>
    <t>PMC6166924</t>
  </si>
  <si>
    <t>rs12806698</t>
  </si>
  <si>
    <t xml:space="preserve">Genotyping was successful for all 26 SNPs in 243 samples after quality control procedures (134 cases and 109 controls), and all loci were in Hardy Weinberg equilibrium (P&gt;0.05). </t>
  </si>
  <si>
    <t xml:space="preserve">Minor allele frequencies (MAF) ranged from 0.021 (RRM1 rs12806698) to 0.477 (RRM1 rs1465952) as shown in Table 2. </t>
  </si>
  <si>
    <t xml:space="preserve">The MAF of seven SNPs in the Southern African cohort differed significantly (P&lt;0.05) from MAF in Kenya Luhya, including three SNPs in the d4T drug transporter gene and four SNPs in genes of the thymidine synthesis pathway, RRM2, RRM1 and TK2 (Table 2). The MAF for rs1801131 and rs1801133 in MTHFR reported here were also not significantly different from the MAF reported in a previous South African black cohort with unknown HIV infection status [35]. </t>
  </si>
  <si>
    <t>rs1465952</t>
  </si>
  <si>
    <t xml:space="preserve">Linkage disequilibrium (LD) was analysed in seven genes where more than one SNP was genotyped. </t>
  </si>
  <si>
    <t xml:space="preserve">Complete linkage (Dâ€™ = 1.000) was found among the following SNPs: rs1465952, rs11030918 and rs12806698 in RRM1; rs3743712 and rs11859474 in TK2; rs8124728, rs1291142 and rs1891643 in SAMHD1; rs12505410 and rs2725252 in ABCG2. </t>
  </si>
  <si>
    <t xml:space="preserve">In addition, Dâ€™ was 0.961 between rs2290272 and rs8187758 in SLC28A1. SNPs in MTHFR and in SLC28A3 were not in significant LD with each other (Dâ€™ &lt;0.3). </t>
  </si>
  <si>
    <t>rs1801131</t>
  </si>
  <si>
    <t xml:space="preserve">Variation in SAMHD1 remained associated with SN in multivariable analysis, including rs8124728 (Pemp = 0.013), rs1891643 (Pemp = 0.017) and haplotype GGA (Pemp = 0.015, Table 3). </t>
  </si>
  <si>
    <t xml:space="preserve">Two SNPs in the thymidine synthesis pathway, rs1801131 in MTHFR and rs16918482 in RRM2B were associated with SN in a multivariable genotypic and recessive models (Pemp = &lt;0.002, Table 3). </t>
  </si>
  <si>
    <t xml:space="preserve">These Pemp values were not corrected for multiple testing and may therefore be false positives; we have used them as hypothesis- generating associations. The Pemp values calculated using permutation models were considered more robust than the p values used for calculation of odds ratios (Table 3). </t>
  </si>
  <si>
    <t>rs1891643</t>
  </si>
  <si>
    <t xml:space="preserve">The Pemp values calculated using permutation models were considered more robust than the p values used for calculation of odds ratios (Table 3). </t>
  </si>
  <si>
    <t xml:space="preserve">Considering the odds ratios generated during logistic regression, the recessive genotype of SAMHD1 rs1891643 may be considered as a possible risk factor for SN occurrence (OR = 5.089) whereas all other genotypes described above as significant in multivariable analysis may be protective against SN (OR&lt;1, Table 3). </t>
  </si>
  <si>
    <t xml:space="preserve">Weak effect sizes were noted for these loci. The complete results for multivariable analysis can be found in S1 Table. </t>
  </si>
  <si>
    <t>rs2242046</t>
  </si>
  <si>
    <t xml:space="preserve">A previous study found an association in Ethiopians between variation in SLC28A1 and dose-toxicity of zidovudine (AZT), another thymidine analogue used in ART [36]. </t>
  </si>
  <si>
    <t xml:space="preserve">However the associated variant in that study was rs2242046, which was not associated with SN in the current study, and not in linkage with significant SNPs in the current study. </t>
  </si>
  <si>
    <t xml:space="preserve">In this study, SLC28A1 SNP rs8187758 was associated in univariate analysis, but not multivariable analysis, with SN occurrence. This SNP has been previously reported to increase thymidine uptake [37], but its effect on d4T is not known. </t>
  </si>
  <si>
    <t>rs8187758</t>
  </si>
  <si>
    <t xml:space="preserve">In this study, SLC28A1 SNP rs8187758 was associated in univariate analysis, but not multivariable analysis, with SN occurrence. </t>
  </si>
  <si>
    <t xml:space="preserve">This SNP has been previously reported to increase thymidine uptake [37], but its effect on d4T is not known. If only thymidine uptake and not d4T uptake is increased, this should potentially cause decreased d4T toxicity, however if this SNP also increases d4T influx then the protective effect would be ablated. </t>
  </si>
  <si>
    <t xml:space="preserve">If only thymidine uptake and not d4T uptake is increased, this should potentially cause decreased d4T toxicity, however if this SNP also increases d4T influx then the protective effect would be ablated. </t>
  </si>
  <si>
    <t xml:space="preserve">SNP rs8187758 was in high LD with rs2290272 in our cohort, which has been shown to cause reduced expression of CNT1 and lowered affinity for substrates [38]; the effects of combinations of these SNPs on d4T uptake is not known. </t>
  </si>
  <si>
    <t xml:space="preserve">The SAMHD1 enzyme dephosphorylates dTTP but does not hydrolyse active d4T back to its unphosphorylated form [27]. SAMHD1 activity may therefore increase efficacy or toxicity of thymidine analogues by reducing competition with intracellular dNTP [39]. </t>
  </si>
  <si>
    <t>rs8124728</t>
  </si>
  <si>
    <t xml:space="preserve">SAMHD1 activity may therefore increase efficacy or toxicity of thymidine analogues by reducing competition with intracellular dNTP [39]. </t>
  </si>
  <si>
    <t xml:space="preserve">We found significant associations between SAMHD1 genotypes and haplotypes involving SNPs rs8124728 and rs1891643, and SN in our cohort in both univariate and multivariable analyses. </t>
  </si>
  <si>
    <t xml:space="preserve">These SNPs are located in an intron and the 3â€™ UTR of the gene respectively with unknown function. They were in complete LD with rs1291142, a SNP described as causing decreased SAMHD1 expression [40]. </t>
  </si>
  <si>
    <t xml:space="preserve">They were in complete LD with rs1291142, a SNP described as causing decreased SAMHD1 expression [40]. </t>
  </si>
  <si>
    <t xml:space="preserve">However rs1291142 itself was not found to be associated with SN in this study, and SNP rs1891643 was seen to cause a 5-fold increase in SN risk, not a decrease in risk as would be expected from decreased SAMHD1 expression. </t>
  </si>
  <si>
    <t xml:space="preserve">Further work is required to understand the functional cause of the SAMHD1 SNP associations with SN observed in this study. Domingo et al. [41, 42] found associations in Caucasians between low expression TYMS genotypes in combination with MTHFR polymorphisms, and the development of several d4T-related toxicities, including lipodystrophy, sensory neuropathy and pancreatitis. </t>
  </si>
  <si>
    <t xml:space="preserve">They hypothesized that normal / high levels of MTHFR would cause decreased levels of thymidylate synthetase (causing lower de novo thymidine production) and therefore increased d4T toxicity, while low levels of MTHFR could associate with decreased d4T toxicity [41]. </t>
  </si>
  <si>
    <t xml:space="preserve">Our results showed a significant association between MTHFR SNP rs1801131 and SN, supporting the suggestion of a role of variation in this gene and ART toxicity. </t>
  </si>
  <si>
    <t xml:space="preserve">SNP rs1801131 or A1298C causes a glu429-to-ala (E429A) substitution which decreases MTHFR activity [43], which theoretically would cause increased thymidylate synthetase levels and decreased d4T toxicity. This is consistent with our finding of a protective effect of rs1801131 against SN. </t>
  </si>
  <si>
    <t xml:space="preserve">SNP rs1801131 or A1298C causes a glu429-to-ala (E429A) substitution which decreases MTHFR activity [43], which theoretically would cause increased thymidylate synthetase levels and decreased d4T toxicity. </t>
  </si>
  <si>
    <t xml:space="preserve">This is consistent with our finding of a protective effect of rs1801131 against SN. Ribonucleotide reductase (RNR) catalyses the formation of deoxyribonucleotides from ribonucleotides [44] and therefore plays a critical role in de novo DNA synthesis and cell proliferation The tetrameric enzyme is composed of large RNR1 and small RNR2 subunits encoded by the RRM1 or RRM2 genes. </t>
  </si>
  <si>
    <t>rs16918482</t>
  </si>
  <si>
    <t xml:space="preserve">The RNR2b isoform encoded by the RRM2B gene is induced by p53 and controls mtDNA synthesis in non-proliferating cells [45]. </t>
  </si>
  <si>
    <t xml:space="preserve">We found an association between RRM2B SNP rs16918482 and SN in a multivariable model. </t>
  </si>
  <si>
    <t xml:space="preserve">This SNP is in the 3â€™ UTR of the gene with no known function. In the 1000 genomes data from the Luhya from Kenya, this SNP tagged 25 other SNPs in RRM2B and further work to identify the causal variant underlying association with SN is required. </t>
  </si>
  <si>
    <t>rs9332978</t>
  </si>
  <si>
    <t xml:space="preserve">CYP4A11 also exerts anti- atherosclerosis effect and metabolize arachidonic acid into the vasoactive 20-hydroxyeicosatetraenoic acid (20-HETE) (Fu et al., 2013; White et al., 2013). </t>
  </si>
  <si>
    <t xml:space="preserve">SNP in the promoter of CYP4A11 (rs9332978 T&gt;C) has been reported to be associated with coronary artery disease in females of Russian cohort (Sirotina et al., 2018). </t>
  </si>
  <si>
    <t xml:space="preserve">This study proposed that the estradiol inhibits expression of CYP4A11 in the carriers of CC genotype which would result in reduced production of the vasoactive 20-HETE (Sirotina et al., 2018). Other polymorphism in CYP4A11gene is (T8590C) polymorphism which reduces its catalytic activity (White et al., 2013). </t>
  </si>
  <si>
    <t>rs1057910</t>
  </si>
  <si>
    <t xml:space="preserve">Moreover, these individuals develop symptoms of phenytoin overdose when treated with it (Ninomiya et al. 2000), since they are poor metabolizers of these drugs. </t>
  </si>
  <si>
    <t xml:space="preserve">Furthermore, recently, it has been reported that patients taking long-term oral anti-coagulants treatment with Vitamin K antagonists are at a high risk of thrombotic and/or major hemorrhage adverse events if they are carriers of one of three polymorphisms (Misasi et al., 2016), and the (Iso359Leu rs1057910) is one of them (Misasi et al., 2016). </t>
  </si>
  <si>
    <t xml:space="preserve">The sulphonylureas are antidiabetic medications. They stimulate insulin secretion from the Pancreatic Beta cells (Rendell, 2004). </t>
  </si>
  <si>
    <t>rs1056827</t>
  </si>
  <si>
    <t xml:space="preserve">Mutations in CYP1B1 were reported to be causes of disease phenotype such as the primary congenital glaucoma (Badeeb et al., 2014). </t>
  </si>
  <si>
    <t xml:space="preserve">Moreover, CYP1B1 gene polymorphisms L432V and A119S (rs1056827) were reported to be risk of developing endometrial (Zhu et al., 2011), laryngeal cancers and T2D (Yu et al., 2015; Elfaki et al., 2018). </t>
  </si>
  <si>
    <t>rs762551</t>
  </si>
  <si>
    <t xml:space="preserve">The substrate binding pocket of CYP1A2 is narrow, compact and closed to fit binding and oxidation of relatively large and planar substrates such as PAHs (Sansen et al., 2007). </t>
  </si>
  <si>
    <t xml:space="preserve">It has been reported that there is a SNP C&gt;A (rs762551) in intron 1 of CYP1A2 with AA homozygote carriers metabolize the caffeine at highest rate (Womack et al., 2012). </t>
  </si>
  <si>
    <t xml:space="preserve">This polymorphism influences the inducibility of CYP1A2 particularly in smokers (Koonrungsesomboon et al. 2017). The highest CYP1A2 induction rate was reported in AA genotype and no difference between AC and CC genotypes (Sachse et al., 1999). </t>
  </si>
  <si>
    <t>PMC6448008</t>
  </si>
  <si>
    <t>rs1360780</t>
  </si>
  <si>
    <t xml:space="preserve">The GR regulating gene, FKBP5, has also been the subject of several studies investigating differential methylation in peripheral tissue. </t>
  </si>
  <si>
    <t xml:space="preserve">Certain polymorphisms of FKBP5 (rs1360780, rs9296158, rs3800373, and rs9470080) interact with ELA to predict MDD and suicide attempts (Roy et al., 2010; Appel et al., 2011). </t>
  </si>
  <si>
    <t xml:space="preserve">One study by Klengel et al. (2012) examined FKBP5 methylation levels in the blood of individuals with a history of ELA and found hypomethylation in intron seven. Another study collected saliva samples from children who had experienced ELA, and assessed them for DNA methylation levels at two CpG sites in intron seven of FKBP5 (Tyrka et al., 2015). </t>
  </si>
  <si>
    <t>PMC5256176</t>
  </si>
  <si>
    <t>RRID:SCR_004817</t>
  </si>
  <si>
    <t xml:space="preserve">Diffusion data reconstruction for tractography </t>
  </si>
  <si>
    <t xml:space="preserve">DiffusionToolkit/TrackVis (RRID:SCR_004817; trackvis.org) was used to reconstruct and visualize tractography pathways. </t>
  </si>
  <si>
    <t xml:space="preserve">Tractography pathways were reconstructed using a HARDI (Qâ€ball) model with a streamline algorithm and a 45Â° angle threshold. No threshold of fractional anisotropy (FA) was used for the fiber reconstruction as in our previous research studies (Takahashi etÂ al., 2013). </t>
  </si>
  <si>
    <t>PMC6478789</t>
  </si>
  <si>
    <t>RRID:CVCL_1104</t>
  </si>
  <si>
    <t xml:space="preserve">Cells were cultured in media recommended by the provider, their identity was confirmed by short tandem repeat analysis, and they were regularly tested for mycoplasma. </t>
  </si>
  <si>
    <t xml:space="preserve">MB157 (ATCC CRL-7721â„¢), MDA-MB-436 (ATCC HTB-130â„¢), Hs578-T (ATCC HTB-126â„¢), and CAL-120 (RRID:CVCL_1104) cells are grown in Dulbecco's modified Eagle's medium (DMEM) supplemented with 10% fetal bovine serum (FBS), penicillin (100â€‰Umlâˆ’1), and streptomycin (100â€‰Î¼gmlâˆ’1). </t>
  </si>
  <si>
    <t xml:space="preserve">HCC70 (ATCC CRL-2315â„¢), HCC1806Â (ATCC CRL-2335â„¢), HCC1143 (ATCC CRL-2321â„¢), HCC3153 (RRID:CVCL3377), and BT549 (ATCC HTB-122â„¢) cells are grown in RPMI supplemented with 10% FBS, penicillin (100â€‰Umlâˆ’1), and streptomycin (100â€‰Î¼gmlâˆ’1). High-throughput screening of bromodomain inhibitors in TNBC panel </t>
  </si>
  <si>
    <t>P55957</t>
  </si>
  <si>
    <t xml:space="preserve">In contrast to lymphocytes, macrophages exposed to HIV-1 are relatively resistant to apoptosis [39], [40], which led us to expect that macrophages would display an anti-apoptotic transcriptome and proteome response to virus. </t>
  </si>
  <si>
    <t xml:space="preserve">Surprisingly, within 2 days, when the greatest response to virus occurred, multiple pro-apoptotic factors, including BID (Swiss-Prot ID: P55957), PAK2 (Entrez Gene ID: 5062), and ASK1 (Entrez Gene ID: 4217), displayed increased expression, while anti-apoptotic factors, such as BCL2 (Entrez Gene ID: 596), were decreased in expression (Fig. 3B). </t>
  </si>
  <si>
    <t xml:space="preserve">Although relative levels of NF-ÎºB and NEMO (Entrez Gene ID: 8517) increased in response to virus, both are molecular hubs that serve as signaling partners in other pathways, including MAPK and TLRs. Over the course of viral replication, relative expression of pro-apoptotic genes declined and anti-apoptotic genes increased (Fig. 3C). </t>
  </si>
  <si>
    <t>Q92934</t>
  </si>
  <si>
    <t xml:space="preserve">Over the course of viral replication, relative expression of pro-apoptotic genes declined and anti-apoptotic genes increased (Fig. 3C). </t>
  </si>
  <si>
    <t xml:space="preserve">The transcriptome response was extended by analysis of the intracellular proteome compartment that also displayed increased levels of pro-apoptotic proteins, such as BAD (Swiss-Prot ID: Q92934), APAF-1 (Swiss-Prot ID: O14727), and Caspase-7 (Swiss-Prot ID: P55210), within 2 days of viral treatment, while anti-apoptotic proteins, such as CDC42GAP (Swiss-Prot ID: Q07960), showed lower expression levels on day 2 compared to mock (Fig. 3D). </t>
  </si>
  <si>
    <t xml:space="preserve">Results indicate the dynamic temporal response by macrophages to HIV-1. </t>
  </si>
  <si>
    <t>P45983</t>
  </si>
  <si>
    <t xml:space="preserve">Virus alters macrophage molecular program independent of cell proliferation </t>
  </si>
  <si>
    <t xml:space="preserve">Calcium, apoptosis, and MAPK pathways interface through molecular hubs, such as NF-ÎºB, NEMO, PRKCG, JNK (Swiss-Prot ID: P45983), and YWHAE (Swiss-Prot ID: P62258), with multiple signaling pathways, including cell proliferation and TLR. </t>
  </si>
  <si>
    <t xml:space="preserve">Yet, in contrast to calcium, apoptosis, and MAPK pathways, neither cell proliferation nor TLR pathways was identified as significantly altered by Pathway-Express analysis. Although HIV-1 is capable of crossing the nuclear envelope of terminally differentiated cells without a requirement for proliferation [44], [45], some groups report a portion of macrophages proliferating in vitro and have an enhanced susceptibility to HIV-1 infection [46], [47]. </t>
  </si>
  <si>
    <t>P38936</t>
  </si>
  <si>
    <t xml:space="preserve">Although HIV-1 is capable of crossing the nuclear envelope of terminally differentiated cells without a requirement for proliferation [44], [45], some groups report a portion of macrophages proliferating in vitro and have an enhanced susceptibility to HIV-1 infection [46], [47]. </t>
  </si>
  <si>
    <t xml:space="preserve">In contrast, other groups find that HIV-1 treatment increases the expression of CDK inhibitors, specifically CDKN1A (also known as p21Cip1/WAF1, Swiss-Prot ID: P38936), and other targets in the cell cycle important for efficient viral replication [13], [48]. </t>
  </si>
  <si>
    <t xml:space="preserve">To determine if HIV-1 interactions with macrophages are accompanied by macrophage proliferation in our studies, two approaches were used. HIV-1- or mock-treated macrophages labeled with propidium iodide showed no differences in DNA content over 10 days (data not shown). </t>
  </si>
  <si>
    <t>Q13163</t>
  </si>
  <si>
    <t xml:space="preserve">Only five displayed increased expression. </t>
  </si>
  <si>
    <t xml:space="preserve">Increased expression of IRF-3 (Enrez Gene ID: 3661) was detected in only one of three macrophage donors, while NF-ÎºB, NEMO, MAP2K5 (Swiss-Prot ID: Q13163), and p38 (Swiss-Prot ID: Q16539) function as molecular hubs in multiple signaling pathways and are not restricted to TLR pathways. </t>
  </si>
  <si>
    <t>P01375</t>
  </si>
  <si>
    <t xml:space="preserve">TLR signaling is transmitted through a MyD88-dependent and/or, depending on the TLR, a MyD88-independent pathway (Fig. 7). </t>
  </si>
  <si>
    <t xml:space="preserve">Both pathways result in production of proinflammatory cytokines, such as type I interferons and TNF (Swiss-Prot ID: P01375) [50]. </t>
  </si>
  <si>
    <t xml:space="preserve">To determine if proximal signaling molecules respond to virus, we evaluated phosphorylation of TLR signaling members, IRAK-1 (specific for the MyD88-dependent pathway, Swiss-Prot ID: P51617) and IRF-3 (member of both pathways). Treatment of macrophages with TLR agonists LPS (primarily TLR4 agonist) or Poly(I:C) (primarily TLR3 agonist) produced phosphorylated forms of IRAK-1 within 30 minutes or IRF-3 within one hour (Fig. 8Aâ€“F). </t>
  </si>
  <si>
    <t>P51617</t>
  </si>
  <si>
    <t xml:space="preserve">To determine if proximal signaling molecules respond to virus, we evaluated phosphorylation of TLR signaling members, IRAK-1 (specific for the MyD88-dependent pathway, Swiss-Prot ID: P51617) and IRF-3 (member of both pathways). </t>
  </si>
  <si>
    <t xml:space="preserve">Treatment of macrophages with TLR agonists LPS (primarily TLR4 agonist) or Poly(I:C) (primarily TLR3 agonist) produced phosphorylated forms of IRAK-1 within 30 minutes or IRF-3 within one hour (Fig. 8Aâ€“F). Phophorylated forms of IRAK-1 or IRF-3 appeared transiently and decreased by 3 hours. </t>
  </si>
  <si>
    <t>P20591</t>
  </si>
  <si>
    <t xml:space="preserve">The relatively limited proportion of macrophages infected by HIV-1 within the first 24 hours could limit detection by western blot of phosphorylated/activated IRAK-1 or IRF3. </t>
  </si>
  <si>
    <t xml:space="preserve">To address this issue, levels of Mx1 protein (Swiss-Prot ID: P20591) were measured. </t>
  </si>
  <si>
    <t xml:space="preserve">Mx1 (Swiss-Prot ID: P20591), an antiviral interferon-stimulated gene, is a relatively stable, sensitive marker for low levels of interferon and innate immune activation [51]. Although treatment of macrophages through multiple TLRs 4, 3, or 8 for 24 hours stimulated increased intracellular levels of the Mx1 protein, treatment by HIV-1 induced no expression of Mx1 protein (Fig. 9). </t>
  </si>
  <si>
    <t xml:space="preserve">Mx1 (Swiss-Prot ID: P20591), an antiviral interferon-stimulated gene, is a relatively stable, sensitive marker for low levels of interferon and innate immune activation [51]. </t>
  </si>
  <si>
    <t xml:space="preserve">Although treatment of macrophages through multiple TLRs 4, 3, or 8 for 24 hours stimulated increased intracellular levels of the Mx1 protein, treatment by HIV-1 induced no expression of Mx1 protein (Fig. 9). Although macrophages recognize and respond to TLR agonists via MyD88-dependent or independent pathways, HIV-1 has no apparent impact on targets downstream in TLR signaling through either pathway. </t>
  </si>
  <si>
    <t>P01584</t>
  </si>
  <si>
    <t xml:space="preserve">Macrophages were treated for 24 hours with any one of a variety of TLR ligands, including LPS, Poly(I:C), and CL097 (TLR7/8 agonist), as well as CL075 (TLR8 agonist) or R837 (TLR7 agonist) to distinguish differences that might result from selective activation through individual TLRs. </t>
  </si>
  <si>
    <t xml:space="preserve">Overall, each agonist stimulated production of TNF, IL-1Î² (Swiss-Prot ID: P01584), and IL-6 (Swiss Prot ID: P05231) (Fig. 11Aâ€“C, gray bars). </t>
  </si>
  <si>
    <t xml:space="preserve">In contrast, no proinflammatory cytokines were detected with HIV-1 treatment alone. Yet, when HIV-1 infected macrophage cultures were treated with TLR agonists, increased levels of cytokines were produced (Fig. 11Aâ€“C, black bars). </t>
  </si>
  <si>
    <t>PMC3140961</t>
  </si>
  <si>
    <t>P29353</t>
  </si>
  <si>
    <t xml:space="preserve">In addition to being enriched for the seed term, Figure 4A, this â€˜robustâ€™ cluster is also enriched for GO:BP term â€œpositive regulation of DNAâ€ proliferation. </t>
  </si>
  <si>
    <t xml:space="preserve">This group is composed of multiple phosphopeptides from SHC1 (Swissprot P29353), an adaptor protein recruited to the EGFR in response to EGF and upstream of the MAPK cascade. </t>
  </si>
  <si>
    <t xml:space="preserve">Additionally, it includes the activation sites of MAPK1 (ERK2, Swissprot Q1HBJ4) and MAPK3 (ERK1, Swissprot Q7Z3H5) and a phosphorylation on a relatively poorly characterized protein, FAM59A (Swissprot Q9H706). A recent study showed FAM59A acts in the MAPK pathway in response to EGF stimulation by binding to Grb2 in a manner that is dependent on the phosphorylation of Y453 [27]. </t>
  </si>
  <si>
    <t>Q1HBJ4</t>
  </si>
  <si>
    <t xml:space="preserve">Additionally, it includes the activation sites of MAPK1 (ERK2, Swissprot Q1HBJ4) and MAPK3 (ERK1, Swissprot Q7Z3H5) and a phosphorylation on a relatively poorly characterized protein, FAM59A (Swissprot Q9H706). </t>
  </si>
  <si>
    <t xml:space="preserve">A recent study showed FAM59A acts in the MAPK pathway in response to EGF stimulation by binding to Grb2 in a manner that is dependent on the phosphorylation of Y453 [27]. The group associated with the cellular compartment â€œlamellipodiumâ€ is composed of only three phosphopeptides from the proteins cortactin (CTTN, Swissprot Q14247), paxillin (PXN, Swissprot P49023), and ENO1 (Swissprot Q96GV1), an enolase. </t>
  </si>
  <si>
    <t>Q14247</t>
  </si>
  <si>
    <t xml:space="preserve">A recent study showed FAM59A acts in the MAPK pathway in response to EGF stimulation by binding to Grb2 in a manner that is dependent on the phosphorylation of Y453 [27]. </t>
  </si>
  <si>
    <t xml:space="preserve">The group associated with the cellular compartment â€œlamellipodiumâ€ is composed of only three phosphopeptides from the proteins cortactin (CTTN, Swissprot Q14247), paxillin (PXN, Swissprot P49023), and ENO1 (Swissprot Q96GV1), an enolase. </t>
  </si>
  <si>
    <t xml:space="preserve">Paxillin and cortactin are both labeled as being localized in lamellipodium, however, ENO1, at least in full length is currently thought to be only cytoplasmic. This robust â€œlamellipodiumâ€ cluster also has enrichment for two sequence motifs, E.E.VyS, which is shared in both PXN and CTTN and G....Oy (O indicates a degenerate search for hydrophobic amino acids and â€˜.â€™ for any amino acid), common to ENO1 and CTTN. </t>
  </si>
  <si>
    <t>P40763</t>
  </si>
  <si>
    <t xml:space="preserve">We found no particular relationship between the parameters of clustering and the production of infrequently, or highly frequently, occurring phosphopeptide clustering. </t>
  </si>
  <si>
    <t xml:space="preserve">The most robust relationship seen is STAT3 Y705 (isoform 1, Swissprot P40763) phosphorylation with STAT3 Y704 (isoform 2, Refseq NP_003141) phosphorylation, co-clustering all but two times. </t>
  </si>
  <si>
    <t xml:space="preserve">This variability highlights the importance of considering more than a single clustering solution when deriving hypotheses for further testing. We have illustrated only a few examples of a large number of possibilities to demonstrate the power of MCAM in deriving biologically meaningful hypotheses. </t>
  </si>
  <si>
    <t>P00533</t>
  </si>
  <si>
    <t xml:space="preserve">In this comparison, we noticed two sites on SHC1 experience very different phenomena. </t>
  </si>
  <si>
    <t xml:space="preserve">In the case of parental EGF treatment, both sites co-cluster robustly with each other and with phosphorylation on EGFR pY1172 and pY1197 (Swissprot P00533), both known to bind SHC1. </t>
  </si>
  <si>
    <t xml:space="preserve">However, EGF treatment of HER2 overexpressing cells indicates that although pY427 continues to robustly co-cluster with those sites on EGFR, SHC1 pY349 does not, and instead most robustly co-clusters with catenin delta-1, CTTND1 (Swissprot O60716), phosphorylation of Y228. Dynamics of these sites, and their most robustly co-clustered partners, under both conditions are shown in Figure 5. </t>
  </si>
  <si>
    <t>O60716</t>
  </si>
  <si>
    <t xml:space="preserve">However, EGF treatment of HER2 overexpressing cells indicates that although pY427 continues to robustly co-cluster with those sites on EGFR, SHC1 pY349 does not, and instead most robustly co-clusters with catenin delta-1, CTTND1 (Swissprot O60716), phosphorylation of Y228. </t>
  </si>
  <si>
    <t xml:space="preserve">Dynamics of these sites, and their most robustly co-clustered partners, under both conditions are shown in Figure 5. We also observe large differences in the co-clustering of multiple sites on p130Cas, also known as BCAR1 (Swissprot P56945), between the two cell lines in response to EGF treatment and an extreme change in the association of ENO1 pY44 with annexin A2 (ANXA2, Swissprot P07355) phosphorylation on Y238, where ENO1 Y44 phosphorylation associates with ANXA2 phosphorylation in parental but not HER2 overexpressing cells. </t>
  </si>
  <si>
    <t>P56945</t>
  </si>
  <si>
    <t xml:space="preserve">Dynamics of these sites, and their most robustly co-clustered partners, under both conditions are shown in Figure 5. </t>
  </si>
  <si>
    <t xml:space="preserve">We also observe large differences in the co-clustering of multiple sites on p130Cas, also known as BCAR1 (Swissprot P56945), between the two cell lines in response to EGF treatment and an extreme change in the association of ENO1 pY44 with annexin A2 (ANXA2, Swissprot P07355) phosphorylation on Y238, where ENO1 Y44 phosphorylation associates with ANXA2 phosphorylation in parental but not HER2 overexpressing cells. </t>
  </si>
  <si>
    <t xml:space="preserve">The largest number of differences is observed when comparing the EGF treatment of parental cells to the 24H cell lines treated with HRG, which also has the lowest correlation of any dynamic subset comparison. Both pieces of evidence point to maximum differences in signaling dynamics when both HER2 expression levels and the stimulating ligands are altered. </t>
  </si>
  <si>
    <t>Q9Y2X7</t>
  </si>
  <si>
    <t xml:space="preserve">Although the best agreement the EGF4 MCAM results have is with the parental EGF treatment of the HER2 MCAM results, there is less than ideal correlation. </t>
  </si>
  <si>
    <t xml:space="preserve">We looked to see if there were any serious disagreements by using the same â€˜co-cluster swapâ€™ method as mentioned above and found there were only two such instances, which highlight very different measurements made on GIT1 (Swissprot Q9Y2X7) pY545 and EFNB2 (Swissprot P52799) pY304 in HMEC cells in response to EGF treatment, Supplementary Table S4. </t>
  </si>
  <si>
    <t xml:space="preserve">Interestingly, though these measurements are quite different, the extreme differences of co-occurrences with other phosphopeptides are only highlighted in two cases, both with regards to Ephrin family phosphorylation sites that are relatively similar in the two datasets, GIT1 pY545 with EPHB1 (Swissprot P54762) pY600 and EFNB2 pY304 with EPHA2 pY772 (Swissprot Q96HF4). This indicates that the MCAM co-occurrence matrix is a precise way to identify similarities and discrepancies between independent measurements of a system. </t>
  </si>
  <si>
    <t>P54762</t>
  </si>
  <si>
    <t xml:space="preserve">Interestingly, though these measurements are quite different, the extreme differences of co-occurrences with other phosphopeptides are only highlighted in two cases, both with regards to Ephrin family phosphorylation sites that are relatively similar in the two datasets, GIT1 pY545 with EPHB1 (Swissprot P54762) pY600 and EFNB2 pY304 with EPHA2 pY772 (Swissprot Q96HF4). </t>
  </si>
  <si>
    <t xml:space="preserve">This indicates that the MCAM co-occurrence matrix is a precise way to identify similarities and discrepancies between independent measurements of a system. Since this methodology relies on comparing the relationships between measurements within a dataset and then comparing this abstracted metric across datasets, one could imagine that the measurement scheme would not need to be the same between the two datasets of interest. </t>
  </si>
  <si>
    <t>P54094</t>
  </si>
  <si>
    <t xml:space="preserve">(A) The SH3 binding domain is merged within NLS1 (amino acids, aa: 82â€“88). </t>
  </si>
  <si>
    <t xml:space="preserve">A pictorial representation of apoptin sequences (UniProtKB/Swiss-Prot entry P54094), LRSâ€Š=â€ŠLecine-Rich Sequence, NLSâ€Š=â€ŠNuclear-Localization Signal, NESâ€Š=â€ŠNuclear Export Signal. </t>
  </si>
  <si>
    <t xml:space="preserve">(B) Cytotoxic activity of apoptin on Bcr-Abl positive 32Dp210 cells: 32Dp210 were grown in 96-well plates (104 cells per well). Cells (in triplicates for each treatment) were treated with 1 ÂµM Tat-apoptin, and Tat-GFP (negative control), or Imatinib for 0, 4, 8, 12, 18 and 24 h periods respectively. </t>
  </si>
  <si>
    <t>A1YV97</t>
  </si>
  <si>
    <t xml:space="preserve">Homology Modeling of FClip1 </t>
  </si>
  <si>
    <t xml:space="preserve">The aryl esterase PFE from Pseudomonas fluorescens (PDB code: 1VA4) [42] was chosen as the template. Structural qualities of the generated models were evaluated using Protein Structure Validation Software [43] (PSVS, http://psvs-1_4-dev.nesg.org/). </t>
  </si>
  <si>
    <t>O88569</t>
  </si>
  <si>
    <t xml:space="preserve">Three distinct spots detected in the WB with the pSset MAbs had two corresponding spots in the 2-DE-cCBB stained gel. </t>
  </si>
  <si>
    <t xml:space="preserve">Importantly, with the CHCA TL sample matrix preparation the heterogeneous nuclear ribonucleoproteins A2/B1 (O88569) was identified and confirmed by MS/MS. </t>
  </si>
  <si>
    <t xml:space="preserve">However, when the digests of the same spots were analyzed by the DHB ML sample preparation Glyceraldehyde-3-phosphate dehydrogenase (P16858) was additionally identified and confirmed by MS/MS. Therefore, a careful comparison of the spot in the developed immunoblot of the 2-DE-cCBB gel and the visual inspection of regions in which the spots appeared needed to be confirmed. </t>
  </si>
  <si>
    <t>P16858</t>
  </si>
  <si>
    <t xml:space="preserve">However, when the digests of the same spots were analyzed by the DHB ML sample preparation Glyceraldehyde-3-phosphate dehydrogenase (P16858) was additionally identified and confirmed by MS/MS. </t>
  </si>
  <si>
    <t xml:space="preserve">Therefore, a careful comparison of the spot in the developed immunoblot of the 2-DE-cCBB gel and the visual inspection of regions in which the spots appeared needed to be confirmed. Likewise co-migrated and adjacent spots were examined. </t>
  </si>
  <si>
    <t>O55222</t>
  </si>
  <si>
    <t xml:space="preserve">Specifically, the use of two different MALDI sample preparation methods and the acquisition of MS/MS spectra in an automated mode enabled reliable identification of phosphoproteins. </t>
  </si>
  <si>
    <t xml:space="preserve">The pSset of MAbs facilitated the MS identification of a large number of kinases including the SRC kinase (P05480), inhibitor of nuclear factor kappa-B kinase subunit beta (O88351), integrin-linked protein kinase (O55222) and serine-protein kinase ATM (Q62388) mitogen-activated protein kinase 3 (Q63844). </t>
  </si>
  <si>
    <t xml:space="preserve">For spots commonly identified by immunoblotting and by 2-DE MALDI MS/MS experiments were additionally performed (Table S1) With the MPM-2 MAb 43 unique proteins were detected by WB. Despite the overall reduced number of proteins detected with the this MAb unique proteins (nâ€Š=â€Š6) were identified and had not been detected by the pSmix Abs most likely as a result of differences in specificity of epitop recognition. </t>
  </si>
  <si>
    <t xml:space="preserve">The immunoblot procedure does not always define all the possible residues subjected to posttranslational modifications. </t>
  </si>
  <si>
    <t xml:space="preserve">As shown in Figure 6, the phosphoserine specific MAbs pSset recognized aldehyde dehydrogenase (P47738) and selenium-binding protein 1 (P17563), but with the MAbs 4G10, MPM-2 and pYset only one of these proteins were detected. </t>
  </si>
  <si>
    <t xml:space="preserve">These two proteins are phosphorylated at different sites as reported elsewhere. Thus, by use of several anti-phosphoprotein Abs with different specificity in the recognition of epitopes a more comprehensive characterization of phosphoproteins can be achieved. </t>
  </si>
  <si>
    <t>PMC3964965</t>
  </si>
  <si>
    <t>P19883</t>
  </si>
  <si>
    <t xml:space="preserve">Previously these mappings were given only in a tab-delimited file that contains very limited information; now, however, they have also been formalized and expanded into a supplementary OBO-format file (promapping.obo, see later in text) that contains complete definitions of and relationships between the mapped terms. </t>
  </si>
  <si>
    <t xml:space="preserve">For example, we indicate that human follistatin protein (UniProtKB:P19883) is a subtype of follistatin protein found in any organism (PR:000000015) and is encoded by the human follistatin gene FST (HGNC:3971). </t>
  </si>
  <si>
    <t xml:space="preserve">The PRO mappings, which previously covered only three organisms (human, mouse and E. coli), now cover 12 GO reference proteomes (12): human, mouse, rat, zebrafish, chicken, fruit fly, budding yeast, fission yeast, E. coli, A. thaliana, Caenorhabditis elegans and Dictyostelium discoideum. Assignment of each organism-specific protein to a PRO organism-agnostic gene category term is done (largely) automatically using 1:1 ortholog inferences provided by OMA (13). </t>
  </si>
  <si>
    <t>P23611</t>
  </si>
  <si>
    <t xml:space="preserve">Scientists can thus compare these different products directly, either using the GO-centric view (middle panel), where the relevant products of the gene are mapped to each GO annotation, or the PRO-centric view (bottom panel), where the relevant GO annotations are shown for each gene product. </t>
  </si>
  <si>
    <t xml:space="preserve">For example, mouse interferon regulatory factor 8, encoded by the Irf8 gene (MGI:96395; protein sequence given in UniProtKB: P23611), can be sumoylated. </t>
  </si>
  <si>
    <t xml:space="preserve">When in the unsumoylated form (PR:000035709), the protein can positively regulate RNA polymerase II transcription initiation (GO:0060261). The sumoylated form (PR:000035707), however, cannot. </t>
  </si>
  <si>
    <t>PMC4772806</t>
  </si>
  <si>
    <t>Q5ZZV3</t>
  </si>
  <si>
    <t xml:space="preserve">Three hundred and forty-seven unique M. hyopneumoniae strain J proteins, representing approximately 52% of the predicted proteome, were identified from the combined experiments following analysis by Scaffold (electronic supplementary material, table S1). TableÂ 1 summarizes the identification of proteins expressed in M. hyopneumoniae as detected by each of these methods. </t>
  </si>
  <si>
    <t xml:space="preserve">Interestingly, two uncharacterized proteins were identified mapping only to strain 232: an 8.8 kDa protein, Q5ZZV3, identified by one peptide in two runs on both ion trap and Q-TOF; and an 11.3 kDa protein, Q5ZZV5, identified by two peptides in one run from ion trap data. </t>
  </si>
  <si>
    <t>Q4AAU0</t>
  </si>
  <si>
    <t xml:space="preserve">Processing in uncharacterized proteins </t>
  </si>
  <si>
    <t xml:space="preserve">MHJ_0009 encoding a 77.5 kDa uncharacterized protein (Q4AAU0) was identified consistently in slices 6 (approx. </t>
  </si>
  <si>
    <t xml:space="preserve">The gel lanes were cut into 16 slices (as shown), digested in-gel with trypsin and analysed by LCâ€“MS/MS using ion trap and Q-TOF instruments, allowing protein mass context to be retained. </t>
  </si>
  <si>
    <t xml:space="preserve">(b) Identified peptides mapping to uncharacterized protein MHJ_0009 (Q4AAU0) in bold. </t>
  </si>
  <si>
    <t xml:space="preserve">Peptides in bold were identified from gel slice 6 at the approximate predicted intact mass (77 kDa). Peptides underlined in black were generated from proteins identified only from slices 13 and 14. </t>
  </si>
  <si>
    <t>Q4A9G3</t>
  </si>
  <si>
    <t xml:space="preserve">Eighteen ORFs have been annotated in the UniProt database (GO annotation) to have putative protease activity, 11 of which have been identified in our study (tableÂ 4). </t>
  </si>
  <si>
    <t xml:space="preserve">Identified proteins with annotated endoprotease activity include MHJ_0522 (Q4A9G3) oligoendopeptidase F, MHJ_0525 (Q4A9G0) Lon protease, MHJ_0636 (Q4A952) tsaD, MHJ_0202 (Q4AAC8) ftsH and MHJ_0568 (Q4A9B9), an uncharacterized protein. </t>
  </si>
  <si>
    <t xml:space="preserve">These identifications are consistent with those identified in strain 232 [7]. These proteases are likely to carry out the major proteolytic actions that give rise to adhesin fragments, as well as potentially processing other proteins. </t>
  </si>
  <si>
    <t>O15245</t>
  </si>
  <si>
    <t xml:space="preserve">The analysis of rs34130495 is reported in the Figure S1. </t>
  </si>
  <si>
    <t xml:space="preserve">The rs12208357â€”a C/T substitution in the first exon of SLC22A1 (Figure 1A)â€”causes R61C amino acid substitution into an extracellular topological domain of Oct1 protein (organic cation transporter 1; UniProt ID O15245) involved in the binding of the substrate. </t>
  </si>
  <si>
    <t xml:space="preserve">It leads to a decreased binding affinity to substrates [14]. Notably, the mutated residue is not charged, is smaller and more hydrophobic than the arginine, and it is predicted to alter inter-residual interactions and the correct folding of the ion channel. </t>
  </si>
  <si>
    <t>P07711</t>
  </si>
  <si>
    <t xml:space="preserve">To find out the binding modes of cathepsin-cystatin/stefin complexes, crystallographic and modeled structures of stefin A, B, cystatin C, D, F, M/E, S, SA &amp; SN were docked with CL1 using protein-protein rigid body docking program ZDOCK [34] of Discovery Studio (DS) 2.5. </t>
  </si>
  <si>
    <t xml:space="preserve">The active site of CL1 (CYS 25, HIS 163, ASN 187) [UniProt ID: P07711] and the possible inhibitory sites of cystatins [6, 35] were defined to screen the potential docking configurations. </t>
  </si>
  <si>
    <t xml:space="preserve">A total of 2000 docked poses were generated for each of the cystatin/stefin-cathepsin complexes and ranked based on the default ZDOCK scoring function [36, 37] combining shape complementarities with electrostatics and desolvation energy (DE), and subsequently re-ranked with a more detailed weighted energy function ZRANK [38]. On basis of known cathepsin-cystatin/stefin conformations, binding site root mean square deviation (RMSD) were calculated and all docked poses within 7Ã… deviation were subjected to RDOCK [39] for further refinement. </t>
  </si>
  <si>
    <t>P10646</t>
  </si>
  <si>
    <t xml:space="preserve">The biophysical properties of GGL27 have been previously studied [7]. </t>
  </si>
  <si>
    <t xml:space="preserve">A preliminary secondary structure prediction of the TFPI-1 C-terminal residues was conducted with the web servers PSIPRED v. 3.3 [50, 51] and JPred4 [52] using the whole human TFPI-1 sequence (UniProt access code: P10646) and the GGL27 C-terminus only. </t>
  </si>
  <si>
    <t xml:space="preserve">The initial peptide fold was predicted by the PEPFOLD 3 web server [53â€“55] using 200 simulations and the sOPEP energy function (Maupetit etÂ al., 2007; 2010) for sorting the models. The best-ranked model 1 was submitted to a 20-ns molecular dynamics (MD) simulation in an octahedral TIP3P water [56] box using the AMBER 16 molecular simulations package [57] and the AMBER ff03 force field [58]. </t>
  </si>
  <si>
    <t>PMC6002762</t>
  </si>
  <si>
    <t>Q14116</t>
  </si>
  <si>
    <t xml:space="preserve">All CAR designs are 4-1BB-based second generation. </t>
  </si>
  <si>
    <t xml:space="preserve">The sequence of human IL-18 (Uniprot: Q14116) and murine IL-18 following a T2A linker were synthesized from Integrated DNA Technologies and Invitrogen. </t>
  </si>
  <si>
    <t xml:space="preserve">The parental vector pTRPE or MSGV was used to generate the constructs CAR-GFP, CAR-IL-18, GFP, and GFP-IL-18. Human normal donor or murine CD45.1 T cells were ex vivo-expanded by anti-CD3/CD28 beads with exogenous IL-2 and transduced with a lentivector or retroviral vector as reported previously (Milone et al., 2009). </t>
  </si>
  <si>
    <t>Q80VC9</t>
  </si>
  <si>
    <t xml:space="preserve">Protein expression and purification for crystallization </t>
  </si>
  <si>
    <t xml:space="preserve">The DNA encoding the Mus musculus CAMSAP3 CKK core domain (denoted CKK3core, residues 1121â€“1239; Uniprot: Q80VC9) was amplified from the Mus musculus CAMSAP3 CKK domain vector (denoted CKK3) (residues 1112â€“1252) and cloned into the pET-based bacterial expression vector PSTCm2 (with an N-terminal 6x His-tag) by the positive selection methods53. </t>
  </si>
  <si>
    <t xml:space="preserve">The CKK3 and the mutants for biophysics characterization were cloned into the pET28a vector. Protein production was performed in the Escherichia coli strain BL21(DE3) (Stratagene) in LB media containing 50 Âµg/ml kanamycin. </t>
  </si>
  <si>
    <t>Column1</t>
  </si>
  <si>
    <t>Column2</t>
  </si>
  <si>
    <t>?PMC6192618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</si>
</sst>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double">
        <color auto="1"/>
      </top>
      <bottom/>
      <diagonal/>
    </border>
    <border>
      <left/>
      <right/>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NumberFormat="1"/>
    <xf numFmtId="0" fontId="2" fillId="2" borderId="1" xfId="0" applyFont="1" applyFill="1" applyBorder="1"/>
    <xf numFmtId="0" fontId="0" fillId="3" borderId="1" xfId="0" applyNumberFormat="1" applyFont="1" applyFill="1" applyBorder="1"/>
    <xf numFmtId="0" fontId="0" fillId="0" borderId="1" xfId="0" applyNumberFormat="1" applyFont="1" applyBorder="1"/>
    <xf numFmtId="0" fontId="2" fillId="2" borderId="2" xfId="0" applyFont="1" applyFill="1" applyBorder="1"/>
    <xf numFmtId="0" fontId="0" fillId="0" borderId="2" xfId="0" applyNumberFormat="1" applyFont="1" applyBorder="1"/>
    <xf numFmtId="0" fontId="3" fillId="0" borderId="0" xfId="0" applyFont="1"/>
    <xf numFmtId="0" fontId="3" fillId="0" borderId="0" xfId="0" applyNumberFormat="1" applyFont="1"/>
    <xf numFmtId="9" fontId="0" fillId="0" borderId="0" xfId="1" applyFont="1"/>
    <xf numFmtId="10" fontId="0" fillId="0" borderId="0" xfId="1" applyNumberFormat="1" applyFont="1"/>
    <xf numFmtId="0" fontId="4" fillId="0" borderId="0" xfId="0" applyNumberFormat="1" applyFont="1"/>
    <xf numFmtId="0" fontId="4" fillId="0" borderId="0" xfId="0" applyFont="1"/>
    <xf numFmtId="0" fontId="0" fillId="3" borderId="2" xfId="0" applyNumberFormat="1" applyFont="1" applyFill="1" applyBorder="1"/>
    <xf numFmtId="10" fontId="3" fillId="0" borderId="0" xfId="1" applyNumberFormat="1" applyFont="1"/>
    <xf numFmtId="9" fontId="3" fillId="0" borderId="0" xfId="1" applyFont="1"/>
    <xf numFmtId="10" fontId="3" fillId="0" borderId="2" xfId="1" applyNumberFormat="1" applyFont="1" applyBorder="1"/>
    <xf numFmtId="10" fontId="3" fillId="0" borderId="3" xfId="1" applyNumberFormat="1" applyFont="1" applyBorder="1"/>
    <xf numFmtId="10" fontId="0" fillId="0" borderId="0" xfId="0" applyNumberFormat="1"/>
    <xf numFmtId="0" fontId="2" fillId="2" borderId="0" xfId="0" applyFont="1" applyFill="1" applyBorder="1"/>
    <xf numFmtId="10" fontId="3" fillId="0" borderId="0" xfId="0" applyNumberFormat="1" applyFont="1"/>
    <xf numFmtId="0" fontId="3" fillId="3" borderId="2" xfId="0" applyFont="1" applyFill="1" applyBorder="1"/>
    <xf numFmtId="0" fontId="3" fillId="0" borderId="0" xfId="1" applyNumberFormat="1" applyFont="1"/>
    <xf numFmtId="0" fontId="2" fillId="2" borderId="4" xfId="0" applyFont="1" applyFill="1" applyBorder="1"/>
    <xf numFmtId="0" fontId="0" fillId="0" borderId="0" xfId="0" applyAlignment="1">
      <alignment horizontal="left" vertical="top" wrapText="1"/>
    </xf>
    <xf numFmtId="0" fontId="0" fillId="0" borderId="0" xfId="0" applyNumberFormat="1" applyAlignment="1">
      <alignment horizontal="left" vertical="top" wrapText="1"/>
    </xf>
    <xf numFmtId="171" fontId="3" fillId="0" borderId="0" xfId="0" applyNumberFormat="1" applyFont="1"/>
    <xf numFmtId="0" fontId="3" fillId="0" borderId="5" xfId="0" applyFont="1" applyBorder="1"/>
    <xf numFmtId="10" fontId="3" fillId="0" borderId="5" xfId="1" applyNumberFormat="1" applyFont="1" applyBorder="1"/>
    <xf numFmtId="9" fontId="3" fillId="0" borderId="5" xfId="1" applyFont="1" applyBorder="1"/>
    <xf numFmtId="9" fontId="3" fillId="0" borderId="5" xfId="1" applyNumberFormat="1" applyFont="1" applyBorder="1"/>
    <xf numFmtId="2" fontId="3" fillId="0" borderId="0" xfId="0" applyNumberFormat="1" applyFont="1"/>
    <xf numFmtId="0" fontId="2" fillId="2" borderId="6" xfId="0" applyFont="1" applyFill="1" applyBorder="1"/>
  </cellXfs>
  <cellStyles count="2">
    <cellStyle name="Normal" xfId="0" builtinId="0"/>
    <cellStyle name="Percent" xfId="1" builtinId="5"/>
  </cellStyles>
  <dxfs count="84">
    <dxf>
      <font>
        <b/>
      </font>
      <numFmt numFmtId="0" formatCode="Genera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border outline="0">
        <bottom style="thin">
          <color theme="9" tint="0.39997558519241921"/>
        </bottom>
      </border>
    </dxf>
    <dxf>
      <border outline="0">
        <top style="thin">
          <color theme="9" tint="0.3999755851924192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left/>
        <right/>
        <top style="thin">
          <color theme="9" tint="0.39997558519241921"/>
        </top>
        <bottom style="thin">
          <color theme="9" tint="0.39997558519241921"/>
        </bottom>
        <vertical/>
        <horizontal/>
      </border>
    </dxf>
    <dxf>
      <font>
        <b/>
      </font>
      <numFmt numFmtId="0" formatCode="General"/>
    </dxf>
    <dxf>
      <font>
        <b/>
      </font>
      <numFmt numFmtId="0" formatCode="General"/>
    </dxf>
    <dxf>
      <font>
        <b/>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font>
        <b/>
      </font>
      <numFmt numFmtId="0" formatCode="Genera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font>
      <numFmt numFmtId="0" formatCode="General"/>
    </dxf>
    <dxf>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font>
        <b/>
      </font>
      <numFmt numFmtId="0" formatCode="General"/>
    </dxf>
    <dxf>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FF99"/>
      <color rgb="FF3399FF"/>
      <color rgb="FFFF33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Data</a:t>
            </a:r>
            <a:r>
              <a:rPr lang="fr-FR" baseline="0"/>
              <a:t> Citation Repartition in sections </a:t>
            </a:r>
          </a:p>
          <a:p>
            <a:pPr>
              <a:defRPr/>
            </a:pPr>
            <a:r>
              <a:rPr lang="fr-FR" baseline="0"/>
              <a:t>(by 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'Analysis-section2'!$T$1:$AE$1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'Analysis-section2'!$T$275:$AE$275</c:f>
              <c:numCache>
                <c:formatCode>0.00%</c:formatCode>
                <c:ptCount val="12"/>
                <c:pt idx="0">
                  <c:v>1.6992734593837534E-2</c:v>
                </c:pt>
                <c:pt idx="1">
                  <c:v>4.2016806722689074E-3</c:v>
                </c:pt>
                <c:pt idx="2">
                  <c:v>0.12431563534504712</c:v>
                </c:pt>
                <c:pt idx="3">
                  <c:v>7.3529411764705881E-3</c:v>
                </c:pt>
                <c:pt idx="4">
                  <c:v>1.3888888888888888E-2</c:v>
                </c:pt>
                <c:pt idx="5">
                  <c:v>4.0311996010525424E-2</c:v>
                </c:pt>
                <c:pt idx="6">
                  <c:v>4.1564940370087428E-2</c:v>
                </c:pt>
                <c:pt idx="7">
                  <c:v>6.0884735838779951E-2</c:v>
                </c:pt>
                <c:pt idx="8">
                  <c:v>0.41078623800663278</c:v>
                </c:pt>
                <c:pt idx="9">
                  <c:v>0.26834399994713465</c:v>
                </c:pt>
                <c:pt idx="10">
                  <c:v>7.2712418300653597E-3</c:v>
                </c:pt>
                <c:pt idx="11">
                  <c:v>4.0849673202614381E-3</c:v>
                </c:pt>
              </c:numCache>
            </c:numRef>
          </c:val>
          <c:extLst>
            <c:ext xmlns:c16="http://schemas.microsoft.com/office/drawing/2014/chart" uri="{C3380CC4-5D6E-409C-BE32-E72D297353CC}">
              <c16:uniqueId val="{00000000-5775-4757-9641-4E45778D7E98}"/>
            </c:ext>
          </c:extLst>
        </c:ser>
        <c:dLbls>
          <c:showLegendKey val="0"/>
          <c:showVal val="0"/>
          <c:showCatName val="0"/>
          <c:showSerName val="0"/>
          <c:showPercent val="0"/>
          <c:showBubbleSize val="0"/>
        </c:dLbls>
        <c:gapWidth val="219"/>
        <c:overlap val="-27"/>
        <c:axId val="1405801904"/>
        <c:axId val="420751696"/>
      </c:barChart>
      <c:catAx>
        <c:axId val="14058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51696"/>
        <c:crosses val="autoZero"/>
        <c:auto val="1"/>
        <c:lblAlgn val="ctr"/>
        <c:lblOffset val="100"/>
        <c:noMultiLvlLbl val="0"/>
      </c:catAx>
      <c:valAx>
        <c:axId val="420751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01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6F3-4B72-B77E-7904EA6BF17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6F3-4B72-B77E-7904EA6BF17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6F3-4B72-B77E-7904EA6BF17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6F3-4B72-B77E-7904EA6BF1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'Analysis-class2'!$E$1:$H$1</c:f>
              <c:strCache>
                <c:ptCount val="4"/>
                <c:pt idx="0">
                  <c:v>Use</c:v>
                </c:pt>
                <c:pt idx="1">
                  <c:v>Compare</c:v>
                </c:pt>
                <c:pt idx="2">
                  <c:v>Background</c:v>
                </c:pt>
                <c:pt idx="3">
                  <c:v>Creation</c:v>
                </c:pt>
              </c:strCache>
            </c:strRef>
          </c:cat>
          <c:val>
            <c:numRef>
              <c:f>'Analysis-class2'!$E$275:$H$275</c:f>
              <c:numCache>
                <c:formatCode>0.00%</c:formatCode>
                <c:ptCount val="4"/>
                <c:pt idx="0">
                  <c:v>0.72535804549283911</c:v>
                </c:pt>
                <c:pt idx="1">
                  <c:v>3.3698399326032012E-3</c:v>
                </c:pt>
                <c:pt idx="2">
                  <c:v>0.13395113732097724</c:v>
                </c:pt>
                <c:pt idx="3">
                  <c:v>0.13732097725358045</c:v>
                </c:pt>
              </c:numCache>
            </c:numRef>
          </c:val>
          <c:extLst>
            <c:ext xmlns:c16="http://schemas.microsoft.com/office/drawing/2014/chart" uri="{C3380CC4-5D6E-409C-BE32-E72D297353CC}">
              <c16:uniqueId val="{00000000-7EF3-459C-A73C-E62A2AA52F3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Data citations repartition</a:t>
            </a:r>
            <a:r>
              <a:rPr lang="fr-FR" baseline="0"/>
              <a:t> </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14816267319317941"/>
          <c:y val="9.342295023039475E-2"/>
          <c:w val="0.73650318047405283"/>
          <c:h val="0.84882404269002798"/>
        </c:manualLayout>
      </c:layout>
      <c:barChart>
        <c:barDir val="bar"/>
        <c:grouping val="clustered"/>
        <c:varyColors val="0"/>
        <c:ser>
          <c:idx val="0"/>
          <c:order val="0"/>
          <c:tx>
            <c:strRef>
              <c:f>'Analysis-class-section2'!$A$2</c:f>
              <c:strCache>
                <c:ptCount val="1"/>
                <c:pt idx="0">
                  <c:v>Use</c:v>
                </c:pt>
              </c:strCache>
            </c:strRef>
          </c:tx>
          <c:spPr>
            <a:solidFill>
              <a:schemeClr val="accent1"/>
            </a:solidFill>
            <a:ln>
              <a:noFill/>
            </a:ln>
            <a:effectLst/>
          </c:spPr>
          <c:invertIfNegative val="0"/>
          <c:cat>
            <c:strRef>
              <c:f>'Analysis-class-section2'!$B$1:$M$1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'Analysis-class-section2'!$B$2:$M$2</c:f>
              <c:numCache>
                <c:formatCode>0.00%</c:formatCode>
                <c:ptCount val="12"/>
                <c:pt idx="0">
                  <c:v>1.0361454012135387E-2</c:v>
                </c:pt>
                <c:pt idx="1">
                  <c:v>2.5620079463361165E-3</c:v>
                </c:pt>
                <c:pt idx="2">
                  <c:v>7.5802439654664419E-2</c:v>
                </c:pt>
                <c:pt idx="3">
                  <c:v>4.4835139060882042E-3</c:v>
                </c:pt>
                <c:pt idx="4">
                  <c:v>8.4688596003888294E-3</c:v>
                </c:pt>
                <c:pt idx="5">
                  <c:v>2.458055767856936E-2</c:v>
                </c:pt>
                <c:pt idx="6">
                  <c:v>2.5344550389081899E-2</c:v>
                </c:pt>
                <c:pt idx="7">
                  <c:v>3.7124948133028038E-2</c:v>
                </c:pt>
                <c:pt idx="8">
                  <c:v>0.25048015023240594</c:v>
                </c:pt>
                <c:pt idx="9">
                  <c:v>0.16362487153145022</c:v>
                </c:pt>
                <c:pt idx="10">
                  <c:v>4.4336970849094461E-3</c:v>
                </c:pt>
                <c:pt idx="11">
                  <c:v>2.4908410589378912E-3</c:v>
                </c:pt>
              </c:numCache>
            </c:numRef>
          </c:val>
          <c:extLst>
            <c:ext xmlns:c16="http://schemas.microsoft.com/office/drawing/2014/chart" uri="{C3380CC4-5D6E-409C-BE32-E72D297353CC}">
              <c16:uniqueId val="{00000000-EBFB-4E29-BF2E-3BAF95F168D5}"/>
            </c:ext>
          </c:extLst>
        </c:ser>
        <c:ser>
          <c:idx val="1"/>
          <c:order val="1"/>
          <c:tx>
            <c:strRef>
              <c:f>'Analysis-class-section2'!$A$3</c:f>
              <c:strCache>
                <c:ptCount val="1"/>
                <c:pt idx="0">
                  <c:v>Compare</c:v>
                </c:pt>
              </c:strCache>
            </c:strRef>
          </c:tx>
          <c:spPr>
            <a:solidFill>
              <a:schemeClr val="accent2"/>
            </a:solidFill>
            <a:ln>
              <a:noFill/>
            </a:ln>
            <a:effectLst/>
          </c:spPr>
          <c:invertIfNegative val="0"/>
          <c:cat>
            <c:strRef>
              <c:f>'Analysis-class-section2'!$B$1:$M$1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'Analysis-class-section2'!$B$3:$M$3</c:f>
              <c:numCache>
                <c:formatCode>0.00%</c:formatCode>
                <c:ptCount val="12"/>
                <c:pt idx="0">
                  <c:v>5.7267181535604446E-5</c:v>
                </c:pt>
                <c:pt idx="1">
                  <c:v>1.4160075795023895E-5</c:v>
                </c:pt>
                <c:pt idx="2">
                  <c:v>4.1895587892019567E-4</c:v>
                </c:pt>
                <c:pt idx="3">
                  <c:v>2.4780132641291813E-5</c:v>
                </c:pt>
                <c:pt idx="4">
                  <c:v>4.6806917211328981E-5</c:v>
                </c:pt>
                <c:pt idx="5">
                  <c:v>1.3585537871194233E-4</c:v>
                </c:pt>
                <c:pt idx="6">
                  <c:v>1.400779240413486E-4</c:v>
                </c:pt>
                <c:pt idx="7">
                  <c:v>2.0518752886843736E-4</c:v>
                </c:pt>
                <c:pt idx="8">
                  <c:v>1.3843898952429416E-3</c:v>
                </c:pt>
                <c:pt idx="9">
                  <c:v>9.0434558805713291E-4</c:v>
                </c:pt>
                <c:pt idx="10">
                  <c:v>2.4504797834166352E-5</c:v>
                </c:pt>
                <c:pt idx="11">
                  <c:v>1.3766740356273231E-5</c:v>
                </c:pt>
              </c:numCache>
            </c:numRef>
          </c:val>
          <c:extLst>
            <c:ext xmlns:c16="http://schemas.microsoft.com/office/drawing/2014/chart" uri="{C3380CC4-5D6E-409C-BE32-E72D297353CC}">
              <c16:uniqueId val="{00000001-EBFB-4E29-BF2E-3BAF95F168D5}"/>
            </c:ext>
          </c:extLst>
        </c:ser>
        <c:ser>
          <c:idx val="2"/>
          <c:order val="2"/>
          <c:tx>
            <c:strRef>
              <c:f>'Analysis-class-section2'!$A$4</c:f>
              <c:strCache>
                <c:ptCount val="1"/>
                <c:pt idx="0">
                  <c:v>Background</c:v>
                </c:pt>
              </c:strCache>
            </c:strRef>
          </c:tx>
          <c:spPr>
            <a:solidFill>
              <a:schemeClr val="accent3"/>
            </a:solidFill>
            <a:ln>
              <a:noFill/>
            </a:ln>
            <a:effectLst/>
          </c:spPr>
          <c:invertIfNegative val="0"/>
          <c:cat>
            <c:strRef>
              <c:f>'Analysis-class-section2'!$B$1:$M$1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'Analysis-class-section2'!$B$4:$M$4</c:f>
              <c:numCache>
                <c:formatCode>0.00%</c:formatCode>
                <c:ptCount val="12"/>
                <c:pt idx="0">
                  <c:v>2.3917536140117702E-3</c:v>
                </c:pt>
                <c:pt idx="1">
                  <c:v>5.9139303784965858E-4</c:v>
                </c:pt>
                <c:pt idx="2">
                  <c:v>1.7497617494862439E-2</c:v>
                </c:pt>
                <c:pt idx="3">
                  <c:v>1.0349378162369024E-3</c:v>
                </c:pt>
                <c:pt idx="4">
                  <c:v>1.9548825417808158E-3</c:v>
                </c:pt>
                <c:pt idx="5">
                  <c:v>5.6739756402226114E-3</c:v>
                </c:pt>
                <c:pt idx="6">
                  <c:v>5.8503294921344075E-3</c:v>
                </c:pt>
                <c:pt idx="7">
                  <c:v>8.5696205149560726E-3</c:v>
                </c:pt>
                <c:pt idx="8">
                  <c:v>5.7818796845974949E-2</c:v>
                </c:pt>
                <c:pt idx="9">
                  <c:v>3.776983204955657E-2</c:v>
                </c:pt>
                <c:pt idx="10">
                  <c:v>1.0234385071676037E-3</c:v>
                </c:pt>
                <c:pt idx="11">
                  <c:v>5.749654534649458E-4</c:v>
                </c:pt>
              </c:numCache>
            </c:numRef>
          </c:val>
          <c:extLst>
            <c:ext xmlns:c16="http://schemas.microsoft.com/office/drawing/2014/chart" uri="{C3380CC4-5D6E-409C-BE32-E72D297353CC}">
              <c16:uniqueId val="{00000002-EBFB-4E29-BF2E-3BAF95F168D5}"/>
            </c:ext>
          </c:extLst>
        </c:ser>
        <c:ser>
          <c:idx val="3"/>
          <c:order val="3"/>
          <c:tx>
            <c:strRef>
              <c:f>'Analysis-class-section2'!$A$5</c:f>
              <c:strCache>
                <c:ptCount val="1"/>
                <c:pt idx="0">
                  <c:v>Creation</c:v>
                </c:pt>
              </c:strCache>
            </c:strRef>
          </c:tx>
          <c:spPr>
            <a:solidFill>
              <a:schemeClr val="accent4"/>
            </a:solidFill>
            <a:ln>
              <a:noFill/>
            </a:ln>
            <a:effectLst/>
          </c:spPr>
          <c:invertIfNegative val="0"/>
          <c:cat>
            <c:strRef>
              <c:f>'Analysis-class-section2'!$B$1:$M$1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'Analysis-class-section2'!$B$5:$M$5</c:f>
              <c:numCache>
                <c:formatCode>0.00%</c:formatCode>
                <c:ptCount val="12"/>
                <c:pt idx="0">
                  <c:v>4.1822597861547739E-3</c:v>
                </c:pt>
                <c:pt idx="1">
                  <c:v>1.0341196122881089E-3</c:v>
                </c:pt>
                <c:pt idx="2">
                  <c:v>3.0596622316600076E-2</c:v>
                </c:pt>
                <c:pt idx="3">
                  <c:v>1.8097093215041907E-3</c:v>
                </c:pt>
                <c:pt idx="4">
                  <c:v>3.4183398295079158E-3</c:v>
                </c:pt>
                <c:pt idx="5">
                  <c:v>9.9216073130215139E-3</c:v>
                </c:pt>
                <c:pt idx="6">
                  <c:v>1.0229982564829777E-2</c:v>
                </c:pt>
                <c:pt idx="7">
                  <c:v>1.4984979661927408E-2</c:v>
                </c:pt>
                <c:pt idx="8">
                  <c:v>0.10110290103300897</c:v>
                </c:pt>
                <c:pt idx="9">
                  <c:v>6.6044950778070752E-2</c:v>
                </c:pt>
                <c:pt idx="10">
                  <c:v>1.7896014401541443E-3</c:v>
                </c:pt>
                <c:pt idx="11">
                  <c:v>1.0053940675023283E-3</c:v>
                </c:pt>
              </c:numCache>
            </c:numRef>
          </c:val>
          <c:extLst>
            <c:ext xmlns:c16="http://schemas.microsoft.com/office/drawing/2014/chart" uri="{C3380CC4-5D6E-409C-BE32-E72D297353CC}">
              <c16:uniqueId val="{00000003-EBFB-4E29-BF2E-3BAF95F168D5}"/>
            </c:ext>
          </c:extLst>
        </c:ser>
        <c:dLbls>
          <c:showLegendKey val="0"/>
          <c:showVal val="0"/>
          <c:showCatName val="0"/>
          <c:showSerName val="0"/>
          <c:showPercent val="0"/>
          <c:showBubbleSize val="0"/>
        </c:dLbls>
        <c:gapWidth val="247"/>
        <c:axId val="1731933183"/>
        <c:axId val="1549424287"/>
      </c:barChart>
      <c:catAx>
        <c:axId val="1731933183"/>
        <c:scaling>
          <c:orientation val="minMax"/>
        </c:scaling>
        <c:delete val="0"/>
        <c:axPos val="l"/>
        <c:majorGridlines>
          <c:spPr>
            <a:ln w="9525" cap="flat" cmpd="sng" algn="ctr">
              <a:solidFill>
                <a:schemeClr val="tx1">
                  <a:alpha val="42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49424287"/>
        <c:crosses val="autoZero"/>
        <c:auto val="1"/>
        <c:lblAlgn val="ctr"/>
        <c:lblOffset val="100"/>
        <c:noMultiLvlLbl val="0"/>
      </c:catAx>
      <c:valAx>
        <c:axId val="1549424287"/>
        <c:scaling>
          <c:orientation val="minMax"/>
        </c:scaling>
        <c:delete val="0"/>
        <c:axPos val="b"/>
        <c:majorGridlines>
          <c:spPr>
            <a:ln w="9525" cap="flat" cmpd="sng" algn="ctr">
              <a:solidFill>
                <a:schemeClr val="tx1">
                  <a:alpha val="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31933183"/>
        <c:crossesAt val="1"/>
        <c:crossBetween val="between"/>
      </c:valAx>
      <c:spPr>
        <a:noFill/>
        <a:ln>
          <a:noFill/>
        </a:ln>
        <a:effectLst/>
      </c:spPr>
    </c:plotArea>
    <c:legend>
      <c:legendPos val="b"/>
      <c:layout>
        <c:manualLayout>
          <c:xMode val="edge"/>
          <c:yMode val="edge"/>
          <c:x val="0.88997975308861499"/>
          <c:y val="0.3944810276198919"/>
          <c:w val="0.10862351596519822"/>
          <c:h val="0.25408409379291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800"/>
              <a:t>Data citation origin</a:t>
            </a:r>
          </a:p>
          <a:p>
            <a:pPr>
              <a:defRPr/>
            </a:pPr>
            <a:r>
              <a:rPr lang="fr-FR" sz="2800"/>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'Analysis-SubType2'!$E$1:$Z$1</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'Analysis-SubType2'!$E$275:$Z$275</c:f>
              <c:numCache>
                <c:formatCode>0.00%</c:formatCode>
                <c:ptCount val="22"/>
                <c:pt idx="0">
                  <c:v>4.2122999157540014E-3</c:v>
                </c:pt>
                <c:pt idx="1">
                  <c:v>1.8534119629317607E-2</c:v>
                </c:pt>
                <c:pt idx="2">
                  <c:v>3.3698399326032012E-3</c:v>
                </c:pt>
                <c:pt idx="3">
                  <c:v>7.582139848357203E-3</c:v>
                </c:pt>
                <c:pt idx="4">
                  <c:v>8.4245998315080029E-4</c:v>
                </c:pt>
                <c:pt idx="5">
                  <c:v>0.32855939342881213</c:v>
                </c:pt>
                <c:pt idx="6">
                  <c:v>2.527379949452401E-3</c:v>
                </c:pt>
                <c:pt idx="7">
                  <c:v>8.4245998315080029E-4</c:v>
                </c:pt>
                <c:pt idx="8">
                  <c:v>5.054759898904802E-3</c:v>
                </c:pt>
                <c:pt idx="9">
                  <c:v>3.8753159224936815E-2</c:v>
                </c:pt>
                <c:pt idx="10">
                  <c:v>2.6116259477674809E-2</c:v>
                </c:pt>
                <c:pt idx="11">
                  <c:v>1.6849199663016006E-3</c:v>
                </c:pt>
                <c:pt idx="12">
                  <c:v>5.8972198820556026E-3</c:v>
                </c:pt>
                <c:pt idx="13">
                  <c:v>3.3698399326032012E-3</c:v>
                </c:pt>
                <c:pt idx="14">
                  <c:v>3.0328559393428812E-2</c:v>
                </c:pt>
                <c:pt idx="15">
                  <c:v>0.31086773378264532</c:v>
                </c:pt>
                <c:pt idx="16">
                  <c:v>1.5164279696714406E-2</c:v>
                </c:pt>
                <c:pt idx="17">
                  <c:v>1.6849199663016006E-3</c:v>
                </c:pt>
                <c:pt idx="18">
                  <c:v>1.5164279696714406E-2</c:v>
                </c:pt>
                <c:pt idx="19">
                  <c:v>0.13816343723673125</c:v>
                </c:pt>
                <c:pt idx="20">
                  <c:v>5.054759898904802E-3</c:v>
                </c:pt>
                <c:pt idx="21">
                  <c:v>3.6225779275484413E-2</c:v>
                </c:pt>
              </c:numCache>
            </c:numRef>
          </c:val>
          <c:extLst>
            <c:ext xmlns:c16="http://schemas.microsoft.com/office/drawing/2014/chart" uri="{C3380CC4-5D6E-409C-BE32-E72D297353CC}">
              <c16:uniqueId val="{00000000-FEAD-4531-A20B-25BD1491EA9A}"/>
            </c:ext>
          </c:extLst>
        </c:ser>
        <c:dLbls>
          <c:dLblPos val="outEnd"/>
          <c:showLegendKey val="0"/>
          <c:showVal val="1"/>
          <c:showCatName val="0"/>
          <c:showSerName val="0"/>
          <c:showPercent val="0"/>
          <c:showBubbleSize val="0"/>
        </c:dLbls>
        <c:gapWidth val="182"/>
        <c:axId val="527762575"/>
        <c:axId val="1853459807"/>
      </c:barChart>
      <c:catAx>
        <c:axId val="52776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53459807"/>
        <c:crosses val="autoZero"/>
        <c:auto val="1"/>
        <c:lblAlgn val="ctr"/>
        <c:lblOffset val="100"/>
        <c:noMultiLvlLbl val="0"/>
      </c:catAx>
      <c:valAx>
        <c:axId val="185345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27762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800"/>
              <a:t>Data citation origin</a:t>
            </a:r>
          </a:p>
          <a:p>
            <a:pPr>
              <a:defRPr/>
            </a:pPr>
            <a:r>
              <a:rPr lang="fr-FR" sz="2800"/>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'Analysis-SubType2'!$AD$1:$AY$1</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'Analysis-SubType2'!$AD$275:$AY$275</c:f>
              <c:numCache>
                <c:formatCode>0.00%</c:formatCode>
                <c:ptCount val="22"/>
                <c:pt idx="0">
                  <c:v>1.593137254901961E-2</c:v>
                </c:pt>
                <c:pt idx="1">
                  <c:v>4.0813200280112046E-2</c:v>
                </c:pt>
                <c:pt idx="2">
                  <c:v>8.2720588235294119E-3</c:v>
                </c:pt>
                <c:pt idx="3">
                  <c:v>2.2426470588235294E-2</c:v>
                </c:pt>
                <c:pt idx="4">
                  <c:v>1.838235294117647E-3</c:v>
                </c:pt>
                <c:pt idx="5">
                  <c:v>0.37672956808986224</c:v>
                </c:pt>
                <c:pt idx="6">
                  <c:v>8.2720588235294119E-3</c:v>
                </c:pt>
                <c:pt idx="7">
                  <c:v>3.6764705882352941E-3</c:v>
                </c:pt>
                <c:pt idx="8">
                  <c:v>7.5061274509803915E-3</c:v>
                </c:pt>
                <c:pt idx="9">
                  <c:v>1.8067226890756304E-2</c:v>
                </c:pt>
                <c:pt idx="10">
                  <c:v>4.7117710720651906E-2</c:v>
                </c:pt>
                <c:pt idx="11">
                  <c:v>7.3529411764705881E-3</c:v>
                </c:pt>
                <c:pt idx="12">
                  <c:v>2.3395721925133688E-3</c:v>
                </c:pt>
                <c:pt idx="13">
                  <c:v>2.7573529411764708E-3</c:v>
                </c:pt>
                <c:pt idx="14">
                  <c:v>4.1048351158645281E-2</c:v>
                </c:pt>
                <c:pt idx="15">
                  <c:v>0.23610620384517442</c:v>
                </c:pt>
                <c:pt idx="16">
                  <c:v>6.4644607843137251E-3</c:v>
                </c:pt>
                <c:pt idx="17">
                  <c:v>3.6764705882352941E-3</c:v>
                </c:pt>
                <c:pt idx="18">
                  <c:v>2.0615468409586057E-2</c:v>
                </c:pt>
                <c:pt idx="19">
                  <c:v>8.3884803921568621E-2</c:v>
                </c:pt>
                <c:pt idx="20">
                  <c:v>1.1029411764705883E-2</c:v>
                </c:pt>
                <c:pt idx="21">
                  <c:v>3.4074463118580763E-2</c:v>
                </c:pt>
              </c:numCache>
            </c:numRef>
          </c:val>
          <c:extLst>
            <c:ext xmlns:c16="http://schemas.microsoft.com/office/drawing/2014/chart" uri="{C3380CC4-5D6E-409C-BE32-E72D297353CC}">
              <c16:uniqueId val="{00000000-E585-49B0-AF6B-853FCE520824}"/>
            </c:ext>
          </c:extLst>
        </c:ser>
        <c:dLbls>
          <c:dLblPos val="outEnd"/>
          <c:showLegendKey val="0"/>
          <c:showVal val="1"/>
          <c:showCatName val="0"/>
          <c:showSerName val="0"/>
          <c:showPercent val="0"/>
          <c:showBubbleSize val="0"/>
        </c:dLbls>
        <c:gapWidth val="182"/>
        <c:axId val="527762575"/>
        <c:axId val="1853459807"/>
      </c:barChart>
      <c:catAx>
        <c:axId val="52776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53459807"/>
        <c:crosses val="autoZero"/>
        <c:auto val="1"/>
        <c:lblAlgn val="ctr"/>
        <c:lblOffset val="100"/>
        <c:noMultiLvlLbl val="0"/>
      </c:catAx>
      <c:valAx>
        <c:axId val="185345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27762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SubType x Section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bar"/>
        <c:grouping val="clustered"/>
        <c:varyColors val="0"/>
        <c:ser>
          <c:idx val="0"/>
          <c:order val="0"/>
          <c:tx>
            <c:strRef>
              <c:f>'Analysis-SubType2'!$D$367</c:f>
              <c:strCache>
                <c:ptCount val="1"/>
                <c:pt idx="0">
                  <c:v>Abstract</c:v>
                </c:pt>
              </c:strCache>
            </c:strRef>
          </c:tx>
          <c:spPr>
            <a:solidFill>
              <a:schemeClr val="accent1"/>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'Analysis-SubType2'!$E$367:$Z$367</c:f>
              <c:numCache>
                <c:formatCode>0.00%</c:formatCode>
                <c:ptCount val="22"/>
                <c:pt idx="0">
                  <c:v>2.707175854410392E-4</c:v>
                </c:pt>
                <c:pt idx="1">
                  <c:v>6.9352788028507963E-4</c:v>
                </c:pt>
                <c:pt idx="2">
                  <c:v>1.4056490013284725E-4</c:v>
                </c:pt>
                <c:pt idx="3">
                  <c:v>3.8108706258238584E-4</c:v>
                </c:pt>
                <c:pt idx="4">
                  <c:v>3.1236644473966053E-5</c:v>
                </c:pt>
                <c:pt idx="5">
                  <c:v>6.4016655642020748E-3</c:v>
                </c:pt>
                <c:pt idx="6">
                  <c:v>1.4056490013284725E-4</c:v>
                </c:pt>
                <c:pt idx="7">
                  <c:v>6.2473288947932106E-5</c:v>
                </c:pt>
                <c:pt idx="8">
                  <c:v>1.2754963160202805E-4</c:v>
                </c:pt>
                <c:pt idx="9">
                  <c:v>3.0701159140126638E-4</c:v>
                </c:pt>
                <c:pt idx="10">
                  <c:v>8.0065875294525128E-4</c:v>
                </c:pt>
                <c:pt idx="11">
                  <c:v>1.2494657789586421E-4</c:v>
                </c:pt>
                <c:pt idx="12">
                  <c:v>3.975572933050225E-5</c:v>
                </c:pt>
                <c:pt idx="13">
                  <c:v>4.6854966710949086E-5</c:v>
                </c:pt>
                <c:pt idx="14">
                  <c:v>6.9752373675350263E-4</c:v>
                </c:pt>
                <c:pt idx="15">
                  <c:v>4.0120900578995517E-3</c:v>
                </c:pt>
                <c:pt idx="16">
                  <c:v>1.0984886640011395E-4</c:v>
                </c:pt>
                <c:pt idx="17">
                  <c:v>6.2473288947932106E-5</c:v>
                </c:pt>
                <c:pt idx="18">
                  <c:v>3.5031318321173782E-4</c:v>
                </c:pt>
                <c:pt idx="19">
                  <c:v>1.4254322094953175E-3</c:v>
                </c:pt>
                <c:pt idx="20">
                  <c:v>1.8741986684379634E-4</c:v>
                </c:pt>
                <c:pt idx="21">
                  <c:v>5.7901830820154853E-4</c:v>
                </c:pt>
              </c:numCache>
            </c:numRef>
          </c:val>
          <c:extLst>
            <c:ext xmlns:c16="http://schemas.microsoft.com/office/drawing/2014/chart" uri="{C3380CC4-5D6E-409C-BE32-E72D297353CC}">
              <c16:uniqueId val="{00000000-E3D3-4FE8-A31D-90D059BDB08B}"/>
            </c:ext>
          </c:extLst>
        </c:ser>
        <c:ser>
          <c:idx val="1"/>
          <c:order val="1"/>
          <c:tx>
            <c:strRef>
              <c:f>'Analysis-SubType2'!$D$368</c:f>
              <c:strCache>
                <c:ptCount val="1"/>
                <c:pt idx="0">
                  <c:v>Acknowledgments</c:v>
                </c:pt>
              </c:strCache>
            </c:strRef>
          </c:tx>
          <c:spPr>
            <a:solidFill>
              <a:schemeClr val="accent2"/>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'Analysis-SubType2'!$E$368:$Z$368</c:f>
              <c:numCache>
                <c:formatCode>0.00%</c:formatCode>
                <c:ptCount val="22"/>
                <c:pt idx="0">
                  <c:v>6.6938540121931137E-5</c:v>
                </c:pt>
                <c:pt idx="1">
                  <c:v>1.7148403479038673E-4</c:v>
                </c:pt>
                <c:pt idx="2">
                  <c:v>3.4756549678695008E-5</c:v>
                </c:pt>
                <c:pt idx="3">
                  <c:v>9.4228868017795343E-5</c:v>
                </c:pt>
                <c:pt idx="4">
                  <c:v>7.7236777063766676E-6</c:v>
                </c:pt>
                <c:pt idx="5">
                  <c:v>1.5828973449153875E-3</c:v>
                </c:pt>
                <c:pt idx="6">
                  <c:v>3.4756549678695008E-5</c:v>
                </c:pt>
                <c:pt idx="7">
                  <c:v>1.5447355412753335E-5</c:v>
                </c:pt>
                <c:pt idx="8">
                  <c:v>3.1538350634371393E-5</c:v>
                </c:pt>
                <c:pt idx="9">
                  <c:v>7.5912718028387833E-5</c:v>
                </c:pt>
                <c:pt idx="10">
                  <c:v>1.979735744565206E-4</c:v>
                </c:pt>
                <c:pt idx="11">
                  <c:v>3.089471082550667E-5</c:v>
                </c:pt>
                <c:pt idx="12">
                  <c:v>9.8301352626612137E-6</c:v>
                </c:pt>
                <c:pt idx="13">
                  <c:v>1.1585516559565003E-5</c:v>
                </c:pt>
                <c:pt idx="14">
                  <c:v>1.7247206369178688E-4</c:v>
                </c:pt>
                <c:pt idx="15">
                  <c:v>9.9204287329905205E-4</c:v>
                </c:pt>
                <c:pt idx="16">
                  <c:v>2.716159993409128E-5</c:v>
                </c:pt>
                <c:pt idx="17">
                  <c:v>1.5447355412753335E-5</c:v>
                </c:pt>
                <c:pt idx="18">
                  <c:v>8.6619615166327971E-5</c:v>
                </c:pt>
                <c:pt idx="19">
                  <c:v>3.5245715933432192E-4</c:v>
                </c:pt>
                <c:pt idx="20">
                  <c:v>4.6342066238260012E-5</c:v>
                </c:pt>
                <c:pt idx="21">
                  <c:v>1.431700131032805E-4</c:v>
                </c:pt>
              </c:numCache>
            </c:numRef>
          </c:val>
          <c:extLst>
            <c:ext xmlns:c16="http://schemas.microsoft.com/office/drawing/2014/chart" uri="{C3380CC4-5D6E-409C-BE32-E72D297353CC}">
              <c16:uniqueId val="{00000001-E3D3-4FE8-A31D-90D059BDB08B}"/>
            </c:ext>
          </c:extLst>
        </c:ser>
        <c:ser>
          <c:idx val="2"/>
          <c:order val="2"/>
          <c:tx>
            <c:strRef>
              <c:f>'Analysis-SubType2'!$D$369</c:f>
              <c:strCache>
                <c:ptCount val="1"/>
                <c:pt idx="0">
                  <c:v>Article (No section provide)</c:v>
                </c:pt>
              </c:strCache>
            </c:strRef>
          </c:tx>
          <c:spPr>
            <a:solidFill>
              <a:schemeClr val="accent3"/>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'Analysis-SubType2'!$E$369:$Z$369</c:f>
              <c:numCache>
                <c:formatCode>0.00%</c:formatCode>
                <c:ptCount val="22"/>
                <c:pt idx="0">
                  <c:v>1.980518700350016E-3</c:v>
                </c:pt>
                <c:pt idx="1">
                  <c:v>5.0737189232867843E-3</c:v>
                </c:pt>
                <c:pt idx="2">
                  <c:v>1.028346248258662E-3</c:v>
                </c:pt>
                <c:pt idx="3">
                  <c:v>2.7879609397234834E-3</c:v>
                </c:pt>
                <c:pt idx="4">
                  <c:v>2.2852138850192486E-4</c:v>
                </c:pt>
                <c:pt idx="5">
                  <c:v>4.6833375610356415E-2</c:v>
                </c:pt>
                <c:pt idx="6">
                  <c:v>1.028346248258662E-3</c:v>
                </c:pt>
                <c:pt idx="7">
                  <c:v>4.5704277700384972E-4</c:v>
                </c:pt>
                <c:pt idx="8">
                  <c:v>9.3312900304952644E-4</c:v>
                </c:pt>
                <c:pt idx="9">
                  <c:v>2.2460387898474905E-3</c:v>
                </c:pt>
                <c:pt idx="10">
                  <c:v>5.8574681442419797E-3</c:v>
                </c:pt>
                <c:pt idx="11">
                  <c:v>9.1408555400769944E-4</c:v>
                </c:pt>
                <c:pt idx="12">
                  <c:v>2.9084540354790432E-4</c:v>
                </c:pt>
                <c:pt idx="13">
                  <c:v>3.4278208275288731E-4</c:v>
                </c:pt>
                <c:pt idx="14">
                  <c:v>5.1029518541535895E-3</c:v>
                </c:pt>
                <c:pt idx="15">
                  <c:v>2.9351692739920065E-2</c:v>
                </c:pt>
                <c:pt idx="16">
                  <c:v>8.036335495651024E-4</c:v>
                </c:pt>
                <c:pt idx="17">
                  <c:v>4.5704277700384972E-4</c:v>
                </c:pt>
                <c:pt idx="18">
                  <c:v>2.562825053273439E-3</c:v>
                </c:pt>
                <c:pt idx="19">
                  <c:v>1.0428192695304504E-2</c:v>
                </c:pt>
                <c:pt idx="20">
                  <c:v>1.3711283310115492E-3</c:v>
                </c:pt>
                <c:pt idx="21">
                  <c:v>4.2359885316277431E-3</c:v>
                </c:pt>
              </c:numCache>
            </c:numRef>
          </c:val>
          <c:extLst>
            <c:ext xmlns:c16="http://schemas.microsoft.com/office/drawing/2014/chart" uri="{C3380CC4-5D6E-409C-BE32-E72D297353CC}">
              <c16:uniqueId val="{00000002-E3D3-4FE8-A31D-90D059BDB08B}"/>
            </c:ext>
          </c:extLst>
        </c:ser>
        <c:ser>
          <c:idx val="3"/>
          <c:order val="3"/>
          <c:tx>
            <c:strRef>
              <c:f>'Analysis-SubType2'!$D$370</c:f>
              <c:strCache>
                <c:ptCount val="1"/>
                <c:pt idx="0">
                  <c:v>Case study</c:v>
                </c:pt>
              </c:strCache>
            </c:strRef>
          </c:tx>
          <c:spPr>
            <a:solidFill>
              <a:schemeClr val="accent4"/>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'Analysis-SubType2'!$E$370:$Z$370</c:f>
              <c:numCache>
                <c:formatCode>0.00%</c:formatCode>
                <c:ptCount val="22"/>
                <c:pt idx="0">
                  <c:v>1.1714244521337948E-4</c:v>
                </c:pt>
                <c:pt idx="1">
                  <c:v>3.0009706088317679E-4</c:v>
                </c:pt>
                <c:pt idx="2">
                  <c:v>6.082396193771626E-5</c:v>
                </c:pt>
                <c:pt idx="3">
                  <c:v>1.6490051903114187E-4</c:v>
                </c:pt>
                <c:pt idx="4">
                  <c:v>1.351643598615917E-5</c:v>
                </c:pt>
                <c:pt idx="5">
                  <c:v>2.770070353601928E-3</c:v>
                </c:pt>
                <c:pt idx="6">
                  <c:v>6.082396193771626E-5</c:v>
                </c:pt>
                <c:pt idx="7">
                  <c:v>2.703287197231834E-5</c:v>
                </c:pt>
                <c:pt idx="8">
                  <c:v>5.5192113610149936E-5</c:v>
                </c:pt>
                <c:pt idx="9">
                  <c:v>1.328472565496787E-4</c:v>
                </c:pt>
                <c:pt idx="10">
                  <c:v>3.4645375529891107E-4</c:v>
                </c:pt>
                <c:pt idx="11">
                  <c:v>5.406574394463668E-5</c:v>
                </c:pt>
                <c:pt idx="12">
                  <c:v>1.7202736709657124E-5</c:v>
                </c:pt>
                <c:pt idx="13">
                  <c:v>2.0274653979238757E-5</c:v>
                </c:pt>
                <c:pt idx="14">
                  <c:v>3.0182611146062707E-4</c:v>
                </c:pt>
                <c:pt idx="15">
                  <c:v>1.7360750282733413E-3</c:v>
                </c:pt>
                <c:pt idx="16">
                  <c:v>4.753279988465974E-5</c:v>
                </c:pt>
                <c:pt idx="17">
                  <c:v>2.703287197231834E-5</c:v>
                </c:pt>
                <c:pt idx="18">
                  <c:v>1.5158432654107396E-4</c:v>
                </c:pt>
                <c:pt idx="19">
                  <c:v>6.1680002883506338E-4</c:v>
                </c:pt>
                <c:pt idx="20">
                  <c:v>8.1098615916955027E-5</c:v>
                </c:pt>
                <c:pt idx="21">
                  <c:v>2.5054752293074092E-4</c:v>
                </c:pt>
              </c:numCache>
            </c:numRef>
          </c:val>
          <c:extLst>
            <c:ext xmlns:c16="http://schemas.microsoft.com/office/drawing/2014/chart" uri="{C3380CC4-5D6E-409C-BE32-E72D297353CC}">
              <c16:uniqueId val="{00000003-E3D3-4FE8-A31D-90D059BDB08B}"/>
            </c:ext>
          </c:extLst>
        </c:ser>
        <c:ser>
          <c:idx val="4"/>
          <c:order val="4"/>
          <c:tx>
            <c:strRef>
              <c:f>'Analysis-SubType2'!$D$371</c:f>
              <c:strCache>
                <c:ptCount val="1"/>
                <c:pt idx="0">
                  <c:v>Conclusion</c:v>
                </c:pt>
              </c:strCache>
            </c:strRef>
          </c:tx>
          <c:spPr>
            <a:solidFill>
              <a:schemeClr val="accent5"/>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'Analysis-SubType2'!$E$371:$Z$371</c:f>
              <c:numCache>
                <c:formatCode>0.00%</c:formatCode>
                <c:ptCount val="22"/>
                <c:pt idx="0">
                  <c:v>2.212690631808279E-4</c:v>
                </c:pt>
                <c:pt idx="1">
                  <c:v>5.6685000389044508E-4</c:v>
                </c:pt>
                <c:pt idx="2">
                  <c:v>1.1488970588235294E-4</c:v>
                </c:pt>
                <c:pt idx="3">
                  <c:v>3.1147875816993462E-4</c:v>
                </c:pt>
                <c:pt idx="4">
                  <c:v>2.5531045751633984E-5</c:v>
                </c:pt>
                <c:pt idx="5">
                  <c:v>5.2323551123591976E-3</c:v>
                </c:pt>
                <c:pt idx="6">
                  <c:v>1.1488970588235294E-4</c:v>
                </c:pt>
                <c:pt idx="7">
                  <c:v>5.1062091503267969E-5</c:v>
                </c:pt>
                <c:pt idx="8">
                  <c:v>1.0425177015250544E-4</c:v>
                </c:pt>
                <c:pt idx="9">
                  <c:v>2.5093370681605979E-4</c:v>
                </c:pt>
                <c:pt idx="10">
                  <c:v>6.5441264889794313E-4</c:v>
                </c:pt>
                <c:pt idx="11">
                  <c:v>1.0212418300653594E-4</c:v>
                </c:pt>
                <c:pt idx="12">
                  <c:v>3.2494058229352341E-5</c:v>
                </c:pt>
                <c:pt idx="13">
                  <c:v>3.829656862745098E-5</c:v>
                </c:pt>
                <c:pt idx="14">
                  <c:v>5.7011598831451773E-4</c:v>
                </c:pt>
                <c:pt idx="15">
                  <c:v>3.2792528311829778E-3</c:v>
                </c:pt>
                <c:pt idx="16">
                  <c:v>8.9784177559912838E-5</c:v>
                </c:pt>
                <c:pt idx="17">
                  <c:v>5.1062091503267969E-5</c:v>
                </c:pt>
                <c:pt idx="18">
                  <c:v>2.8632595013313968E-4</c:v>
                </c:pt>
                <c:pt idx="19">
                  <c:v>1.1650667211328975E-3</c:v>
                </c:pt>
                <c:pt idx="20">
                  <c:v>1.5318627450980392E-4</c:v>
                </c:pt>
                <c:pt idx="21">
                  <c:v>4.7325643220251057E-4</c:v>
                </c:pt>
              </c:numCache>
            </c:numRef>
          </c:val>
          <c:extLst>
            <c:ext xmlns:c16="http://schemas.microsoft.com/office/drawing/2014/chart" uri="{C3380CC4-5D6E-409C-BE32-E72D297353CC}">
              <c16:uniqueId val="{00000004-E3D3-4FE8-A31D-90D059BDB08B}"/>
            </c:ext>
          </c:extLst>
        </c:ser>
        <c:ser>
          <c:idx val="5"/>
          <c:order val="5"/>
          <c:tx>
            <c:strRef>
              <c:f>'Analysis-SubType2'!$D$372</c:f>
              <c:strCache>
                <c:ptCount val="1"/>
                <c:pt idx="0">
                  <c:v>Discussion</c:v>
                </c:pt>
              </c:strCache>
            </c:strRef>
          </c:tx>
          <c:spPr>
            <a:solidFill>
              <a:schemeClr val="accent6"/>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'Analysis-SubType2'!$E$372:$Z$372</c:f>
              <c:numCache>
                <c:formatCode>0.00%</c:formatCode>
                <c:ptCount val="22"/>
                <c:pt idx="0">
                  <c:v>6.4222542663827274E-4</c:v>
                </c:pt>
                <c:pt idx="1">
                  <c:v>1.6452615668686519E-3</c:v>
                </c:pt>
                <c:pt idx="2">
                  <c:v>3.3346320229294925E-4</c:v>
                </c:pt>
                <c:pt idx="3">
                  <c:v>9.040557928831069E-4</c:v>
                </c:pt>
                <c:pt idx="4">
                  <c:v>7.4102933842877622E-5</c:v>
                </c:pt>
                <c:pt idx="5">
                  <c:v>1.5186720845885493E-2</c:v>
                </c:pt>
                <c:pt idx="6">
                  <c:v>3.3346320229294925E-4</c:v>
                </c:pt>
                <c:pt idx="7">
                  <c:v>1.4820586768575524E-4</c:v>
                </c:pt>
                <c:pt idx="8">
                  <c:v>3.0258697985841693E-4</c:v>
                </c:pt>
                <c:pt idx="9">
                  <c:v>7.2832597834142582E-4</c:v>
                </c:pt>
                <c:pt idx="10">
                  <c:v>1.8994089665960107E-3</c:v>
                </c:pt>
                <c:pt idx="11">
                  <c:v>2.9641173537151049E-4</c:v>
                </c:pt>
                <c:pt idx="12">
                  <c:v>9.4312824890935141E-5</c:v>
                </c:pt>
                <c:pt idx="13">
                  <c:v>1.1115440076431643E-4</c:v>
                </c:pt>
                <c:pt idx="14">
                  <c:v>1.6547409681459551E-3</c:v>
                </c:pt>
                <c:pt idx="15">
                  <c:v>9.5179123474669735E-3</c:v>
                </c:pt>
                <c:pt idx="16">
                  <c:v>2.6059531734745292E-4</c:v>
                </c:pt>
                <c:pt idx="17">
                  <c:v>1.4820586768575524E-4</c:v>
                </c:pt>
                <c:pt idx="18">
                  <c:v>8.3105068028234603E-4</c:v>
                </c:pt>
                <c:pt idx="19">
                  <c:v>3.3815638810299818E-3</c:v>
                </c:pt>
                <c:pt idx="20">
                  <c:v>4.4461760305726571E-4</c:v>
                </c:pt>
                <c:pt idx="21">
                  <c:v>1.3736096212970234E-3</c:v>
                </c:pt>
              </c:numCache>
            </c:numRef>
          </c:val>
          <c:extLst>
            <c:ext xmlns:c16="http://schemas.microsoft.com/office/drawing/2014/chart" uri="{C3380CC4-5D6E-409C-BE32-E72D297353CC}">
              <c16:uniqueId val="{00000005-E3D3-4FE8-A31D-90D059BDB08B}"/>
            </c:ext>
          </c:extLst>
        </c:ser>
        <c:ser>
          <c:idx val="6"/>
          <c:order val="6"/>
          <c:tx>
            <c:strRef>
              <c:f>'Analysis-SubType2'!$D$373</c:f>
              <c:strCache>
                <c:ptCount val="1"/>
                <c:pt idx="0">
                  <c:v>Figure</c:v>
                </c:pt>
              </c:strCache>
            </c:strRef>
          </c:tx>
          <c:spPr>
            <a:solidFill>
              <a:schemeClr val="accent1">
                <a:lumMod val="60000"/>
              </a:schemeClr>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'Analysis-SubType2'!$E$373:$Z$373</c:f>
              <c:numCache>
                <c:formatCode>0.00%</c:formatCode>
                <c:ptCount val="22"/>
                <c:pt idx="0">
                  <c:v>6.6218655001364785E-4</c:v>
                </c:pt>
                <c:pt idx="1">
                  <c:v>1.6963982359552926E-3</c:v>
                </c:pt>
                <c:pt idx="2">
                  <c:v>3.4382763173785555E-4</c:v>
                </c:pt>
                <c:pt idx="3">
                  <c:v>9.3215491271151957E-4</c:v>
                </c:pt>
                <c:pt idx="4">
                  <c:v>7.6406140386190127E-5</c:v>
                </c:pt>
                <c:pt idx="5">
                  <c:v>1.5658742033303915E-2</c:v>
                </c:pt>
                <c:pt idx="6">
                  <c:v>3.4382763173785555E-4</c:v>
                </c:pt>
                <c:pt idx="7">
                  <c:v>1.5281228077238025E-4</c:v>
                </c:pt>
                <c:pt idx="8">
                  <c:v>3.1199173991027629E-4</c:v>
                </c:pt>
                <c:pt idx="9">
                  <c:v>7.5096320836712585E-4</c:v>
                </c:pt>
                <c:pt idx="10">
                  <c:v>1.9584448364789258E-3</c:v>
                </c:pt>
                <c:pt idx="11">
                  <c:v>3.0562456154476051E-4</c:v>
                </c:pt>
                <c:pt idx="12">
                  <c:v>9.7244178673332876E-5</c:v>
                </c:pt>
                <c:pt idx="13">
                  <c:v>1.146092105792852E-4</c:v>
                </c:pt>
                <c:pt idx="14">
                  <c:v>1.7061722681995003E-3</c:v>
                </c:pt>
                <c:pt idx="15">
                  <c:v>9.8137402838323808E-3</c:v>
                </c:pt>
                <c:pt idx="16">
                  <c:v>2.6869492702476857E-4</c:v>
                </c:pt>
                <c:pt idx="17">
                  <c:v>1.5281228077238025E-4</c:v>
                </c:pt>
                <c:pt idx="18">
                  <c:v>8.5688071514586556E-4</c:v>
                </c:pt>
                <c:pt idx="19">
                  <c:v>3.4866668729564756E-3</c:v>
                </c:pt>
                <c:pt idx="20">
                  <c:v>4.5843684231714079E-4</c:v>
                </c:pt>
                <c:pt idx="21">
                  <c:v>1.4163030276665527E-3</c:v>
                </c:pt>
              </c:numCache>
            </c:numRef>
          </c:val>
          <c:extLst>
            <c:ext xmlns:c16="http://schemas.microsoft.com/office/drawing/2014/chart" uri="{C3380CC4-5D6E-409C-BE32-E72D297353CC}">
              <c16:uniqueId val="{00000006-E3D3-4FE8-A31D-90D059BDB08B}"/>
            </c:ext>
          </c:extLst>
        </c:ser>
        <c:ser>
          <c:idx val="7"/>
          <c:order val="7"/>
          <c:tx>
            <c:strRef>
              <c:f>'Analysis-SubType2'!$D$374</c:f>
              <c:strCache>
                <c:ptCount val="1"/>
                <c:pt idx="0">
                  <c:v>Introduction</c:v>
                </c:pt>
              </c:strCache>
            </c:strRef>
          </c:tx>
          <c:spPr>
            <a:solidFill>
              <a:srgbClr val="00B0F0"/>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'Analysis-SubType2'!$E$374:$Z$374</c:f>
              <c:numCache>
                <c:formatCode>0.00%</c:formatCode>
                <c:ptCount val="22"/>
                <c:pt idx="0">
                  <c:v>9.6997740919624938E-4</c:v>
                </c:pt>
                <c:pt idx="1">
                  <c:v>2.4849009177898419E-3</c:v>
                </c:pt>
                <c:pt idx="2">
                  <c:v>5.0364211631343707E-4</c:v>
                </c:pt>
                <c:pt idx="3">
                  <c:v>1.365429737560874E-3</c:v>
                </c:pt>
                <c:pt idx="4">
                  <c:v>1.1192047029187491E-4</c:v>
                </c:pt>
                <c:pt idx="5">
                  <c:v>2.2937080235808927E-2</c:v>
                </c:pt>
                <c:pt idx="6">
                  <c:v>5.0364211631343707E-4</c:v>
                </c:pt>
                <c:pt idx="7">
                  <c:v>2.2384094058374983E-4</c:v>
                </c:pt>
                <c:pt idx="8">
                  <c:v>4.5700858702515582E-4</c:v>
                </c:pt>
                <c:pt idx="9">
                  <c:v>1.1000183365829992E-3</c:v>
                </c:pt>
                <c:pt idx="10">
                  <c:v>2.8687493705549416E-3</c:v>
                </c:pt>
                <c:pt idx="11">
                  <c:v>4.4768188116749966E-4</c:v>
                </c:pt>
                <c:pt idx="12">
                  <c:v>1.424442349169317E-4</c:v>
                </c:pt>
                <c:pt idx="13">
                  <c:v>1.6788070543781238E-4</c:v>
                </c:pt>
                <c:pt idx="14">
                  <c:v>2.4992180169115951E-3</c:v>
                </c:pt>
                <c:pt idx="15">
                  <c:v>1.4375263851010575E-2</c:v>
                </c:pt>
                <c:pt idx="16">
                  <c:v>3.9358698719309341E-4</c:v>
                </c:pt>
                <c:pt idx="17">
                  <c:v>2.2384094058374983E-4</c:v>
                </c:pt>
                <c:pt idx="18">
                  <c:v>1.2551673483103601E-3</c:v>
                </c:pt>
                <c:pt idx="19">
                  <c:v>5.1073041276525578E-3</c:v>
                </c:pt>
                <c:pt idx="20">
                  <c:v>6.7152282175124954E-4</c:v>
                </c:pt>
                <c:pt idx="21">
                  <c:v>2.0746146858230397E-3</c:v>
                </c:pt>
              </c:numCache>
            </c:numRef>
          </c:val>
          <c:extLst>
            <c:ext xmlns:c16="http://schemas.microsoft.com/office/drawing/2014/chart" uri="{C3380CC4-5D6E-409C-BE32-E72D297353CC}">
              <c16:uniqueId val="{00000007-E3D3-4FE8-A31D-90D059BDB08B}"/>
            </c:ext>
          </c:extLst>
        </c:ser>
        <c:ser>
          <c:idx val="8"/>
          <c:order val="8"/>
          <c:tx>
            <c:strRef>
              <c:f>'Analysis-SubType2'!$D$375</c:f>
              <c:strCache>
                <c:ptCount val="1"/>
                <c:pt idx="0">
                  <c:v>Methods</c:v>
                </c:pt>
              </c:strCache>
            </c:strRef>
          </c:tx>
          <c:spPr>
            <a:solidFill>
              <a:srgbClr val="66FF99"/>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'Analysis-SubType2'!$E$375:$Z$375</c:f>
              <c:numCache>
                <c:formatCode>0.00%</c:formatCode>
                <c:ptCount val="22"/>
                <c:pt idx="0">
                  <c:v>6.5443885956939056E-3</c:v>
                </c:pt>
                <c:pt idx="1">
                  <c:v>1.6765501004078479E-2</c:v>
                </c:pt>
                <c:pt idx="2">
                  <c:v>3.3980479246872195E-3</c:v>
                </c:pt>
                <c:pt idx="3">
                  <c:v>9.2124854847075738E-3</c:v>
                </c:pt>
                <c:pt idx="4">
                  <c:v>7.5512176104160439E-4</c:v>
                </c:pt>
                <c:pt idx="5">
                  <c:v>0.15475532202149811</c:v>
                </c:pt>
                <c:pt idx="6">
                  <c:v>3.3980479246872195E-3</c:v>
                </c:pt>
                <c:pt idx="7">
                  <c:v>1.5102435220832088E-3</c:v>
                </c:pt>
                <c:pt idx="8">
                  <c:v>3.0834138575865509E-3</c:v>
                </c:pt>
                <c:pt idx="9">
                  <c:v>7.4217681656660551E-3</c:v>
                </c:pt>
                <c:pt idx="10">
                  <c:v>1.9355307130421388E-2</c:v>
                </c:pt>
                <c:pt idx="11">
                  <c:v>3.0204870441664176E-3</c:v>
                </c:pt>
                <c:pt idx="12">
                  <c:v>9.6106405950749634E-4</c:v>
                </c:pt>
                <c:pt idx="13">
                  <c:v>1.1326826415624066E-3</c:v>
                </c:pt>
                <c:pt idx="14">
                  <c:v>1.6862097748835101E-2</c:v>
                </c:pt>
                <c:pt idx="15">
                  <c:v>9.6989179247586377E-2</c:v>
                </c:pt>
                <c:pt idx="16">
                  <c:v>2.6555115263296419E-3</c:v>
                </c:pt>
                <c:pt idx="17">
                  <c:v>1.5102435220832088E-3</c:v>
                </c:pt>
                <c:pt idx="18">
                  <c:v>8.4685507127184381E-3</c:v>
                </c:pt>
                <c:pt idx="19">
                  <c:v>3.4458723028865212E-2</c:v>
                </c:pt>
                <c:pt idx="20">
                  <c:v>4.5307305662496264E-3</c:v>
                </c:pt>
                <c:pt idx="21">
                  <c:v>1.3997320516577547E-2</c:v>
                </c:pt>
              </c:numCache>
            </c:numRef>
          </c:val>
          <c:extLst>
            <c:ext xmlns:c16="http://schemas.microsoft.com/office/drawing/2014/chart" uri="{C3380CC4-5D6E-409C-BE32-E72D297353CC}">
              <c16:uniqueId val="{00000008-E3D3-4FE8-A31D-90D059BDB08B}"/>
            </c:ext>
          </c:extLst>
        </c:ser>
        <c:ser>
          <c:idx val="9"/>
          <c:order val="9"/>
          <c:tx>
            <c:strRef>
              <c:f>'Analysis-SubType2'!$D$376</c:f>
              <c:strCache>
                <c:ptCount val="1"/>
                <c:pt idx="0">
                  <c:v>Results</c:v>
                </c:pt>
              </c:strCache>
            </c:strRef>
          </c:tx>
          <c:spPr>
            <a:solidFill>
              <a:srgbClr val="FF0000"/>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'Analysis-SubType2'!$E$376:$Z$376</c:f>
              <c:numCache>
                <c:formatCode>0.00%</c:formatCode>
                <c:ptCount val="22"/>
                <c:pt idx="0">
                  <c:v>4.2750882344519004E-3</c:v>
                </c:pt>
                <c:pt idx="1">
                  <c:v>1.0951977413808782E-2</c:v>
                </c:pt>
                <c:pt idx="2">
                  <c:v>2.2197573525038713E-3</c:v>
                </c:pt>
                <c:pt idx="3">
                  <c:v>6.0180088223438285E-3</c:v>
                </c:pt>
                <c:pt idx="4">
                  <c:v>4.9327941166752689E-4</c:v>
                </c:pt>
                <c:pt idx="5">
                  <c:v>0.10109311919959005</c:v>
                </c:pt>
                <c:pt idx="6">
                  <c:v>2.2197573525038713E-3</c:v>
                </c:pt>
                <c:pt idx="7">
                  <c:v>9.8655882333505379E-4</c:v>
                </c:pt>
                <c:pt idx="8">
                  <c:v>2.0142242643090679E-3</c:v>
                </c:pt>
                <c:pt idx="9">
                  <c:v>4.8482319318179793E-3</c:v>
                </c:pt>
                <c:pt idx="10">
                  <c:v>1.264375496313172E-2</c:v>
                </c:pt>
                <c:pt idx="11">
                  <c:v>1.9731176466701076E-3</c:v>
                </c:pt>
                <c:pt idx="12">
                  <c:v>6.2781016030412514E-4</c:v>
                </c:pt>
                <c:pt idx="13">
                  <c:v>7.399191175012904E-4</c:v>
                </c:pt>
                <c:pt idx="14">
                  <c:v>1.1015078741145474E-2</c:v>
                </c:pt>
                <c:pt idx="15">
                  <c:v>6.335768315214764E-2</c:v>
                </c:pt>
                <c:pt idx="16">
                  <c:v>1.7346992643641362E-3</c:v>
                </c:pt>
                <c:pt idx="17">
                  <c:v>9.8655882333505379E-4</c:v>
                </c:pt>
                <c:pt idx="18">
                  <c:v>5.5320372538121172E-3</c:v>
                </c:pt>
                <c:pt idx="19">
                  <c:v>2.250998381909481E-2</c:v>
                </c:pt>
                <c:pt idx="20">
                  <c:v>2.9596764700051616E-3</c:v>
                </c:pt>
                <c:pt idx="21">
                  <c:v>9.1436777292910783E-3</c:v>
                </c:pt>
              </c:numCache>
            </c:numRef>
          </c:val>
          <c:extLst>
            <c:ext xmlns:c16="http://schemas.microsoft.com/office/drawing/2014/chart" uri="{C3380CC4-5D6E-409C-BE32-E72D297353CC}">
              <c16:uniqueId val="{00000009-E3D3-4FE8-A31D-90D059BDB08B}"/>
            </c:ext>
          </c:extLst>
        </c:ser>
        <c:ser>
          <c:idx val="10"/>
          <c:order val="10"/>
          <c:tx>
            <c:strRef>
              <c:f>'Analysis-SubType2'!$D$377</c:f>
              <c:strCache>
                <c:ptCount val="1"/>
                <c:pt idx="0">
                  <c:v>Supplementary material</c:v>
                </c:pt>
              </c:strCache>
            </c:strRef>
          </c:tx>
          <c:spPr>
            <a:solidFill>
              <a:schemeClr val="accent5">
                <a:lumMod val="60000"/>
              </a:schemeClr>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'Analysis-SubType2'!$E$377:$Z$377</c:f>
              <c:numCache>
                <c:formatCode>0.00%</c:formatCode>
                <c:ptCount val="22"/>
                <c:pt idx="0">
                  <c:v>1.1584086248878638E-4</c:v>
                </c:pt>
                <c:pt idx="1">
                  <c:v>2.9676264909558599E-4</c:v>
                </c:pt>
                <c:pt idx="2">
                  <c:v>6.0148140138408304E-5</c:v>
                </c:pt>
                <c:pt idx="3">
                  <c:v>1.6306829104190696E-4</c:v>
                </c:pt>
                <c:pt idx="4">
                  <c:v>1.3366253364090735E-5</c:v>
                </c:pt>
                <c:pt idx="5">
                  <c:v>2.7392917941174624E-3</c:v>
                </c:pt>
                <c:pt idx="6">
                  <c:v>6.0148140138408304E-5</c:v>
                </c:pt>
                <c:pt idx="7">
                  <c:v>2.673250672818147E-5</c:v>
                </c:pt>
                <c:pt idx="8">
                  <c:v>5.4578867903370494E-5</c:v>
                </c:pt>
                <c:pt idx="9">
                  <c:v>1.3137117592134894E-4</c:v>
                </c:pt>
                <c:pt idx="10">
                  <c:v>3.4260426912892318E-4</c:v>
                </c:pt>
                <c:pt idx="11">
                  <c:v>5.346501345636294E-5</c:v>
                </c:pt>
                <c:pt idx="12">
                  <c:v>1.7011595190660934E-5</c:v>
                </c:pt>
                <c:pt idx="13">
                  <c:v>2.0049380046136103E-5</c:v>
                </c:pt>
                <c:pt idx="14">
                  <c:v>2.9847248799995342E-4</c:v>
                </c:pt>
                <c:pt idx="15">
                  <c:v>1.7167853057369709E-3</c:v>
                </c:pt>
                <c:pt idx="16">
                  <c:v>4.7004657663719083E-5</c:v>
                </c:pt>
                <c:pt idx="17">
                  <c:v>2.673250672818147E-5</c:v>
                </c:pt>
                <c:pt idx="18">
                  <c:v>1.4990005624617312E-4</c:v>
                </c:pt>
                <c:pt idx="19">
                  <c:v>6.0994669518134044E-4</c:v>
                </c:pt>
                <c:pt idx="20">
                  <c:v>8.019752018454441E-5</c:v>
                </c:pt>
                <c:pt idx="21">
                  <c:v>2.4776366156484378E-4</c:v>
                </c:pt>
              </c:numCache>
            </c:numRef>
          </c:val>
          <c:extLst>
            <c:ext xmlns:c16="http://schemas.microsoft.com/office/drawing/2014/chart" uri="{C3380CC4-5D6E-409C-BE32-E72D297353CC}">
              <c16:uniqueId val="{0000000A-E3D3-4FE8-A31D-90D059BDB08B}"/>
            </c:ext>
          </c:extLst>
        </c:ser>
        <c:ser>
          <c:idx val="11"/>
          <c:order val="11"/>
          <c:tx>
            <c:strRef>
              <c:f>'Analysis-SubType2'!$D$378</c:f>
              <c:strCache>
                <c:ptCount val="1"/>
                <c:pt idx="0">
                  <c:v>Title</c:v>
                </c:pt>
              </c:strCache>
            </c:strRef>
          </c:tx>
          <c:spPr>
            <a:solidFill>
              <a:schemeClr val="accent6">
                <a:lumMod val="60000"/>
              </a:schemeClr>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'Analysis-SubType2'!$E$378:$Z$378</c:f>
              <c:numCache>
                <c:formatCode>0.00%</c:formatCode>
                <c:ptCount val="22"/>
                <c:pt idx="0">
                  <c:v>6.5079136229655274E-5</c:v>
                </c:pt>
                <c:pt idx="1">
                  <c:v>1.6672058937954268E-4</c:v>
                </c:pt>
                <c:pt idx="2">
                  <c:v>3.3791089965397927E-5</c:v>
                </c:pt>
                <c:pt idx="3">
                  <c:v>9.1611399461745489E-5</c:v>
                </c:pt>
                <c:pt idx="4">
                  <c:v>7.5091311034217611E-6</c:v>
                </c:pt>
                <c:pt idx="5">
                  <c:v>1.5389279742232937E-3</c:v>
                </c:pt>
                <c:pt idx="6">
                  <c:v>3.3791089965397927E-5</c:v>
                </c:pt>
                <c:pt idx="7">
                  <c:v>1.5018262206843522E-5</c:v>
                </c:pt>
                <c:pt idx="8">
                  <c:v>3.0662285338972189E-5</c:v>
                </c:pt>
                <c:pt idx="9">
                  <c:v>7.3804031416488172E-5</c:v>
                </c:pt>
                <c:pt idx="10">
                  <c:v>1.9247430849939504E-4</c:v>
                </c:pt>
                <c:pt idx="11">
                  <c:v>3.0036524413687044E-5</c:v>
                </c:pt>
                <c:pt idx="12">
                  <c:v>9.557075949809513E-6</c:v>
                </c:pt>
                <c:pt idx="13">
                  <c:v>1.1263696655132643E-5</c:v>
                </c:pt>
                <c:pt idx="14">
                  <c:v>1.6768117303368171E-4</c:v>
                </c:pt>
                <c:pt idx="15">
                  <c:v>9.6448612681852299E-4</c:v>
                </c:pt>
                <c:pt idx="16">
                  <c:v>2.6407111047033192E-5</c:v>
                </c:pt>
                <c:pt idx="17">
                  <c:v>1.5018262206843522E-5</c:v>
                </c:pt>
                <c:pt idx="18">
                  <c:v>8.4213514745041094E-5</c:v>
                </c:pt>
                <c:pt idx="19">
                  <c:v>3.4266668268614637E-4</c:v>
                </c:pt>
                <c:pt idx="20">
                  <c:v>4.5054786620530573E-5</c:v>
                </c:pt>
                <c:pt idx="21">
                  <c:v>1.3919306829485607E-4</c:v>
                </c:pt>
              </c:numCache>
            </c:numRef>
          </c:val>
          <c:extLst>
            <c:ext xmlns:c16="http://schemas.microsoft.com/office/drawing/2014/chart" uri="{C3380CC4-5D6E-409C-BE32-E72D297353CC}">
              <c16:uniqueId val="{0000000B-E3D3-4FE8-A31D-90D059BDB08B}"/>
            </c:ext>
          </c:extLst>
        </c:ser>
        <c:dLbls>
          <c:showLegendKey val="0"/>
          <c:showVal val="0"/>
          <c:showCatName val="0"/>
          <c:showSerName val="0"/>
          <c:showPercent val="0"/>
          <c:showBubbleSize val="0"/>
        </c:dLbls>
        <c:gapWidth val="247"/>
        <c:axId val="526187311"/>
        <c:axId val="1857825903"/>
      </c:barChart>
      <c:catAx>
        <c:axId val="526187311"/>
        <c:scaling>
          <c:orientation val="minMax"/>
        </c:scaling>
        <c:delete val="0"/>
        <c:axPos val="l"/>
        <c:majorGridlines>
          <c:spPr>
            <a:ln w="9525" cap="flat" cmpd="sng" algn="ctr">
              <a:solidFill>
                <a:schemeClr val="tx1">
                  <a:alpha val="58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en-US"/>
          </a:p>
        </c:txPr>
        <c:crossAx val="1857825903"/>
        <c:crosses val="autoZero"/>
        <c:auto val="1"/>
        <c:lblAlgn val="ctr"/>
        <c:lblOffset val="100"/>
        <c:noMultiLvlLbl val="0"/>
      </c:catAx>
      <c:valAx>
        <c:axId val="1857825903"/>
        <c:scaling>
          <c:orientation val="minMax"/>
        </c:scaling>
        <c:delete val="0"/>
        <c:axPos val="b"/>
        <c:majorGridlines>
          <c:spPr>
            <a:ln w="9525" cap="flat" cmpd="sng" algn="ctr">
              <a:solidFill>
                <a:schemeClr val="tx1">
                  <a:alpha val="9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618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SubType</a:t>
            </a:r>
            <a:r>
              <a:rPr lang="fr-FR" baseline="0"/>
              <a:t> x Class</a:t>
            </a:r>
            <a:endParaRPr lang="fr-F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bar"/>
        <c:grouping val="clustered"/>
        <c:varyColors val="0"/>
        <c:ser>
          <c:idx val="0"/>
          <c:order val="0"/>
          <c:tx>
            <c:strRef>
              <c:f>'Analysis-SubType2'!$D$386</c:f>
              <c:strCache>
                <c:ptCount val="1"/>
                <c:pt idx="0">
                  <c:v>Use</c:v>
                </c:pt>
              </c:strCache>
            </c:strRef>
          </c:tx>
          <c:spPr>
            <a:solidFill>
              <a:schemeClr val="accent1"/>
            </a:solidFill>
            <a:ln>
              <a:noFill/>
            </a:ln>
            <a:effectLst/>
          </c:spPr>
          <c:invertIfNegative val="0"/>
          <c:cat>
            <c:strRef>
              <c:f>'Analysis-SubType2'!$E$385:$Z$385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'Analysis-SubType2'!$E$386:$Z$386</c:f>
              <c:numCache>
                <c:formatCode>0.00%</c:formatCode>
                <c:ptCount val="22"/>
                <c:pt idx="0">
                  <c:v>9.7142801298577761E-3</c:v>
                </c:pt>
                <c:pt idx="1">
                  <c:v>2.4886170937066965E-2</c:v>
                </c:pt>
                <c:pt idx="2">
                  <c:v>5.0439531443492291E-3</c:v>
                </c:pt>
                <c:pt idx="3">
                  <c:v>1.3674717413569022E-2</c:v>
                </c:pt>
                <c:pt idx="4">
                  <c:v>1.1208784765220511E-3</c:v>
                </c:pt>
                <c:pt idx="5">
                  <c:v>0.22971382700170803</c:v>
                </c:pt>
                <c:pt idx="6">
                  <c:v>5.0439531443492291E-3</c:v>
                </c:pt>
                <c:pt idx="7">
                  <c:v>2.2417569530441021E-3</c:v>
                </c:pt>
                <c:pt idx="8">
                  <c:v>4.5769204457983747E-3</c:v>
                </c:pt>
                <c:pt idx="9">
                  <c:v>1.1016634169245303E-2</c:v>
                </c:pt>
                <c:pt idx="10">
                  <c:v>2.8730395928515434E-2</c:v>
                </c:pt>
                <c:pt idx="11">
                  <c:v>4.4835139060882042E-3</c:v>
                </c:pt>
                <c:pt idx="12">
                  <c:v>1.4265726064826103E-3</c:v>
                </c:pt>
                <c:pt idx="13">
                  <c:v>1.6813177147830766E-3</c:v>
                </c:pt>
                <c:pt idx="14">
                  <c:v>2.5029556040881803E-2</c:v>
                </c:pt>
                <c:pt idx="15">
                  <c:v>0.14396762096248084</c:v>
                </c:pt>
                <c:pt idx="16">
                  <c:v>3.9417559757692127E-3</c:v>
                </c:pt>
                <c:pt idx="17">
                  <c:v>2.2417569530441021E-3</c:v>
                </c:pt>
                <c:pt idx="18">
                  <c:v>1.2570444544106557E-2</c:v>
                </c:pt>
                <c:pt idx="19">
                  <c:v>5.1149421145289586E-2</c:v>
                </c:pt>
                <c:pt idx="20">
                  <c:v>6.7252708591323063E-3</c:v>
                </c:pt>
                <c:pt idx="21">
                  <c:v>2.0777172775911922E-2</c:v>
                </c:pt>
              </c:numCache>
            </c:numRef>
          </c:val>
          <c:extLst>
            <c:ext xmlns:c16="http://schemas.microsoft.com/office/drawing/2014/chart" uri="{C3380CC4-5D6E-409C-BE32-E72D297353CC}">
              <c16:uniqueId val="{00000000-9A80-43DA-8DCD-A117E8E39234}"/>
            </c:ext>
          </c:extLst>
        </c:ser>
        <c:ser>
          <c:idx val="1"/>
          <c:order val="1"/>
          <c:tx>
            <c:strRef>
              <c:f>'Analysis-SubType2'!$D$387</c:f>
              <c:strCache>
                <c:ptCount val="1"/>
                <c:pt idx="0">
                  <c:v>Compare</c:v>
                </c:pt>
              </c:strCache>
            </c:strRef>
          </c:tx>
          <c:spPr>
            <a:solidFill>
              <a:schemeClr val="accent2"/>
            </a:solidFill>
            <a:ln>
              <a:noFill/>
            </a:ln>
            <a:effectLst/>
          </c:spPr>
          <c:invertIfNegative val="0"/>
          <c:cat>
            <c:strRef>
              <c:f>'Analysis-SubType2'!$E$385:$Z$385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'Analysis-SubType2'!$E$387:$Z$387</c:f>
              <c:numCache>
                <c:formatCode>0.00%</c:formatCode>
                <c:ptCount val="22"/>
                <c:pt idx="0">
                  <c:v>5.3690287389465608E-5</c:v>
                </c:pt>
                <c:pt idx="1">
                  <c:v>1.3754448623812273E-4</c:v>
                </c:pt>
                <c:pt idx="2">
                  <c:v>2.7877649221453294E-5</c:v>
                </c:pt>
                <c:pt idx="3">
                  <c:v>7.5579404555940034E-5</c:v>
                </c:pt>
                <c:pt idx="4">
                  <c:v>6.1950331603229533E-6</c:v>
                </c:pt>
                <c:pt idx="5">
                  <c:v>1.2696155787342174E-3</c:v>
                </c:pt>
                <c:pt idx="6">
                  <c:v>2.7877649221453294E-5</c:v>
                </c:pt>
                <c:pt idx="7">
                  <c:v>1.2390066320645907E-5</c:v>
                </c:pt>
                <c:pt idx="8">
                  <c:v>2.529638540465206E-5</c:v>
                </c:pt>
                <c:pt idx="9">
                  <c:v>6.0888325918602752E-5</c:v>
                </c:pt>
                <c:pt idx="10">
                  <c:v>1.5879130451200093E-4</c:v>
                </c:pt>
                <c:pt idx="11">
                  <c:v>2.4780132641291813E-5</c:v>
                </c:pt>
                <c:pt idx="12">
                  <c:v>7.88458765859285E-6</c:v>
                </c:pt>
                <c:pt idx="13">
                  <c:v>9.2925497404844308E-6</c:v>
                </c:pt>
                <c:pt idx="14">
                  <c:v>1.3833696775278744E-4</c:v>
                </c:pt>
                <c:pt idx="15">
                  <c:v>7.9570105462528162E-4</c:v>
                </c:pt>
                <c:pt idx="16">
                  <c:v>2.1785866613802386E-5</c:v>
                </c:pt>
                <c:pt idx="17">
                  <c:v>1.2390066320645907E-5</c:v>
                </c:pt>
                <c:pt idx="18">
                  <c:v>6.9476149664658905E-5</c:v>
                </c:pt>
                <c:pt idx="19">
                  <c:v>2.8270001321607075E-4</c:v>
                </c:pt>
                <c:pt idx="20">
                  <c:v>3.7170198961937723E-5</c:v>
                </c:pt>
                <c:pt idx="21">
                  <c:v>1.1483428134325626E-4</c:v>
                </c:pt>
              </c:numCache>
            </c:numRef>
          </c:val>
          <c:extLst>
            <c:ext xmlns:c16="http://schemas.microsoft.com/office/drawing/2014/chart" uri="{C3380CC4-5D6E-409C-BE32-E72D297353CC}">
              <c16:uniqueId val="{00000001-9A80-43DA-8DCD-A117E8E39234}"/>
            </c:ext>
          </c:extLst>
        </c:ser>
        <c:ser>
          <c:idx val="2"/>
          <c:order val="2"/>
          <c:tx>
            <c:strRef>
              <c:f>'Analysis-SubType2'!$D$388</c:f>
              <c:strCache>
                <c:ptCount val="1"/>
                <c:pt idx="0">
                  <c:v>Background</c:v>
                </c:pt>
              </c:strCache>
            </c:strRef>
          </c:tx>
          <c:spPr>
            <a:solidFill>
              <a:schemeClr val="accent3"/>
            </a:solidFill>
            <a:ln>
              <a:noFill/>
            </a:ln>
            <a:effectLst/>
          </c:spPr>
          <c:invertIfNegative val="0"/>
          <c:cat>
            <c:strRef>
              <c:f>'Analysis-SubType2'!$E$385:$Z$385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'Analysis-SubType2'!$E$388:$Z$388</c:f>
              <c:numCache>
                <c:formatCode>0.00%</c:formatCode>
                <c:ptCount val="22"/>
                <c:pt idx="0">
                  <c:v>2.2423652685132889E-3</c:v>
                </c:pt>
                <c:pt idx="1">
                  <c:v>5.7445209145292357E-3</c:v>
                </c:pt>
                <c:pt idx="2">
                  <c:v>1.1643050432665154E-3</c:v>
                </c:pt>
                <c:pt idx="3">
                  <c:v>3.1565603395225525E-3</c:v>
                </c:pt>
                <c:pt idx="4">
                  <c:v>2.587344540592256E-4</c:v>
                </c:pt>
                <c:pt idx="5">
                  <c:v>5.3025268005467918E-2</c:v>
                </c:pt>
                <c:pt idx="6">
                  <c:v>1.1643050432665154E-3</c:v>
                </c:pt>
                <c:pt idx="7">
                  <c:v>5.1746890811845119E-4</c:v>
                </c:pt>
                <c:pt idx="8">
                  <c:v>1.056499020741838E-3</c:v>
                </c:pt>
                <c:pt idx="9">
                  <c:v>2.5429900627535322E-3</c:v>
                </c:pt>
                <c:pt idx="10">
                  <c:v>6.6318904869466459E-3</c:v>
                </c:pt>
                <c:pt idx="11">
                  <c:v>1.0349378162369024E-3</c:v>
                </c:pt>
                <c:pt idx="12">
                  <c:v>3.2929839607537801E-4</c:v>
                </c:pt>
                <c:pt idx="13">
                  <c:v>3.8810168108883845E-4</c:v>
                </c:pt>
                <c:pt idx="14">
                  <c:v>5.7776187635225264E-3</c:v>
                </c:pt>
                <c:pt idx="15">
                  <c:v>3.323231250502133E-2</c:v>
                </c:pt>
                <c:pt idx="16">
                  <c:v>9.098828301082767E-4</c:v>
                </c:pt>
                <c:pt idx="17">
                  <c:v>5.1746890811845119E-4</c:v>
                </c:pt>
                <c:pt idx="18">
                  <c:v>2.9016589884864265E-3</c:v>
                </c:pt>
                <c:pt idx="19">
                  <c:v>1.1806915586902661E-2</c:v>
                </c:pt>
                <c:pt idx="20">
                  <c:v>1.5524067243553538E-3</c:v>
                </c:pt>
                <c:pt idx="21">
                  <c:v>4.7960332611168832E-3</c:v>
                </c:pt>
              </c:numCache>
            </c:numRef>
          </c:val>
          <c:extLst>
            <c:ext xmlns:c16="http://schemas.microsoft.com/office/drawing/2014/chart" uri="{C3380CC4-5D6E-409C-BE32-E72D297353CC}">
              <c16:uniqueId val="{00000002-9A80-43DA-8DCD-A117E8E39234}"/>
            </c:ext>
          </c:extLst>
        </c:ser>
        <c:ser>
          <c:idx val="3"/>
          <c:order val="3"/>
          <c:tx>
            <c:strRef>
              <c:f>'Analysis-SubType2'!$D$389</c:f>
              <c:strCache>
                <c:ptCount val="1"/>
                <c:pt idx="0">
                  <c:v>Creation</c:v>
                </c:pt>
              </c:strCache>
            </c:strRef>
          </c:tx>
          <c:spPr>
            <a:solidFill>
              <a:schemeClr val="accent4"/>
            </a:solidFill>
            <a:ln>
              <a:noFill/>
            </a:ln>
            <a:effectLst/>
          </c:spPr>
          <c:invertIfNegative val="0"/>
          <c:cat>
            <c:strRef>
              <c:f>'Analysis-SubType2'!$E$385:$Z$385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'Analysis-SubType2'!$E$389:$Z$389</c:f>
              <c:numCache>
                <c:formatCode>0.00%</c:formatCode>
                <c:ptCount val="22"/>
                <c:pt idx="0">
                  <c:v>3.9210368632590807E-3</c:v>
                </c:pt>
                <c:pt idx="1">
                  <c:v>1.0044963942277725E-2</c:v>
                </c:pt>
                <c:pt idx="2">
                  <c:v>2.0359229866922148E-3</c:v>
                </c:pt>
                <c:pt idx="3">
                  <c:v>5.519613430587782E-3</c:v>
                </c:pt>
                <c:pt idx="4">
                  <c:v>4.5242733037604768E-4</c:v>
                </c:pt>
                <c:pt idx="5">
                  <c:v>9.272085750395212E-2</c:v>
                </c:pt>
                <c:pt idx="6">
                  <c:v>2.0359229866922148E-3</c:v>
                </c:pt>
                <c:pt idx="7">
                  <c:v>9.0485466075209537E-4</c:v>
                </c:pt>
                <c:pt idx="8">
                  <c:v>1.847411599035528E-3</c:v>
                </c:pt>
                <c:pt idx="9">
                  <c:v>4.4467143328388694E-3</c:v>
                </c:pt>
                <c:pt idx="10">
                  <c:v>1.1596633000677831E-2</c:v>
                </c:pt>
                <c:pt idx="11">
                  <c:v>1.8097093215041907E-3</c:v>
                </c:pt>
                <c:pt idx="12">
                  <c:v>5.758166022967879E-4</c:v>
                </c:pt>
                <c:pt idx="13">
                  <c:v>6.7864099556407161E-4</c:v>
                </c:pt>
                <c:pt idx="14">
                  <c:v>1.0102839386488168E-2</c:v>
                </c:pt>
                <c:pt idx="15">
                  <c:v>5.8110569323046979E-2</c:v>
                </c:pt>
                <c:pt idx="16">
                  <c:v>1.5910361118224342E-3</c:v>
                </c:pt>
                <c:pt idx="17">
                  <c:v>9.0485466075209537E-4</c:v>
                </c:pt>
                <c:pt idx="18">
                  <c:v>5.0738887273284166E-3</c:v>
                </c:pt>
                <c:pt idx="19">
                  <c:v>2.0645767176160307E-2</c:v>
                </c:pt>
                <c:pt idx="20">
                  <c:v>2.7145639822562864E-3</c:v>
                </c:pt>
                <c:pt idx="21">
                  <c:v>8.3864228002087059E-3</c:v>
                </c:pt>
              </c:numCache>
            </c:numRef>
          </c:val>
          <c:extLst>
            <c:ext xmlns:c16="http://schemas.microsoft.com/office/drawing/2014/chart" uri="{C3380CC4-5D6E-409C-BE32-E72D297353CC}">
              <c16:uniqueId val="{00000003-9A80-43DA-8DCD-A117E8E39234}"/>
            </c:ext>
          </c:extLst>
        </c:ser>
        <c:dLbls>
          <c:showLegendKey val="0"/>
          <c:showVal val="0"/>
          <c:showCatName val="0"/>
          <c:showSerName val="0"/>
          <c:showPercent val="0"/>
          <c:showBubbleSize val="0"/>
        </c:dLbls>
        <c:gapWidth val="247"/>
        <c:axId val="123886863"/>
        <c:axId val="128500415"/>
      </c:barChart>
      <c:catAx>
        <c:axId val="123886863"/>
        <c:scaling>
          <c:orientation val="minMax"/>
        </c:scaling>
        <c:delete val="0"/>
        <c:axPos val="l"/>
        <c:majorGridlines>
          <c:spPr>
            <a:ln w="9525" cap="flat" cmpd="sng" algn="ctr">
              <a:solidFill>
                <a:schemeClr val="tx1">
                  <a:alpha val="53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en-US"/>
          </a:p>
        </c:txPr>
        <c:crossAx val="128500415"/>
        <c:crosses val="autoZero"/>
        <c:auto val="1"/>
        <c:lblAlgn val="ctr"/>
        <c:lblOffset val="100"/>
        <c:noMultiLvlLbl val="0"/>
      </c:catAx>
      <c:valAx>
        <c:axId val="128500415"/>
        <c:scaling>
          <c:orientation val="minMax"/>
        </c:scaling>
        <c:delete val="0"/>
        <c:axPos val="b"/>
        <c:majorGridlines>
          <c:spPr>
            <a:ln w="9525" cap="flat" cmpd="sng" algn="ctr">
              <a:solidFill>
                <a:schemeClr val="tx1">
                  <a:alpha val="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388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Data Citation Repartition in sections </a:t>
            </a:r>
            <a:endParaRPr lang="en-GB">
              <a:effectLst/>
            </a:endParaRPr>
          </a:p>
          <a:p>
            <a:pPr>
              <a:defRPr/>
            </a:pPr>
            <a:r>
              <a:rPr lang="fr-FR" sz="1800" b="0" i="0" baseline="0">
                <a:effectLst/>
              </a:rPr>
              <a:t>(general)</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'Analysis-section23'!$C$1:$M$1</c:f>
              <c:strCache>
                <c:ptCount val="11"/>
                <c:pt idx="0">
                  <c:v>Acknowledgments</c:v>
                </c:pt>
                <c:pt idx="1">
                  <c:v>Article</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f>'Analysis-section23'!$C$547:$M$547</c:f>
              <c:numCache>
                <c:formatCode>0.00%</c:formatCode>
                <c:ptCount val="11"/>
                <c:pt idx="0">
                  <c:v>6.5789473684210523E-3</c:v>
                </c:pt>
                <c:pt idx="1">
                  <c:v>7.9605263157894735E-2</c:v>
                </c:pt>
                <c:pt idx="2">
                  <c:v>4.6052631578947364E-3</c:v>
                </c:pt>
                <c:pt idx="3">
                  <c:v>8.552631578947369E-3</c:v>
                </c:pt>
                <c:pt idx="4">
                  <c:v>6.5131578947368415E-2</c:v>
                </c:pt>
                <c:pt idx="5">
                  <c:v>4.8026315789473681E-2</c:v>
                </c:pt>
                <c:pt idx="6">
                  <c:v>7.3026315789473689E-2</c:v>
                </c:pt>
                <c:pt idx="7">
                  <c:v>0.30526315789473685</c:v>
                </c:pt>
                <c:pt idx="8">
                  <c:v>0.36842105263157893</c:v>
                </c:pt>
                <c:pt idx="9">
                  <c:v>9.8684210526315784E-3</c:v>
                </c:pt>
                <c:pt idx="10">
                  <c:v>1.9736842105263159E-3</c:v>
                </c:pt>
              </c:numCache>
            </c:numRef>
          </c:val>
          <c:extLst>
            <c:ext xmlns:c16="http://schemas.microsoft.com/office/drawing/2014/chart" uri="{C3380CC4-5D6E-409C-BE32-E72D297353CC}">
              <c16:uniqueId val="{00000000-8671-459E-80E7-B7B747CCD7CC}"/>
            </c:ext>
          </c:extLst>
        </c:ser>
        <c:dLbls>
          <c:dLblPos val="outEnd"/>
          <c:showLegendKey val="0"/>
          <c:showVal val="1"/>
          <c:showCatName val="0"/>
          <c:showSerName val="0"/>
          <c:showPercent val="0"/>
          <c:showBubbleSize val="0"/>
        </c:dLbls>
        <c:gapWidth val="219"/>
        <c:overlap val="-27"/>
        <c:axId val="387273104"/>
        <c:axId val="387281960"/>
      </c:barChart>
      <c:catAx>
        <c:axId val="38727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7281960"/>
        <c:crosses val="autoZero"/>
        <c:auto val="1"/>
        <c:lblAlgn val="ctr"/>
        <c:lblOffset val="100"/>
        <c:noMultiLvlLbl val="0"/>
      </c:catAx>
      <c:valAx>
        <c:axId val="387281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727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Data Citation Repartition in sections </a:t>
            </a:r>
            <a:endParaRPr lang="en-GB">
              <a:effectLst/>
            </a:endParaRPr>
          </a:p>
          <a:p>
            <a:pPr>
              <a:defRPr/>
            </a:pPr>
            <a:r>
              <a:rPr lang="fr-FR" sz="1800" b="0" i="0" baseline="0">
                <a:effectLst/>
              </a:rPr>
              <a:t>(by paper)</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'Analysis-section23'!$R$1:$AB$1</c:f>
              <c:strCache>
                <c:ptCount val="11"/>
                <c:pt idx="0">
                  <c:v>Acknowledgments</c:v>
                </c:pt>
                <c:pt idx="1">
                  <c:v>Article</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f>'Analysis-section23'!$R$547:$AB$547</c:f>
              <c:numCache>
                <c:formatCode>0.00%</c:formatCode>
                <c:ptCount val="11"/>
                <c:pt idx="0">
                  <c:v>9.9877450980392166E-3</c:v>
                </c:pt>
                <c:pt idx="1">
                  <c:v>0.11726409313725492</c:v>
                </c:pt>
                <c:pt idx="2">
                  <c:v>8.2720588235294119E-3</c:v>
                </c:pt>
                <c:pt idx="3">
                  <c:v>1.0211353120126799E-2</c:v>
                </c:pt>
                <c:pt idx="4">
                  <c:v>3.983302512738876E-2</c:v>
                </c:pt>
                <c:pt idx="5">
                  <c:v>3.575683225607533E-2</c:v>
                </c:pt>
                <c:pt idx="6">
                  <c:v>6.4286905697050242E-2</c:v>
                </c:pt>
                <c:pt idx="7">
                  <c:v>0.42877574731544071</c:v>
                </c:pt>
                <c:pt idx="8">
                  <c:v>0.26000512036232265</c:v>
                </c:pt>
                <c:pt idx="9">
                  <c:v>7.9929124990077011E-3</c:v>
                </c:pt>
                <c:pt idx="10">
                  <c:v>2.2212009803921568E-3</c:v>
                </c:pt>
              </c:numCache>
            </c:numRef>
          </c:val>
          <c:extLst>
            <c:ext xmlns:c16="http://schemas.microsoft.com/office/drawing/2014/chart" uri="{C3380CC4-5D6E-409C-BE32-E72D297353CC}">
              <c16:uniqueId val="{00000000-E6D6-47FA-8C9D-A6728BBC76B0}"/>
            </c:ext>
          </c:extLst>
        </c:ser>
        <c:dLbls>
          <c:dLblPos val="outEnd"/>
          <c:showLegendKey val="0"/>
          <c:showVal val="1"/>
          <c:showCatName val="0"/>
          <c:showSerName val="0"/>
          <c:showPercent val="0"/>
          <c:showBubbleSize val="0"/>
        </c:dLbls>
        <c:gapWidth val="219"/>
        <c:overlap val="-27"/>
        <c:axId val="1222581576"/>
        <c:axId val="1222579280"/>
      </c:barChart>
      <c:catAx>
        <c:axId val="122258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2579280"/>
        <c:crosses val="autoZero"/>
        <c:auto val="1"/>
        <c:lblAlgn val="ctr"/>
        <c:lblOffset val="100"/>
        <c:noMultiLvlLbl val="0"/>
      </c:catAx>
      <c:valAx>
        <c:axId val="1222579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2581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C37-42D9-BD1A-ED9AA09ACE5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C37-42D9-BD1A-ED9AA09ACE5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C37-42D9-BD1A-ED9AA09ACE5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C37-42D9-BD1A-ED9AA09ACE5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C37-42D9-BD1A-ED9AA09ACE5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C37-42D9-BD1A-ED9AA09ACE5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C37-42D9-BD1A-ED9AA09ACE5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C37-42D9-BD1A-ED9AA09ACE5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C37-42D9-BD1A-ED9AA09ACE57}"/>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9C37-42D9-BD1A-ED9AA09ACE57}"/>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9C37-42D9-BD1A-ED9AA09ACE57}"/>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9C37-42D9-BD1A-ED9AA09ACE57}"/>
              </c:ext>
            </c:extLst>
          </c:dPt>
          <c:dLbls>
            <c:dLbl>
              <c:idx val="0"/>
              <c:layout>
                <c:manualLayout>
                  <c:x val="0.11086096117292764"/>
                  <c:y val="-8.0991669344906494E-2"/>
                </c:manualLayout>
              </c:layout>
              <c:tx>
                <c:rich>
                  <a:bodyPr/>
                  <a:lstStyle/>
                  <a:p>
                    <a:r>
                      <a:rPr lang="en-US" baseline="0">
                        <a:solidFill>
                          <a:schemeClr val="tx1"/>
                        </a:solidFill>
                      </a:rPr>
                      <a:t>Abstract </a:t>
                    </a:r>
                    <a:fld id="{99B65AAD-9A92-4273-86D7-554FC36D3A56}"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C37-42D9-BD1A-ED9AA09ACE57}"/>
                </c:ext>
              </c:extLst>
            </c:dLbl>
            <c:dLbl>
              <c:idx val="1"/>
              <c:layout>
                <c:manualLayout>
                  <c:x val="8.0630265875781315E-2"/>
                  <c:y val="-4.2651718751219654E-2"/>
                </c:manualLayout>
              </c:layout>
              <c:tx>
                <c:rich>
                  <a:bodyPr/>
                  <a:lstStyle/>
                  <a:p>
                    <a:r>
                      <a:rPr lang="en-US" baseline="0">
                        <a:solidFill>
                          <a:schemeClr val="tx1"/>
                        </a:solidFill>
                      </a:rPr>
                      <a:t>Acknowledgments </a:t>
                    </a:r>
                    <a:fld id="{0DB01F5A-80B1-4FFC-9290-59486ED5070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C37-42D9-BD1A-ED9AA09ACE57}"/>
                </c:ext>
              </c:extLst>
            </c:dLbl>
            <c:dLbl>
              <c:idx val="2"/>
              <c:layout>
                <c:manualLayout>
                  <c:x val="-9.0543055896437255E-2"/>
                  <c:y val="0.14160976750389517"/>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t>Article (No</a:t>
                    </a:r>
                    <a:r>
                      <a:rPr lang="en-US" baseline="0"/>
                      <a:t> section provide) </a:t>
                    </a:r>
                    <a:fld id="{D9E8256E-8D23-474D-8340-7C6BC44BB4CC}" type="PERCENTAGE">
                      <a:rPr lang="en-US"/>
                      <a:pPr>
                        <a:defRPr sz="1200" baseline="0"/>
                      </a:pPr>
                      <a:t>[PERCENTAGE]</a:t>
                    </a:fld>
                    <a:endParaRPr lang="en-US" baseline="0"/>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661815447345274"/>
                      <c:h val="0.12779361342461634"/>
                    </c:manualLayout>
                  </c15:layout>
                  <c15:dlblFieldTable/>
                  <c15:showDataLabelsRange val="0"/>
                </c:ext>
                <c:ext xmlns:c16="http://schemas.microsoft.com/office/drawing/2014/chart" uri="{C3380CC4-5D6E-409C-BE32-E72D297353CC}">
                  <c16:uniqueId val="{00000005-9C37-42D9-BD1A-ED9AA09ACE57}"/>
                </c:ext>
              </c:extLst>
            </c:dLbl>
            <c:dLbl>
              <c:idx val="3"/>
              <c:layout>
                <c:manualLayout>
                  <c:x val="4.4821190878423664E-2"/>
                  <c:y val="-5.3582840079047386E-2"/>
                </c:manualLayout>
              </c:layout>
              <c:tx>
                <c:rich>
                  <a:bodyPr/>
                  <a:lstStyle/>
                  <a:p>
                    <a:r>
                      <a:rPr lang="en-US" baseline="0">
                        <a:solidFill>
                          <a:schemeClr val="tx1"/>
                        </a:solidFill>
                      </a:rPr>
                      <a:t>Cas study </a:t>
                    </a:r>
                    <a:fld id="{FE0E9690-F9A6-43BD-B85E-383BA01F847D}"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C37-42D9-BD1A-ED9AA09ACE57}"/>
                </c:ext>
              </c:extLst>
            </c:dLbl>
            <c:dLbl>
              <c:idx val="4"/>
              <c:layout>
                <c:manualLayout>
                  <c:x val="5.3166310756315366E-2"/>
                  <c:y val="2.5367823858586182E-2"/>
                </c:manualLayout>
              </c:layout>
              <c:tx>
                <c:rich>
                  <a:bodyPr/>
                  <a:lstStyle/>
                  <a:p>
                    <a:r>
                      <a:rPr lang="en-US" baseline="0">
                        <a:solidFill>
                          <a:schemeClr val="tx1"/>
                        </a:solidFill>
                      </a:rPr>
                      <a:t>Conclusion </a:t>
                    </a:r>
                    <a:fld id="{966CF3E1-B1A4-4E27-83AB-F7C81C4F2FA6}"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C37-42D9-BD1A-ED9AA09ACE57}"/>
                </c:ext>
              </c:extLst>
            </c:dLbl>
            <c:dLbl>
              <c:idx val="5"/>
              <c:layout>
                <c:manualLayout>
                  <c:x val="-0.13282704190127786"/>
                  <c:y val="6.8695578986807365E-2"/>
                </c:manualLayout>
              </c:layout>
              <c:tx>
                <c:rich>
                  <a:bodyPr/>
                  <a:lstStyle/>
                  <a:p>
                    <a:r>
                      <a:rPr lang="en-US"/>
                      <a:t>Discussion </a:t>
                    </a:r>
                    <a:fld id="{88D9E316-D7E5-467B-9E34-F705EE1B5062}"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C37-42D9-BD1A-ED9AA09ACE57}"/>
                </c:ext>
              </c:extLst>
            </c:dLbl>
            <c:dLbl>
              <c:idx val="6"/>
              <c:layout>
                <c:manualLayout>
                  <c:x val="-0.12857828743821592"/>
                  <c:y val="2.9303563750196333E-2"/>
                </c:manualLayout>
              </c:layout>
              <c:tx>
                <c:rich>
                  <a:bodyPr/>
                  <a:lstStyle/>
                  <a:p>
                    <a:r>
                      <a:rPr lang="en-US"/>
                      <a:t>Figure </a:t>
                    </a:r>
                    <a:fld id="{A222F3C0-B16B-4342-A095-19DAA8308D6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9C37-42D9-BD1A-ED9AA09ACE57}"/>
                </c:ext>
              </c:extLst>
            </c:dLbl>
            <c:dLbl>
              <c:idx val="7"/>
              <c:layout>
                <c:manualLayout>
                  <c:x val="-0.16141784741120008"/>
                  <c:y val="-3.8049445001963444E-2"/>
                </c:manualLayout>
              </c:layout>
              <c:tx>
                <c:rich>
                  <a:bodyPr/>
                  <a:lstStyle/>
                  <a:p>
                    <a:r>
                      <a:rPr lang="en-US"/>
                      <a:t>Introduction </a:t>
                    </a:r>
                    <a:fld id="{BA9CD9DF-C3A2-4A4A-AE22-1A62CDFD74E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9C37-42D9-BD1A-ED9AA09ACE57}"/>
                </c:ext>
              </c:extLst>
            </c:dLbl>
            <c:dLbl>
              <c:idx val="8"/>
              <c:layout>
                <c:manualLayout>
                  <c:x val="-5.930050179776529E-2"/>
                  <c:y val="-0.16502092081448824"/>
                </c:manualLayout>
              </c:layout>
              <c:tx>
                <c:rich>
                  <a:bodyPr/>
                  <a:lstStyle/>
                  <a:p>
                    <a:r>
                      <a:rPr lang="en-US"/>
                      <a:t>Methods </a:t>
                    </a:r>
                    <a:fld id="{CEB9F82A-BF36-417D-9EF0-EF9E114C0387}"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9C37-42D9-BD1A-ED9AA09ACE57}"/>
                </c:ext>
              </c:extLst>
            </c:dLbl>
            <c:dLbl>
              <c:idx val="9"/>
              <c:layout>
                <c:manualLayout>
                  <c:x val="0.16719094023035044"/>
                  <c:y val="4.335524455921376E-2"/>
                </c:manualLayout>
              </c:layout>
              <c:tx>
                <c:rich>
                  <a:bodyPr/>
                  <a:lstStyle/>
                  <a:p>
                    <a:r>
                      <a:rPr lang="en-US"/>
                      <a:t>Results </a:t>
                    </a:r>
                    <a:fld id="{4C5CAFEC-BAD2-4EBA-8F27-9136DE685D1F}"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9C37-42D9-BD1A-ED9AA09ACE57}"/>
                </c:ext>
              </c:extLst>
            </c:dLbl>
            <c:dLbl>
              <c:idx val="10"/>
              <c:layout>
                <c:manualLayout>
                  <c:x val="-9.3991795848389362E-2"/>
                  <c:y val="2.0654404570440111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solidFill>
                          <a:sysClr val="windowText" lastClr="000000"/>
                        </a:solidFill>
                      </a:rPr>
                      <a:t>Supplementary material </a:t>
                    </a:r>
                    <a:fld id="{76FEDE05-F4B9-4147-8DA8-892AA061E24F}" type="PERCENTAGE">
                      <a:rPr lang="en-US">
                        <a:solidFill>
                          <a:sysClr val="windowText" lastClr="000000"/>
                        </a:solidFill>
                      </a:rPr>
                      <a:pPr>
                        <a:defRPr sz="1200" baseline="0"/>
                      </a:pPr>
                      <a:t>[PERCENTAGE]</a:t>
                    </a:fld>
                    <a:endParaRPr lang="en-US">
                      <a:solidFill>
                        <a:sysClr val="windowText" lastClr="000000"/>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4149608647904935"/>
                      <c:h val="8.9002971912928414E-2"/>
                    </c:manualLayout>
                  </c15:layout>
                  <c15:dlblFieldTable/>
                  <c15:showDataLabelsRange val="0"/>
                </c:ext>
                <c:ext xmlns:c16="http://schemas.microsoft.com/office/drawing/2014/chart" uri="{C3380CC4-5D6E-409C-BE32-E72D297353CC}">
                  <c16:uniqueId val="{00000015-9C37-42D9-BD1A-ED9AA09ACE57}"/>
                </c:ext>
              </c:extLst>
            </c:dLbl>
            <c:dLbl>
              <c:idx val="11"/>
              <c:layout>
                <c:manualLayout>
                  <c:x val="1.0441616967607873E-2"/>
                  <c:y val="-9.1653326373869179E-2"/>
                </c:manualLayout>
              </c:layout>
              <c:tx>
                <c:rich>
                  <a:bodyPr/>
                  <a:lstStyle/>
                  <a:p>
                    <a:r>
                      <a:rPr lang="en-US" baseline="0">
                        <a:solidFill>
                          <a:schemeClr val="tx1"/>
                        </a:solidFill>
                      </a:rPr>
                      <a:t>Title </a:t>
                    </a:r>
                    <a:fld id="{D56EA42F-9CAE-4A43-B886-129D8ED62CB0}"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9C37-42D9-BD1A-ED9AA09ACE57}"/>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'Analysis-section2'!$E$1:$P$1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'Analysis-section23'!$B$547:$M$547</c:f>
              <c:numCache>
                <c:formatCode>0.00%</c:formatCode>
                <c:ptCount val="12"/>
                <c:pt idx="0">
                  <c:v>2.8947368421052631E-2</c:v>
                </c:pt>
                <c:pt idx="1">
                  <c:v>6.5789473684210523E-3</c:v>
                </c:pt>
                <c:pt idx="2">
                  <c:v>7.9605263157894735E-2</c:v>
                </c:pt>
                <c:pt idx="3">
                  <c:v>4.6052631578947364E-3</c:v>
                </c:pt>
                <c:pt idx="4">
                  <c:v>8.552631578947369E-3</c:v>
                </c:pt>
                <c:pt idx="5">
                  <c:v>6.5131578947368415E-2</c:v>
                </c:pt>
                <c:pt idx="6">
                  <c:v>4.8026315789473681E-2</c:v>
                </c:pt>
                <c:pt idx="7">
                  <c:v>7.3026315789473689E-2</c:v>
                </c:pt>
                <c:pt idx="8">
                  <c:v>0.30526315789473685</c:v>
                </c:pt>
                <c:pt idx="9">
                  <c:v>0.36842105263157893</c:v>
                </c:pt>
                <c:pt idx="10">
                  <c:v>9.8684210526315784E-3</c:v>
                </c:pt>
                <c:pt idx="11">
                  <c:v>1.9736842105263159E-3</c:v>
                </c:pt>
              </c:numCache>
            </c:numRef>
          </c:val>
          <c:extLst>
            <c:ext xmlns:c16="http://schemas.microsoft.com/office/drawing/2014/chart" uri="{C3380CC4-5D6E-409C-BE32-E72D297353CC}">
              <c16:uniqueId val="{00000018-9C37-42D9-BD1A-ED9AA09ACE5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ABA-4734-A066-9B1DC653FCB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ABA-4734-A066-9B1DC653FCB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ABA-4734-A066-9B1DC653FCB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ABA-4734-A066-9B1DC653FCB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ABA-4734-A066-9B1DC653FCB6}"/>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ABA-4734-A066-9B1DC653FCB6}"/>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ABA-4734-A066-9B1DC653FCB6}"/>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ABA-4734-A066-9B1DC653FCB6}"/>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ABA-4734-A066-9B1DC653FCB6}"/>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ABA-4734-A066-9B1DC653FCB6}"/>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ABA-4734-A066-9B1DC653FCB6}"/>
              </c:ext>
            </c:extLst>
          </c:dPt>
          <c:dLbls>
            <c:dLbl>
              <c:idx val="0"/>
              <c:layout>
                <c:manualLayout>
                  <c:x val="0.11086096117292764"/>
                  <c:y val="-7.6681598065830067E-2"/>
                </c:manualLayout>
              </c:layout>
              <c:tx>
                <c:rich>
                  <a:bodyPr/>
                  <a:lstStyle/>
                  <a:p>
                    <a:r>
                      <a:rPr lang="en-US" baseline="0">
                        <a:solidFill>
                          <a:schemeClr val="tx1"/>
                        </a:solidFill>
                      </a:rPr>
                      <a:t>Abstract </a:t>
                    </a:r>
                    <a:fld id="{99B65AAD-9A92-4273-86D7-554FC36D3A56}"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BA-4734-A066-9B1DC653FCB6}"/>
                </c:ext>
              </c:extLst>
            </c:dLbl>
            <c:dLbl>
              <c:idx val="1"/>
              <c:layout>
                <c:manualLayout>
                  <c:x val="8.0630265875781315E-2"/>
                  <c:y val="-4.2651718751219654E-2"/>
                </c:manualLayout>
              </c:layout>
              <c:tx>
                <c:rich>
                  <a:bodyPr/>
                  <a:lstStyle/>
                  <a:p>
                    <a:r>
                      <a:rPr lang="en-US" baseline="0">
                        <a:solidFill>
                          <a:schemeClr val="tx1"/>
                        </a:solidFill>
                      </a:rPr>
                      <a:t>Acknowledgments </a:t>
                    </a:r>
                    <a:fld id="{0DB01F5A-80B1-4FFC-9290-59486ED5070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ABA-4734-A066-9B1DC653FCB6}"/>
                </c:ext>
              </c:extLst>
            </c:dLbl>
            <c:dLbl>
              <c:idx val="2"/>
              <c:layout>
                <c:manualLayout>
                  <c:x val="6.3307180491335435E-2"/>
                  <c:y val="-1.8619847301301472E-3"/>
                </c:manualLayout>
              </c:layout>
              <c:tx>
                <c:rich>
                  <a:bodyPr/>
                  <a:lstStyle/>
                  <a:p>
                    <a:r>
                      <a:rPr lang="en-US" baseline="0">
                        <a:solidFill>
                          <a:schemeClr val="tx1"/>
                        </a:solidFill>
                      </a:rPr>
                      <a:t>Cas study </a:t>
                    </a:r>
                    <a:fld id="{FE0E9690-F9A6-43BD-B85E-383BA01F847D}"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ABA-4734-A066-9B1DC653FCB6}"/>
                </c:ext>
              </c:extLst>
            </c:dLbl>
            <c:dLbl>
              <c:idx val="3"/>
              <c:layout>
                <c:manualLayout>
                  <c:x val="5.3166310756315366E-2"/>
                  <c:y val="2.5367823858586182E-2"/>
                </c:manualLayout>
              </c:layout>
              <c:tx>
                <c:rich>
                  <a:bodyPr/>
                  <a:lstStyle/>
                  <a:p>
                    <a:r>
                      <a:rPr lang="en-US" baseline="0">
                        <a:solidFill>
                          <a:schemeClr val="tx1"/>
                        </a:solidFill>
                      </a:rPr>
                      <a:t>Conclusion </a:t>
                    </a:r>
                    <a:fld id="{966CF3E1-B1A4-4E27-83AB-F7C81C4F2FA6}"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ABA-4734-A066-9B1DC653FCB6}"/>
                </c:ext>
              </c:extLst>
            </c:dLbl>
            <c:dLbl>
              <c:idx val="4"/>
              <c:layout>
                <c:manualLayout>
                  <c:x val="-0.10012106027843416"/>
                  <c:y val="0.10533118485895716"/>
                </c:manualLayout>
              </c:layout>
              <c:tx>
                <c:rich>
                  <a:bodyPr/>
                  <a:lstStyle/>
                  <a:p>
                    <a:r>
                      <a:rPr lang="en-US"/>
                      <a:t>Discussion </a:t>
                    </a:r>
                    <a:fld id="{88D9E316-D7E5-467B-9E34-F705EE1B5062}"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ABA-4734-A066-9B1DC653FCB6}"/>
                </c:ext>
              </c:extLst>
            </c:dLbl>
            <c:dLbl>
              <c:idx val="5"/>
              <c:layout>
                <c:manualLayout>
                  <c:x val="-0.10724829942331775"/>
                  <c:y val="8.1024419099113648E-2"/>
                </c:manualLayout>
              </c:layout>
              <c:tx>
                <c:rich>
                  <a:bodyPr/>
                  <a:lstStyle/>
                  <a:p>
                    <a:r>
                      <a:rPr lang="en-US"/>
                      <a:t>Figure </a:t>
                    </a:r>
                    <a:fld id="{A222F3C0-B16B-4342-A095-19DAA8308D6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7ABA-4734-A066-9B1DC653FCB6}"/>
                </c:ext>
              </c:extLst>
            </c:dLbl>
            <c:dLbl>
              <c:idx val="6"/>
              <c:layout>
                <c:manualLayout>
                  <c:x val="-0.16283984661219328"/>
                  <c:y val="4.3841909300489083E-2"/>
                </c:manualLayout>
              </c:layout>
              <c:tx>
                <c:rich>
                  <a:bodyPr/>
                  <a:lstStyle/>
                  <a:p>
                    <a:r>
                      <a:rPr lang="en-US"/>
                      <a:t>Introduction </a:t>
                    </a:r>
                    <a:fld id="{BA9CD9DF-C3A2-4A4A-AE22-1A62CDFD74E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7ABA-4734-A066-9B1DC653FCB6}"/>
                </c:ext>
              </c:extLst>
            </c:dLbl>
            <c:dLbl>
              <c:idx val="7"/>
              <c:layout>
                <c:manualLayout>
                  <c:x val="-0.11760246903848669"/>
                  <c:y val="-0.1887263128494085"/>
                </c:manualLayout>
              </c:layout>
              <c:tx>
                <c:rich>
                  <a:bodyPr/>
                  <a:lstStyle/>
                  <a:p>
                    <a:r>
                      <a:rPr lang="en-US"/>
                      <a:t>Methods </a:t>
                    </a:r>
                    <a:fld id="{CEB9F82A-BF36-417D-9EF0-EF9E114C0387}"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7ABA-4734-A066-9B1DC653FCB6}"/>
                </c:ext>
              </c:extLst>
            </c:dLbl>
            <c:dLbl>
              <c:idx val="8"/>
              <c:layout>
                <c:manualLayout>
                  <c:x val="0.17430093623531645"/>
                  <c:y val="2.6114959442908016E-2"/>
                </c:manualLayout>
              </c:layout>
              <c:tx>
                <c:rich>
                  <a:bodyPr/>
                  <a:lstStyle/>
                  <a:p>
                    <a:r>
                      <a:rPr lang="en-US"/>
                      <a:t>Results </a:t>
                    </a:r>
                    <a:fld id="{4C5CAFEC-BAD2-4EBA-8F27-9136DE685D1F}"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7ABA-4734-A066-9B1DC653FCB6}"/>
                </c:ext>
              </c:extLst>
            </c:dLbl>
            <c:dLbl>
              <c:idx val="9"/>
              <c:layout>
                <c:manualLayout>
                  <c:x val="-9.3991795848389362E-2"/>
                  <c:y val="2.0654404570440111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solidFill>
                          <a:sysClr val="windowText" lastClr="000000"/>
                        </a:solidFill>
                      </a:rPr>
                      <a:t>Supplementary material </a:t>
                    </a:r>
                    <a:fld id="{76FEDE05-F4B9-4147-8DA8-892AA061E24F}" type="PERCENTAGE">
                      <a:rPr lang="en-US">
                        <a:solidFill>
                          <a:sysClr val="windowText" lastClr="000000"/>
                        </a:solidFill>
                      </a:rPr>
                      <a:pPr>
                        <a:defRPr sz="1200"/>
                      </a:pPr>
                      <a:t>[PERCENTAGE]</a:t>
                    </a:fld>
                    <a:endParaRPr lang="en-US">
                      <a:solidFill>
                        <a:sysClr val="windowText" lastClr="000000"/>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4149608647904935"/>
                      <c:h val="8.9002971912928414E-2"/>
                    </c:manualLayout>
                  </c15:layout>
                  <c15:dlblFieldTable/>
                  <c15:showDataLabelsRange val="0"/>
                </c:ext>
                <c:ext xmlns:c16="http://schemas.microsoft.com/office/drawing/2014/chart" uri="{C3380CC4-5D6E-409C-BE32-E72D297353CC}">
                  <c16:uniqueId val="{00000015-7ABA-4734-A066-9B1DC653FCB6}"/>
                </c:ext>
              </c:extLst>
            </c:dLbl>
            <c:dLbl>
              <c:idx val="10"/>
              <c:layout>
                <c:manualLayout>
                  <c:x val="1.0441616967607873E-2"/>
                  <c:y val="-9.1653326373869179E-2"/>
                </c:manualLayout>
              </c:layout>
              <c:tx>
                <c:rich>
                  <a:bodyPr/>
                  <a:lstStyle/>
                  <a:p>
                    <a:r>
                      <a:rPr lang="en-US" baseline="0">
                        <a:solidFill>
                          <a:schemeClr val="tx1"/>
                        </a:solidFill>
                      </a:rPr>
                      <a:t>Title </a:t>
                    </a:r>
                    <a:fld id="{D56EA42F-9CAE-4A43-B886-129D8ED62CB0}"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7ABA-4734-A066-9B1DC653FCB6}"/>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'Analysis-section2'!$E$1:$P$1</c15:sqref>
                  </c15:fullRef>
                </c:ext>
              </c:extLst>
              <c:f>('Analysis-section2'!$E$1:$F$1,'Analysis-section2'!$H$1:$P$1)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'Analysis-section23'!$B$547:$M$547</c15:sqref>
                  </c15:fullRef>
                </c:ext>
              </c:extLst>
              <c:f>('Analysis-section23'!$B$547:$C$547,'Analysis-section23'!$E$547:$M$547)</c:f>
              <c:numCache>
                <c:formatCode>0.00%</c:formatCode>
                <c:ptCount val="11"/>
                <c:pt idx="0">
                  <c:v>2.8947368421052631E-2</c:v>
                </c:pt>
                <c:pt idx="1">
                  <c:v>6.5789473684210523E-3</c:v>
                </c:pt>
                <c:pt idx="2">
                  <c:v>4.6052631578947364E-3</c:v>
                </c:pt>
                <c:pt idx="3">
                  <c:v>8.552631578947369E-3</c:v>
                </c:pt>
                <c:pt idx="4">
                  <c:v>6.5131578947368415E-2</c:v>
                </c:pt>
                <c:pt idx="5">
                  <c:v>4.8026315789473681E-2</c:v>
                </c:pt>
                <c:pt idx="6">
                  <c:v>7.3026315789473689E-2</c:v>
                </c:pt>
                <c:pt idx="7">
                  <c:v>0.30526315789473685</c:v>
                </c:pt>
                <c:pt idx="8">
                  <c:v>0.36842105263157893</c:v>
                </c:pt>
                <c:pt idx="9">
                  <c:v>9.8684210526315784E-3</c:v>
                </c:pt>
                <c:pt idx="10">
                  <c:v>1.9736842105263159E-3</c:v>
                </c:pt>
              </c:numCache>
            </c:numRef>
          </c:val>
          <c:extLst>
            <c:ext xmlns:c15="http://schemas.microsoft.com/office/drawing/2012/chart" uri="{02D57815-91ED-43cb-92C2-25804820EDAC}">
              <c15:categoryFilterExceptions>
                <c15:categoryFilterException>
                  <c15:sqref>'Analysis-section23'!$D$547</c15:sqref>
                  <c15:spPr xmlns:c15="http://schemas.microsoft.com/office/drawing/2012/chart">
                    <a:solidFill>
                      <a:schemeClr val="accent3"/>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9.0543055896437255E-2"/>
                        <c:y val="0.14160976750389517"/>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t>Article (No</a:t>
                          </a:r>
                          <a:r>
                            <a:rPr lang="en-US" baseline="0"/>
                            <a:t> section provide) </a:t>
                          </a:r>
                          <a:fld id="{D9E8256E-8D23-474D-8340-7C6BC44BB4CC}" type="PERCENTAGE">
                            <a:rPr lang="en-US"/>
                            <a:pPr>
                              <a:defRPr sz="1200"/>
                            </a:pPr>
                            <a:t>[PERCENTAGE]</a:t>
                          </a:fld>
                          <a:endParaRPr lang="en-US" baseline="0"/>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uri="{CE6537A1-D6FC-4f65-9D91-7224C49458BB}">
                        <c15:layout>
                          <c:manualLayout>
                            <c:w val="0.11661815447345274"/>
                            <c:h val="0.12779361342461634"/>
                          </c:manualLayout>
                        </c15:layout>
                        <c15:dlblFieldTable/>
                        <c15:showDataLabelsRange val="0"/>
                      </c:ext>
                      <c:ext xmlns:c16="http://schemas.microsoft.com/office/drawing/2014/chart" uri="{C3380CC4-5D6E-409C-BE32-E72D297353CC}">
                        <c16:uniqueId val="{00000005-7ABA-4734-A066-9B1DC653FCB6}"/>
                      </c:ext>
                    </c:extLst>
                  </c15:dLbl>
                </c15:categoryFilterException>
              </c15:categoryFilterExceptions>
            </c:ext>
            <c:ext xmlns:c16="http://schemas.microsoft.com/office/drawing/2014/chart" uri="{C3380CC4-5D6E-409C-BE32-E72D297353CC}">
              <c16:uniqueId val="{00000018-7ABA-4734-A066-9B1DC653FC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Data Citation Repartition in sections </a:t>
            </a:r>
            <a:endParaRPr lang="fr-FR">
              <a:effectLst/>
            </a:endParaRPr>
          </a:p>
          <a:p>
            <a:pPr>
              <a:defRPr/>
            </a:pPr>
            <a:r>
              <a:rPr lang="fr-FR" sz="1800" b="0" i="0" baseline="0">
                <a:effectLst/>
              </a:rPr>
              <a:t>(general)</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'Analysis-section2'!$E$1:$P$1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'Analysis-section2'!$E$275:$P$275</c:f>
              <c:numCache>
                <c:formatCode>0.00%</c:formatCode>
                <c:ptCount val="12"/>
                <c:pt idx="0">
                  <c:v>2.1903959561920809E-2</c:v>
                </c:pt>
                <c:pt idx="1">
                  <c:v>1.6849199663016006E-3</c:v>
                </c:pt>
                <c:pt idx="2">
                  <c:v>9.6040438079191243E-2</c:v>
                </c:pt>
                <c:pt idx="3">
                  <c:v>5.8972198820556026E-3</c:v>
                </c:pt>
                <c:pt idx="4">
                  <c:v>5.8972198820556026E-3</c:v>
                </c:pt>
                <c:pt idx="5">
                  <c:v>7.1609098567818025E-2</c:v>
                </c:pt>
                <c:pt idx="6">
                  <c:v>7.6663858466722828E-2</c:v>
                </c:pt>
                <c:pt idx="7">
                  <c:v>5.3917438921651219E-2</c:v>
                </c:pt>
                <c:pt idx="8">
                  <c:v>0.29738837405223251</c:v>
                </c:pt>
                <c:pt idx="9">
                  <c:v>0.35299073294018535</c:v>
                </c:pt>
                <c:pt idx="10">
                  <c:v>1.4321819713563605E-2</c:v>
                </c:pt>
                <c:pt idx="11">
                  <c:v>1.6849199663016006E-3</c:v>
                </c:pt>
              </c:numCache>
            </c:numRef>
          </c:val>
          <c:extLst>
            <c:ext xmlns:c16="http://schemas.microsoft.com/office/drawing/2014/chart" uri="{C3380CC4-5D6E-409C-BE32-E72D297353CC}">
              <c16:uniqueId val="{00000000-1599-40EA-980F-019582209D84}"/>
            </c:ext>
          </c:extLst>
        </c:ser>
        <c:dLbls>
          <c:showLegendKey val="0"/>
          <c:showVal val="0"/>
          <c:showCatName val="0"/>
          <c:showSerName val="0"/>
          <c:showPercent val="0"/>
          <c:showBubbleSize val="0"/>
        </c:dLbls>
        <c:gapWidth val="219"/>
        <c:overlap val="-27"/>
        <c:axId val="1572238720"/>
        <c:axId val="420690128"/>
      </c:barChart>
      <c:catAx>
        <c:axId val="15722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90128"/>
        <c:crosses val="autoZero"/>
        <c:auto val="1"/>
        <c:lblAlgn val="ctr"/>
        <c:lblOffset val="100"/>
        <c:noMultiLvlLbl val="0"/>
      </c:catAx>
      <c:valAx>
        <c:axId val="420690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23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F52-42E4-8A39-D045AFAF59D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F52-42E4-8A39-D045AFAF59D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F52-42E4-8A39-D045AFAF59D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F52-42E4-8A39-D045AFAF59D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F52-42E4-8A39-D045AFAF59D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F52-42E4-8A39-D045AFAF59D2}"/>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F52-42E4-8A39-D045AFAF59D2}"/>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1F52-42E4-8A39-D045AFAF59D2}"/>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1F52-42E4-8A39-D045AFAF59D2}"/>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1F52-42E4-8A39-D045AFAF59D2}"/>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1F52-42E4-8A39-D045AFAF59D2}"/>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1F52-42E4-8A39-D045AFAF59D2}"/>
              </c:ext>
            </c:extLst>
          </c:dPt>
          <c:dLbls>
            <c:dLbl>
              <c:idx val="0"/>
              <c:layout>
                <c:manualLayout>
                  <c:x val="8.1514592622981663E-2"/>
                  <c:y val="-5.2894416489314589E-2"/>
                </c:manualLayout>
              </c:layout>
              <c:tx>
                <c:rich>
                  <a:bodyPr/>
                  <a:lstStyle/>
                  <a:p>
                    <a:r>
                      <a:rPr lang="en-US" baseline="0">
                        <a:solidFill>
                          <a:schemeClr val="tx1"/>
                        </a:solidFill>
                      </a:rPr>
                      <a:t>Abstract </a:t>
                    </a:r>
                    <a:fld id="{0EBC36F6-D6BD-46B0-BD64-74CEC9C84C2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F52-42E4-8A39-D045AFAF59D2}"/>
                </c:ext>
              </c:extLst>
            </c:dLbl>
            <c:dLbl>
              <c:idx val="1"/>
              <c:layout>
                <c:manualLayout>
                  <c:x val="0.12640318850290133"/>
                  <c:y val="-1.3676840358014205E-3"/>
                </c:manualLayout>
              </c:layout>
              <c:tx>
                <c:rich>
                  <a:bodyPr/>
                  <a:lstStyle/>
                  <a:p>
                    <a:r>
                      <a:rPr lang="en-US" baseline="0">
                        <a:solidFill>
                          <a:schemeClr val="tx1"/>
                        </a:solidFill>
                      </a:rPr>
                      <a:t>Acknowledgments </a:t>
                    </a:r>
                    <a:fld id="{7813344F-36BF-4DA4-BD2C-26B9A544818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F52-42E4-8A39-D045AFAF59D2}"/>
                </c:ext>
              </c:extLst>
            </c:dLbl>
            <c:dLbl>
              <c:idx val="2"/>
              <c:layout>
                <c:manualLayout>
                  <c:x val="-0.10592964709338884"/>
                  <c:y val="0.14519612012134717"/>
                </c:manualLayout>
              </c:layout>
              <c:tx>
                <c:rich>
                  <a:bodyPr/>
                  <a:lstStyle/>
                  <a:p>
                    <a:r>
                      <a:rPr lang="en-US"/>
                      <a:t>Article (No section</a:t>
                    </a:r>
                    <a:r>
                      <a:rPr lang="en-US" baseline="0"/>
                      <a:t> provide) </a:t>
                    </a:r>
                    <a:fld id="{E0F48F79-E512-4B81-BFD9-12FACA2C6743}" type="PERCENTAGE">
                      <a:rPr lang="en-US"/>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F52-42E4-8A39-D045AFAF59D2}"/>
                </c:ext>
              </c:extLst>
            </c:dLbl>
            <c:dLbl>
              <c:idx val="3"/>
              <c:layout>
                <c:manualLayout>
                  <c:x val="6.1589472637600257E-2"/>
                  <c:y val="1.3632891205995276E-2"/>
                </c:manualLayout>
              </c:layout>
              <c:tx>
                <c:rich>
                  <a:bodyPr/>
                  <a:lstStyle/>
                  <a:p>
                    <a:r>
                      <a:rPr lang="en-US" baseline="0">
                        <a:solidFill>
                          <a:schemeClr val="tx1"/>
                        </a:solidFill>
                      </a:rPr>
                      <a:t>Case Study </a:t>
                    </a:r>
                    <a:fld id="{922E0C62-F0BF-4EDE-96F7-01C57170C272}"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F52-42E4-8A39-D045AFAF59D2}"/>
                </c:ext>
              </c:extLst>
            </c:dLbl>
            <c:dLbl>
              <c:idx val="4"/>
              <c:layout>
                <c:manualLayout>
                  <c:x val="5.3778778128711756E-2"/>
                  <c:y val="4.3172830125158358E-2"/>
                </c:manualLayout>
              </c:layout>
              <c:tx>
                <c:rich>
                  <a:bodyPr/>
                  <a:lstStyle/>
                  <a:p>
                    <a:r>
                      <a:rPr lang="en-US" baseline="0">
                        <a:solidFill>
                          <a:schemeClr val="tx1"/>
                        </a:solidFill>
                      </a:rPr>
                      <a:t>Conclusion</a:t>
                    </a:r>
                    <a:fld id="{5ECE9509-3387-4922-818D-5FF8C17392DD}"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F52-42E4-8A39-D045AFAF59D2}"/>
                </c:ext>
              </c:extLst>
            </c:dLbl>
            <c:dLbl>
              <c:idx val="5"/>
              <c:layout>
                <c:manualLayout>
                  <c:x val="-0.13977076477132461"/>
                  <c:y val="4.1554008077820205E-2"/>
                </c:manualLayout>
              </c:layout>
              <c:tx>
                <c:rich>
                  <a:bodyPr/>
                  <a:lstStyle/>
                  <a:p>
                    <a:r>
                      <a:rPr lang="en-US"/>
                      <a:t>Discussion </a:t>
                    </a:r>
                    <a:fld id="{CF64A8C6-D1C2-4F52-8ED5-9BB5E24AC404}"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1F52-42E4-8A39-D045AFAF59D2}"/>
                </c:ext>
              </c:extLst>
            </c:dLbl>
            <c:dLbl>
              <c:idx val="6"/>
              <c:layout>
                <c:manualLayout>
                  <c:x val="-0.12681612811339457"/>
                  <c:y val="2.29056532184524E-2"/>
                </c:manualLayout>
              </c:layout>
              <c:tx>
                <c:rich>
                  <a:bodyPr/>
                  <a:lstStyle/>
                  <a:p>
                    <a:r>
                      <a:rPr lang="en-US"/>
                      <a:t>Figure </a:t>
                    </a:r>
                    <a:fld id="{10A27453-D59C-43A5-A8D2-FB8029C7DB7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1F52-42E4-8A39-D045AFAF59D2}"/>
                </c:ext>
              </c:extLst>
            </c:dLbl>
            <c:dLbl>
              <c:idx val="7"/>
              <c:layout>
                <c:manualLayout>
                  <c:x val="-0.13829317323936344"/>
                  <c:y val="-2.3288808373891714E-2"/>
                </c:manualLayout>
              </c:layout>
              <c:tx>
                <c:rich>
                  <a:bodyPr/>
                  <a:lstStyle/>
                  <a:p>
                    <a:r>
                      <a:rPr lang="en-US"/>
                      <a:t>Introduction</a:t>
                    </a:r>
                    <a:fld id="{1C27755C-9B2E-4537-ACE9-780D896B13AA}"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1F52-42E4-8A39-D045AFAF59D2}"/>
                </c:ext>
              </c:extLst>
            </c:dLbl>
            <c:dLbl>
              <c:idx val="8"/>
              <c:layout>
                <c:manualLayout>
                  <c:x val="2.4606520504556615E-2"/>
                  <c:y val="-0.14850944499517577"/>
                </c:manualLayout>
              </c:layout>
              <c:tx>
                <c:rich>
                  <a:bodyPr/>
                  <a:lstStyle/>
                  <a:p>
                    <a:r>
                      <a:rPr lang="en-US"/>
                      <a:t>Methods </a:t>
                    </a:r>
                    <a:fld id="{8C5A2C0A-9032-4DDC-A620-922DB9346473}"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1F52-42E4-8A39-D045AFAF59D2}"/>
                </c:ext>
              </c:extLst>
            </c:dLbl>
            <c:dLbl>
              <c:idx val="9"/>
              <c:layout>
                <c:manualLayout>
                  <c:x val="0.12272788041053896"/>
                  <c:y val="8.6770388927935954E-2"/>
                </c:manualLayout>
              </c:layout>
              <c:tx>
                <c:rich>
                  <a:bodyPr/>
                  <a:lstStyle/>
                  <a:p>
                    <a:r>
                      <a:rPr lang="en-US"/>
                      <a:t>Results </a:t>
                    </a:r>
                    <a:fld id="{D20F5E95-D50C-4147-A6E8-9843EBB58A01}"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1F52-42E4-8A39-D045AFAF59D2}"/>
                </c:ext>
              </c:extLst>
            </c:dLbl>
            <c:dLbl>
              <c:idx val="10"/>
              <c:layout>
                <c:manualLayout>
                  <c:x val="-0.10073218402953817"/>
                  <c:y val="2.1465682160411372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baseline="0">
                        <a:solidFill>
                          <a:schemeClr val="tx1"/>
                        </a:solidFill>
                      </a:rPr>
                      <a:t>Supplementary material </a:t>
                    </a:r>
                    <a:fld id="{08E70C7B-6EB6-4DAA-A4E3-300155B8C7D2}" type="PERCENTAGE">
                      <a:rPr lang="en-US" baseline="0">
                        <a:solidFill>
                          <a:schemeClr val="tx1"/>
                        </a:solidFill>
                      </a:rPr>
                      <a:pPr>
                        <a:defRPr sz="1200"/>
                      </a:pPr>
                      <a:t>[PERCENTAGE]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5713807768997462"/>
                      <c:h val="0.10624325702923416"/>
                    </c:manualLayout>
                  </c15:layout>
                  <c15:dlblFieldTable/>
                  <c15:showDataLabelsRange val="0"/>
                </c:ext>
                <c:ext xmlns:c16="http://schemas.microsoft.com/office/drawing/2014/chart" uri="{C3380CC4-5D6E-409C-BE32-E72D297353CC}">
                  <c16:uniqueId val="{00000015-1F52-42E4-8A39-D045AFAF59D2}"/>
                </c:ext>
              </c:extLst>
            </c:dLbl>
            <c:dLbl>
              <c:idx val="11"/>
              <c:layout>
                <c:manualLayout>
                  <c:x val="-5.1391275060776471E-3"/>
                  <c:y val="-7.0103139666332623E-2"/>
                </c:manualLayout>
              </c:layout>
              <c:tx>
                <c:rich>
                  <a:bodyPr/>
                  <a:lstStyle/>
                  <a:p>
                    <a:r>
                      <a:rPr lang="en-US" baseline="0">
                        <a:solidFill>
                          <a:schemeClr val="tx1"/>
                        </a:solidFill>
                      </a:rPr>
                      <a:t>Title </a:t>
                    </a:r>
                    <a:fld id="{8AAC09B3-2B2B-4C76-BD57-4D6A67B25E24}"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1F52-42E4-8A39-D045AFAF59D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'Analysis-section2'!$E$1:$P$1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'Analysis-section23'!$Q$547:$AB$547</c:f>
              <c:numCache>
                <c:formatCode>0.00%</c:formatCode>
                <c:ptCount val="12"/>
                <c:pt idx="0">
                  <c:v>1.5393005583371984E-2</c:v>
                </c:pt>
                <c:pt idx="1">
                  <c:v>9.9877450980392166E-3</c:v>
                </c:pt>
                <c:pt idx="2">
                  <c:v>0.11726409313725492</c:v>
                </c:pt>
                <c:pt idx="3">
                  <c:v>8.2720588235294119E-3</c:v>
                </c:pt>
                <c:pt idx="4">
                  <c:v>1.0211353120126799E-2</c:v>
                </c:pt>
                <c:pt idx="5">
                  <c:v>3.983302512738876E-2</c:v>
                </c:pt>
                <c:pt idx="6">
                  <c:v>3.575683225607533E-2</c:v>
                </c:pt>
                <c:pt idx="7">
                  <c:v>6.4286905697050242E-2</c:v>
                </c:pt>
                <c:pt idx="8">
                  <c:v>0.42877574731544071</c:v>
                </c:pt>
                <c:pt idx="9">
                  <c:v>0.26000512036232265</c:v>
                </c:pt>
                <c:pt idx="10">
                  <c:v>7.9929124990077011E-3</c:v>
                </c:pt>
                <c:pt idx="11">
                  <c:v>2.2212009803921568E-3</c:v>
                </c:pt>
              </c:numCache>
            </c:numRef>
          </c:val>
          <c:extLst>
            <c:ext xmlns:c16="http://schemas.microsoft.com/office/drawing/2014/chart" uri="{C3380CC4-5D6E-409C-BE32-E72D297353CC}">
              <c16:uniqueId val="{00000018-1F52-42E4-8A39-D045AFAF59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1DE-4AC2-ACC5-5732892ABFA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1DE-4AC2-ACC5-5732892ABFA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1DE-4AC2-ACC5-5732892ABFA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1DE-4AC2-ACC5-5732892ABFA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1DE-4AC2-ACC5-5732892ABFA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1DE-4AC2-ACC5-5732892ABFAE}"/>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1DE-4AC2-ACC5-5732892ABFAE}"/>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1DE-4AC2-ACC5-5732892ABFAE}"/>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1DE-4AC2-ACC5-5732892ABFAE}"/>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21DE-4AC2-ACC5-5732892ABFAE}"/>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21DE-4AC2-ACC5-5732892ABFAE}"/>
              </c:ext>
            </c:extLst>
          </c:dPt>
          <c:dLbls>
            <c:dLbl>
              <c:idx val="0"/>
              <c:layout>
                <c:manualLayout>
                  <c:x val="0.12559656785377091"/>
                  <c:y val="-7.0134701605620339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Abstract </a:t>
                    </a:r>
                    <a:fld id="{0EBC36F6-D6BD-46B0-BD64-74CEC9C84C27}" type="PERCENTAGE">
                      <a:rPr lang="en-US" baseline="0">
                        <a:solidFill>
                          <a:schemeClr val="tx1"/>
                        </a:solidFill>
                      </a:rPr>
                      <a:pPr>
                        <a:defRPr sz="1200"/>
                      </a:pPr>
                      <a:t>[PERCENTAGE]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1DE-4AC2-ACC5-5732892ABFAE}"/>
                </c:ext>
              </c:extLst>
            </c:dLbl>
            <c:dLbl>
              <c:idx val="1"/>
              <c:layout>
                <c:manualLayout>
                  <c:x val="0.117871193296942"/>
                  <c:y val="-4.0158325547489368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Acknowledgments </a:t>
                    </a:r>
                    <a:fld id="{7813344F-36BF-4DA4-BD2C-26B9A5448187}" type="PERCENTAGE">
                      <a:rPr lang="en-US" baseline="0">
                        <a:solidFill>
                          <a:schemeClr val="tx1"/>
                        </a:solidFill>
                      </a:rPr>
                      <a:pPr>
                        <a:defRPr sz="1200"/>
                      </a:pPr>
                      <a:t>[PERCENTAGE]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1DE-4AC2-ACC5-5732892ABFAE}"/>
                </c:ext>
              </c:extLst>
            </c:dLbl>
            <c:dLbl>
              <c:idx val="2"/>
              <c:layout>
                <c:manualLayout>
                  <c:x val="6.1589472637600257E-2"/>
                  <c:y val="1.3632891205995276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Case Study </a:t>
                    </a:r>
                    <a:fld id="{922E0C62-F0BF-4EDE-96F7-01C57170C272}" type="PERCENTAGE">
                      <a:rPr lang="en-US" baseline="0">
                        <a:solidFill>
                          <a:schemeClr val="tx1"/>
                        </a:solidFill>
                      </a:rPr>
                      <a:pPr>
                        <a:defRPr sz="1200"/>
                      </a:pPr>
                      <a:t>[PERCENTAGE]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1DE-4AC2-ACC5-5732892ABFAE}"/>
                </c:ext>
              </c:extLst>
            </c:dLbl>
            <c:dLbl>
              <c:idx val="3"/>
              <c:layout>
                <c:manualLayout>
                  <c:x val="5.3778778128711756E-2"/>
                  <c:y val="4.3172830125158358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Conclusion </a:t>
                    </a:r>
                    <a:fld id="{5ECE9509-3387-4922-818D-5FF8C17392DD}" type="PERCENTAGE">
                      <a:rPr lang="en-US" baseline="0">
                        <a:solidFill>
                          <a:schemeClr val="tx1"/>
                        </a:solidFill>
                      </a:rPr>
                      <a:pPr>
                        <a:defRPr sz="1200"/>
                      </a:pPr>
                      <a:t>[PERCENTAGE]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21DE-4AC2-ACC5-5732892ABFAE}"/>
                </c:ext>
              </c:extLst>
            </c:dLbl>
            <c:dLbl>
              <c:idx val="4"/>
              <c:layout>
                <c:manualLayout>
                  <c:x val="-9.0000792736562446E-2"/>
                  <c:y val="0.10405004162442853"/>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Discussion </a:t>
                    </a:r>
                    <a:fld id="{CF64A8C6-D1C2-4F52-8ED5-9BB5E24AC404}" type="PERCENTAGE">
                      <a:rPr lang="en-US"/>
                      <a:pPr>
                        <a:defRPr sz="1200"/>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21DE-4AC2-ACC5-5732892ABFAE}"/>
                </c:ext>
              </c:extLst>
            </c:dLbl>
            <c:dLbl>
              <c:idx val="5"/>
              <c:layout>
                <c:manualLayout>
                  <c:x val="-9.8376144093530474E-2"/>
                  <c:y val="0.10695204316044291"/>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Figure </a:t>
                    </a:r>
                    <a:fld id="{10A27453-D59C-43A5-A8D2-FB8029C7DB79}" type="PERCENTAGE">
                      <a:rPr lang="en-US"/>
                      <a:pPr>
                        <a:defRPr sz="1200"/>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21DE-4AC2-ACC5-5732892ABFAE}"/>
                </c:ext>
              </c:extLst>
            </c:dLbl>
            <c:dLbl>
              <c:idx val="6"/>
              <c:layout>
                <c:manualLayout>
                  <c:x val="-0.12265112604421768"/>
                  <c:y val="7.1532759765790044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Introduction </a:t>
                    </a:r>
                    <a:fld id="{1C27755C-9B2E-4537-ACE9-780D896B13AA}" type="PERCENTAGE">
                      <a:rPr lang="en-US"/>
                      <a:pPr>
                        <a:defRPr sz="1200"/>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21DE-4AC2-ACC5-5732892ABFAE}"/>
                </c:ext>
              </c:extLst>
            </c:dLbl>
            <c:dLbl>
              <c:idx val="7"/>
              <c:layout>
                <c:manualLayout>
                  <c:x val="-9.0575414775892926E-2"/>
                  <c:y val="-0.19161015778594015"/>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Methods </a:t>
                    </a:r>
                    <a:fld id="{8C5A2C0A-9032-4DDC-A620-922DB9346473}" type="PERCENTAGE">
                      <a:rPr lang="en-US"/>
                      <a:pPr>
                        <a:defRPr sz="1200"/>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21DE-4AC2-ACC5-5732892ABFAE}"/>
                </c:ext>
              </c:extLst>
            </c:dLbl>
            <c:dLbl>
              <c:idx val="8"/>
              <c:layout>
                <c:manualLayout>
                  <c:x val="0.12272788041053896"/>
                  <c:y val="8.6770388927935954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Results </a:t>
                    </a:r>
                    <a:fld id="{D20F5E95-D50C-4147-A6E8-9843EBB58A01}" type="PERCENTAGE">
                      <a:rPr lang="en-US"/>
                      <a:pPr>
                        <a:defRPr sz="1200"/>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21DE-4AC2-ACC5-5732892ABFAE}"/>
                </c:ext>
              </c:extLst>
            </c:dLbl>
            <c:dLbl>
              <c:idx val="9"/>
              <c:layout>
                <c:manualLayout>
                  <c:x val="-0.10073218402953817"/>
                  <c:y val="2.1465682160411372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baseline="0">
                        <a:solidFill>
                          <a:schemeClr val="tx1"/>
                        </a:solidFill>
                      </a:rPr>
                      <a:t>Supplementary material </a:t>
                    </a:r>
                    <a:fld id="{08E70C7B-6EB6-4DAA-A4E3-300155B8C7D2}" type="PERCENTAGE">
                      <a:rPr lang="en-US" baseline="0">
                        <a:solidFill>
                          <a:schemeClr val="tx1"/>
                        </a:solidFill>
                      </a:rPr>
                      <a:pPr>
                        <a:defRPr sz="1200"/>
                      </a:pPr>
                      <a:t>[PERCENTAGE]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5713807768997462"/>
                      <c:h val="0.10624325702923416"/>
                    </c:manualLayout>
                  </c15:layout>
                  <c15:dlblFieldTable/>
                  <c15:showDataLabelsRange val="0"/>
                </c:ext>
                <c:ext xmlns:c16="http://schemas.microsoft.com/office/drawing/2014/chart" uri="{C3380CC4-5D6E-409C-BE32-E72D297353CC}">
                  <c16:uniqueId val="{00000015-21DE-4AC2-ACC5-5732892ABFAE}"/>
                </c:ext>
              </c:extLst>
            </c:dLbl>
            <c:dLbl>
              <c:idx val="10"/>
              <c:layout>
                <c:manualLayout>
                  <c:x val="-5.1391275060776471E-3"/>
                  <c:y val="-7.0103139666332623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Title </a:t>
                    </a:r>
                    <a:fld id="{8AAC09B3-2B2B-4C76-BD57-4D6A67B25E24}" type="PERCENTAGE">
                      <a:rPr lang="en-US" baseline="0">
                        <a:solidFill>
                          <a:schemeClr val="tx1"/>
                        </a:solidFill>
                      </a:rPr>
                      <a:pPr>
                        <a:defRPr sz="1200"/>
                      </a:pPr>
                      <a:t>[PERCENTAGE]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21DE-4AC2-ACC5-5732892ABFA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'Analysis-section2'!$E$1:$P$1</c15:sqref>
                  </c15:fullRef>
                </c:ext>
              </c:extLst>
              <c:f>('Analysis-section2'!$E$1:$F$1,'Analysis-section2'!$H$1:$P$1)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'Analysis-section23'!$Q$547:$AB$547</c15:sqref>
                  </c15:fullRef>
                </c:ext>
              </c:extLst>
              <c:f>('Analysis-section23'!$Q$547:$R$547,'Analysis-section23'!$T$547:$AB$547)</c:f>
              <c:numCache>
                <c:formatCode>0.00%</c:formatCode>
                <c:ptCount val="11"/>
                <c:pt idx="0">
                  <c:v>1.5393005583371984E-2</c:v>
                </c:pt>
                <c:pt idx="1">
                  <c:v>9.9877450980392166E-3</c:v>
                </c:pt>
                <c:pt idx="2">
                  <c:v>8.2720588235294119E-3</c:v>
                </c:pt>
                <c:pt idx="3">
                  <c:v>1.0211353120126799E-2</c:v>
                </c:pt>
                <c:pt idx="4">
                  <c:v>3.983302512738876E-2</c:v>
                </c:pt>
                <c:pt idx="5">
                  <c:v>3.575683225607533E-2</c:v>
                </c:pt>
                <c:pt idx="6">
                  <c:v>6.4286905697050242E-2</c:v>
                </c:pt>
                <c:pt idx="7">
                  <c:v>0.42877574731544071</c:v>
                </c:pt>
                <c:pt idx="8">
                  <c:v>0.26000512036232265</c:v>
                </c:pt>
                <c:pt idx="9">
                  <c:v>7.9929124990077011E-3</c:v>
                </c:pt>
                <c:pt idx="10">
                  <c:v>2.2212009803921568E-3</c:v>
                </c:pt>
              </c:numCache>
            </c:numRef>
          </c:val>
          <c:extLst>
            <c:ext xmlns:c15="http://schemas.microsoft.com/office/drawing/2012/chart" uri="{02D57815-91ED-43cb-92C2-25804820EDAC}">
              <c15:categoryFilterExceptions>
                <c15:categoryFilterException>
                  <c15:sqref>'Analysis-section23'!$S$547</c15:sqref>
                  <c15:spPr xmlns:c15="http://schemas.microsoft.com/office/drawing/2012/chart">
                    <a:solidFill>
                      <a:schemeClr val="accent3"/>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0.10592964709338884"/>
                        <c:y val="0.14519612012134717"/>
                      </c:manualLayout>
                    </c:layout>
                    <c:tx>
                      <c:rich>
                        <a:bodyPr/>
                        <a:lstStyle/>
                        <a:p>
                          <a:r>
                            <a:rPr lang="en-US"/>
                            <a:t>Article (No section</a:t>
                          </a:r>
                          <a:r>
                            <a:rPr lang="en-US" baseline="0"/>
                            <a:t> provide) </a:t>
                          </a:r>
                          <a:fld id="{E0F48F79-E512-4B81-BFD9-12FACA2C6743}" type="PERCENTAGE">
                            <a:rPr lang="en-US"/>
                            <a:pPr/>
                            <a:t>[PERCENTAGE]</a:t>
                          </a:fld>
                          <a:endParaRPr lang="en-US" baseline="0"/>
                        </a:p>
                      </c:rich>
                    </c:tx>
                    <c:dLblPos val="bestFit"/>
                    <c:showLegendKey val="0"/>
                    <c:showVal val="0"/>
                    <c:showCatName val="0"/>
                    <c:showSerName val="0"/>
                    <c:showPercent val="1"/>
                    <c:showBubbleSize val="0"/>
                    <c:extLst>
                      <c:ext uri="{CE6537A1-D6FC-4f65-9D91-7224C49458BB}">
                        <c15:dlblFieldTable/>
                        <c15:showDataLabelsRange val="0"/>
                      </c:ext>
                      <c:ext xmlns:c16="http://schemas.microsoft.com/office/drawing/2014/chart" uri="{C3380CC4-5D6E-409C-BE32-E72D297353CC}">
                        <c16:uniqueId val="{00000005-21DE-4AC2-ACC5-5732892ABFAE}"/>
                      </c:ext>
                    </c:extLst>
                  </c15:dLbl>
                </c15:categoryFilterException>
              </c15:categoryFilterExceptions>
            </c:ext>
            <c:ext xmlns:c16="http://schemas.microsoft.com/office/drawing/2014/chart" uri="{C3380CC4-5D6E-409C-BE32-E72D297353CC}">
              <c16:uniqueId val="{00000018-21DE-4AC2-ACC5-5732892ABF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Class repartition</a:t>
            </a:r>
            <a:endParaRPr lang="en-GB">
              <a:effectLst/>
            </a:endParaRPr>
          </a:p>
          <a:p>
            <a:pPr>
              <a:defRPr/>
            </a:pPr>
            <a:r>
              <a:rPr lang="fr-FR" sz="1800" b="0" i="0" baseline="0">
                <a:effectLst/>
              </a:rPr>
              <a:t>(general)</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F78F-4A1B-8C97-5627649BB3C0}"/>
              </c:ext>
            </c:extLst>
          </c:dPt>
          <c:dPt>
            <c:idx val="2"/>
            <c:invertIfNegative val="0"/>
            <c:bubble3D val="0"/>
            <c:spPr>
              <a:solidFill>
                <a:srgbClr val="FFC000"/>
              </a:solidFill>
              <a:ln>
                <a:noFill/>
              </a:ln>
              <a:effectLst/>
            </c:spPr>
            <c:extLst>
              <c:ext xmlns:c16="http://schemas.microsoft.com/office/drawing/2014/chart" uri="{C3380CC4-5D6E-409C-BE32-E72D297353CC}">
                <c16:uniqueId val="{00000004-F78F-4A1B-8C97-5627649BB3C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'Analysis-class23'!$B$1:$D$1</c:f>
              <c:strCache>
                <c:ptCount val="3"/>
                <c:pt idx="0">
                  <c:v>Use</c:v>
                </c:pt>
                <c:pt idx="1">
                  <c:v>Background</c:v>
                </c:pt>
                <c:pt idx="2">
                  <c:v>Creation</c:v>
                </c:pt>
              </c:strCache>
            </c:strRef>
          </c:cat>
          <c:val>
            <c:numRef>
              <c:f>'Analysis-class23'!$B$547:$D$547</c:f>
              <c:numCache>
                <c:formatCode>0.00%</c:formatCode>
                <c:ptCount val="3"/>
                <c:pt idx="0">
                  <c:v>0.71578947368421053</c:v>
                </c:pt>
                <c:pt idx="1">
                  <c:v>0.12763157894736843</c:v>
                </c:pt>
                <c:pt idx="2">
                  <c:v>0.15657894736842104</c:v>
                </c:pt>
              </c:numCache>
            </c:numRef>
          </c:val>
          <c:extLst>
            <c:ext xmlns:c16="http://schemas.microsoft.com/office/drawing/2014/chart" uri="{C3380CC4-5D6E-409C-BE32-E72D297353CC}">
              <c16:uniqueId val="{00000000-F78F-4A1B-8C97-5627649BB3C0}"/>
            </c:ext>
          </c:extLst>
        </c:ser>
        <c:dLbls>
          <c:showLegendKey val="0"/>
          <c:showVal val="0"/>
          <c:showCatName val="0"/>
          <c:showSerName val="0"/>
          <c:showPercent val="0"/>
          <c:showBubbleSize val="0"/>
        </c:dLbls>
        <c:gapWidth val="219"/>
        <c:overlap val="-27"/>
        <c:axId val="1218978912"/>
        <c:axId val="1218980880"/>
      </c:barChart>
      <c:catAx>
        <c:axId val="12189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80880"/>
        <c:crosses val="autoZero"/>
        <c:auto val="1"/>
        <c:lblAlgn val="ctr"/>
        <c:lblOffset val="100"/>
        <c:noMultiLvlLbl val="0"/>
      </c:catAx>
      <c:valAx>
        <c:axId val="121898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7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037-4F92-86FC-145D98587BD5}"/>
              </c:ext>
            </c:extLst>
          </c:dPt>
          <c:dPt>
            <c:idx val="1"/>
            <c:bubble3D val="0"/>
            <c:spPr>
              <a:solidFill>
                <a:schemeClr val="bg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037-4F92-86FC-145D98587BD5}"/>
              </c:ext>
            </c:extLst>
          </c:dPt>
          <c:dPt>
            <c:idx val="2"/>
            <c:bubble3D val="0"/>
            <c:spPr>
              <a:solidFill>
                <a:srgbClr val="FFC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037-4F92-86FC-145D98587B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'Analysis-class23'!$B$1:$D$1</c:f>
              <c:strCache>
                <c:ptCount val="3"/>
                <c:pt idx="0">
                  <c:v>Use</c:v>
                </c:pt>
                <c:pt idx="1">
                  <c:v>Background</c:v>
                </c:pt>
                <c:pt idx="2">
                  <c:v>Creation</c:v>
                </c:pt>
              </c:strCache>
            </c:strRef>
          </c:cat>
          <c:val>
            <c:numRef>
              <c:f>'Analysis-class23'!$B$547:$D$547</c:f>
              <c:numCache>
                <c:formatCode>0.00%</c:formatCode>
                <c:ptCount val="3"/>
                <c:pt idx="0">
                  <c:v>0.71578947368421053</c:v>
                </c:pt>
                <c:pt idx="1">
                  <c:v>0.12763157894736843</c:v>
                </c:pt>
                <c:pt idx="2">
                  <c:v>0.15657894736842104</c:v>
                </c:pt>
              </c:numCache>
            </c:numRef>
          </c:val>
          <c:extLst>
            <c:ext xmlns:c16="http://schemas.microsoft.com/office/drawing/2014/chart" uri="{C3380CC4-5D6E-409C-BE32-E72D297353CC}">
              <c16:uniqueId val="{00000008-5037-4F92-86FC-145D98587BD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Class repartition</a:t>
            </a:r>
            <a:endParaRPr lang="en-GB">
              <a:effectLst/>
            </a:endParaRPr>
          </a:p>
          <a:p>
            <a:pPr>
              <a:defRPr/>
            </a:pPr>
            <a:r>
              <a:rPr lang="fr-FR" sz="1800" b="0" i="0" baseline="0">
                <a:effectLst/>
              </a:rPr>
              <a:t>(by paper)</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1-8913-4F4E-AA8A-E31A52B030A0}"/>
              </c:ext>
            </c:extLst>
          </c:dPt>
          <c:dPt>
            <c:idx val="2"/>
            <c:invertIfNegative val="0"/>
            <c:bubble3D val="0"/>
            <c:spPr>
              <a:solidFill>
                <a:srgbClr val="FFC000"/>
              </a:solidFill>
              <a:ln>
                <a:noFill/>
              </a:ln>
              <a:effectLst/>
            </c:spPr>
            <c:extLst>
              <c:ext xmlns:c16="http://schemas.microsoft.com/office/drawing/2014/chart" uri="{C3380CC4-5D6E-409C-BE32-E72D297353CC}">
                <c16:uniqueId val="{00000003-8913-4F4E-AA8A-E31A52B030A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'Analysis-class23'!$H$1:$J$1</c:f>
              <c:strCache>
                <c:ptCount val="3"/>
                <c:pt idx="0">
                  <c:v>Use</c:v>
                </c:pt>
                <c:pt idx="1">
                  <c:v>Background</c:v>
                </c:pt>
                <c:pt idx="2">
                  <c:v>Creation</c:v>
                </c:pt>
              </c:strCache>
            </c:strRef>
          </c:cat>
          <c:val>
            <c:numRef>
              <c:f>'Analysis-class23'!$H$547:$J$547</c:f>
              <c:numCache>
                <c:formatCode>0.00%</c:formatCode>
                <c:ptCount val="3"/>
                <c:pt idx="0">
                  <c:v>0.60801978934377898</c:v>
                </c:pt>
                <c:pt idx="1">
                  <c:v>0.12394427396219619</c:v>
                </c:pt>
                <c:pt idx="2">
                  <c:v>0.26803593669402498</c:v>
                </c:pt>
              </c:numCache>
            </c:numRef>
          </c:val>
          <c:extLst>
            <c:ext xmlns:c16="http://schemas.microsoft.com/office/drawing/2014/chart" uri="{C3380CC4-5D6E-409C-BE32-E72D297353CC}">
              <c16:uniqueId val="{00000004-8913-4F4E-AA8A-E31A52B030A0}"/>
            </c:ext>
          </c:extLst>
        </c:ser>
        <c:dLbls>
          <c:showLegendKey val="0"/>
          <c:showVal val="0"/>
          <c:showCatName val="0"/>
          <c:showSerName val="0"/>
          <c:showPercent val="0"/>
          <c:showBubbleSize val="0"/>
        </c:dLbls>
        <c:gapWidth val="219"/>
        <c:overlap val="-27"/>
        <c:axId val="1218978912"/>
        <c:axId val="1218980880"/>
      </c:barChart>
      <c:catAx>
        <c:axId val="12189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80880"/>
        <c:crosses val="autoZero"/>
        <c:auto val="1"/>
        <c:lblAlgn val="ctr"/>
        <c:lblOffset val="100"/>
        <c:noMultiLvlLbl val="0"/>
      </c:catAx>
      <c:valAx>
        <c:axId val="121898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7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sz="1400" b="1" i="0" cap="all" baseline="0">
                <a:effectLst/>
              </a:rPr>
              <a:t>Class repartition</a:t>
            </a:r>
            <a:endParaRPr lang="en-GB" sz="1400">
              <a:effectLst/>
            </a:endParaRPr>
          </a:p>
          <a:p>
            <a:pPr>
              <a:defRPr/>
            </a:pPr>
            <a:r>
              <a:rPr lang="fr-FR" sz="1400" b="1" i="0" cap="all" baseline="0">
                <a:effectLst/>
              </a:rPr>
              <a:t>(by paper)</a:t>
            </a:r>
            <a:endParaRPr lang="en-GB" sz="1400">
              <a:effectLs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82A-4C87-84E8-851D596C54CB}"/>
              </c:ext>
            </c:extLst>
          </c:dPt>
          <c:dPt>
            <c:idx val="1"/>
            <c:bubble3D val="0"/>
            <c:spPr>
              <a:solidFill>
                <a:schemeClr val="bg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82A-4C87-84E8-851D596C54CB}"/>
              </c:ext>
            </c:extLst>
          </c:dPt>
          <c:dPt>
            <c:idx val="2"/>
            <c:bubble3D val="0"/>
            <c:spPr>
              <a:solidFill>
                <a:srgbClr val="FFC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82A-4C87-84E8-851D596C54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'Analysis-class23'!$H$1:$J$1</c:f>
              <c:strCache>
                <c:ptCount val="3"/>
                <c:pt idx="0">
                  <c:v>Use</c:v>
                </c:pt>
                <c:pt idx="1">
                  <c:v>Background</c:v>
                </c:pt>
                <c:pt idx="2">
                  <c:v>Creation</c:v>
                </c:pt>
              </c:strCache>
            </c:strRef>
          </c:cat>
          <c:val>
            <c:numRef>
              <c:f>'Analysis-class23'!$H$547:$J$547</c:f>
              <c:numCache>
                <c:formatCode>0.00%</c:formatCode>
                <c:ptCount val="3"/>
                <c:pt idx="0">
                  <c:v>0.60801978934377898</c:v>
                </c:pt>
                <c:pt idx="1">
                  <c:v>0.12394427396219619</c:v>
                </c:pt>
                <c:pt idx="2">
                  <c:v>0.26803593669402498</c:v>
                </c:pt>
              </c:numCache>
            </c:numRef>
          </c:val>
          <c:extLst>
            <c:ext xmlns:c16="http://schemas.microsoft.com/office/drawing/2014/chart" uri="{C3380CC4-5D6E-409C-BE32-E72D297353CC}">
              <c16:uniqueId val="{00000006-D82A-4C87-84E8-851D596C54C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1" i="0" kern="1200" spc="0" baseline="0">
                <a:solidFill>
                  <a:srgbClr val="7F7F7F"/>
                </a:solidFill>
                <a:effectLst/>
              </a:rPr>
              <a:t>Data citations repartition </a:t>
            </a:r>
            <a:endParaRPr lang="en-GB">
              <a:effectLst/>
            </a:endParaRPr>
          </a:p>
          <a:p>
            <a:pPr>
              <a:defRPr/>
            </a:pPr>
            <a:r>
              <a:rPr lang="fr-FR" sz="1400" b="1" i="0" kern="1200" spc="0" baseline="0">
                <a:solidFill>
                  <a:srgbClr val="7F7F7F"/>
                </a:solidFill>
                <a:effectLst/>
              </a:rPr>
              <a:t>(by paper)</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'Analysis-class-section23'!$A$2</c:f>
              <c:strCache>
                <c:ptCount val="1"/>
                <c:pt idx="0">
                  <c:v>Use</c:v>
                </c:pt>
              </c:strCache>
            </c:strRef>
          </c:tx>
          <c:spPr>
            <a:solidFill>
              <a:schemeClr val="accent1"/>
            </a:solidFill>
            <a:ln>
              <a:noFill/>
            </a:ln>
            <a:effectLst/>
          </c:spPr>
          <c:invertIfNegative val="0"/>
          <c:cat>
            <c:strRef>
              <c:f>'Analysis-class-section23'!$B$1:$M$1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'Analysis-class-section23'!$B$2:$M$2</c:f>
              <c:numCache>
                <c:formatCode>General</c:formatCode>
                <c:ptCount val="12"/>
                <c:pt idx="0">
                  <c:v>9.3592520121694479E-3</c:v>
                </c:pt>
                <c:pt idx="1">
                  <c:v>6.0727466705291656E-3</c:v>
                </c:pt>
                <c:pt idx="2">
                  <c:v>7.1298889206903013E-2</c:v>
                </c:pt>
                <c:pt idx="3">
                  <c:v>5.029575463321701E-3</c:v>
                </c:pt>
                <c:pt idx="4">
                  <c:v>6.2087047730144361E-3</c:v>
                </c:pt>
                <c:pt idx="5">
                  <c:v>2.421926754688037E-2</c:v>
                </c:pt>
                <c:pt idx="6">
                  <c:v>2.1740861615939765E-2</c:v>
                </c:pt>
                <c:pt idx="7">
                  <c:v>3.9087710859483871E-2</c:v>
                </c:pt>
                <c:pt idx="8">
                  <c:v>0.26070413955845567</c:v>
                </c:pt>
                <c:pt idx="9">
                  <c:v>0.1580882585110033</c:v>
                </c:pt>
                <c:pt idx="10">
                  <c:v>4.85984897388992E-3</c:v>
                </c:pt>
                <c:pt idx="11">
                  <c:v>1.3505341521882345E-3</c:v>
                </c:pt>
              </c:numCache>
            </c:numRef>
          </c:val>
          <c:extLst>
            <c:ext xmlns:c16="http://schemas.microsoft.com/office/drawing/2014/chart" uri="{C3380CC4-5D6E-409C-BE32-E72D297353CC}">
              <c16:uniqueId val="{00000000-C995-4BAB-B796-9F0C14B88A54}"/>
            </c:ext>
          </c:extLst>
        </c:ser>
        <c:ser>
          <c:idx val="1"/>
          <c:order val="1"/>
          <c:tx>
            <c:strRef>
              <c:f>'Analysis-class-section23'!$A$3</c:f>
              <c:strCache>
                <c:ptCount val="1"/>
                <c:pt idx="0">
                  <c:v>Background</c:v>
                </c:pt>
              </c:strCache>
            </c:strRef>
          </c:tx>
          <c:spPr>
            <a:solidFill>
              <a:schemeClr val="bg2">
                <a:lumMod val="75000"/>
              </a:schemeClr>
            </a:solidFill>
            <a:ln>
              <a:noFill/>
            </a:ln>
            <a:effectLst/>
          </c:spPr>
          <c:invertIfNegative val="0"/>
          <c:cat>
            <c:strRef>
              <c:f>'Analysis-class-section23'!$B$1:$M$1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'Analysis-class-section23'!$B$3:$M$3</c:f>
              <c:numCache>
                <c:formatCode>General</c:formatCode>
                <c:ptCount val="12"/>
                <c:pt idx="0">
                  <c:v>1.9078749011270729E-3</c:v>
                </c:pt>
                <c:pt idx="1">
                  <c:v>1.2379238146959547E-3</c:v>
                </c:pt>
                <c:pt idx="2">
                  <c:v>1.4534212885732414E-2</c:v>
                </c:pt>
                <c:pt idx="3">
                  <c:v>1.0252743250549318E-3</c:v>
                </c:pt>
                <c:pt idx="4">
                  <c:v>1.2656387486457228E-3</c:v>
                </c:pt>
                <c:pt idx="5">
                  <c:v>4.9370753791321172E-3</c:v>
                </c:pt>
                <c:pt idx="6">
                  <c:v>4.4318546131672945E-3</c:v>
                </c:pt>
                <c:pt idx="7">
                  <c:v>7.9679938518970664E-3</c:v>
                </c:pt>
                <c:pt idx="8">
                  <c:v>5.3144298693610391E-2</c:v>
                </c:pt>
                <c:pt idx="9">
                  <c:v>3.2226145869761517E-2</c:v>
                </c:pt>
                <c:pt idx="10">
                  <c:v>9.9067573653287277E-4</c:v>
                </c:pt>
                <c:pt idx="11">
                  <c:v>2.7530514283882426E-4</c:v>
                </c:pt>
              </c:numCache>
            </c:numRef>
          </c:val>
          <c:extLst>
            <c:ext xmlns:c16="http://schemas.microsoft.com/office/drawing/2014/chart" uri="{C3380CC4-5D6E-409C-BE32-E72D297353CC}">
              <c16:uniqueId val="{00000001-C995-4BAB-B796-9F0C14B88A54}"/>
            </c:ext>
          </c:extLst>
        </c:ser>
        <c:ser>
          <c:idx val="2"/>
          <c:order val="2"/>
          <c:tx>
            <c:strRef>
              <c:f>'Analysis-class-section23'!$A$4</c:f>
              <c:strCache>
                <c:ptCount val="1"/>
                <c:pt idx="0">
                  <c:v>Creation</c:v>
                </c:pt>
              </c:strCache>
            </c:strRef>
          </c:tx>
          <c:spPr>
            <a:solidFill>
              <a:srgbClr val="FFC000"/>
            </a:solidFill>
            <a:ln>
              <a:noFill/>
            </a:ln>
            <a:effectLst/>
          </c:spPr>
          <c:invertIfNegative val="0"/>
          <c:cat>
            <c:strRef>
              <c:f>'Analysis-class-section23'!$B$1:$M$1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'Analysis-class-section23'!$B$4:$M$4</c:f>
              <c:numCache>
                <c:formatCode>General</c:formatCode>
                <c:ptCount val="12"/>
                <c:pt idx="0">
                  <c:v>4.125878670075466E-3</c:v>
                </c:pt>
                <c:pt idx="1">
                  <c:v>2.6770746128140979E-3</c:v>
                </c:pt>
                <c:pt idx="2">
                  <c:v>3.1430991044619508E-2</c:v>
                </c:pt>
                <c:pt idx="3">
                  <c:v>2.2172090351527804E-3</c:v>
                </c:pt>
                <c:pt idx="4">
                  <c:v>2.7370095984666411E-3</c:v>
                </c:pt>
                <c:pt idx="5">
                  <c:v>1.067668220137628E-2</c:v>
                </c:pt>
                <c:pt idx="6">
                  <c:v>9.5841160269682767E-3</c:v>
                </c:pt>
                <c:pt idx="7">
                  <c:v>1.7231200985669312E-2</c:v>
                </c:pt>
                <c:pt idx="8">
                  <c:v>0.11492730906337471</c:v>
                </c:pt>
                <c:pt idx="9">
                  <c:v>6.9690715981557863E-2</c:v>
                </c:pt>
                <c:pt idx="10">
                  <c:v>2.1423877885849091E-3</c:v>
                </c:pt>
                <c:pt idx="11">
                  <c:v>5.9536168536509831E-4</c:v>
                </c:pt>
              </c:numCache>
            </c:numRef>
          </c:val>
          <c:extLst>
            <c:ext xmlns:c16="http://schemas.microsoft.com/office/drawing/2014/chart" uri="{C3380CC4-5D6E-409C-BE32-E72D297353CC}">
              <c16:uniqueId val="{00000002-C995-4BAB-B796-9F0C14B88A54}"/>
            </c:ext>
          </c:extLst>
        </c:ser>
        <c:dLbls>
          <c:showLegendKey val="0"/>
          <c:showVal val="0"/>
          <c:showCatName val="0"/>
          <c:showSerName val="0"/>
          <c:showPercent val="0"/>
          <c:showBubbleSize val="0"/>
        </c:dLbls>
        <c:gapWidth val="182"/>
        <c:axId val="975273048"/>
        <c:axId val="975282232"/>
      </c:barChart>
      <c:catAx>
        <c:axId val="975273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75282232"/>
        <c:crosses val="autoZero"/>
        <c:auto val="1"/>
        <c:lblAlgn val="ctr"/>
        <c:lblOffset val="100"/>
        <c:noMultiLvlLbl val="0"/>
      </c:catAx>
      <c:valAx>
        <c:axId val="975282232"/>
        <c:scaling>
          <c:orientation val="minMax"/>
          <c:max val="0.27"/>
          <c:min val="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75273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'Analysis-class-section23'!$N$14</c:f>
              <c:strCache>
                <c:ptCount val="1"/>
                <c:pt idx="0">
                  <c:v>Use</c:v>
                </c:pt>
              </c:strCache>
            </c:strRef>
          </c:tx>
          <c:spPr>
            <a:solidFill>
              <a:schemeClr val="accent1"/>
            </a:solidFill>
            <a:ln>
              <a:noFill/>
            </a:ln>
            <a:effectLst/>
          </c:spPr>
          <c:invertIfNegative val="0"/>
          <c:cat>
            <c:strRef>
              <c:f>'Analysis-class-section23'!$O$13:$Z$13</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'Analysis-class-section23'!$O$14:$Z$14</c:f>
              <c:numCache>
                <c:formatCode>General</c:formatCode>
                <c:ptCount val="12"/>
                <c:pt idx="0">
                  <c:v>2.1271027300385109E-4</c:v>
                </c:pt>
                <c:pt idx="1">
                  <c:v>6.0727466705291658E-4</c:v>
                </c:pt>
                <c:pt idx="2">
                  <c:v>5.8924701823886787E-4</c:v>
                </c:pt>
                <c:pt idx="3">
                  <c:v>7.1851078047452876E-4</c:v>
                </c:pt>
                <c:pt idx="4">
                  <c:v>4.7759267484726432E-4</c:v>
                </c:pt>
                <c:pt idx="5">
                  <c:v>2.4463906613010476E-4</c:v>
                </c:pt>
                <c:pt idx="6">
                  <c:v>2.9782002213616114E-4</c:v>
                </c:pt>
                <c:pt idx="7">
                  <c:v>3.5214153927462944E-4</c:v>
                </c:pt>
                <c:pt idx="8">
                  <c:v>5.6186236973805104E-4</c:v>
                </c:pt>
                <c:pt idx="9">
                  <c:v>2.8230046162679162E-4</c:v>
                </c:pt>
                <c:pt idx="10">
                  <c:v>3.2398993159266136E-4</c:v>
                </c:pt>
                <c:pt idx="11">
                  <c:v>4.5017805072941147E-4</c:v>
                </c:pt>
              </c:numCache>
            </c:numRef>
          </c:val>
          <c:extLst>
            <c:ext xmlns:c16="http://schemas.microsoft.com/office/drawing/2014/chart" uri="{C3380CC4-5D6E-409C-BE32-E72D297353CC}">
              <c16:uniqueId val="{00000000-CE82-4BFF-8E65-A6061AA349AC}"/>
            </c:ext>
          </c:extLst>
        </c:ser>
        <c:ser>
          <c:idx val="1"/>
          <c:order val="1"/>
          <c:tx>
            <c:strRef>
              <c:f>'Analysis-class-section23'!$N$15</c:f>
              <c:strCache>
                <c:ptCount val="1"/>
                <c:pt idx="0">
                  <c:v>Background</c:v>
                </c:pt>
              </c:strCache>
            </c:strRef>
          </c:tx>
          <c:spPr>
            <a:solidFill>
              <a:schemeClr val="bg2">
                <a:lumMod val="75000"/>
              </a:schemeClr>
            </a:solidFill>
            <a:ln>
              <a:noFill/>
            </a:ln>
            <a:effectLst/>
          </c:spPr>
          <c:invertIfNegative val="0"/>
          <c:cat>
            <c:strRef>
              <c:f>'Analysis-class-section23'!$O$13:$Z$13</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'Analysis-class-section23'!$O$15:$Z$15</c:f>
              <c:numCache>
                <c:formatCode>General</c:formatCode>
                <c:ptCount val="12"/>
                <c:pt idx="0">
                  <c:v>4.3360793207433477E-5</c:v>
                </c:pt>
                <c:pt idx="1">
                  <c:v>1.2379238146959548E-4</c:v>
                </c:pt>
                <c:pt idx="2">
                  <c:v>1.2011746186555714E-4</c:v>
                </c:pt>
                <c:pt idx="3">
                  <c:v>1.4646776072213311E-4</c:v>
                </c:pt>
                <c:pt idx="4">
                  <c:v>9.735682681890175E-5</c:v>
                </c:pt>
                <c:pt idx="5">
                  <c:v>4.9869448274061791E-5</c:v>
                </c:pt>
                <c:pt idx="6">
                  <c:v>6.0710337166675269E-5</c:v>
                </c:pt>
                <c:pt idx="7">
                  <c:v>7.1783728395469063E-5</c:v>
                </c:pt>
                <c:pt idx="8">
                  <c:v>1.1453512649484998E-4</c:v>
                </c:pt>
                <c:pt idx="9">
                  <c:v>5.754668905314557E-5</c:v>
                </c:pt>
                <c:pt idx="10">
                  <c:v>6.6045049102191519E-5</c:v>
                </c:pt>
                <c:pt idx="11">
                  <c:v>9.1768380946274748E-5</c:v>
                </c:pt>
              </c:numCache>
            </c:numRef>
          </c:val>
          <c:extLst>
            <c:ext xmlns:c16="http://schemas.microsoft.com/office/drawing/2014/chart" uri="{C3380CC4-5D6E-409C-BE32-E72D297353CC}">
              <c16:uniqueId val="{00000001-CE82-4BFF-8E65-A6061AA349AC}"/>
            </c:ext>
          </c:extLst>
        </c:ser>
        <c:ser>
          <c:idx val="2"/>
          <c:order val="2"/>
          <c:tx>
            <c:strRef>
              <c:f>'Analysis-class-section23'!$N$16</c:f>
              <c:strCache>
                <c:ptCount val="1"/>
                <c:pt idx="0">
                  <c:v>Creation</c:v>
                </c:pt>
              </c:strCache>
            </c:strRef>
          </c:tx>
          <c:spPr>
            <a:solidFill>
              <a:srgbClr val="FFC000"/>
            </a:solidFill>
            <a:ln>
              <a:noFill/>
            </a:ln>
            <a:effectLst/>
          </c:spPr>
          <c:invertIfNegative val="0"/>
          <c:cat>
            <c:strRef>
              <c:f>'Analysis-class-section23'!$O$13:$Z$13</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'Analysis-class-section23'!$O$16:$Z$16</c:f>
              <c:numCache>
                <c:formatCode>General</c:formatCode>
                <c:ptCount val="12"/>
                <c:pt idx="0">
                  <c:v>9.3769969774442407E-5</c:v>
                </c:pt>
                <c:pt idx="1">
                  <c:v>2.6770746128140977E-4</c:v>
                </c:pt>
                <c:pt idx="2">
                  <c:v>2.5976025656710338E-4</c:v>
                </c:pt>
                <c:pt idx="3">
                  <c:v>3.1674414787896861E-4</c:v>
                </c:pt>
                <c:pt idx="4">
                  <c:v>2.1053919988204932E-4</c:v>
                </c:pt>
                <c:pt idx="5">
                  <c:v>1.0784527476137657E-4</c:v>
                </c:pt>
                <c:pt idx="6">
                  <c:v>1.3128926064340105E-4</c:v>
                </c:pt>
                <c:pt idx="7">
                  <c:v>1.5523604491593976E-4</c:v>
                </c:pt>
                <c:pt idx="8">
                  <c:v>2.4768816608485928E-4</c:v>
                </c:pt>
                <c:pt idx="9">
                  <c:v>1.2444770710992475E-4</c:v>
                </c:pt>
                <c:pt idx="10">
                  <c:v>1.4282585257232729E-4</c:v>
                </c:pt>
                <c:pt idx="11">
                  <c:v>1.9845389512169944E-4</c:v>
                </c:pt>
              </c:numCache>
            </c:numRef>
          </c:val>
          <c:extLst>
            <c:ext xmlns:c16="http://schemas.microsoft.com/office/drawing/2014/chart" uri="{C3380CC4-5D6E-409C-BE32-E72D297353CC}">
              <c16:uniqueId val="{00000002-CE82-4BFF-8E65-A6061AA349AC}"/>
            </c:ext>
          </c:extLst>
        </c:ser>
        <c:dLbls>
          <c:showLegendKey val="0"/>
          <c:showVal val="0"/>
          <c:showCatName val="0"/>
          <c:showSerName val="0"/>
          <c:showPercent val="0"/>
          <c:showBubbleSize val="0"/>
        </c:dLbls>
        <c:gapWidth val="182"/>
        <c:axId val="975283872"/>
        <c:axId val="975284528"/>
      </c:barChart>
      <c:catAx>
        <c:axId val="97528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75284528"/>
        <c:crosses val="autoZero"/>
        <c:auto val="1"/>
        <c:lblAlgn val="ctr"/>
        <c:lblOffset val="100"/>
        <c:noMultiLvlLbl val="0"/>
      </c:catAx>
      <c:valAx>
        <c:axId val="9752845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7528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E0C-4C66-B5E6-86A848370BAE}"/>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8E0C-4C66-B5E6-86A848370BAE}"/>
              </c:ext>
            </c:extLst>
          </c:dPt>
          <c:dPt>
            <c:idx val="2"/>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E0C-4C66-B5E6-86A848370BA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8E0C-4C66-B5E6-86A848370BAE}"/>
              </c:ext>
            </c:extLst>
          </c:dPt>
          <c:dPt>
            <c:idx val="4"/>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E0C-4C66-B5E6-86A848370BA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8E0C-4C66-B5E6-86A848370BAE}"/>
              </c:ext>
            </c:extLst>
          </c:dPt>
          <c:dPt>
            <c:idx val="6"/>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8E0C-4C66-B5E6-86A848370BAE}"/>
              </c:ext>
            </c:extLst>
          </c:dPt>
          <c:dPt>
            <c:idx val="7"/>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8E0C-4C66-B5E6-86A848370BAE}"/>
              </c:ext>
            </c:extLst>
          </c:dPt>
          <c:dPt>
            <c:idx val="8"/>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8E0C-4C66-B5E6-86A848370BAE}"/>
              </c:ext>
            </c:extLst>
          </c:dPt>
          <c:dPt>
            <c:idx val="9"/>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8E0C-4C66-B5E6-86A848370BAE}"/>
              </c:ext>
            </c:extLst>
          </c:dPt>
          <c:dPt>
            <c:idx val="10"/>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8E0C-4C66-B5E6-86A848370BAE}"/>
              </c:ext>
            </c:extLst>
          </c:dPt>
          <c:dPt>
            <c:idx val="1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8E0C-4C66-B5E6-86A848370BAE}"/>
              </c:ext>
            </c:extLst>
          </c:dPt>
          <c:dLbls>
            <c:dLbl>
              <c:idx val="0"/>
              <c:layout>
                <c:manualLayout>
                  <c:x val="9.6160064708801327E-2"/>
                  <c:y val="-5.2043771319156704E-2"/>
                </c:manualLayout>
              </c:layout>
              <c:tx>
                <c:rich>
                  <a:bodyPr/>
                  <a:lstStyle/>
                  <a:p>
                    <a:r>
                      <a:rPr lang="en-US" baseline="0">
                        <a:solidFill>
                          <a:schemeClr val="tx1"/>
                        </a:solidFill>
                      </a:rPr>
                      <a:t>Abstract </a:t>
                    </a:r>
                    <a:fld id="{96C0F9AB-EB98-4396-942E-9A10B3A02D59}"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8E0C-4C66-B5E6-86A848370BAE}"/>
                </c:ext>
              </c:extLst>
            </c:dLbl>
            <c:dLbl>
              <c:idx val="1"/>
              <c:layout>
                <c:manualLayout>
                  <c:x val="6.6787607512097072E-2"/>
                  <c:y val="1.8838065870785421E-2"/>
                </c:manualLayout>
              </c:layout>
              <c:tx>
                <c:rich>
                  <a:bodyPr/>
                  <a:lstStyle/>
                  <a:p>
                    <a:r>
                      <a:rPr lang="en-US" baseline="0">
                        <a:solidFill>
                          <a:schemeClr val="tx1"/>
                        </a:solidFill>
                      </a:rPr>
                      <a:t>Acknowledgments </a:t>
                    </a:r>
                    <a:fld id="{3B7B4414-C64C-4516-AB7A-5AC7DBAEFBD0}"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8E0C-4C66-B5E6-86A848370BAE}"/>
                </c:ext>
              </c:extLst>
            </c:dLbl>
            <c:dLbl>
              <c:idx val="2"/>
              <c:layout>
                <c:manualLayout>
                  <c:x val="-9.4092455476869105E-2"/>
                  <c:y val="0.1249917277175254"/>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a:t>
                    </a:r>
                    <a:r>
                      <a:rPr lang="en-US" baseline="0"/>
                      <a:t> provide) </a:t>
                    </a:r>
                    <a:fld id="{D54CBF7A-D193-4DC7-89D5-32662BE9BA3E}" type="PERCENTAGE">
                      <a:rPr lang="en-US"/>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979292108643425"/>
                      <c:h val="7.1083935414090943E-2"/>
                    </c:manualLayout>
                  </c15:layout>
                  <c15:dlblFieldTable/>
                  <c15:showDataLabelsRange val="0"/>
                </c:ext>
                <c:ext xmlns:c16="http://schemas.microsoft.com/office/drawing/2014/chart" uri="{C3380CC4-5D6E-409C-BE32-E72D297353CC}">
                  <c16:uniqueId val="{0000000F-8E0C-4C66-B5E6-86A848370BAE}"/>
                </c:ext>
              </c:extLst>
            </c:dLbl>
            <c:dLbl>
              <c:idx val="3"/>
              <c:layout>
                <c:manualLayout>
                  <c:x val="6.4370656744172714E-4"/>
                  <c:y val="-3.4564905091891057E-2"/>
                </c:manualLayout>
              </c:layout>
              <c:tx>
                <c:rich>
                  <a:bodyPr/>
                  <a:lstStyle/>
                  <a:p>
                    <a:r>
                      <a:rPr lang="en-US" baseline="0">
                        <a:solidFill>
                          <a:schemeClr val="tx1"/>
                        </a:solidFill>
                      </a:rPr>
                      <a:t>Case Study </a:t>
                    </a:r>
                    <a:fld id="{75469C00-525B-4850-B1D5-8ACD7E5DA51F}"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8E0C-4C66-B5E6-86A848370BAE}"/>
                </c:ext>
              </c:extLst>
            </c:dLbl>
            <c:dLbl>
              <c:idx val="4"/>
              <c:layout>
                <c:manualLayout>
                  <c:x val="4.0551050443126201E-2"/>
                  <c:y val="2.0034534870343214E-2"/>
                </c:manualLayout>
              </c:layout>
              <c:tx>
                <c:rich>
                  <a:bodyPr/>
                  <a:lstStyle/>
                  <a:p>
                    <a:r>
                      <a:rPr lang="en-US" baseline="0">
                        <a:solidFill>
                          <a:schemeClr val="tx1"/>
                        </a:solidFill>
                      </a:rPr>
                      <a:t>Conclusion </a:t>
                    </a:r>
                    <a:fld id="{3E154804-8CDC-49D1-9E86-3825115BD664}"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E0C-4C66-B5E6-86A848370BAE}"/>
                </c:ext>
              </c:extLst>
            </c:dLbl>
            <c:dLbl>
              <c:idx val="5"/>
              <c:layout>
                <c:manualLayout>
                  <c:x val="-0.11096811497098684"/>
                  <c:y val="7.2867694047384315E-2"/>
                </c:manualLayout>
              </c:layout>
              <c:tx>
                <c:rich>
                  <a:bodyPr/>
                  <a:lstStyle/>
                  <a:p>
                    <a:r>
                      <a:rPr lang="en-US"/>
                      <a:t>Discussion</a:t>
                    </a:r>
                    <a:r>
                      <a:rPr lang="en-US" baseline="0"/>
                      <a:t> </a:t>
                    </a:r>
                    <a:fld id="{64EE6B13-8EFB-414E-94D5-557EBB59341B}" type="PERCENTAGE">
                      <a:rPr lang="en-US"/>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8E0C-4C66-B5E6-86A848370BAE}"/>
                </c:ext>
              </c:extLst>
            </c:dLbl>
            <c:dLbl>
              <c:idx val="6"/>
              <c:layout>
                <c:manualLayout>
                  <c:x val="-0.10518001838073938"/>
                  <c:y val="3.4444935785028579E-3"/>
                </c:manualLayout>
              </c:layout>
              <c:tx>
                <c:rich>
                  <a:bodyPr/>
                  <a:lstStyle/>
                  <a:p>
                    <a:r>
                      <a:rPr lang="en-US"/>
                      <a:t>Figure </a:t>
                    </a:r>
                    <a:fld id="{88312C4E-D83A-4332-A2F9-5F9DB5A6BCA2}"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8E0C-4C66-B5E6-86A848370BAE}"/>
                </c:ext>
              </c:extLst>
            </c:dLbl>
            <c:dLbl>
              <c:idx val="7"/>
              <c:layout>
                <c:manualLayout>
                  <c:x val="-0.11241984179307157"/>
                  <c:y val="-4.2295204587544766E-2"/>
                </c:manualLayout>
              </c:layout>
              <c:tx>
                <c:rich>
                  <a:bodyPr/>
                  <a:lstStyle/>
                  <a:p>
                    <a:r>
                      <a:rPr lang="en-US"/>
                      <a:t>Introduction </a:t>
                    </a:r>
                    <a:fld id="{C5D1130D-3126-44DF-B0AD-79679FFC948D}"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8E0C-4C66-B5E6-86A848370BAE}"/>
                </c:ext>
              </c:extLst>
            </c:dLbl>
            <c:dLbl>
              <c:idx val="8"/>
              <c:layout>
                <c:manualLayout>
                  <c:x val="-4.1580488289892616E-2"/>
                  <c:y val="-0.15032255962576363"/>
                </c:manualLayout>
              </c:layout>
              <c:tx>
                <c:rich>
                  <a:bodyPr/>
                  <a:lstStyle/>
                  <a:p>
                    <a:r>
                      <a:rPr lang="en-US"/>
                      <a:t>Methods </a:t>
                    </a:r>
                    <a:fld id="{97D96A04-095F-4C73-A92A-BC16AC87DE6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8E0C-4C66-B5E6-86A848370BAE}"/>
                </c:ext>
              </c:extLst>
            </c:dLbl>
            <c:dLbl>
              <c:idx val="9"/>
              <c:layout>
                <c:manualLayout>
                  <c:x val="0.16882019301567738"/>
                  <c:y val="7.036293175799662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Results </a:t>
                    </a:r>
                    <a:fld id="{B438E9CD-EFAF-4308-BE57-10F3629057B9}"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477290112917935"/>
                      <c:h val="0.10771954128624066"/>
                    </c:manualLayout>
                  </c15:layout>
                  <c15:dlblFieldTable/>
                  <c15:showDataLabelsRange val="0"/>
                </c:ext>
                <c:ext xmlns:c16="http://schemas.microsoft.com/office/drawing/2014/chart" uri="{C3380CC4-5D6E-409C-BE32-E72D297353CC}">
                  <c16:uniqueId val="{00000014-8E0C-4C66-B5E6-86A848370BAE}"/>
                </c:ext>
              </c:extLst>
            </c:dLbl>
            <c:dLbl>
              <c:idx val="10"/>
              <c:layout>
                <c:manualLayout>
                  <c:x val="-0.10277258493030189"/>
                  <c:y val="-1.107331974246817E-2"/>
                </c:manualLayout>
              </c:layout>
              <c:tx>
                <c:rich>
                  <a:bodyPr/>
                  <a:lstStyle/>
                  <a:p>
                    <a:r>
                      <a:rPr lang="en-US" baseline="0">
                        <a:solidFill>
                          <a:schemeClr val="tx1"/>
                        </a:solidFill>
                      </a:rPr>
                      <a:t>Supplementary material </a:t>
                    </a:r>
                    <a:fld id="{6063F4CD-D02B-4C42-801E-CC83C54FD9D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8E0C-4C66-B5E6-86A848370BAE}"/>
                </c:ext>
              </c:extLst>
            </c:dLbl>
            <c:dLbl>
              <c:idx val="11"/>
              <c:layout>
                <c:manualLayout>
                  <c:x val="-1.5272943229313159E-2"/>
                  <c:y val="-8.4298715768446705E-2"/>
                </c:manualLayout>
              </c:layout>
              <c:tx>
                <c:rich>
                  <a:bodyPr/>
                  <a:lstStyle/>
                  <a:p>
                    <a:r>
                      <a:rPr lang="en-US" baseline="0">
                        <a:solidFill>
                          <a:schemeClr val="tx1"/>
                        </a:solidFill>
                      </a:rPr>
                      <a:t>Title </a:t>
                    </a:r>
                    <a:fld id="{DEE1381A-BB5F-40FA-85AA-0A88BD52BDF9}"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E0C-4C66-B5E6-86A848370B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'Analysis-section2'!$E$1:$P$1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'Analysis-section2'!$E$275:$P$275</c:f>
              <c:numCache>
                <c:formatCode>0.00%</c:formatCode>
                <c:ptCount val="12"/>
                <c:pt idx="0">
                  <c:v>2.1903959561920809E-2</c:v>
                </c:pt>
                <c:pt idx="1">
                  <c:v>1.6849199663016006E-3</c:v>
                </c:pt>
                <c:pt idx="2">
                  <c:v>9.6040438079191243E-2</c:v>
                </c:pt>
                <c:pt idx="3">
                  <c:v>5.8972198820556026E-3</c:v>
                </c:pt>
                <c:pt idx="4">
                  <c:v>5.8972198820556026E-3</c:v>
                </c:pt>
                <c:pt idx="5">
                  <c:v>7.1609098567818025E-2</c:v>
                </c:pt>
                <c:pt idx="6">
                  <c:v>7.6663858466722828E-2</c:v>
                </c:pt>
                <c:pt idx="7">
                  <c:v>5.3917438921651219E-2</c:v>
                </c:pt>
                <c:pt idx="8">
                  <c:v>0.29738837405223251</c:v>
                </c:pt>
                <c:pt idx="9">
                  <c:v>0.35299073294018535</c:v>
                </c:pt>
                <c:pt idx="10">
                  <c:v>1.4321819713563605E-2</c:v>
                </c:pt>
                <c:pt idx="11">
                  <c:v>1.6849199663016006E-3</c:v>
                </c:pt>
              </c:numCache>
            </c:numRef>
          </c:val>
          <c:extLst>
            <c:ext xmlns:c16="http://schemas.microsoft.com/office/drawing/2014/chart" uri="{C3380CC4-5D6E-409C-BE32-E72D297353CC}">
              <c16:uniqueId val="{00000000-8E0C-4C66-B5E6-86A848370B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B3C-47F4-851A-BF9035E9C00A}"/>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B3C-47F4-851A-BF9035E9C00A}"/>
              </c:ext>
            </c:extLst>
          </c:dPt>
          <c:dPt>
            <c:idx val="2"/>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B3C-47F4-851A-BF9035E9C00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B3C-47F4-851A-BF9035E9C00A}"/>
              </c:ext>
            </c:extLst>
          </c:dPt>
          <c:dPt>
            <c:idx val="4"/>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B3C-47F4-851A-BF9035E9C00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B3C-47F4-851A-BF9035E9C00A}"/>
              </c:ext>
            </c:extLst>
          </c:dPt>
          <c:dPt>
            <c:idx val="6"/>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B3C-47F4-851A-BF9035E9C00A}"/>
              </c:ext>
            </c:extLst>
          </c:dPt>
          <c:dPt>
            <c:idx val="7"/>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B3C-47F4-851A-BF9035E9C00A}"/>
              </c:ext>
            </c:extLst>
          </c:dPt>
          <c:dPt>
            <c:idx val="8"/>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B3C-47F4-851A-BF9035E9C00A}"/>
              </c:ext>
            </c:extLst>
          </c:dPt>
          <c:dPt>
            <c:idx val="9"/>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B3C-47F4-851A-BF9035E9C00A}"/>
              </c:ext>
            </c:extLst>
          </c:dPt>
          <c:dPt>
            <c:idx val="10"/>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B3C-47F4-851A-BF9035E9C00A}"/>
              </c:ext>
            </c:extLst>
          </c:dPt>
          <c:dPt>
            <c:idx val="1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B3C-47F4-851A-BF9035E9C00A}"/>
              </c:ext>
            </c:extLst>
          </c:dPt>
          <c:dLbls>
            <c:dLbl>
              <c:idx val="0"/>
              <c:layout>
                <c:manualLayout>
                  <c:x val="7.030106522296041E-2"/>
                  <c:y val="-4.3258861862894279E-2"/>
                </c:manualLayout>
              </c:layout>
              <c:tx>
                <c:rich>
                  <a:bodyPr/>
                  <a:lstStyle/>
                  <a:p>
                    <a:r>
                      <a:rPr lang="en-US" baseline="0">
                        <a:solidFill>
                          <a:schemeClr val="tx1"/>
                        </a:solidFill>
                      </a:rPr>
                      <a:t>Abstract </a:t>
                    </a:r>
                    <a:fld id="{177E5DB9-7B26-47B5-8485-859466EC239F}"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B3C-47F4-851A-BF9035E9C00A}"/>
                </c:ext>
              </c:extLst>
            </c:dLbl>
            <c:dLbl>
              <c:idx val="1"/>
              <c:layout>
                <c:manualLayout>
                  <c:x val="7.9960470661581212E-2"/>
                  <c:y val="1.8360224897483088E-3"/>
                </c:manualLayout>
              </c:layout>
              <c:tx>
                <c:rich>
                  <a:bodyPr/>
                  <a:lstStyle/>
                  <a:p>
                    <a:r>
                      <a:rPr lang="en-US" baseline="0">
                        <a:solidFill>
                          <a:schemeClr val="tx1"/>
                        </a:solidFill>
                      </a:rPr>
                      <a:t>Acknowledgments </a:t>
                    </a:r>
                    <a:fld id="{B70C6F07-9466-41A8-8F21-49D7D2053CDE}"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B3C-47F4-851A-BF9035E9C00A}"/>
                </c:ext>
              </c:extLst>
            </c:dLbl>
            <c:dLbl>
              <c:idx val="2"/>
              <c:layout>
                <c:manualLayout>
                  <c:x val="-0.11006234626733047"/>
                  <c:y val="0.15345559116360721"/>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 provide) </a:t>
                    </a:r>
                    <a:fld id="{189241F8-77D7-4346-BB38-F52634F81688}"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525449083023255"/>
                      <c:h val="0.1141846482048553"/>
                    </c:manualLayout>
                  </c15:layout>
                  <c15:dlblFieldTable/>
                  <c15:showDataLabelsRange val="0"/>
                </c:ext>
                <c:ext xmlns:c16="http://schemas.microsoft.com/office/drawing/2014/chart" uri="{C3380CC4-5D6E-409C-BE32-E72D297353CC}">
                  <c16:uniqueId val="{00000005-7B3C-47F4-851A-BF9035E9C00A}"/>
                </c:ext>
              </c:extLst>
            </c:dLbl>
            <c:dLbl>
              <c:idx val="3"/>
              <c:layout>
                <c:manualLayout>
                  <c:x val="1.9621573541767811E-2"/>
                  <c:y val="-1.7040562521995827E-2"/>
                </c:manualLayout>
              </c:layout>
              <c:tx>
                <c:rich>
                  <a:bodyPr/>
                  <a:lstStyle/>
                  <a:p>
                    <a:r>
                      <a:rPr lang="en-US" baseline="0">
                        <a:solidFill>
                          <a:schemeClr val="tx1"/>
                        </a:solidFill>
                      </a:rPr>
                      <a:t>Case study </a:t>
                    </a:r>
                    <a:fld id="{408BC4CD-FAF1-41E2-8A71-F5B38302F95C}"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B3C-47F4-851A-BF9035E9C00A}"/>
                </c:ext>
              </c:extLst>
            </c:dLbl>
            <c:dLbl>
              <c:idx val="4"/>
              <c:layout>
                <c:manualLayout>
                  <c:x val="4.584782951416435E-2"/>
                  <c:y val="3.2010593951578473E-2"/>
                </c:manualLayout>
              </c:layout>
              <c:tx>
                <c:rich>
                  <a:bodyPr/>
                  <a:lstStyle/>
                  <a:p>
                    <a:r>
                      <a:rPr lang="en-US" baseline="0">
                        <a:solidFill>
                          <a:schemeClr val="tx1"/>
                        </a:solidFill>
                      </a:rPr>
                      <a:t>Conclusion </a:t>
                    </a:r>
                    <a:fld id="{B9178C23-E0A9-4CEF-9D07-1317C22C2E83}"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B3C-47F4-851A-BF9035E9C00A}"/>
                </c:ext>
              </c:extLst>
            </c:dLbl>
            <c:dLbl>
              <c:idx val="5"/>
              <c:layout>
                <c:manualLayout>
                  <c:x val="-9.7999034384164616E-2"/>
                  <c:y val="3.7743328128441479E-2"/>
                </c:manualLayout>
              </c:layout>
              <c:tx>
                <c:rich>
                  <a:bodyPr/>
                  <a:lstStyle/>
                  <a:p>
                    <a:r>
                      <a:rPr lang="en-US"/>
                      <a:t>Discussion </a:t>
                    </a:r>
                    <a:fld id="{2A79FC2C-8A79-40FB-B40C-FF66573E2252}"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B3C-47F4-851A-BF9035E9C00A}"/>
                </c:ext>
              </c:extLst>
            </c:dLbl>
            <c:dLbl>
              <c:idx val="6"/>
              <c:layout>
                <c:manualLayout>
                  <c:x val="-9.9223185349870027E-2"/>
                  <c:y val="1.2880664986304495E-2"/>
                </c:manualLayout>
              </c:layout>
              <c:tx>
                <c:rich>
                  <a:bodyPr/>
                  <a:lstStyle/>
                  <a:p>
                    <a:r>
                      <a:rPr lang="en-US"/>
                      <a:t>Figure </a:t>
                    </a:r>
                    <a:fld id="{1646ADA0-37BD-4EF0-B518-0F6A61FF6715}"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7B3C-47F4-851A-BF9035E9C00A}"/>
                </c:ext>
              </c:extLst>
            </c:dLbl>
            <c:dLbl>
              <c:idx val="7"/>
              <c:layout>
                <c:manualLayout>
                  <c:x val="-0.12760421798553548"/>
                  <c:y val="-2.6349468045572803E-2"/>
                </c:manualLayout>
              </c:layout>
              <c:tx>
                <c:rich>
                  <a:bodyPr/>
                  <a:lstStyle/>
                  <a:p>
                    <a:r>
                      <a:rPr lang="en-US"/>
                      <a:t>Introduction </a:t>
                    </a:r>
                    <a:fld id="{508B4B9C-CECC-47DA-8245-0328294950C0}"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7B3C-47F4-851A-BF9035E9C00A}"/>
                </c:ext>
              </c:extLst>
            </c:dLbl>
            <c:dLbl>
              <c:idx val="8"/>
              <c:layout>
                <c:manualLayout>
                  <c:x val="3.0255888196376521E-2"/>
                  <c:y val="-0.17012054963929454"/>
                </c:manualLayout>
              </c:layout>
              <c:tx>
                <c:rich>
                  <a:bodyPr/>
                  <a:lstStyle/>
                  <a:p>
                    <a:r>
                      <a:rPr lang="en-US"/>
                      <a:t>Methods </a:t>
                    </a:r>
                    <a:fld id="{BB7A203C-BDAF-4B3F-854C-9B605C0908B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7B3C-47F4-851A-BF9035E9C00A}"/>
                </c:ext>
              </c:extLst>
            </c:dLbl>
            <c:dLbl>
              <c:idx val="9"/>
              <c:layout>
                <c:manualLayout>
                  <c:x val="0.10759305025322782"/>
                  <c:y val="7.6048323025927969E-2"/>
                </c:manualLayout>
              </c:layout>
              <c:tx>
                <c:rich>
                  <a:bodyPr/>
                  <a:lstStyle/>
                  <a:p>
                    <a:r>
                      <a:rPr lang="en-US"/>
                      <a:t>Results </a:t>
                    </a:r>
                    <a:fld id="{1C013931-5AE9-4C97-AB9C-93153FA65B8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7B3C-47F4-851A-BF9035E9C00A}"/>
                </c:ext>
              </c:extLst>
            </c:dLbl>
            <c:dLbl>
              <c:idx val="10"/>
              <c:layout>
                <c:manualLayout>
                  <c:x val="-0.11187203619536618"/>
                  <c:y val="-1.3081575395533923E-2"/>
                </c:manualLayout>
              </c:layout>
              <c:tx>
                <c:rich>
                  <a:bodyPr/>
                  <a:lstStyle/>
                  <a:p>
                    <a:r>
                      <a:rPr lang="en-US" baseline="0">
                        <a:solidFill>
                          <a:schemeClr val="tx1"/>
                        </a:solidFill>
                      </a:rPr>
                      <a:t>Supplementary material </a:t>
                    </a:r>
                    <a:fld id="{F6434554-EF31-40FF-9580-156E39043624}"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7B3C-47F4-851A-BF9035E9C00A}"/>
                </c:ext>
              </c:extLst>
            </c:dLbl>
            <c:dLbl>
              <c:idx val="11"/>
              <c:layout>
                <c:manualLayout>
                  <c:x val="-2.4720728314400267E-2"/>
                  <c:y val="-8.4167038000235547E-2"/>
                </c:manualLayout>
              </c:layout>
              <c:tx>
                <c:rich>
                  <a:bodyPr/>
                  <a:lstStyle/>
                  <a:p>
                    <a:r>
                      <a:rPr lang="en-US" baseline="0">
                        <a:solidFill>
                          <a:schemeClr val="tx1"/>
                        </a:solidFill>
                      </a:rPr>
                      <a:t>Title </a:t>
                    </a:r>
                    <a:fld id="{E1A764BA-0096-4D34-AE26-E3C0D58319CD}"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7B3C-47F4-851A-BF9035E9C0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'Analysis-section2'!$T$1:$AE$1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'Analysis-section2'!$T$275:$AE$275</c:f>
              <c:numCache>
                <c:formatCode>0.00%</c:formatCode>
                <c:ptCount val="12"/>
                <c:pt idx="0">
                  <c:v>1.6992734593837534E-2</c:v>
                </c:pt>
                <c:pt idx="1">
                  <c:v>4.2016806722689074E-3</c:v>
                </c:pt>
                <c:pt idx="2">
                  <c:v>0.12431563534504712</c:v>
                </c:pt>
                <c:pt idx="3">
                  <c:v>7.3529411764705881E-3</c:v>
                </c:pt>
                <c:pt idx="4">
                  <c:v>1.3888888888888888E-2</c:v>
                </c:pt>
                <c:pt idx="5">
                  <c:v>4.0311996010525424E-2</c:v>
                </c:pt>
                <c:pt idx="6">
                  <c:v>4.1564940370087428E-2</c:v>
                </c:pt>
                <c:pt idx="7">
                  <c:v>6.0884735838779951E-2</c:v>
                </c:pt>
                <c:pt idx="8">
                  <c:v>0.41078623800663278</c:v>
                </c:pt>
                <c:pt idx="9">
                  <c:v>0.26834399994713465</c:v>
                </c:pt>
                <c:pt idx="10">
                  <c:v>7.2712418300653597E-3</c:v>
                </c:pt>
                <c:pt idx="11">
                  <c:v>4.0849673202614381E-3</c:v>
                </c:pt>
              </c:numCache>
            </c:numRef>
          </c:val>
          <c:extLst>
            <c:ext xmlns:c16="http://schemas.microsoft.com/office/drawing/2014/chart" uri="{C3380CC4-5D6E-409C-BE32-E72D297353CC}">
              <c16:uniqueId val="{00000018-7B3C-47F4-851A-BF9035E9C00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3C0-4F90-8251-773419E3987A}"/>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3C0-4F90-8251-773419E3987A}"/>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3C0-4F90-8251-773419E3987A}"/>
              </c:ext>
            </c:extLst>
          </c:dPt>
          <c:dPt>
            <c:idx val="3"/>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3C0-4F90-8251-773419E3987A}"/>
              </c:ext>
            </c:extLst>
          </c:dPt>
          <c:dPt>
            <c:idx val="4"/>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3C0-4F90-8251-773419E3987A}"/>
              </c:ext>
            </c:extLst>
          </c:dPt>
          <c:dPt>
            <c:idx val="5"/>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3C0-4F90-8251-773419E3987A}"/>
              </c:ext>
            </c:extLst>
          </c:dPt>
          <c:dPt>
            <c:idx val="6"/>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3C0-4F90-8251-773419E3987A}"/>
              </c:ext>
            </c:extLst>
          </c:dPt>
          <c:dPt>
            <c:idx val="7"/>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A3C0-4F90-8251-773419E3987A}"/>
              </c:ext>
            </c:extLst>
          </c:dPt>
          <c:dPt>
            <c:idx val="8"/>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A3C0-4F90-8251-773419E3987A}"/>
              </c:ext>
            </c:extLst>
          </c:dPt>
          <c:dPt>
            <c:idx val="9"/>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A3C0-4F90-8251-773419E3987A}"/>
              </c:ext>
            </c:extLst>
          </c:dPt>
          <c:dPt>
            <c:idx val="1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A3C0-4F90-8251-773419E3987A}"/>
              </c:ext>
            </c:extLst>
          </c:dPt>
          <c:dLbls>
            <c:dLbl>
              <c:idx val="0"/>
              <c:layout>
                <c:manualLayout>
                  <c:x val="-2.5856253947769182E-2"/>
                  <c:y val="-9.7299519749459315E-2"/>
                </c:manualLayout>
              </c:layout>
              <c:tx>
                <c:rich>
                  <a:bodyPr/>
                  <a:lstStyle/>
                  <a:p>
                    <a:r>
                      <a:rPr lang="en-US" baseline="0">
                        <a:solidFill>
                          <a:schemeClr val="tx1"/>
                        </a:solidFill>
                      </a:rPr>
                      <a:t>Abstract </a:t>
                    </a:r>
                    <a:fld id="{96C0F9AB-EB98-4396-942E-9A10B3A02D59}"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3C0-4F90-8251-773419E3987A}"/>
                </c:ext>
              </c:extLst>
            </c:dLbl>
            <c:dLbl>
              <c:idx val="1"/>
              <c:layout>
                <c:manualLayout>
                  <c:x val="5.1180850780974028E-2"/>
                  <c:y val="-9.537882302474017E-2"/>
                </c:manualLayout>
              </c:layout>
              <c:tx>
                <c:rich>
                  <a:bodyPr/>
                  <a:lstStyle/>
                  <a:p>
                    <a:r>
                      <a:rPr lang="en-US" baseline="0">
                        <a:solidFill>
                          <a:schemeClr val="tx1"/>
                        </a:solidFill>
                      </a:rPr>
                      <a:t>Acknowledgments </a:t>
                    </a:r>
                    <a:fld id="{3B7B4414-C64C-4516-AB7A-5AC7DBAEFBD0}"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3C0-4F90-8251-773419E3987A}"/>
                </c:ext>
              </c:extLst>
            </c:dLbl>
            <c:dLbl>
              <c:idx val="2"/>
              <c:layout>
                <c:manualLayout>
                  <c:x val="4.0369968109510421E-2"/>
                  <c:y val="-6.2580368405887918E-2"/>
                </c:manualLayout>
              </c:layout>
              <c:tx>
                <c:rich>
                  <a:bodyPr/>
                  <a:lstStyle/>
                  <a:p>
                    <a:r>
                      <a:rPr lang="en-US" baseline="0">
                        <a:solidFill>
                          <a:schemeClr val="tx1"/>
                        </a:solidFill>
                      </a:rPr>
                      <a:t>Case Study </a:t>
                    </a:r>
                    <a:fld id="{75469C00-525B-4850-B1D5-8ACD7E5DA51F}"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3C0-4F90-8251-773419E3987A}"/>
                </c:ext>
              </c:extLst>
            </c:dLbl>
            <c:dLbl>
              <c:idx val="3"/>
              <c:layout>
                <c:manualLayout>
                  <c:x val="3.7713469994943724E-2"/>
                  <c:y val="-2.522121355995937E-2"/>
                </c:manualLayout>
              </c:layout>
              <c:tx>
                <c:rich>
                  <a:bodyPr/>
                  <a:lstStyle/>
                  <a:p>
                    <a:r>
                      <a:rPr lang="en-US" baseline="0">
                        <a:solidFill>
                          <a:schemeClr val="tx1"/>
                        </a:solidFill>
                      </a:rPr>
                      <a:t>Conclusion </a:t>
                    </a:r>
                    <a:fld id="{3E154804-8CDC-49D1-9E86-3825115BD664}"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3C0-4F90-8251-773419E3987A}"/>
                </c:ext>
              </c:extLst>
            </c:dLbl>
            <c:dLbl>
              <c:idx val="4"/>
              <c:layout>
                <c:manualLayout>
                  <c:x val="-7.26606249088117E-2"/>
                  <c:y val="9.6573086082304707E-2"/>
                </c:manualLayout>
              </c:layout>
              <c:tx>
                <c:rich>
                  <a:bodyPr/>
                  <a:lstStyle/>
                  <a:p>
                    <a:r>
                      <a:rPr lang="en-US"/>
                      <a:t>Discussion</a:t>
                    </a:r>
                    <a:r>
                      <a:rPr lang="en-US" baseline="0"/>
                      <a:t> </a:t>
                    </a:r>
                    <a:fld id="{64EE6B13-8EFB-414E-94D5-557EBB59341B}" type="PERCENTAGE">
                      <a:rPr lang="en-US"/>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A3C0-4F90-8251-773419E3987A}"/>
                </c:ext>
              </c:extLst>
            </c:dLbl>
            <c:dLbl>
              <c:idx val="5"/>
              <c:layout>
                <c:manualLayout>
                  <c:x val="-8.6735629785221244E-2"/>
                  <c:y val="5.9475420206496536E-2"/>
                </c:manualLayout>
              </c:layout>
              <c:tx>
                <c:rich>
                  <a:bodyPr/>
                  <a:lstStyle/>
                  <a:p>
                    <a:r>
                      <a:rPr lang="en-US"/>
                      <a:t>Figure </a:t>
                    </a:r>
                    <a:fld id="{88312C4E-D83A-4332-A2F9-5F9DB5A6BCA2}"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A3C0-4F90-8251-773419E3987A}"/>
                </c:ext>
              </c:extLst>
            </c:dLbl>
            <c:dLbl>
              <c:idx val="6"/>
              <c:layout>
                <c:manualLayout>
                  <c:x val="-0.12377020079188869"/>
                  <c:y val="1.5890757679986971E-2"/>
                </c:manualLayout>
              </c:layout>
              <c:tx>
                <c:rich>
                  <a:bodyPr/>
                  <a:lstStyle/>
                  <a:p>
                    <a:r>
                      <a:rPr lang="en-US"/>
                      <a:t>Introduction </a:t>
                    </a:r>
                    <a:fld id="{C5D1130D-3126-44DF-B0AD-79679FFC948D}"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A3C0-4F90-8251-773419E3987A}"/>
                </c:ext>
              </c:extLst>
            </c:dLbl>
            <c:dLbl>
              <c:idx val="7"/>
              <c:layout>
                <c:manualLayout>
                  <c:x val="-4.1580488289892616E-2"/>
                  <c:y val="-0.15032255962576363"/>
                </c:manualLayout>
              </c:layout>
              <c:tx>
                <c:rich>
                  <a:bodyPr/>
                  <a:lstStyle/>
                  <a:p>
                    <a:r>
                      <a:rPr lang="en-US"/>
                      <a:t>Methods </a:t>
                    </a:r>
                    <a:fld id="{97D96A04-095F-4C73-A92A-BC16AC87DE6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A3C0-4F90-8251-773419E3987A}"/>
                </c:ext>
              </c:extLst>
            </c:dLbl>
            <c:dLbl>
              <c:idx val="8"/>
              <c:layout>
                <c:manualLayout>
                  <c:x val="0.16882019301567738"/>
                  <c:y val="7.036293175799662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Results </a:t>
                    </a:r>
                    <a:fld id="{B438E9CD-EFAF-4308-BE57-10F3629057B9}"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477290112917935"/>
                      <c:h val="0.10771954128624066"/>
                    </c:manualLayout>
                  </c15:layout>
                  <c15:dlblFieldTable/>
                  <c15:showDataLabelsRange val="0"/>
                </c:ext>
                <c:ext xmlns:c16="http://schemas.microsoft.com/office/drawing/2014/chart" uri="{C3380CC4-5D6E-409C-BE32-E72D297353CC}">
                  <c16:uniqueId val="{00000013-A3C0-4F90-8251-773419E3987A}"/>
                </c:ext>
              </c:extLst>
            </c:dLbl>
            <c:dLbl>
              <c:idx val="9"/>
              <c:layout>
                <c:manualLayout>
                  <c:x val="-0.10277258493030189"/>
                  <c:y val="-1.107331974246817E-2"/>
                </c:manualLayout>
              </c:layout>
              <c:tx>
                <c:rich>
                  <a:bodyPr/>
                  <a:lstStyle/>
                  <a:p>
                    <a:r>
                      <a:rPr lang="en-US" baseline="0">
                        <a:solidFill>
                          <a:schemeClr val="tx1"/>
                        </a:solidFill>
                      </a:rPr>
                      <a:t>Supplementary material </a:t>
                    </a:r>
                    <a:fld id="{6063F4CD-D02B-4C42-801E-CC83C54FD9D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A3C0-4F90-8251-773419E3987A}"/>
                </c:ext>
              </c:extLst>
            </c:dLbl>
            <c:dLbl>
              <c:idx val="10"/>
              <c:layout>
                <c:manualLayout>
                  <c:x val="-8.6212686529647559E-2"/>
                  <c:y val="-8.4298715768446678E-2"/>
                </c:manualLayout>
              </c:layout>
              <c:tx>
                <c:rich>
                  <a:bodyPr/>
                  <a:lstStyle/>
                  <a:p>
                    <a:r>
                      <a:rPr lang="en-US" baseline="0">
                        <a:solidFill>
                          <a:schemeClr val="tx1"/>
                        </a:solidFill>
                      </a:rPr>
                      <a:t>Title </a:t>
                    </a:r>
                    <a:fld id="{DEE1381A-BB5F-40FA-85AA-0A88BD52BDF9}"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A3C0-4F90-8251-773419E398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'Analysis-section2'!$E$1:$P$1</c15:sqref>
                  </c15:fullRef>
                </c:ext>
              </c:extLst>
              <c:f>('Analysis-section2'!$E$1:$F$1,'Analysis-section2'!$H$1:$P$1)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'Analysis-section2'!$E$275:$P$275</c15:sqref>
                  </c15:fullRef>
                </c:ext>
              </c:extLst>
              <c:f>('Analysis-section2'!$E$275:$F$275,'Analysis-section2'!$H$275:$P$275)</c:f>
              <c:numCache>
                <c:formatCode>0.00%</c:formatCode>
                <c:ptCount val="11"/>
                <c:pt idx="0">
                  <c:v>2.1903959561920809E-2</c:v>
                </c:pt>
                <c:pt idx="1">
                  <c:v>1.6849199663016006E-3</c:v>
                </c:pt>
                <c:pt idx="2">
                  <c:v>5.8972198820556026E-3</c:v>
                </c:pt>
                <c:pt idx="3">
                  <c:v>5.8972198820556026E-3</c:v>
                </c:pt>
                <c:pt idx="4">
                  <c:v>7.1609098567818025E-2</c:v>
                </c:pt>
                <c:pt idx="5">
                  <c:v>7.6663858466722828E-2</c:v>
                </c:pt>
                <c:pt idx="6">
                  <c:v>5.3917438921651219E-2</c:v>
                </c:pt>
                <c:pt idx="7">
                  <c:v>0.29738837405223251</c:v>
                </c:pt>
                <c:pt idx="8">
                  <c:v>0.35299073294018535</c:v>
                </c:pt>
                <c:pt idx="9">
                  <c:v>1.4321819713563605E-2</c:v>
                </c:pt>
                <c:pt idx="10">
                  <c:v>1.6849199663016006E-3</c:v>
                </c:pt>
              </c:numCache>
            </c:numRef>
          </c:val>
          <c:extLst>
            <c:ext xmlns:c15="http://schemas.microsoft.com/office/drawing/2012/chart" uri="{02D57815-91ED-43cb-92C2-25804820EDAC}">
              <c15:categoryFilterExceptions>
                <c15:categoryFilterException>
                  <c15:sqref>'Analysis-section2'!$G$275</c15:sqref>
                  <c15:spPr xmlns:c15="http://schemas.microsoft.com/office/drawing/2012/chart">
                    <a:solidFill>
                      <a:srgbClr val="FF3399"/>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9.4092455476869105E-2"/>
                        <c:y val="0.1249917277175254"/>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a:t>
                          </a:r>
                          <a:r>
                            <a:rPr lang="en-US" baseline="0"/>
                            <a:t> provide) </a:t>
                          </a:r>
                          <a:fld id="{D54CBF7A-D193-4DC7-89D5-32662BE9BA3E}" type="PERCENTAGE">
                            <a:rPr lang="en-US"/>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uri="{CE6537A1-D6FC-4f65-9D91-7224C49458BB}">
                        <c15:layout>
                          <c:manualLayout>
                            <c:w val="0.12979292108643425"/>
                            <c:h val="7.1083935414090943E-2"/>
                          </c:manualLayout>
                        </c15:layout>
                        <c15:dlblFieldTable/>
                        <c15:showDataLabelsRange val="0"/>
                      </c:ext>
                      <c:ext xmlns:c16="http://schemas.microsoft.com/office/drawing/2014/chart" uri="{C3380CC4-5D6E-409C-BE32-E72D297353CC}">
                        <c16:uniqueId val="{00000017-2772-41F0-A7D1-5B4F8DCDDC54}"/>
                      </c:ext>
                    </c:extLst>
                  </c15:dLbl>
                </c15:categoryFilterException>
              </c15:categoryFilterExceptions>
            </c:ext>
            <c:ext xmlns:c16="http://schemas.microsoft.com/office/drawing/2014/chart" uri="{C3380CC4-5D6E-409C-BE32-E72D297353CC}">
              <c16:uniqueId val="{00000018-A3C0-4F90-8251-773419E398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07B-405E-9724-53ABE0BA4075}"/>
              </c:ext>
            </c:extLst>
          </c:dPt>
          <c:dPt>
            <c:idx val="1"/>
            <c:bubble3D val="0"/>
            <c:spPr>
              <a:solidFill>
                <a:schemeClr val="bg2">
                  <a:lumMod val="1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07B-405E-9724-53ABE0BA407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07B-405E-9724-53ABE0BA4075}"/>
              </c:ext>
            </c:extLst>
          </c:dPt>
          <c:dPt>
            <c:idx val="3"/>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07B-405E-9724-53ABE0BA4075}"/>
              </c:ext>
            </c:extLst>
          </c:dPt>
          <c:dPt>
            <c:idx val="4"/>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07B-405E-9724-53ABE0BA4075}"/>
              </c:ext>
            </c:extLst>
          </c:dPt>
          <c:dPt>
            <c:idx val="5"/>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07B-405E-9724-53ABE0BA4075}"/>
              </c:ext>
            </c:extLst>
          </c:dPt>
          <c:dPt>
            <c:idx val="6"/>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07B-405E-9724-53ABE0BA4075}"/>
              </c:ext>
            </c:extLst>
          </c:dPt>
          <c:dPt>
            <c:idx val="7"/>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07B-405E-9724-53ABE0BA4075}"/>
              </c:ext>
            </c:extLst>
          </c:dPt>
          <c:dPt>
            <c:idx val="8"/>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07B-405E-9724-53ABE0BA4075}"/>
              </c:ext>
            </c:extLst>
          </c:dPt>
          <c:dPt>
            <c:idx val="9"/>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07B-405E-9724-53ABE0BA4075}"/>
              </c:ext>
            </c:extLst>
          </c:dPt>
          <c:dPt>
            <c:idx val="1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E07B-405E-9724-53ABE0BA4075}"/>
              </c:ext>
            </c:extLst>
          </c:dPt>
          <c:dLbls>
            <c:dLbl>
              <c:idx val="0"/>
              <c:layout>
                <c:manualLayout>
                  <c:x val="-3.7770874052523051E-2"/>
                  <c:y val="-9.7134752851349732E-2"/>
                </c:manualLayout>
              </c:layout>
              <c:tx>
                <c:rich>
                  <a:bodyPr/>
                  <a:lstStyle/>
                  <a:p>
                    <a:r>
                      <a:rPr lang="en-US" baseline="0">
                        <a:solidFill>
                          <a:schemeClr val="tx1"/>
                        </a:solidFill>
                      </a:rPr>
                      <a:t>Abstract </a:t>
                    </a:r>
                    <a:fld id="{177E5DB9-7B26-47B5-8485-859466EC239F}"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7B-405E-9724-53ABE0BA4075}"/>
                </c:ext>
              </c:extLst>
            </c:dLbl>
            <c:dLbl>
              <c:idx val="1"/>
              <c:layout>
                <c:manualLayout>
                  <c:x val="4.8676488239730704E-2"/>
                  <c:y val="-9.2985545649933291E-2"/>
                </c:manualLayout>
              </c:layout>
              <c:tx>
                <c:rich>
                  <a:bodyPr/>
                  <a:lstStyle/>
                  <a:p>
                    <a:r>
                      <a:rPr lang="en-US" baseline="0">
                        <a:solidFill>
                          <a:schemeClr val="tx1"/>
                        </a:solidFill>
                      </a:rPr>
                      <a:t>Acknowledgments </a:t>
                    </a:r>
                    <a:fld id="{B70C6F07-9466-41A8-8F21-49D7D2053CDE}"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7B-405E-9724-53ABE0BA4075}"/>
                </c:ext>
              </c:extLst>
            </c:dLbl>
            <c:dLbl>
              <c:idx val="2"/>
              <c:layout>
                <c:manualLayout>
                  <c:x val="3.2419566350706551E-2"/>
                  <c:y val="-6.2296310952298373E-2"/>
                </c:manualLayout>
              </c:layout>
              <c:tx>
                <c:rich>
                  <a:bodyPr/>
                  <a:lstStyle/>
                  <a:p>
                    <a:r>
                      <a:rPr lang="en-US" baseline="0">
                        <a:solidFill>
                          <a:schemeClr val="tx1"/>
                        </a:solidFill>
                      </a:rPr>
                      <a:t>Case study </a:t>
                    </a:r>
                    <a:fld id="{408BC4CD-FAF1-41E2-8A71-F5B38302F95C}"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7B-405E-9724-53ABE0BA4075}"/>
                </c:ext>
              </c:extLst>
            </c:dLbl>
            <c:dLbl>
              <c:idx val="3"/>
              <c:layout>
                <c:manualLayout>
                  <c:x val="1.5985846293307154E-2"/>
                  <c:y val="-3.4795510874106213E-2"/>
                </c:manualLayout>
              </c:layout>
              <c:tx>
                <c:rich>
                  <a:bodyPr/>
                  <a:lstStyle/>
                  <a:p>
                    <a:r>
                      <a:rPr lang="en-US" baseline="0">
                        <a:solidFill>
                          <a:schemeClr val="tx1"/>
                        </a:solidFill>
                      </a:rPr>
                      <a:t>Conclusion </a:t>
                    </a:r>
                    <a:fld id="{B9178C23-E0A9-4CEF-9D07-1317C22C2E83}"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07B-405E-9724-53ABE0BA4075}"/>
                </c:ext>
              </c:extLst>
            </c:dLbl>
            <c:dLbl>
              <c:idx val="4"/>
              <c:layout>
                <c:manualLayout>
                  <c:x val="-6.6715051962314115E-2"/>
                  <c:y val="7.8689005279667629E-2"/>
                </c:manualLayout>
              </c:layout>
              <c:tx>
                <c:rich>
                  <a:bodyPr/>
                  <a:lstStyle/>
                  <a:p>
                    <a:r>
                      <a:rPr lang="en-US"/>
                      <a:t>Discussion </a:t>
                    </a:r>
                    <a:fld id="{2A79FC2C-8A79-40FB-B40C-FF66573E2252}"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07B-405E-9724-53ABE0BA4075}"/>
                </c:ext>
              </c:extLst>
            </c:dLbl>
            <c:dLbl>
              <c:idx val="5"/>
              <c:layout>
                <c:manualLayout>
                  <c:x val="-6.2251206124046804E-2"/>
                  <c:y val="6.4601520335221735E-2"/>
                </c:manualLayout>
              </c:layout>
              <c:tx>
                <c:rich>
                  <a:bodyPr/>
                  <a:lstStyle/>
                  <a:p>
                    <a:r>
                      <a:rPr lang="en-US"/>
                      <a:t>Figure </a:t>
                    </a:r>
                    <a:fld id="{1646ADA0-37BD-4EF0-B518-0F6A61FF6715}"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07B-405E-9724-53ABE0BA4075}"/>
                </c:ext>
              </c:extLst>
            </c:dLbl>
            <c:dLbl>
              <c:idx val="6"/>
              <c:layout>
                <c:manualLayout>
                  <c:x val="-0.10769617318741009"/>
                  <c:y val="5.1231814977803131E-2"/>
                </c:manualLayout>
              </c:layout>
              <c:tx>
                <c:rich>
                  <a:bodyPr/>
                  <a:lstStyle/>
                  <a:p>
                    <a:r>
                      <a:rPr lang="en-US"/>
                      <a:t>Introduction </a:t>
                    </a:r>
                    <a:fld id="{508B4B9C-CECC-47DA-8245-0328294950C0}"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07B-405E-9724-53ABE0BA4075}"/>
                </c:ext>
              </c:extLst>
            </c:dLbl>
            <c:dLbl>
              <c:idx val="7"/>
              <c:layout>
                <c:manualLayout>
                  <c:x val="3.0255888196376521E-2"/>
                  <c:y val="-0.17012054963929454"/>
                </c:manualLayout>
              </c:layout>
              <c:tx>
                <c:rich>
                  <a:bodyPr/>
                  <a:lstStyle/>
                  <a:p>
                    <a:r>
                      <a:rPr lang="en-US"/>
                      <a:t>Methods </a:t>
                    </a:r>
                    <a:fld id="{BB7A203C-BDAF-4B3F-854C-9B605C0908B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07B-405E-9724-53ABE0BA4075}"/>
                </c:ext>
              </c:extLst>
            </c:dLbl>
            <c:dLbl>
              <c:idx val="8"/>
              <c:layout>
                <c:manualLayout>
                  <c:x val="0.10759305025322782"/>
                  <c:y val="7.6048323025927969E-2"/>
                </c:manualLayout>
              </c:layout>
              <c:tx>
                <c:rich>
                  <a:bodyPr/>
                  <a:lstStyle/>
                  <a:p>
                    <a:r>
                      <a:rPr lang="en-US"/>
                      <a:t>Results </a:t>
                    </a:r>
                    <a:fld id="{1C013931-5AE9-4C97-AB9C-93153FA65B8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07B-405E-9724-53ABE0BA4075}"/>
                </c:ext>
              </c:extLst>
            </c:dLbl>
            <c:dLbl>
              <c:idx val="9"/>
              <c:layout>
                <c:manualLayout>
                  <c:x val="-0.11187203619536618"/>
                  <c:y val="-1.3081575395533923E-2"/>
                </c:manualLayout>
              </c:layout>
              <c:tx>
                <c:rich>
                  <a:bodyPr/>
                  <a:lstStyle/>
                  <a:p>
                    <a:r>
                      <a:rPr lang="en-US" baseline="0">
                        <a:solidFill>
                          <a:schemeClr val="tx1"/>
                        </a:solidFill>
                      </a:rPr>
                      <a:t>Supplementary material </a:t>
                    </a:r>
                    <a:fld id="{F6434554-EF31-40FF-9580-156E39043624}"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07B-405E-9724-53ABE0BA4075}"/>
                </c:ext>
              </c:extLst>
            </c:dLbl>
            <c:dLbl>
              <c:idx val="10"/>
              <c:layout>
                <c:manualLayout>
                  <c:x val="-0.105774682771013"/>
                  <c:y val="-7.7701931081620892E-2"/>
                </c:manualLayout>
              </c:layout>
              <c:tx>
                <c:rich>
                  <a:bodyPr/>
                  <a:lstStyle/>
                  <a:p>
                    <a:r>
                      <a:rPr lang="en-US" baseline="0">
                        <a:solidFill>
                          <a:schemeClr val="tx1"/>
                        </a:solidFill>
                      </a:rPr>
                      <a:t>Title </a:t>
                    </a:r>
                    <a:fld id="{E1A764BA-0096-4D34-AE26-E3C0D58319CD}"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07B-405E-9724-53ABE0BA40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'Analysis-section2'!$T$1:$AE$1</c15:sqref>
                  </c15:fullRef>
                </c:ext>
              </c:extLst>
              <c:f>('Analysis-section2'!$T$1:$U$1,'Analysis-section2'!$W$1:$AE$1)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'Analysis-section2'!$T$275:$AE$275</c15:sqref>
                  </c15:fullRef>
                </c:ext>
              </c:extLst>
              <c:f>('Analysis-section2'!$T$275:$U$275,'Analysis-section2'!$W$275:$AE$275)</c:f>
              <c:numCache>
                <c:formatCode>0.00%</c:formatCode>
                <c:ptCount val="11"/>
                <c:pt idx="0">
                  <c:v>1.6992734593837534E-2</c:v>
                </c:pt>
                <c:pt idx="1">
                  <c:v>4.2016806722689074E-3</c:v>
                </c:pt>
                <c:pt idx="2">
                  <c:v>7.3529411764705881E-3</c:v>
                </c:pt>
                <c:pt idx="3">
                  <c:v>1.3888888888888888E-2</c:v>
                </c:pt>
                <c:pt idx="4">
                  <c:v>4.0311996010525424E-2</c:v>
                </c:pt>
                <c:pt idx="5">
                  <c:v>4.1564940370087428E-2</c:v>
                </c:pt>
                <c:pt idx="6">
                  <c:v>6.0884735838779951E-2</c:v>
                </c:pt>
                <c:pt idx="7">
                  <c:v>0.41078623800663278</c:v>
                </c:pt>
                <c:pt idx="8">
                  <c:v>0.26834399994713465</c:v>
                </c:pt>
                <c:pt idx="9">
                  <c:v>7.2712418300653597E-3</c:v>
                </c:pt>
                <c:pt idx="10">
                  <c:v>4.0849673202614381E-3</c:v>
                </c:pt>
              </c:numCache>
            </c:numRef>
          </c:val>
          <c:extLst>
            <c:ext xmlns:c15="http://schemas.microsoft.com/office/drawing/2012/chart" uri="{02D57815-91ED-43cb-92C2-25804820EDAC}">
              <c15:categoryFilterExceptions>
                <c15:categoryFilterException>
                  <c15:sqref>'Analysis-section2'!$V$275</c15:sqref>
                  <c15:spPr xmlns:c15="http://schemas.microsoft.com/office/drawing/2012/chart">
                    <a:solidFill>
                      <a:srgbClr val="FF3399"/>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0.11006234626733047"/>
                        <c:y val="0.15345559116360721"/>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 provide) </a:t>
                          </a:r>
                          <a:fld id="{189241F8-77D7-4346-BB38-F52634F81688}"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uri="{CE6537A1-D6FC-4f65-9D91-7224C49458BB}">
                        <c15:layout>
                          <c:manualLayout>
                            <c:w val="0.1525449083023255"/>
                            <c:h val="0.1141846482048553"/>
                          </c:manualLayout>
                        </c15:layout>
                        <c15:dlblFieldTable/>
                        <c15:showDataLabelsRange val="0"/>
                      </c:ext>
                      <c:ext xmlns:c16="http://schemas.microsoft.com/office/drawing/2014/chart" uri="{C3380CC4-5D6E-409C-BE32-E72D297353CC}">
                        <c16:uniqueId val="{00000017-92EB-4848-9466-CC9B82D69BB0}"/>
                      </c:ext>
                    </c:extLst>
                  </c15:dLbl>
                </c15:categoryFilterException>
              </c15:categoryFilterExceptions>
            </c:ext>
            <c:ext xmlns:c16="http://schemas.microsoft.com/office/drawing/2014/chart" uri="{C3380CC4-5D6E-409C-BE32-E72D297353CC}">
              <c16:uniqueId val="{00000018-E07B-405E-9724-53ABE0BA40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DA1C-413C-A67E-27428225792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A1C-413C-A67E-27428225792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6-DA1C-413C-A67E-274282257924}"/>
              </c:ext>
            </c:extLst>
          </c:dPt>
          <c:cat>
            <c:strRef>
              <c:f>'Analysis-class2'!$E$1:$H$1</c:f>
              <c:strCache>
                <c:ptCount val="4"/>
                <c:pt idx="0">
                  <c:v>Use</c:v>
                </c:pt>
                <c:pt idx="1">
                  <c:v>Compare</c:v>
                </c:pt>
                <c:pt idx="2">
                  <c:v>Background</c:v>
                </c:pt>
                <c:pt idx="3">
                  <c:v>Creation</c:v>
                </c:pt>
              </c:strCache>
            </c:strRef>
          </c:cat>
          <c:val>
            <c:numRef>
              <c:f>'Analysis-class2'!$E$275:$H$275</c:f>
              <c:numCache>
                <c:formatCode>0.00%</c:formatCode>
                <c:ptCount val="4"/>
                <c:pt idx="0">
                  <c:v>0.72535804549283911</c:v>
                </c:pt>
                <c:pt idx="1">
                  <c:v>3.3698399326032012E-3</c:v>
                </c:pt>
                <c:pt idx="2">
                  <c:v>0.13395113732097724</c:v>
                </c:pt>
                <c:pt idx="3">
                  <c:v>0.13732097725358045</c:v>
                </c:pt>
              </c:numCache>
            </c:numRef>
          </c:val>
          <c:extLst>
            <c:ext xmlns:c16="http://schemas.microsoft.com/office/drawing/2014/chart" uri="{C3380CC4-5D6E-409C-BE32-E72D297353CC}">
              <c16:uniqueId val="{00000000-DA1C-413C-A67E-274282257924}"/>
            </c:ext>
          </c:extLst>
        </c:ser>
        <c:dLbls>
          <c:showLegendKey val="0"/>
          <c:showVal val="0"/>
          <c:showCatName val="0"/>
          <c:showSerName val="0"/>
          <c:showPercent val="0"/>
          <c:showBubbleSize val="0"/>
        </c:dLbls>
        <c:gapWidth val="219"/>
        <c:overlap val="-27"/>
        <c:axId val="2107796944"/>
        <c:axId val="2107784656"/>
      </c:barChart>
      <c:catAx>
        <c:axId val="21077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84656"/>
        <c:crosses val="autoZero"/>
        <c:auto val="1"/>
        <c:lblAlgn val="ctr"/>
        <c:lblOffset val="100"/>
        <c:noMultiLvlLbl val="0"/>
      </c:catAx>
      <c:valAx>
        <c:axId val="2107784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96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Class repartition</a:t>
            </a:r>
          </a:p>
          <a:p>
            <a:pPr>
              <a:defRPr/>
            </a:pPr>
            <a:r>
              <a:rPr lang="fr-FR"/>
              <a:t>(by 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6-381A-4FB1-A183-9872F598B79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381A-4FB1-A183-9872F598B79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381A-4FB1-A183-9872F598B793}"/>
              </c:ext>
            </c:extLst>
          </c:dPt>
          <c:cat>
            <c:strRef>
              <c:f>'Analysis-class2'!$L$1:$O$1</c:f>
              <c:strCache>
                <c:ptCount val="4"/>
                <c:pt idx="0">
                  <c:v>Use</c:v>
                </c:pt>
                <c:pt idx="1">
                  <c:v>Compare</c:v>
                </c:pt>
                <c:pt idx="2">
                  <c:v>Background</c:v>
                </c:pt>
                <c:pt idx="3">
                  <c:v>Creation</c:v>
                </c:pt>
              </c:strCache>
            </c:strRef>
          </c:cat>
          <c:val>
            <c:numRef>
              <c:f>'Analysis-class2'!$L$275:$O$275</c:f>
              <c:numCache>
                <c:formatCode>0.00%</c:formatCode>
                <c:ptCount val="4"/>
                <c:pt idx="0">
                  <c:v>0.60975789122799573</c:v>
                </c:pt>
                <c:pt idx="1">
                  <c:v>3.3700980392156869E-3</c:v>
                </c:pt>
                <c:pt idx="2">
                  <c:v>0.14075154300821874</c:v>
                </c:pt>
                <c:pt idx="3">
                  <c:v>0.24612046772456994</c:v>
                </c:pt>
              </c:numCache>
            </c:numRef>
          </c:val>
          <c:extLst>
            <c:ext xmlns:c16="http://schemas.microsoft.com/office/drawing/2014/chart" uri="{C3380CC4-5D6E-409C-BE32-E72D297353CC}">
              <c16:uniqueId val="{00000000-381A-4FB1-A183-9872F598B793}"/>
            </c:ext>
          </c:extLst>
        </c:ser>
        <c:dLbls>
          <c:showLegendKey val="0"/>
          <c:showVal val="0"/>
          <c:showCatName val="0"/>
          <c:showSerName val="0"/>
          <c:showPercent val="0"/>
          <c:showBubbleSize val="0"/>
        </c:dLbls>
        <c:gapWidth val="219"/>
        <c:overlap val="-27"/>
        <c:axId val="89731712"/>
        <c:axId val="89538576"/>
      </c:barChart>
      <c:catAx>
        <c:axId val="897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8576"/>
        <c:crosses val="autoZero"/>
        <c:auto val="1"/>
        <c:lblAlgn val="ctr"/>
        <c:lblOffset val="100"/>
        <c:noMultiLvlLbl val="0"/>
      </c:catAx>
      <c:valAx>
        <c:axId val="89538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endParaRPr lang="fr-FR" baseline="0"/>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3B9-4511-A589-011D2605D41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3B9-4511-A589-011D2605D41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3B9-4511-A589-011D2605D41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3B9-4511-A589-011D2605D4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'Analysis-class2'!$L$1:$O$1</c:f>
              <c:strCache>
                <c:ptCount val="4"/>
                <c:pt idx="0">
                  <c:v>Use</c:v>
                </c:pt>
                <c:pt idx="1">
                  <c:v>Compare</c:v>
                </c:pt>
                <c:pt idx="2">
                  <c:v>Background</c:v>
                </c:pt>
                <c:pt idx="3">
                  <c:v>Creation</c:v>
                </c:pt>
              </c:strCache>
            </c:strRef>
          </c:cat>
          <c:val>
            <c:numRef>
              <c:f>'Analysis-class2'!$L$275:$O$275</c:f>
              <c:numCache>
                <c:formatCode>0.00%</c:formatCode>
                <c:ptCount val="4"/>
                <c:pt idx="0">
                  <c:v>0.60975789122799573</c:v>
                </c:pt>
                <c:pt idx="1">
                  <c:v>3.3700980392156869E-3</c:v>
                </c:pt>
                <c:pt idx="2">
                  <c:v>0.14075154300821874</c:v>
                </c:pt>
                <c:pt idx="3">
                  <c:v>0.24612046772456994</c:v>
                </c:pt>
              </c:numCache>
            </c:numRef>
          </c:val>
          <c:extLst>
            <c:ext xmlns:c16="http://schemas.microsoft.com/office/drawing/2014/chart" uri="{C3380CC4-5D6E-409C-BE32-E72D297353CC}">
              <c16:uniqueId val="{00000000-0556-4746-8E4D-9CB27CC64A3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20</xdr:col>
      <xdr:colOff>212912</xdr:colOff>
      <xdr:row>275</xdr:row>
      <xdr:rowOff>78441</xdr:rowOff>
    </xdr:from>
    <xdr:to>
      <xdr:col>29</xdr:col>
      <xdr:colOff>302559</xdr:colOff>
      <xdr:row>304</xdr:row>
      <xdr:rowOff>67235</xdr:rowOff>
    </xdr:to>
    <xdr:graphicFrame macro="">
      <xdr:nvGraphicFramePr>
        <xdr:cNvPr id="2" name="Graphique 1">
          <a:extLst>
            <a:ext uri="{FF2B5EF4-FFF2-40B4-BE49-F238E27FC236}">
              <a16:creationId xmlns:a16="http://schemas.microsoft.com/office/drawing/2014/main" id="{8C809FA2-1D51-42F0-A921-2532EED54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749511</xdr:colOff>
      <xdr:row>276</xdr:row>
      <xdr:rowOff>61792</xdr:rowOff>
    </xdr:from>
    <xdr:to>
      <xdr:col>13</xdr:col>
      <xdr:colOff>340177</xdr:colOff>
      <xdr:row>305</xdr:row>
      <xdr:rowOff>40822</xdr:rowOff>
    </xdr:to>
    <xdr:graphicFrame macro="">
      <xdr:nvGraphicFramePr>
        <xdr:cNvPr id="3" name="Graphique 2">
          <a:extLst>
            <a:ext uri="{FF2B5EF4-FFF2-40B4-BE49-F238E27FC236}">
              <a16:creationId xmlns:a16="http://schemas.microsoft.com/office/drawing/2014/main" id="{251FCDDD-FABD-416C-B053-9E342A0CC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302559</xdr:colOff>
      <xdr:row>306</xdr:row>
      <xdr:rowOff>124385</xdr:rowOff>
    </xdr:from>
    <xdr:to>
      <xdr:col>14</xdr:col>
      <xdr:colOff>1176617</xdr:colOff>
      <xdr:row>337</xdr:row>
      <xdr:rowOff>112059</xdr:rowOff>
    </xdr:to>
    <xdr:graphicFrame macro="">
      <xdr:nvGraphicFramePr>
        <xdr:cNvPr id="4" name="Graphique 3">
          <a:extLst>
            <a:ext uri="{FF2B5EF4-FFF2-40B4-BE49-F238E27FC236}">
              <a16:creationId xmlns:a16="http://schemas.microsoft.com/office/drawing/2014/main" id="{55FC19EF-DD45-42E7-81ED-9A36B7176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306</xdr:row>
      <xdr:rowOff>112059</xdr:rowOff>
    </xdr:from>
    <xdr:to>
      <xdr:col>32</xdr:col>
      <xdr:colOff>168088</xdr:colOff>
      <xdr:row>337</xdr:row>
      <xdr:rowOff>99733</xdr:rowOff>
    </xdr:to>
    <xdr:graphicFrame macro="">
      <xdr:nvGraphicFramePr>
        <xdr:cNvPr id="8" name="Graphique 7">
          <a:extLst>
            <a:ext uri="{FF2B5EF4-FFF2-40B4-BE49-F238E27FC236}">
              <a16:creationId xmlns:a16="http://schemas.microsoft.com/office/drawing/2014/main" id="{C2B4AFCC-3465-4322-BBEA-2DC8B749F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299357</xdr:colOff>
      <xdr:row>338</xdr:row>
      <xdr:rowOff>68036</xdr:rowOff>
    </xdr:from>
    <xdr:to>
      <xdr:col>14</xdr:col>
      <xdr:colOff>1173415</xdr:colOff>
      <xdr:row>369</xdr:row>
      <xdr:rowOff>55710</xdr:rowOff>
    </xdr:to>
    <xdr:graphicFrame macro="">
      <xdr:nvGraphicFramePr>
        <xdr:cNvPr id="9" name="Graphique 8">
          <a:extLst>
            <a:ext uri="{FF2B5EF4-FFF2-40B4-BE49-F238E27FC236}">
              <a16:creationId xmlns:a16="http://schemas.microsoft.com/office/drawing/2014/main" id="{CBAD6BDA-8A7B-4C29-B782-41AA527BC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338</xdr:row>
      <xdr:rowOff>103909</xdr:rowOff>
    </xdr:from>
    <xdr:to>
      <xdr:col>32</xdr:col>
      <xdr:colOff>168088</xdr:colOff>
      <xdr:row>369</xdr:row>
      <xdr:rowOff>91583</xdr:rowOff>
    </xdr:to>
    <xdr:graphicFrame macro="">
      <xdr:nvGraphicFramePr>
        <xdr:cNvPr id="10" name="Graphique 9">
          <a:extLst>
            <a:ext uri="{FF2B5EF4-FFF2-40B4-BE49-F238E27FC236}">
              <a16:creationId xmlns:a16="http://schemas.microsoft.com/office/drawing/2014/main" id="{37F52865-6AF1-428C-A053-6CFE42429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277</xdr:row>
      <xdr:rowOff>14287</xdr:rowOff>
    </xdr:from>
    <xdr:to>
      <xdr:col>9</xdr:col>
      <xdr:colOff>0</xdr:colOff>
      <xdr:row>291</xdr:row>
      <xdr:rowOff>90487</xdr:rowOff>
    </xdr:to>
    <xdr:graphicFrame macro="">
      <xdr:nvGraphicFramePr>
        <xdr:cNvPr id="2" name="Graphique 1">
          <a:extLst>
            <a:ext uri="{FF2B5EF4-FFF2-40B4-BE49-F238E27FC236}">
              <a16:creationId xmlns:a16="http://schemas.microsoft.com/office/drawing/2014/main" id="{175B8A8B-7208-4B5B-9C66-275EB83CE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277</xdr:row>
      <xdr:rowOff>14287</xdr:rowOff>
    </xdr:from>
    <xdr:to>
      <xdr:col>16</xdr:col>
      <xdr:colOff>0</xdr:colOff>
      <xdr:row>291</xdr:row>
      <xdr:rowOff>90487</xdr:rowOff>
    </xdr:to>
    <xdr:graphicFrame macro="">
      <xdr:nvGraphicFramePr>
        <xdr:cNvPr id="3" name="Graphique 2">
          <a:extLst>
            <a:ext uri="{FF2B5EF4-FFF2-40B4-BE49-F238E27FC236}">
              <a16:creationId xmlns:a16="http://schemas.microsoft.com/office/drawing/2014/main" id="{48739774-034D-4809-B831-22927975A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291</xdr:row>
      <xdr:rowOff>138112</xdr:rowOff>
    </xdr:from>
    <xdr:to>
      <xdr:col>16</xdr:col>
      <xdr:colOff>4762</xdr:colOff>
      <xdr:row>306</xdr:row>
      <xdr:rowOff>23812</xdr:rowOff>
    </xdr:to>
    <xdr:graphicFrame macro="">
      <xdr:nvGraphicFramePr>
        <xdr:cNvPr id="4" name="Graphique 3">
          <a:extLst>
            <a:ext uri="{FF2B5EF4-FFF2-40B4-BE49-F238E27FC236}">
              <a16:creationId xmlns:a16="http://schemas.microsoft.com/office/drawing/2014/main" id="{285A5D23-5802-4F68-8378-1EC45D274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xdr:colOff>
      <xdr:row>291</xdr:row>
      <xdr:rowOff>147637</xdr:rowOff>
    </xdr:from>
    <xdr:to>
      <xdr:col>9</xdr:col>
      <xdr:colOff>4762</xdr:colOff>
      <xdr:row>306</xdr:row>
      <xdr:rowOff>33337</xdr:rowOff>
    </xdr:to>
    <xdr:graphicFrame macro="">
      <xdr:nvGraphicFramePr>
        <xdr:cNvPr id="5" name="Graphique 4">
          <a:extLst>
            <a:ext uri="{FF2B5EF4-FFF2-40B4-BE49-F238E27FC236}">
              <a16:creationId xmlns:a16="http://schemas.microsoft.com/office/drawing/2014/main" id="{E29E71D2-43BE-4E7F-A7FB-DDB941D11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470647</xdr:colOff>
      <xdr:row>20</xdr:row>
      <xdr:rowOff>95250</xdr:rowOff>
    </xdr:from>
    <xdr:to>
      <xdr:col>14</xdr:col>
      <xdr:colOff>461121</xdr:colOff>
      <xdr:row>62</xdr:row>
      <xdr:rowOff>165287</xdr:rowOff>
    </xdr:to>
    <xdr:graphicFrame macro="">
      <xdr:nvGraphicFramePr>
        <xdr:cNvPr id="2" name="Graphique 1">
          <a:extLst>
            <a:ext uri="{FF2B5EF4-FFF2-40B4-BE49-F238E27FC236}">
              <a16:creationId xmlns:a16="http://schemas.microsoft.com/office/drawing/2014/main" id="{878FE1B3-EA99-45FE-B843-F140CE22B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276</xdr:row>
      <xdr:rowOff>13853</xdr:rowOff>
    </xdr:from>
    <xdr:to>
      <xdr:col>27</xdr:col>
      <xdr:colOff>0</xdr:colOff>
      <xdr:row>340</xdr:row>
      <xdr:rowOff>173182</xdr:rowOff>
    </xdr:to>
    <xdr:graphicFrame macro="">
      <xdr:nvGraphicFramePr>
        <xdr:cNvPr id="2" name="Graphique 1">
          <a:extLst>
            <a:ext uri="{FF2B5EF4-FFF2-40B4-BE49-F238E27FC236}">
              <a16:creationId xmlns:a16="http://schemas.microsoft.com/office/drawing/2014/main" id="{AF14AF3C-2FEF-42AC-A1B6-4A4B6DAFB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276</xdr:row>
      <xdr:rowOff>17318</xdr:rowOff>
    </xdr:from>
    <xdr:to>
      <xdr:col>52</xdr:col>
      <xdr:colOff>225136</xdr:colOff>
      <xdr:row>340</xdr:row>
      <xdr:rowOff>176647</xdr:rowOff>
    </xdr:to>
    <xdr:graphicFrame macro="">
      <xdr:nvGraphicFramePr>
        <xdr:cNvPr id="3" name="Graphique 2">
          <a:extLst>
            <a:ext uri="{FF2B5EF4-FFF2-40B4-BE49-F238E27FC236}">
              <a16:creationId xmlns:a16="http://schemas.microsoft.com/office/drawing/2014/main" id="{C016FD99-52E4-4376-A487-83DC31137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675408</xdr:colOff>
      <xdr:row>395</xdr:row>
      <xdr:rowOff>69273</xdr:rowOff>
    </xdr:from>
    <xdr:to>
      <xdr:col>22</xdr:col>
      <xdr:colOff>311726</xdr:colOff>
      <xdr:row>467</xdr:row>
      <xdr:rowOff>69273</xdr:rowOff>
    </xdr:to>
    <xdr:graphicFrame macro="">
      <xdr:nvGraphicFramePr>
        <xdr:cNvPr id="6" name="Graphique 5">
          <a:extLst>
            <a:ext uri="{FF2B5EF4-FFF2-40B4-BE49-F238E27FC236}">
              <a16:creationId xmlns:a16="http://schemas.microsoft.com/office/drawing/2014/main" id="{8C54F61E-1440-4FEA-BD74-DF250527C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346364</xdr:colOff>
      <xdr:row>395</xdr:row>
      <xdr:rowOff>65807</xdr:rowOff>
    </xdr:from>
    <xdr:to>
      <xdr:col>39</xdr:col>
      <xdr:colOff>34636</xdr:colOff>
      <xdr:row>467</xdr:row>
      <xdr:rowOff>51954</xdr:rowOff>
    </xdr:to>
    <xdr:graphicFrame macro="">
      <xdr:nvGraphicFramePr>
        <xdr:cNvPr id="7" name="Graphique 6">
          <a:extLst>
            <a:ext uri="{FF2B5EF4-FFF2-40B4-BE49-F238E27FC236}">
              <a16:creationId xmlns:a16="http://schemas.microsoft.com/office/drawing/2014/main" id="{5A6C98B1-67AE-4B76-8834-C363856E4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1058955</xdr:colOff>
      <xdr:row>548</xdr:row>
      <xdr:rowOff>1119</xdr:rowOff>
    </xdr:from>
    <xdr:to>
      <xdr:col>13</xdr:col>
      <xdr:colOff>593912</xdr:colOff>
      <xdr:row>579</xdr:row>
      <xdr:rowOff>33618</xdr:rowOff>
    </xdr:to>
    <xdr:graphicFrame macro="">
      <xdr:nvGraphicFramePr>
        <xdr:cNvPr id="2" name="Chart 1">
          <a:extLst>
            <a:ext uri="{FF2B5EF4-FFF2-40B4-BE49-F238E27FC236}">
              <a16:creationId xmlns:a16="http://schemas.microsoft.com/office/drawing/2014/main" id="{1BC76C06-DD70-4772-AE06-1A570502A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605117</xdr:colOff>
      <xdr:row>548</xdr:row>
      <xdr:rowOff>1120</xdr:rowOff>
    </xdr:from>
    <xdr:to>
      <xdr:col>28</xdr:col>
      <xdr:colOff>0</xdr:colOff>
      <xdr:row>579</xdr:row>
      <xdr:rowOff>33618</xdr:rowOff>
    </xdr:to>
    <xdr:graphicFrame macro="">
      <xdr:nvGraphicFramePr>
        <xdr:cNvPr id="3" name="Chart 2">
          <a:extLst>
            <a:ext uri="{FF2B5EF4-FFF2-40B4-BE49-F238E27FC236}">
              <a16:creationId xmlns:a16="http://schemas.microsoft.com/office/drawing/2014/main" id="{53E9F1AE-F4D9-4E95-8A61-F3ADE55B0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582</xdr:row>
      <xdr:rowOff>0</xdr:rowOff>
    </xdr:from>
    <xdr:to>
      <xdr:col>12</xdr:col>
      <xdr:colOff>448235</xdr:colOff>
      <xdr:row>612</xdr:row>
      <xdr:rowOff>178174</xdr:rowOff>
    </xdr:to>
    <xdr:graphicFrame macro="">
      <xdr:nvGraphicFramePr>
        <xdr:cNvPr id="4" name="Graphique 3">
          <a:extLst>
            <a:ext uri="{FF2B5EF4-FFF2-40B4-BE49-F238E27FC236}">
              <a16:creationId xmlns:a16="http://schemas.microsoft.com/office/drawing/2014/main" id="{67B0E8DC-EFF0-4100-A261-23FC0FA1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614</xdr:row>
      <xdr:rowOff>0</xdr:rowOff>
    </xdr:from>
    <xdr:to>
      <xdr:col>12</xdr:col>
      <xdr:colOff>448235</xdr:colOff>
      <xdr:row>644</xdr:row>
      <xdr:rowOff>178174</xdr:rowOff>
    </xdr:to>
    <xdr:graphicFrame macro="">
      <xdr:nvGraphicFramePr>
        <xdr:cNvPr id="5" name="Graphique 3">
          <a:extLst>
            <a:ext uri="{FF2B5EF4-FFF2-40B4-BE49-F238E27FC236}">
              <a16:creationId xmlns:a16="http://schemas.microsoft.com/office/drawing/2014/main" id="{A571D267-4189-4A3C-8D43-E5C030A9F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582</xdr:row>
      <xdr:rowOff>0</xdr:rowOff>
    </xdr:from>
    <xdr:to>
      <xdr:col>27</xdr:col>
      <xdr:colOff>638735</xdr:colOff>
      <xdr:row>612</xdr:row>
      <xdr:rowOff>178174</xdr:rowOff>
    </xdr:to>
    <xdr:graphicFrame macro="">
      <xdr:nvGraphicFramePr>
        <xdr:cNvPr id="6" name="Graphique 3">
          <a:extLst>
            <a:ext uri="{FF2B5EF4-FFF2-40B4-BE49-F238E27FC236}">
              <a16:creationId xmlns:a16="http://schemas.microsoft.com/office/drawing/2014/main" id="{A69EADE3-2CF7-4BE8-BB34-04FE930D0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614</xdr:row>
      <xdr:rowOff>0</xdr:rowOff>
    </xdr:from>
    <xdr:to>
      <xdr:col>27</xdr:col>
      <xdr:colOff>638735</xdr:colOff>
      <xdr:row>644</xdr:row>
      <xdr:rowOff>178174</xdr:rowOff>
    </xdr:to>
    <xdr:graphicFrame macro="">
      <xdr:nvGraphicFramePr>
        <xdr:cNvPr id="8" name="Graphique 3">
          <a:extLst>
            <a:ext uri="{FF2B5EF4-FFF2-40B4-BE49-F238E27FC236}">
              <a16:creationId xmlns:a16="http://schemas.microsoft.com/office/drawing/2014/main" id="{C84825A9-A782-4A9F-90B9-E34E155A7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548</xdr:row>
      <xdr:rowOff>185737</xdr:rowOff>
    </xdr:from>
    <xdr:to>
      <xdr:col>6</xdr:col>
      <xdr:colOff>133350</xdr:colOff>
      <xdr:row>563</xdr:row>
      <xdr:rowOff>71437</xdr:rowOff>
    </xdr:to>
    <xdr:graphicFrame macro="">
      <xdr:nvGraphicFramePr>
        <xdr:cNvPr id="2" name="Chart 1">
          <a:extLst>
            <a:ext uri="{FF2B5EF4-FFF2-40B4-BE49-F238E27FC236}">
              <a16:creationId xmlns:a16="http://schemas.microsoft.com/office/drawing/2014/main" id="{A0F0E4D6-A9B7-4462-BD4A-C5355950B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565</xdr:row>
      <xdr:rowOff>0</xdr:rowOff>
    </xdr:from>
    <xdr:to>
      <xdr:col>6</xdr:col>
      <xdr:colOff>133350</xdr:colOff>
      <xdr:row>579</xdr:row>
      <xdr:rowOff>76200</xdr:rowOff>
    </xdr:to>
    <xdr:graphicFrame macro="">
      <xdr:nvGraphicFramePr>
        <xdr:cNvPr id="3" name="Graphique 4">
          <a:extLst>
            <a:ext uri="{FF2B5EF4-FFF2-40B4-BE49-F238E27FC236}">
              <a16:creationId xmlns:a16="http://schemas.microsoft.com/office/drawing/2014/main" id="{9FF2EAE0-A493-4CB8-860F-A559D40F5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549</xdr:row>
      <xdr:rowOff>0</xdr:rowOff>
    </xdr:from>
    <xdr:to>
      <xdr:col>14</xdr:col>
      <xdr:colOff>304800</xdr:colOff>
      <xdr:row>563</xdr:row>
      <xdr:rowOff>76200</xdr:rowOff>
    </xdr:to>
    <xdr:graphicFrame macro="">
      <xdr:nvGraphicFramePr>
        <xdr:cNvPr id="4" name="Chart 3">
          <a:extLst>
            <a:ext uri="{FF2B5EF4-FFF2-40B4-BE49-F238E27FC236}">
              <a16:creationId xmlns:a16="http://schemas.microsoft.com/office/drawing/2014/main" id="{AC650440-1B53-484C-98A7-231A58C87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565</xdr:row>
      <xdr:rowOff>0</xdr:rowOff>
    </xdr:from>
    <xdr:to>
      <xdr:col>14</xdr:col>
      <xdr:colOff>304800</xdr:colOff>
      <xdr:row>579</xdr:row>
      <xdr:rowOff>76200</xdr:rowOff>
    </xdr:to>
    <xdr:graphicFrame macro="">
      <xdr:nvGraphicFramePr>
        <xdr:cNvPr id="5" name="Graphique 4">
          <a:extLst>
            <a:ext uri="{FF2B5EF4-FFF2-40B4-BE49-F238E27FC236}">
              <a16:creationId xmlns:a16="http://schemas.microsoft.com/office/drawing/2014/main" id="{6410AD00-9A12-45C4-AFC9-AD8D234CA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61911</xdr:colOff>
      <xdr:row>23</xdr:row>
      <xdr:rowOff>42861</xdr:rowOff>
    </xdr:from>
    <xdr:to>
      <xdr:col>12</xdr:col>
      <xdr:colOff>161925</xdr:colOff>
      <xdr:row>52</xdr:row>
      <xdr:rowOff>161924</xdr:rowOff>
    </xdr:to>
    <xdr:graphicFrame macro="">
      <xdr:nvGraphicFramePr>
        <xdr:cNvPr id="2" name="Chart 1">
          <a:extLst>
            <a:ext uri="{FF2B5EF4-FFF2-40B4-BE49-F238E27FC236}">
              <a16:creationId xmlns:a16="http://schemas.microsoft.com/office/drawing/2014/main" id="{F8F2BC27-9185-41E9-AA7F-447407F7A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304800</xdr:colOff>
      <xdr:row>21</xdr:row>
      <xdr:rowOff>185737</xdr:rowOff>
    </xdr:from>
    <xdr:to>
      <xdr:col>25</xdr:col>
      <xdr:colOff>581025</xdr:colOff>
      <xdr:row>52</xdr:row>
      <xdr:rowOff>161925</xdr:rowOff>
    </xdr:to>
    <xdr:graphicFrame macro="">
      <xdr:nvGraphicFramePr>
        <xdr:cNvPr id="3" name="Chart 2">
          <a:extLst>
            <a:ext uri="{FF2B5EF4-FFF2-40B4-BE49-F238E27FC236}">
              <a16:creationId xmlns:a16="http://schemas.microsoft.com/office/drawing/2014/main" id="{3923F9F2-75DD-4A92-9615-C30A8424C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15B03-9399-4CB7-97B9-6D36DA8DA625}" name="Dataset2" displayName="Dataset2" ref="A1:I1188" totalsRowShown="0">
  <autoFilter ref="A1:I1188" xr:uid="{620FBB10-1457-49C2-94B0-EFEA1AD588FC}"/>
  <sortState ref="A2:I1188">
    <sortCondition ref="A1:A1188"/>
  </sortState>
  <tableColumns count="9">
    <tableColumn id="1" xr3:uid="{CBA55A64-1458-4D18-A935-2E6214A12C01}" name="PMCID" dataDxfId="83"/>
    <tableColumn id="2" xr3:uid="{0685CBCB-6380-43C3-988C-7794E7443D8B}" name="AccessionNb" dataDxfId="82"/>
    <tableColumn id="3" xr3:uid="{864FD222-673A-4157-B8EB-98D8AD5DB1A1}" name="Section" dataDxfId="81"/>
    <tableColumn id="4" xr3:uid="{022ADE3F-5163-4206-8861-C62570A3B59B}" name="SubType" dataDxfId="80"/>
    <tableColumn id="5" xr3:uid="{3FBAFD1B-0F19-4575-A93A-7573E735D46E}" name="Figure"/>
    <tableColumn id="6" xr3:uid="{6085C02A-5013-4AA3-9E4B-A83C5CBF403D}" name="Categories" dataDxfId="79"/>
    <tableColumn id="7" xr3:uid="{4CB0678F-7B68-4106-9AF7-169419A86D5E}" name="PreCitation" dataDxfId="78"/>
    <tableColumn id="8" xr3:uid="{43D0162A-4A7A-4CF4-BE29-492D941AD93D}" name="Citation" dataDxfId="77"/>
    <tableColumn id="9" xr3:uid="{2028D5A0-AB63-42D4-A9C8-BB4E1A445564}" name="PostCitation" dataDxfId="7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386E0A-476C-4FDB-8F94-D281D777BF17}" name="Table10" displayName="Table10" ref="A1:N547" totalsRowShown="0">
  <autoFilter ref="A1:N547" xr:uid="{AC02616A-8A06-434E-A808-EC3710AD43BA}"/>
  <tableColumns count="14">
    <tableColumn id="1" xr3:uid="{6E9781EE-CE4B-4B11-B8A5-57C7A68EB70F}" name="PMCID"/>
    <tableColumn id="13" xr3:uid="{E79295A1-B568-4EE8-9F72-2D30E6287F60}" name="Abstract"/>
    <tableColumn id="2" xr3:uid="{B7A2E8E2-EAD6-4FD0-B37C-606D5F295BF5}" name="Acknowledgments"/>
    <tableColumn id="4" xr3:uid="{8DC0BE1D-63D9-47C4-9503-A49E61FDF148}" name="Article"/>
    <tableColumn id="3" xr3:uid="{D1EE06D1-F24D-4BAE-8CBE-FBD00A748085}" name="Case study"/>
    <tableColumn id="5" xr3:uid="{BB75ECFC-B438-4DE4-964A-F9D8FFDD3387}" name="Conclusion"/>
    <tableColumn id="12" xr3:uid="{2BD3C30E-9058-45FA-94D2-ADEE2C06B23F}" name="Discussion"/>
    <tableColumn id="8" xr3:uid="{D53C70C0-5F59-4C21-821E-3B6CE3210100}" name="Figure"/>
    <tableColumn id="7" xr3:uid="{DC1BF852-A698-4A75-9BF4-829C36212A5D}" name="Introduction"/>
    <tableColumn id="9" xr3:uid="{69B479A2-7A06-41D7-92EF-F37F48D545FE}" name="Methods"/>
    <tableColumn id="6" xr3:uid="{5CCCBF9D-5C20-41D7-B945-CCBF852EAA52}" name="Results"/>
    <tableColumn id="10" xr3:uid="{364CBB1A-29A1-41EE-AA4C-C6992DF27B67}" name="Supplementary material"/>
    <tableColumn id="11" xr3:uid="{68AB9A36-A183-4639-9E3D-64C833689A60}" name="Title"/>
    <tableColumn id="14" xr3:uid="{6397017C-17BC-4FC3-AE13-F4D1A32C5CBB}" name="TOTAL" dataDxfId="21">
      <calculatedColumnFormula>SUM(Table10[[#This Row],[Abstract]:[Title]])</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1113606-9CCE-4FAA-BFFF-7CF4404E447A}" name="Table1012" displayName="Table1012" ref="P1:AC547" totalsRowShown="0">
  <autoFilter ref="P1:AC547" xr:uid="{D42CB349-ECA3-44CB-A4B2-0BC8CFAF2D73}"/>
  <tableColumns count="14">
    <tableColumn id="1" xr3:uid="{95A63349-CDE2-4F91-8890-A1F0F17277A8}" name="PMCID"/>
    <tableColumn id="13" xr3:uid="{F3A106C1-2CE2-4C19-AFC3-C411973C94B0}" name="Abstract"/>
    <tableColumn id="2" xr3:uid="{E00B2EF7-9961-42A0-8BEC-BE4EBF595A13}" name="Acknowledgments"/>
    <tableColumn id="4" xr3:uid="{6A3D03DF-44F7-4EA4-BB0C-1BBAA6FD5D7D}" name="Article"/>
    <tableColumn id="3" xr3:uid="{CF4BEA41-FCF1-46EA-9554-BBDCF73A11B5}" name="Case study"/>
    <tableColumn id="5" xr3:uid="{5DFD32F7-681A-4873-83C9-1C7769DBEC89}" name="Conclusion"/>
    <tableColumn id="12" xr3:uid="{74CBD87C-57E6-4348-AD7E-2F3E56A28921}" name="Discussion"/>
    <tableColumn id="8" xr3:uid="{3B1A72B6-3DC0-4470-BB28-D71F8F731A64}" name="Figure"/>
    <tableColumn id="7" xr3:uid="{9E5B581D-EE77-4FEB-AC25-5900F2C13C60}" name="Introduction"/>
    <tableColumn id="9" xr3:uid="{F8AFBA8E-F25F-4CCD-BE80-335FF83CF588}" name="Methods"/>
    <tableColumn id="6" xr3:uid="{63800E8C-7945-4402-B2FE-A693E18448C0}" name="Results"/>
    <tableColumn id="10" xr3:uid="{1DF7A1DE-3FF9-4592-BAD3-97D3C38DCE4C}" name="Supplementary material"/>
    <tableColumn id="11" xr3:uid="{7CE24333-107C-481C-9CB4-E9A019B03A1C}" name="Title"/>
    <tableColumn id="14" xr3:uid="{11C46411-BF37-4E00-93E0-52DEE7CE9E0D}" name="TOTAL" dataDxfId="36">
      <calculatedColumnFormula>SUM(Table1012[[#This Row],[Acknowledgments]:[Abstract]])</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9B43D1A-D6CA-446F-A721-FB7EB0725BF1}" name="Table12" displayName="Table12" ref="A1:E547" totalsRowShown="0">
  <autoFilter ref="A1:E547" xr:uid="{D21ADB85-7F51-46D7-8A48-7C0F65911AC9}"/>
  <tableColumns count="5">
    <tableColumn id="1" xr3:uid="{87B8F462-C596-4AE5-82BE-0FD45E24F825}" name="PMCID"/>
    <tableColumn id="3" xr3:uid="{9C555907-074F-420A-9580-489C4ACD4727}" name="Use"/>
    <tableColumn id="5" xr3:uid="{BE563DF5-2BB5-4750-B56F-CC76EC7C949E}" name="Background"/>
    <tableColumn id="2" xr3:uid="{AE5CECEB-D283-432A-856F-3101967DED84}" name="Creation"/>
    <tableColumn id="6" xr3:uid="{4647690D-9BF7-4CCA-AD58-C07F8295726A}" name="TOTAL" dataDxfId="20">
      <calculatedColumnFormula>SUM(Table12[[#This Row],[Use]:[Creation]])</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9AA65FB-A0D8-4B8A-BB6F-C8B576D48A83}" name="Table1216" displayName="Table1216" ref="G1:K547" totalsRowShown="0">
  <autoFilter ref="G1:K547" xr:uid="{AC88F924-E4A0-4691-BC40-3102EABFCD66}"/>
  <tableColumns count="5">
    <tableColumn id="1" xr3:uid="{293652B2-AC9E-4D24-9221-7E108B6E55EC}" name="PMCID"/>
    <tableColumn id="3" xr3:uid="{A1DBF53F-F546-4CA7-9391-D190BAA3D26D}" name="Use"/>
    <tableColumn id="5" xr3:uid="{BEAA59EE-90C6-4548-90DA-D89F868CE10E}" name="Background"/>
    <tableColumn id="2" xr3:uid="{D41EB5C0-A623-40F7-8AE0-DD1F0064ED9C}" name="Creation"/>
    <tableColumn id="6" xr3:uid="{5BC3839D-9392-44D0-B40B-FC54CDD7887F}" name="TOTAL" dataDxfId="19">
      <calculatedColumnFormula>SUM(Table1216[[#This Row],[Use]:[Creation]])</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1A641F6-64B0-4207-BAB5-7AA32130F630}" name="Table16" displayName="Table16" ref="A20:L21" totalsRowShown="0" headerRowDxfId="16" dataDxfId="15" headerRowBorderDxfId="13" tableBorderDxfId="14" dataCellStyle="Percent">
  <autoFilter ref="A20:L21" xr:uid="{809AAF87-3299-4187-85A7-4533F0620E1E}"/>
  <tableColumns count="12">
    <tableColumn id="1" xr3:uid="{255FBDB3-C130-4162-8C9D-B8312DD3A65D}" name="Abstract" dataDxfId="12" dataCellStyle="Percent"/>
    <tableColumn id="2" xr3:uid="{79994D55-61F5-4A71-B15B-E81DEB78D23E}" name="Acknowledgments" dataDxfId="11" dataCellStyle="Percent"/>
    <tableColumn id="3" xr3:uid="{CECBF9A1-8F2D-46FC-871F-33F72835CEC5}" name="Article" dataDxfId="10" dataCellStyle="Percent"/>
    <tableColumn id="4" xr3:uid="{1011D123-9FA9-4677-A33D-99A6E7161358}" name="Case study" dataDxfId="9" dataCellStyle="Percent"/>
    <tableColumn id="5" xr3:uid="{B2394611-3C33-4E39-9C11-E5C7E45C7AC6}" name="Conclusion" dataDxfId="8" dataCellStyle="Percent"/>
    <tableColumn id="6" xr3:uid="{A3E0601C-0743-4B97-B5E9-59475CE071C6}" name="Discussion" dataDxfId="7" dataCellStyle="Percent"/>
    <tableColumn id="7" xr3:uid="{D2BB7C54-8D57-4B2F-AD64-7E3F6225292D}" name="Figure" dataDxfId="6" dataCellStyle="Percent"/>
    <tableColumn id="8" xr3:uid="{E08EAF19-7933-41BC-BA37-86E24431664F}" name="Introduction" dataDxfId="5" dataCellStyle="Percent"/>
    <tableColumn id="9" xr3:uid="{5D56AD01-DA04-42AD-9154-82268571C406}" name="Methods" dataDxfId="4" dataCellStyle="Percent"/>
    <tableColumn id="10" xr3:uid="{AD0A9C88-E110-4DE4-B168-6EABE397BADC}" name="Results" dataDxfId="3" dataCellStyle="Percent"/>
    <tableColumn id="11" xr3:uid="{3632653E-6363-4BB3-A7C7-0A52B15FE02B}" name="Supplementary material" dataDxfId="2" dataCellStyle="Percent"/>
    <tableColumn id="12" xr3:uid="{78D1B752-A75E-430B-B386-B6C1FBC0C9A6}" name="Title" dataDxfId="1" dataCellStyle="Percent"/>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9490437-9AF5-4CE3-854B-4CB9B3C42B26}" name="Table17" displayName="Table17" ref="A24:B27" totalsRowShown="0">
  <autoFilter ref="A24:B27" xr:uid="{4841FA64-C826-4695-A30A-4F6734562683}"/>
  <tableColumns count="2">
    <tableColumn id="1" xr3:uid="{C14EC340-7BC2-40C6-B445-60BDE42F1BEF}" name="Column1" dataDxfId="18"/>
    <tableColumn id="2" xr3:uid="{29625913-142E-4438-93B2-7F3EE43F47FB}" name="Column2" dataDxfId="17" dataCellStyle="Percent"/>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44DE433-42E1-490B-A801-1A2EFF1155F1}" name="Table18" displayName="Table18" ref="A1:Z548" totalsRowShown="0">
  <autoFilter ref="A1:Z548" xr:uid="{E6CFBABF-E989-40D4-A241-009B473E417E}"/>
  <tableColumns count="26">
    <tableColumn id="1" xr3:uid="{0AFFB537-295E-46B1-90EE-E3683520CB0B}" name="PMCID"/>
    <tableColumn id="2" xr3:uid="{F3D60026-7A4F-4031-8EDA-AAE66E2F744A}" name="IGSR/1000 Genomes"/>
    <tableColumn id="3" xr3:uid="{E40AB8A4-42D4-4959-A7BF-D8DA97262945}" name="ArrayExpress"/>
    <tableColumn id="4" xr3:uid="{34CF1DB4-73A3-491C-A01B-5E229DA975FB}" name="UniProt"/>
    <tableColumn id="5" xr3:uid="{763F057D-3E26-4522-8DE7-D868B2A7CD3E}" name="InterPro"/>
    <tableColumn id="6" xr3:uid="{9C2E1B34-8525-4B0D-B23B-724761D0FD91}" name="dbGaP"/>
    <tableColumn id="7" xr3:uid="{AFA91112-F3A8-43B4-BC8A-6CD313521388}" name="DOI"/>
    <tableColumn id="8" xr3:uid="{1FD1DB9A-82B0-440F-8D52-D7817A8576CA}" name="RRID"/>
    <tableColumn id="9" xr3:uid="{9C994424-C857-4496-9AD4-04439E9EDAC3}" name="Ensembl"/>
    <tableColumn id="10" xr3:uid="{09A309C1-6658-4894-B7F3-06944EB2CE33}" name="ENA"/>
    <tableColumn id="11" xr3:uid="{F07E6ED7-BB30-4B39-9FDB-533A7907E7EA}" name="BioModels"/>
    <tableColumn id="12" xr3:uid="{9F4E3EC2-43D9-4A04-B9C7-B2C4D6B65269}" name="BioProject"/>
    <tableColumn id="13" xr3:uid="{92167BCA-1D45-47D9-9C8E-B2200480A7A1}" name="EMDB"/>
    <tableColumn id="14" xr3:uid="{1BD051F7-3FBB-463B-B6F4-B70A23719A76}" name="Gene Ontology (GO)"/>
    <tableColumn id="15" xr3:uid="{7D4B9753-A2D4-4C96-88C7-A61724DC7D59}" name="PRIDE"/>
    <tableColumn id="16" xr3:uid="{69D0F062-FD17-4968-9584-E941111B0D9F}" name="RefSNP"/>
    <tableColumn id="17" xr3:uid="{26712ABE-7B69-41C6-BAF9-41D5C381E1E2}" name="GCA"/>
    <tableColumn id="18" xr3:uid="{C94178D5-ACD9-43B8-9194-179F07AC61A2}" name="BioSamples"/>
    <tableColumn id="19" xr3:uid="{EF60208D-01AB-4ACE-893F-75B92A93F5C4}" name="EUDRACT"/>
    <tableColumn id="20" xr3:uid="{20526037-40D1-4C99-A3BF-EB6D0C9678C7}" name="HPA"/>
    <tableColumn id="21" xr3:uid="{1525612C-A77B-4D5B-98FA-CF1702C86FAE}" name="PDBe"/>
    <tableColumn id="22" xr3:uid="{6C6D7AF8-C3A1-449A-9073-9A55B8068CBF}" name="GEO"/>
    <tableColumn id="23" xr3:uid="{FD660AFB-97E2-4116-8FA5-1834178657AE}" name="Pfam"/>
    <tableColumn id="24" xr3:uid="{C992BE9A-6079-4CA4-A444-4E55EB51A1BE}" name="OMIM"/>
    <tableColumn id="25" xr3:uid="{941EFEDC-5A9E-4FE1-8414-E43BFA03F351}" name="RefSeq"/>
    <tableColumn id="26" xr3:uid="{6677077E-3308-4964-988F-642927ADBFCA}" name="TOTAL" dataDxfId="0">
      <calculatedColumnFormula>SUM(Table18[[#This Row],[IGSR/1000 Genomes]:[RefSeq]])</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3BBBC2-682F-43B6-AF61-5DEB7E95928B}" name="Tableau3" displayName="Tableau3" ref="A1:B1188" totalsRowShown="0">
  <autoFilter ref="A1:B1188" xr:uid="{AB4CAEC0-AC98-41D1-A660-13B6C959B781}"/>
  <sortState ref="A2:B1188">
    <sortCondition ref="A1:A1188"/>
  </sortState>
  <tableColumns count="2">
    <tableColumn id="1" xr3:uid="{6661DC0C-C340-4B48-A970-A5197152992E}" name="PMCID" dataDxfId="75"/>
    <tableColumn id="2" xr3:uid="{B034EF23-85FF-4274-A4F4-FEB355511BE2}" name="Section" dataDxfId="7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6EFE3A-AFF9-4B31-80E9-E122E26E78FB}" name="matriceresult" displayName="matriceresult" ref="D1:Q275" totalsRowCount="1">
  <autoFilter ref="D1:Q274" xr:uid="{2389C218-AF37-434B-BC34-027783F68F36}"/>
  <tableColumns count="14">
    <tableColumn id="1" xr3:uid="{7EFFD666-811B-44BD-8BD4-1C5262F92FC1}" name="PMCID" totalsRowLabel="PERCENTAGE" dataDxfId="73" totalsRowDxfId="50"/>
    <tableColumn id="2" xr3:uid="{AFC52A1E-B2EA-43AA-99A1-48062E9E8A86}" name="Abstract" totalsRowFunction="custom" totalsRowDxfId="49" totalsRowCellStyle="Percent">
      <totalsRowFormula>E274/$Q$274</totalsRowFormula>
    </tableColumn>
    <tableColumn id="3" xr3:uid="{71D5BCD0-8519-4CB6-AE1D-9C323BE37914}" name="Acknowledgments" totalsRowFunction="custom" totalsRowDxfId="48" totalsRowCellStyle="Percent">
      <totalsRowFormula>F274/$Q$274</totalsRowFormula>
    </tableColumn>
    <tableColumn id="4" xr3:uid="{90F051A9-3615-4DD8-9E46-9557EF6CAD13}" name="Article (No section provide)" totalsRowFunction="custom" totalsRowDxfId="47" totalsRowCellStyle="Percent">
      <totalsRowFormula>G274/$Q$274</totalsRowFormula>
    </tableColumn>
    <tableColumn id="5" xr3:uid="{6D8CBD95-BA74-47FA-B716-B522418B08CF}" name="Case study" totalsRowFunction="custom" totalsRowDxfId="46" totalsRowCellStyle="Percent">
      <totalsRowFormula>H274/$Q$274</totalsRowFormula>
    </tableColumn>
    <tableColumn id="6" xr3:uid="{F77E950B-CEFE-4738-B2D0-D962C2CDB4B7}" name="Conclusion" totalsRowFunction="custom" totalsRowDxfId="45" totalsRowCellStyle="Percent">
      <totalsRowFormula>I274/$Q$274</totalsRowFormula>
    </tableColumn>
    <tableColumn id="7" xr3:uid="{9AC20B8B-EDEE-420E-8523-89D2D1E882EB}" name="Discussion" totalsRowFunction="custom" totalsRowDxfId="44" totalsRowCellStyle="Percent">
      <totalsRowFormula>J274/$Q$274</totalsRowFormula>
    </tableColumn>
    <tableColumn id="8" xr3:uid="{CC368CC8-5AD9-4FE5-85E9-A1D7B8394D13}" name="Figure" totalsRowFunction="custom" totalsRowDxfId="43" totalsRowCellStyle="Percent">
      <totalsRowFormula>K274/$Q$274</totalsRowFormula>
    </tableColumn>
    <tableColumn id="9" xr3:uid="{F0D1206F-D22B-4A07-80FF-6683A45A9E01}" name="Introduction" totalsRowFunction="custom" totalsRowDxfId="42" totalsRowCellStyle="Percent">
      <totalsRowFormula>L274/$Q$274</totalsRowFormula>
    </tableColumn>
    <tableColumn id="10" xr3:uid="{9A31CAE2-613D-4FC2-A823-E3E0D13EEAB0}" name="Methods" totalsRowFunction="custom" totalsRowDxfId="41" totalsRowCellStyle="Percent">
      <totalsRowFormula>M274/$Q$274</totalsRowFormula>
    </tableColumn>
    <tableColumn id="11" xr3:uid="{331573D1-8C42-4971-B977-470C7EBC4C23}" name="Results" totalsRowFunction="custom" totalsRowDxfId="40" totalsRowCellStyle="Percent">
      <totalsRowFormula>N274/$Q$274</totalsRowFormula>
    </tableColumn>
    <tableColumn id="12" xr3:uid="{958ECA6F-996F-4EE2-BC09-9466F8BAE28E}" name="Supplementary material" totalsRowFunction="custom" totalsRowDxfId="39" totalsRowCellStyle="Percent">
      <totalsRowFormula>O274/$Q$274</totalsRowFormula>
    </tableColumn>
    <tableColumn id="13" xr3:uid="{68DAE47B-B674-4C72-B68B-A8BCA3865664}" name="Title" totalsRowFunction="custom" totalsRowDxfId="38" totalsRowCellStyle="Percent">
      <totalsRowFormula>P274/$Q$274</totalsRowFormula>
    </tableColumn>
    <tableColumn id="14" xr3:uid="{86EF5932-AF95-4A02-AFB4-7E78472BC577}" name="TOTAL" totalsRowFunction="custom" dataDxfId="72" totalsRowDxfId="37" totalsRowCellStyle="Percent">
      <calculatedColumnFormula>SUM(matriceresult[[#This Row],[Abstract]:[Title]])</calculatedColumnFormula>
      <totalsRowFormula>Q274/$Q$274</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9B362E-CA16-4A1B-9FC1-FFFC062F5A28}" name="matriceresult_PERCENTAGE" displayName="matriceresult_PERCENTAGE" ref="S1:AF275" totalsRowCount="1">
  <autoFilter ref="S1:AF274" xr:uid="{E369C911-1E6E-4C69-9DB9-EB110B18A967}"/>
  <tableColumns count="14">
    <tableColumn id="1" xr3:uid="{D0F9ABDF-2474-40C4-A225-8A91BC1C9178}" name="PMCID" totalsRowLabel="PERCENTAGE" dataDxfId="71" totalsRowDxfId="35"/>
    <tableColumn id="2" xr3:uid="{4EFFFC9D-E34B-4919-9D86-5D393C8D0CF3}" name="Abstract" totalsRowFunction="custom" totalsRowDxfId="34" totalsRowCellStyle="Percent">
      <totalsRowFormula>T274/$AF$274</totalsRowFormula>
    </tableColumn>
    <tableColumn id="3" xr3:uid="{EA64B4B7-0495-4BD1-AB1A-72A5B170BF29}" name="Acknowledgments" totalsRowFunction="custom" totalsRowDxfId="33" totalsRowCellStyle="Percent">
      <totalsRowFormula>U274/$AF$274</totalsRowFormula>
    </tableColumn>
    <tableColumn id="4" xr3:uid="{F07F8611-7CEC-44D1-AE42-DB2EF210F2D6}" name="Article (No section provide)" totalsRowFunction="custom" totalsRowDxfId="32" totalsRowCellStyle="Percent">
      <totalsRowFormula>V274/$AF$274</totalsRowFormula>
    </tableColumn>
    <tableColumn id="5" xr3:uid="{CAE0FC58-76FE-4CF0-A991-0DA797429B64}" name="Case study" totalsRowFunction="custom" totalsRowDxfId="31" totalsRowCellStyle="Percent">
      <totalsRowFormula>W274/$AF$274</totalsRowFormula>
    </tableColumn>
    <tableColumn id="6" xr3:uid="{90E76FB4-1E8D-4F13-8046-438E866A40C4}" name="Conclusion" totalsRowFunction="custom" totalsRowDxfId="30" totalsRowCellStyle="Percent">
      <totalsRowFormula>X274/$AF$274</totalsRowFormula>
    </tableColumn>
    <tableColumn id="7" xr3:uid="{F729956E-F9EF-4426-BE48-B3C4C9D1CEAD}" name="Discussion" totalsRowFunction="custom" totalsRowDxfId="29" totalsRowCellStyle="Percent">
      <totalsRowFormula>Y274/$AF$274</totalsRowFormula>
    </tableColumn>
    <tableColumn id="8" xr3:uid="{6493B896-82C6-4C59-8522-23488518FFAB}" name="Figure" totalsRowFunction="custom" totalsRowDxfId="28" totalsRowCellStyle="Percent">
      <totalsRowFormula>Z274/$AF$274</totalsRowFormula>
    </tableColumn>
    <tableColumn id="9" xr3:uid="{063F6B0C-42A2-4590-B988-79C839E4784F}" name="Introduction" totalsRowFunction="custom" totalsRowDxfId="27" totalsRowCellStyle="Percent">
      <totalsRowFormula>AA274/$AF$274</totalsRowFormula>
    </tableColumn>
    <tableColumn id="10" xr3:uid="{E4657C59-B6E7-41C4-A158-B47861B8CE92}" name="Methods" totalsRowFunction="custom" totalsRowDxfId="26" totalsRowCellStyle="Percent">
      <totalsRowFormula>AB274/$AF$274</totalsRowFormula>
    </tableColumn>
    <tableColumn id="11" xr3:uid="{8205B6CC-1DD0-45F0-95AA-C882FD6838DC}" name="Results" totalsRowFunction="custom" totalsRowDxfId="25" totalsRowCellStyle="Percent">
      <totalsRowFormula>AC274/$AF$274</totalsRowFormula>
    </tableColumn>
    <tableColumn id="12" xr3:uid="{C2924981-6E1D-4451-8C36-7DDC9723819E}" name="Supplementary material" totalsRowFunction="custom" totalsRowDxfId="24" totalsRowCellStyle="Percent">
      <totalsRowFormula>AD274/$AF$274</totalsRowFormula>
    </tableColumn>
    <tableColumn id="13" xr3:uid="{19E09304-3903-4D9D-BE69-BFBD18DB4931}" name="Title" totalsRowFunction="custom" totalsRowDxfId="23" totalsRowCellStyle="Percent">
      <totalsRowFormula>AE274/$AF$274</totalsRowFormula>
    </tableColumn>
    <tableColumn id="14" xr3:uid="{A6E907C8-8822-4D23-82BD-2B0E2A9AA5D5}" name="TOTAL" totalsRowFunction="custom" dataDxfId="70" totalsRowDxfId="22" totalsRowCellStyle="Percent">
      <calculatedColumnFormula>SUM(matriceresult_PERCENTAGE[[#This Row],[Abstract]:[Title]])</calculatedColumnFormula>
      <totalsRowFormula>AF274/$AF$274</totalsRow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C39ED6-8766-4412-BA9D-90712A044551}" name="matriceresult__29" displayName="matriceresult__29" ref="D1:I275" totalsRowShown="0">
  <autoFilter ref="D1:I275" xr:uid="{833DAA20-411B-4C8C-A123-9E83346B06C6}"/>
  <tableColumns count="6">
    <tableColumn id="1" xr3:uid="{9C8DC69B-C814-427A-9F44-62958615EA26}" name="PMCID" dataDxfId="69"/>
    <tableColumn id="2" xr3:uid="{A7A135E3-F253-4552-9EFB-7B6197E4A7B1}" name="Use"/>
    <tableColumn id="3" xr3:uid="{50436625-40B8-4D06-A859-B83FB05A0267}" name="Compare"/>
    <tableColumn id="4" xr3:uid="{8A8AA350-B92F-4FE5-BB51-80E84224012A}" name="Background"/>
    <tableColumn id="5" xr3:uid="{30ED8674-7BF1-4920-A7AB-3A5146BA7D87}" name="Creation"/>
    <tableColumn id="6" xr3:uid="{80883C06-7A17-4538-B81E-6E371BF9D218}" name="TOTAL" dataDxfId="68">
      <calculatedColumnFormula>SUM(matriceresult__29[[#This Row],[Use]:[Creation]])</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6689C7D-C6EA-4B21-9491-9A0E6C711E5D}" name="matriceresult__2910" displayName="matriceresult__2910" ref="K1:P275" totalsRowShown="0">
  <autoFilter ref="K1:P275" xr:uid="{F093BD79-2BBD-4823-BF0F-F430BDCC8B9C}"/>
  <tableColumns count="6">
    <tableColumn id="1" xr3:uid="{931BFCFD-88F6-457B-A13F-9D98808F32EB}" name="PMCID" dataDxfId="67"/>
    <tableColumn id="2" xr3:uid="{94AABE75-F756-46D9-B5E4-9EB6F2B67957}" name="Use"/>
    <tableColumn id="3" xr3:uid="{D5ED213A-45A6-4D77-8517-C3A05CF7B8E0}" name="Compare"/>
    <tableColumn id="4" xr3:uid="{73930770-FD18-4595-A0CA-EE72E0DDBD3A}" name="Background"/>
    <tableColumn id="5" xr3:uid="{46BAB016-5012-4EC0-8D1E-DE22FFE6F3D1}" name="Creation"/>
    <tableColumn id="6" xr3:uid="{F6E56C01-979B-4355-979C-9C5737F4E54A}" name="TOTAL" dataDxfId="66">
      <calculatedColumnFormula>SUM(matriceresult__2910[[#This Row],[Use]:[Creation]])</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E18325-50BE-4E5A-8C52-57617B2F3C8A}" name="matriceresult_25" displayName="matriceresult_25" ref="D1:AA275" totalsRowShown="0">
  <autoFilter ref="D1:AA275" xr:uid="{9517097D-5348-42AD-B71D-542061382ACF}"/>
  <tableColumns count="24">
    <tableColumn id="1" xr3:uid="{4609BF05-4F1F-471E-835B-157701EFBACC}" name="PMCID" dataDxfId="65"/>
    <tableColumn id="2" xr3:uid="{A2873591-0DA7-4110-A4D1-BAF26AD3E21F}" name="ArrayExpress"/>
    <tableColumn id="3" xr3:uid="{C40A559B-DF77-4D28-AC46-CF85F952D1EC}" name="BioProject"/>
    <tableColumn id="4" xr3:uid="{E8BFF7EA-506A-47A1-A736-5056945208D2}" name="dbGaP"/>
    <tableColumn id="5" xr3:uid="{A68357C4-1A79-4730-B0A7-2C899DA34E2C}" name="DOI"/>
    <tableColumn id="6" xr3:uid="{743B0D1E-283E-4B02-9087-03AEF62F796A}" name="EMDB"/>
    <tableColumn id="7" xr3:uid="{46B62EA7-70F6-4D21-9982-89E4D9F95BE7}" name="ENA"/>
    <tableColumn id="8" xr3:uid="{B420F34C-F97C-4ECB-9116-F2D265C37C95}" name="Ensembl"/>
    <tableColumn id="9" xr3:uid="{E3CFDA4A-DBF3-4605-90E7-ABD7D6C6E97B}" name="EUDRACT"/>
    <tableColumn id="10" xr3:uid="{5D3497BD-307F-451C-9DE4-09C52D7DE471}" name="GCA"/>
    <tableColumn id="11" xr3:uid="{71B9F710-B1EE-403E-96F2-29D71F349560}" name="Gene Ontology (GO)"/>
    <tableColumn id="12" xr3:uid="{8619262D-8430-4C5D-8E17-A0CD561792E0}" name="GEO"/>
    <tableColumn id="14" xr3:uid="{571B6B50-0AEB-4B11-9ED3-09B79B8488BF}" name="HPA"/>
    <tableColumn id="15" xr3:uid="{36F16363-15EE-4592-B0B0-655AF6D18585}" name="IGSR/1000 Genomes"/>
    <tableColumn id="16" xr3:uid="{DC6D1C17-09E5-4C11-B019-8B59B5C21B62}" name="InterPro"/>
    <tableColumn id="17" xr3:uid="{AB8BD18B-E30B-4E7A-9CFA-4583B167829C}" name="OMIM"/>
    <tableColumn id="18" xr3:uid="{0FD47859-06BC-46E3-A468-FE81D9882C11}" name="PDBe"/>
    <tableColumn id="19" xr3:uid="{2FC0F461-4532-42F4-B50F-D59070EA438F}" name="Pfam"/>
    <tableColumn id="20" xr3:uid="{043390A3-B8FC-4702-94C3-9F79EC9725A0}" name="PRIDE"/>
    <tableColumn id="21" xr3:uid="{B645CAC1-2AC9-4258-B99F-8CBC3092CBC9}" name="RefSeq"/>
    <tableColumn id="22" xr3:uid="{B8DB46E3-E060-4D7C-9F18-3E893112DA1E}" name="RefSNP"/>
    <tableColumn id="23" xr3:uid="{DD040232-1282-457A-9060-E245E0C40901}" name="RRID"/>
    <tableColumn id="24" xr3:uid="{69F3D5D9-EFDC-49F0-B1D4-2CD480DF43B7}" name="UniProt"/>
    <tableColumn id="25" xr3:uid="{240C6A26-7DE4-4C6B-9E34-944C6D617DE8}" name="TOTAL" dataDxfId="6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8CDB42-EE77-448B-AB66-E3DF09EB8021}" name="matriceresult_258" displayName="matriceresult_258" ref="AC1:AZ276" totalsRowShown="0">
  <autoFilter ref="AC1:AZ276" xr:uid="{5EEF1CB0-C8C8-4AAC-BD55-4504765AE3CB}"/>
  <tableColumns count="24">
    <tableColumn id="1" xr3:uid="{78A4FDBF-CA04-4DB6-89E0-7BC6D1005594}" name="PMCID" dataDxfId="63"/>
    <tableColumn id="2" xr3:uid="{16769190-0B6E-45FE-AC40-9EFADE2E2F8B}" name="ArrayExpress"/>
    <tableColumn id="3" xr3:uid="{D6222BAC-8A0D-4869-9672-61355303A2E6}" name="BioProject"/>
    <tableColumn id="4" xr3:uid="{9A9589D9-D37F-48CB-959B-1AF5F0174893}" name="dbGaP"/>
    <tableColumn id="5" xr3:uid="{993DD8DF-CF88-44AD-9996-9A03C7781E58}" name="DOI"/>
    <tableColumn id="6" xr3:uid="{98927E61-CE5A-4FA3-84DA-67204AFCC162}" name="EMDB"/>
    <tableColumn id="7" xr3:uid="{1D7C9C6A-8845-4BBC-96C6-CE9A71EA3CCB}" name="ENA"/>
    <tableColumn id="8" xr3:uid="{04A74740-9980-45CD-9D78-9393BB847A3B}" name="Ensembl"/>
    <tableColumn id="9" xr3:uid="{FDBFFC33-4AE2-45F4-9A79-5FFFB87D8442}" name="EUDRACT"/>
    <tableColumn id="10" xr3:uid="{958B2288-8490-4AEA-A17D-84492D621A3B}" name="GCA"/>
    <tableColumn id="11" xr3:uid="{1BBE4EE3-18EF-43FB-ABC2-5A9E3113C7BF}" name="Gene Ontology (GO)"/>
    <tableColumn id="12" xr3:uid="{2A53BEF6-222C-4B50-B2B7-2E78FDB89A5B}" name="GEO"/>
    <tableColumn id="14" xr3:uid="{5CD07228-5982-47D2-B149-F04DE3ABD17A}" name="HPA"/>
    <tableColumn id="15" xr3:uid="{7D2B0078-0BC2-47F2-9952-0B8EA03155AA}" name="IGSR/1000 Genomes"/>
    <tableColumn id="16" xr3:uid="{855F8E09-1C37-4E98-A624-AA33E63B4FB6}" name="InterPro"/>
    <tableColumn id="17" xr3:uid="{674D6070-DBB2-4C09-BA9D-B84C4296A897}" name="OMIM"/>
    <tableColumn id="18" xr3:uid="{96DB7198-DFF5-4D0C-9F71-E7368341B523}" name="PDBe"/>
    <tableColumn id="19" xr3:uid="{3FA0AF97-A839-449A-9DEA-26144337448D}" name="Pfam"/>
    <tableColumn id="20" xr3:uid="{C9DA3119-7A6F-4B65-A85E-C5F13807EF02}" name="PRIDE"/>
    <tableColumn id="21" xr3:uid="{4D212C72-E52D-421C-93BF-A51A0C4C8C1F}" name="RefSeq"/>
    <tableColumn id="22" xr3:uid="{442B0B72-E5D2-4D70-9B0A-0175D83C2EEA}" name="RefSNP"/>
    <tableColumn id="23" xr3:uid="{B26191B9-3B78-4986-816A-083F2EC4ACEE}" name="RRID"/>
    <tableColumn id="24" xr3:uid="{9570AECE-6B11-4E01-94CA-CACED9B7DCBE}" name="UniProt"/>
    <tableColumn id="25" xr3:uid="{92E07832-4AF1-4FA8-8C9A-E529E9EEC433}" name="TOTAL" dataDxfId="6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B3C5B9-64BD-4B41-889E-74649199EA2C}" name="Dataset23" displayName="Dataset23" ref="A1:I1521" totalsRowShown="0" headerRowDxfId="52" dataDxfId="51">
  <autoFilter ref="A1:I1521" xr:uid="{6F46C023-8688-4D02-828C-F53F02C0B8F0}"/>
  <tableColumns count="9">
    <tableColumn id="1" xr3:uid="{B0B9DE28-27EC-4EF8-B92A-4F25704A33F6}" name="PMCID" dataDxfId="61"/>
    <tableColumn id="2" xr3:uid="{FB30CA20-FC4E-4AFA-95B5-4528DE6FE543}" name="AccessionNb" dataDxfId="60"/>
    <tableColumn id="3" xr3:uid="{645C0F95-1844-4AF9-AAB8-EDB2B4756EE8}" name="Section" dataDxfId="59"/>
    <tableColumn id="4" xr3:uid="{C7A3A992-BBE0-47B0-8981-062B54AE2B4A}" name="SubType" dataDxfId="58"/>
    <tableColumn id="5" xr3:uid="{8CB91EA4-3627-4A34-8251-78BB4B102CBD}" name="Figure" dataDxfId="57"/>
    <tableColumn id="6" xr3:uid="{6F434C8C-1576-4E70-8BA8-437B0F9EC252}" name="Categories" dataDxfId="56"/>
    <tableColumn id="7" xr3:uid="{7B471E4D-3F5C-468B-8449-949A9F8AA61B}" name="PreCitation" dataDxfId="55"/>
    <tableColumn id="8" xr3:uid="{FBAF29CA-A439-43A0-9DB5-7C2014D88F1C}" name="Citation" dataDxfId="54"/>
    <tableColumn id="9" xr3:uid="{0ED04308-A536-4EDD-A75D-A76F17D1E6C5}" name="PostCitation" dataDxfId="5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DA507-1800-46D3-B9E8-6D54FF9A9B30}">
  <sheetPr codeName="Feuil1"/>
  <dimension ref="A1:I1188"/>
  <sheetViews>
    <sheetView zoomScaleNormal="100" workbookViewId="0">
      <selection activeCell="D1" activeCellId="1" sqref="A1:A1188 D1:D1188"/>
    </sheetView>
  </sheetViews>
  <sheetFormatPr defaultColWidth="11.42578125" defaultRowHeight="15" x14ac:dyDescent="0.25"/>
  <cols>
    <col min="1" max="1" width="12" bestFit="1" customWidth="1"/>
    <col min="2" max="2" width="12.85546875" customWidth="1"/>
    <col min="3" max="3" width="22.7109375" bestFit="1" customWidth="1"/>
    <col min="4" max="4" width="19" bestFit="1" customWidth="1"/>
    <col min="5" max="5" width="8.85546875" bestFit="1" customWidth="1"/>
    <col min="6" max="6" width="12.7109375" bestFit="1" customWidth="1"/>
    <col min="7" max="8" width="81.140625" bestFit="1" customWidth="1"/>
    <col min="9" max="9" width="81.140625" customWidth="1"/>
  </cols>
  <sheetData>
    <row r="1" spans="1:9" x14ac:dyDescent="0.25">
      <c r="A1" t="s">
        <v>0</v>
      </c>
      <c r="B1" t="s">
        <v>1</v>
      </c>
      <c r="C1" t="s">
        <v>2</v>
      </c>
      <c r="D1" t="s">
        <v>3</v>
      </c>
      <c r="E1" t="s">
        <v>4</v>
      </c>
      <c r="F1" t="s">
        <v>5</v>
      </c>
      <c r="G1" t="s">
        <v>6</v>
      </c>
      <c r="H1" t="s">
        <v>7</v>
      </c>
      <c r="I1" t="s">
        <v>8</v>
      </c>
    </row>
    <row r="2" spans="1:9" x14ac:dyDescent="0.25">
      <c r="A2" s="1" t="s">
        <v>1025</v>
      </c>
      <c r="B2" s="1" t="s">
        <v>1026</v>
      </c>
      <c r="C2" s="1" t="s">
        <v>19</v>
      </c>
      <c r="D2" s="1" t="s">
        <v>111</v>
      </c>
      <c r="E2" t="b">
        <v>0</v>
      </c>
      <c r="F2" s="1" t="s">
        <v>1027</v>
      </c>
      <c r="G2" s="1" t="s">
        <v>1028</v>
      </c>
      <c r="H2" s="1" t="s">
        <v>1029</v>
      </c>
      <c r="I2" s="1" t="s">
        <v>1030</v>
      </c>
    </row>
    <row r="3" spans="1:9" x14ac:dyDescent="0.25">
      <c r="A3" s="1" t="s">
        <v>2056</v>
      </c>
      <c r="B3" s="1" t="s">
        <v>2057</v>
      </c>
      <c r="C3" s="1" t="s">
        <v>11</v>
      </c>
      <c r="D3" s="1" t="s">
        <v>111</v>
      </c>
      <c r="E3" t="b">
        <v>0</v>
      </c>
      <c r="F3" s="1" t="s">
        <v>1027</v>
      </c>
      <c r="G3" s="1" t="s">
        <v>2058</v>
      </c>
      <c r="H3" s="1" t="s">
        <v>2059</v>
      </c>
      <c r="I3" s="1" t="s">
        <v>2060</v>
      </c>
    </row>
    <row r="4" spans="1:9" x14ac:dyDescent="0.25">
      <c r="A4" s="1" t="s">
        <v>2056</v>
      </c>
      <c r="B4" s="1" t="s">
        <v>2057</v>
      </c>
      <c r="C4" s="1" t="s">
        <v>11</v>
      </c>
      <c r="D4" s="1" t="s">
        <v>111</v>
      </c>
      <c r="E4" t="b">
        <v>0</v>
      </c>
      <c r="F4" s="1" t="s">
        <v>1027</v>
      </c>
      <c r="G4" s="1" t="s">
        <v>2059</v>
      </c>
      <c r="H4" s="1" t="s">
        <v>2061</v>
      </c>
      <c r="I4" s="1" t="s">
        <v>2062</v>
      </c>
    </row>
    <row r="5" spans="1:9" x14ac:dyDescent="0.25">
      <c r="A5" s="1" t="s">
        <v>2056</v>
      </c>
      <c r="B5" s="1" t="s">
        <v>2057</v>
      </c>
      <c r="C5" s="1" t="s">
        <v>11</v>
      </c>
      <c r="D5" s="1" t="s">
        <v>111</v>
      </c>
      <c r="E5" t="b">
        <v>0</v>
      </c>
      <c r="F5" s="1" t="s">
        <v>1027</v>
      </c>
      <c r="G5" s="1" t="s">
        <v>2061</v>
      </c>
      <c r="H5" s="1" t="s">
        <v>2063</v>
      </c>
      <c r="I5" s="1" t="s">
        <v>2064</v>
      </c>
    </row>
    <row r="6" spans="1:9" x14ac:dyDescent="0.25">
      <c r="A6" s="1" t="s">
        <v>2056</v>
      </c>
      <c r="B6" s="1" t="s">
        <v>2065</v>
      </c>
      <c r="C6" s="1" t="s">
        <v>11</v>
      </c>
      <c r="D6" s="1" t="s">
        <v>111</v>
      </c>
      <c r="E6" t="b">
        <v>0</v>
      </c>
      <c r="F6" s="1" t="s">
        <v>1027</v>
      </c>
      <c r="G6" s="1" t="s">
        <v>2061</v>
      </c>
      <c r="H6" s="1" t="s">
        <v>2063</v>
      </c>
      <c r="I6" s="1" t="s">
        <v>2064</v>
      </c>
    </row>
    <row r="7" spans="1:9" x14ac:dyDescent="0.25">
      <c r="A7" s="1" t="s">
        <v>2056</v>
      </c>
      <c r="B7" s="1" t="s">
        <v>2066</v>
      </c>
      <c r="C7" s="1" t="s">
        <v>11</v>
      </c>
      <c r="D7" s="1" t="s">
        <v>111</v>
      </c>
      <c r="E7" t="b">
        <v>0</v>
      </c>
      <c r="F7" s="1" t="s">
        <v>1027</v>
      </c>
      <c r="G7" s="1" t="s">
        <v>2061</v>
      </c>
      <c r="H7" s="1" t="s">
        <v>2063</v>
      </c>
      <c r="I7" s="1" t="s">
        <v>2064</v>
      </c>
    </row>
    <row r="8" spans="1:9" x14ac:dyDescent="0.25">
      <c r="A8" s="1" t="s">
        <v>2056</v>
      </c>
      <c r="B8" s="1" t="s">
        <v>2067</v>
      </c>
      <c r="C8" s="1" t="s">
        <v>11</v>
      </c>
      <c r="D8" s="1" t="s">
        <v>111</v>
      </c>
      <c r="E8" t="b">
        <v>0</v>
      </c>
      <c r="F8" s="1" t="s">
        <v>1027</v>
      </c>
      <c r="G8" s="1" t="s">
        <v>2061</v>
      </c>
      <c r="H8" s="1" t="s">
        <v>2063</v>
      </c>
      <c r="I8" s="1" t="s">
        <v>2064</v>
      </c>
    </row>
    <row r="9" spans="1:9" x14ac:dyDescent="0.25">
      <c r="A9" s="1" t="s">
        <v>2056</v>
      </c>
      <c r="B9" s="1" t="s">
        <v>2068</v>
      </c>
      <c r="C9" s="1" t="s">
        <v>11</v>
      </c>
      <c r="D9" s="1" t="s">
        <v>111</v>
      </c>
      <c r="E9" t="b">
        <v>0</v>
      </c>
      <c r="F9" s="1" t="s">
        <v>1027</v>
      </c>
      <c r="G9" s="1" t="s">
        <v>2061</v>
      </c>
      <c r="H9" s="1" t="s">
        <v>2063</v>
      </c>
      <c r="I9" s="1" t="s">
        <v>2064</v>
      </c>
    </row>
    <row r="10" spans="1:9" x14ac:dyDescent="0.25">
      <c r="A10" s="1" t="s">
        <v>2056</v>
      </c>
      <c r="B10" s="1" t="s">
        <v>2069</v>
      </c>
      <c r="C10" s="1" t="s">
        <v>11</v>
      </c>
      <c r="D10" s="1" t="s">
        <v>111</v>
      </c>
      <c r="E10" t="b">
        <v>0</v>
      </c>
      <c r="F10" s="1" t="s">
        <v>1027</v>
      </c>
      <c r="G10" s="1" t="s">
        <v>2061</v>
      </c>
      <c r="H10" s="1" t="s">
        <v>2063</v>
      </c>
      <c r="I10" s="1" t="s">
        <v>2064</v>
      </c>
    </row>
    <row r="11" spans="1:9" x14ac:dyDescent="0.25">
      <c r="A11" s="1" t="s">
        <v>2056</v>
      </c>
      <c r="B11" s="1" t="s">
        <v>2066</v>
      </c>
      <c r="C11" s="1" t="s">
        <v>11</v>
      </c>
      <c r="D11" s="1" t="s">
        <v>111</v>
      </c>
      <c r="E11" t="b">
        <v>1</v>
      </c>
      <c r="F11" s="1" t="s">
        <v>1027</v>
      </c>
      <c r="G11" s="1" t="s">
        <v>2070</v>
      </c>
      <c r="H11" s="1" t="s">
        <v>2071</v>
      </c>
      <c r="I11" s="1" t="s">
        <v>2072</v>
      </c>
    </row>
    <row r="12" spans="1:9" x14ac:dyDescent="0.25">
      <c r="A12" s="1" t="s">
        <v>2056</v>
      </c>
      <c r="B12" s="1" t="s">
        <v>2057</v>
      </c>
      <c r="C12" s="1" t="s">
        <v>4</v>
      </c>
      <c r="D12" s="1" t="s">
        <v>111</v>
      </c>
      <c r="E12" t="b">
        <v>1</v>
      </c>
      <c r="F12" s="1" t="s">
        <v>1027</v>
      </c>
      <c r="G12" s="1" t="s">
        <v>2070</v>
      </c>
      <c r="H12" s="1" t="s">
        <v>2071</v>
      </c>
      <c r="I12" s="1" t="s">
        <v>2072</v>
      </c>
    </row>
    <row r="13" spans="1:9" x14ac:dyDescent="0.25">
      <c r="A13" s="1" t="s">
        <v>2056</v>
      </c>
      <c r="B13" s="1" t="s">
        <v>2065</v>
      </c>
      <c r="C13" s="1" t="s">
        <v>4</v>
      </c>
      <c r="D13" s="1" t="s">
        <v>111</v>
      </c>
      <c r="E13" t="b">
        <v>1</v>
      </c>
      <c r="F13" s="1" t="s">
        <v>1027</v>
      </c>
      <c r="G13" s="1" t="s">
        <v>2070</v>
      </c>
      <c r="H13" s="1" t="s">
        <v>2071</v>
      </c>
      <c r="I13" s="1" t="s">
        <v>2072</v>
      </c>
    </row>
    <row r="14" spans="1:9" x14ac:dyDescent="0.25">
      <c r="A14" s="1" t="s">
        <v>2056</v>
      </c>
      <c r="B14" s="1" t="s">
        <v>2067</v>
      </c>
      <c r="C14" s="1" t="s">
        <v>4</v>
      </c>
      <c r="D14" s="1" t="s">
        <v>111</v>
      </c>
      <c r="E14" t="b">
        <v>1</v>
      </c>
      <c r="F14" s="1" t="s">
        <v>1027</v>
      </c>
      <c r="G14" s="1" t="s">
        <v>2070</v>
      </c>
      <c r="H14" s="1" t="s">
        <v>2071</v>
      </c>
      <c r="I14" s="1" t="s">
        <v>2072</v>
      </c>
    </row>
    <row r="15" spans="1:9" x14ac:dyDescent="0.25">
      <c r="A15" s="1" t="s">
        <v>2056</v>
      </c>
      <c r="B15" s="1" t="s">
        <v>2068</v>
      </c>
      <c r="C15" s="1" t="s">
        <v>4</v>
      </c>
      <c r="D15" s="1" t="s">
        <v>111</v>
      </c>
      <c r="E15" t="b">
        <v>1</v>
      </c>
      <c r="F15" s="1" t="s">
        <v>1027</v>
      </c>
      <c r="G15" s="1" t="s">
        <v>2070</v>
      </c>
      <c r="H15" s="1" t="s">
        <v>2071</v>
      </c>
      <c r="I15" s="1" t="s">
        <v>2072</v>
      </c>
    </row>
    <row r="16" spans="1:9" x14ac:dyDescent="0.25">
      <c r="A16" s="1" t="s">
        <v>2056</v>
      </c>
      <c r="B16" s="1" t="s">
        <v>2069</v>
      </c>
      <c r="C16" s="1" t="s">
        <v>4</v>
      </c>
      <c r="D16" s="1" t="s">
        <v>111</v>
      </c>
      <c r="E16" t="b">
        <v>1</v>
      </c>
      <c r="F16" s="1" t="s">
        <v>1027</v>
      </c>
      <c r="G16" s="1" t="s">
        <v>2070</v>
      </c>
      <c r="H16" s="1" t="s">
        <v>2071</v>
      </c>
      <c r="I16" s="1" t="s">
        <v>2072</v>
      </c>
    </row>
    <row r="17" spans="1:9" x14ac:dyDescent="0.25">
      <c r="A17" s="1" t="s">
        <v>2056</v>
      </c>
      <c r="B17" s="1" t="s">
        <v>2073</v>
      </c>
      <c r="C17" s="1" t="s">
        <v>4</v>
      </c>
      <c r="D17" s="1" t="s">
        <v>111</v>
      </c>
      <c r="E17" t="b">
        <v>1</v>
      </c>
      <c r="F17" s="1" t="s">
        <v>1027</v>
      </c>
      <c r="G17" s="1" t="s">
        <v>2074</v>
      </c>
      <c r="H17" s="1" t="s">
        <v>2075</v>
      </c>
      <c r="I17" s="1" t="s">
        <v>2076</v>
      </c>
    </row>
    <row r="18" spans="1:9" x14ac:dyDescent="0.25">
      <c r="A18" s="1" t="s">
        <v>9</v>
      </c>
      <c r="B18" s="1" t="s">
        <v>10</v>
      </c>
      <c r="C18" s="1" t="s">
        <v>11</v>
      </c>
      <c r="D18" s="1" t="s">
        <v>12</v>
      </c>
      <c r="E18" t="b">
        <v>0</v>
      </c>
      <c r="F18" s="1" t="s">
        <v>13</v>
      </c>
      <c r="G18" s="1" t="s">
        <v>14</v>
      </c>
      <c r="H18" s="1" t="s">
        <v>15</v>
      </c>
      <c r="I18" s="1" t="s">
        <v>16</v>
      </c>
    </row>
    <row r="19" spans="1:9" x14ac:dyDescent="0.25">
      <c r="A19" s="1" t="s">
        <v>2077</v>
      </c>
      <c r="B19" s="1" t="s">
        <v>2078</v>
      </c>
      <c r="C19" s="1" t="s">
        <v>11</v>
      </c>
      <c r="D19" s="1" t="s">
        <v>111</v>
      </c>
      <c r="E19" t="b">
        <v>0</v>
      </c>
      <c r="F19" s="1" t="s">
        <v>1027</v>
      </c>
      <c r="G19" s="1" t="s">
        <v>2079</v>
      </c>
      <c r="H19" s="1" t="s">
        <v>2080</v>
      </c>
      <c r="I19" s="1" t="s">
        <v>2081</v>
      </c>
    </row>
    <row r="20" spans="1:9" x14ac:dyDescent="0.25">
      <c r="A20" s="1" t="s">
        <v>17</v>
      </c>
      <c r="B20" s="1" t="s">
        <v>18</v>
      </c>
      <c r="C20" s="1" t="s">
        <v>19</v>
      </c>
      <c r="D20" s="1" t="s">
        <v>20</v>
      </c>
      <c r="E20" t="b">
        <v>0</v>
      </c>
      <c r="F20" s="1" t="s">
        <v>13</v>
      </c>
      <c r="G20" s="1" t="s">
        <v>21</v>
      </c>
      <c r="H20" s="1" t="s">
        <v>22</v>
      </c>
      <c r="I20" s="1" t="s">
        <v>23</v>
      </c>
    </row>
    <row r="21" spans="1:9" x14ac:dyDescent="0.25">
      <c r="A21" s="1" t="s">
        <v>17</v>
      </c>
      <c r="B21" s="1" t="s">
        <v>24</v>
      </c>
      <c r="C21" s="1" t="s">
        <v>19</v>
      </c>
      <c r="D21" s="1" t="s">
        <v>20</v>
      </c>
      <c r="E21" t="b">
        <v>0</v>
      </c>
      <c r="F21" s="1" t="s">
        <v>13</v>
      </c>
      <c r="G21" s="1" t="s">
        <v>21</v>
      </c>
      <c r="H21" s="1" t="s">
        <v>22</v>
      </c>
      <c r="I21" s="1" t="s">
        <v>23</v>
      </c>
    </row>
    <row r="22" spans="1:9" x14ac:dyDescent="0.25">
      <c r="A22" s="1" t="s">
        <v>17</v>
      </c>
      <c r="B22" s="1" t="s">
        <v>25</v>
      </c>
      <c r="C22" s="1" t="s">
        <v>19</v>
      </c>
      <c r="D22" s="1" t="s">
        <v>20</v>
      </c>
      <c r="E22" t="b">
        <v>0</v>
      </c>
      <c r="F22" s="1" t="s">
        <v>13</v>
      </c>
      <c r="G22" s="1" t="s">
        <v>21</v>
      </c>
      <c r="H22" s="1" t="s">
        <v>22</v>
      </c>
      <c r="I22" s="1" t="s">
        <v>23</v>
      </c>
    </row>
    <row r="23" spans="1:9" x14ac:dyDescent="0.25">
      <c r="A23" s="1" t="s">
        <v>17</v>
      </c>
      <c r="B23" s="1" t="s">
        <v>26</v>
      </c>
      <c r="C23" s="1" t="s">
        <v>19</v>
      </c>
      <c r="D23" s="1" t="s">
        <v>20</v>
      </c>
      <c r="E23" t="b">
        <v>0</v>
      </c>
      <c r="F23" s="1" t="s">
        <v>13</v>
      </c>
      <c r="G23" s="1" t="s">
        <v>21</v>
      </c>
      <c r="H23" s="1" t="s">
        <v>22</v>
      </c>
      <c r="I23" s="1" t="s">
        <v>23</v>
      </c>
    </row>
    <row r="24" spans="1:9" x14ac:dyDescent="0.25">
      <c r="A24" s="1" t="s">
        <v>17</v>
      </c>
      <c r="B24" s="1" t="s">
        <v>27</v>
      </c>
      <c r="C24" s="1" t="s">
        <v>19</v>
      </c>
      <c r="D24" s="1" t="s">
        <v>28</v>
      </c>
      <c r="E24" t="b">
        <v>0</v>
      </c>
      <c r="F24" s="1" t="s">
        <v>13</v>
      </c>
      <c r="G24" s="1" t="s">
        <v>22</v>
      </c>
      <c r="H24" s="1" t="s">
        <v>29</v>
      </c>
      <c r="I24" s="1" t="s">
        <v>30</v>
      </c>
    </row>
    <row r="25" spans="1:9" x14ac:dyDescent="0.25">
      <c r="A25" s="1" t="s">
        <v>17</v>
      </c>
      <c r="B25" s="1" t="s">
        <v>31</v>
      </c>
      <c r="C25" s="1" t="s">
        <v>19</v>
      </c>
      <c r="D25" s="1" t="s">
        <v>28</v>
      </c>
      <c r="E25" t="b">
        <v>0</v>
      </c>
      <c r="F25" s="1" t="s">
        <v>13</v>
      </c>
      <c r="G25" s="1" t="s">
        <v>22</v>
      </c>
      <c r="H25" s="1" t="s">
        <v>29</v>
      </c>
      <c r="I25" s="1" t="s">
        <v>30</v>
      </c>
    </row>
    <row r="26" spans="1:9" x14ac:dyDescent="0.25">
      <c r="A26" s="1" t="s">
        <v>17</v>
      </c>
      <c r="B26" s="1" t="s">
        <v>32</v>
      </c>
      <c r="C26" s="1" t="s">
        <v>19</v>
      </c>
      <c r="D26" s="1" t="s">
        <v>28</v>
      </c>
      <c r="E26" t="b">
        <v>0</v>
      </c>
      <c r="F26" s="1" t="s">
        <v>13</v>
      </c>
      <c r="G26" s="1" t="s">
        <v>22</v>
      </c>
      <c r="H26" s="1" t="s">
        <v>29</v>
      </c>
      <c r="I26" s="1" t="s">
        <v>30</v>
      </c>
    </row>
    <row r="27" spans="1:9" x14ac:dyDescent="0.25">
      <c r="A27" s="1" t="s">
        <v>17</v>
      </c>
      <c r="B27" s="1" t="s">
        <v>31</v>
      </c>
      <c r="C27" s="1" t="s">
        <v>19</v>
      </c>
      <c r="D27" s="1" t="s">
        <v>28</v>
      </c>
      <c r="E27" t="b">
        <v>0</v>
      </c>
      <c r="F27" s="1" t="s">
        <v>13</v>
      </c>
      <c r="G27" s="1" t="s">
        <v>29</v>
      </c>
      <c r="H27" s="1" t="s">
        <v>33</v>
      </c>
      <c r="I27" s="1" t="s">
        <v>34</v>
      </c>
    </row>
    <row r="28" spans="1:9" x14ac:dyDescent="0.25">
      <c r="A28" s="1" t="s">
        <v>17</v>
      </c>
      <c r="B28" s="1" t="s">
        <v>32</v>
      </c>
      <c r="C28" s="1" t="s">
        <v>19</v>
      </c>
      <c r="D28" s="1" t="s">
        <v>28</v>
      </c>
      <c r="E28" t="b">
        <v>0</v>
      </c>
      <c r="F28" s="1" t="s">
        <v>13</v>
      </c>
      <c r="G28" s="1" t="s">
        <v>29</v>
      </c>
      <c r="H28" s="1" t="s">
        <v>33</v>
      </c>
      <c r="I28" s="1" t="s">
        <v>34</v>
      </c>
    </row>
    <row r="29" spans="1:9" x14ac:dyDescent="0.25">
      <c r="A29" s="1" t="s">
        <v>17</v>
      </c>
      <c r="B29" s="1" t="s">
        <v>31</v>
      </c>
      <c r="C29" s="1" t="s">
        <v>19</v>
      </c>
      <c r="D29" s="1" t="s">
        <v>28</v>
      </c>
      <c r="E29" t="b">
        <v>0</v>
      </c>
      <c r="F29" s="1" t="s">
        <v>13</v>
      </c>
      <c r="G29" s="1" t="s">
        <v>33</v>
      </c>
      <c r="H29" s="1" t="s">
        <v>35</v>
      </c>
      <c r="I29" s="1" t="s">
        <v>36</v>
      </c>
    </row>
    <row r="30" spans="1:9" x14ac:dyDescent="0.25">
      <c r="A30" s="1" t="s">
        <v>17</v>
      </c>
      <c r="B30" s="1" t="s">
        <v>32</v>
      </c>
      <c r="C30" s="1" t="s">
        <v>19</v>
      </c>
      <c r="D30" s="1" t="s">
        <v>28</v>
      </c>
      <c r="E30" t="b">
        <v>0</v>
      </c>
      <c r="F30" s="1" t="s">
        <v>13</v>
      </c>
      <c r="G30" s="1" t="s">
        <v>33</v>
      </c>
      <c r="H30" s="1" t="s">
        <v>35</v>
      </c>
      <c r="I30" s="1" t="s">
        <v>36</v>
      </c>
    </row>
    <row r="31" spans="1:9" x14ac:dyDescent="0.25">
      <c r="A31" s="1" t="s">
        <v>17</v>
      </c>
      <c r="B31" s="1" t="s">
        <v>37</v>
      </c>
      <c r="C31" s="1" t="s">
        <v>19</v>
      </c>
      <c r="D31" s="1" t="s">
        <v>20</v>
      </c>
      <c r="E31" t="b">
        <v>0</v>
      </c>
      <c r="F31" s="1" t="s">
        <v>13</v>
      </c>
      <c r="G31" s="1" t="s">
        <v>38</v>
      </c>
      <c r="H31" s="1" t="s">
        <v>39</v>
      </c>
      <c r="I31" s="1" t="s">
        <v>40</v>
      </c>
    </row>
    <row r="32" spans="1:9" x14ac:dyDescent="0.25">
      <c r="A32" s="1" t="s">
        <v>17</v>
      </c>
      <c r="B32" s="1" t="s">
        <v>41</v>
      </c>
      <c r="C32" s="1" t="s">
        <v>19</v>
      </c>
      <c r="D32" s="1" t="s">
        <v>20</v>
      </c>
      <c r="E32" t="b">
        <v>0</v>
      </c>
      <c r="F32" s="1" t="s">
        <v>13</v>
      </c>
      <c r="G32" s="1" t="s">
        <v>42</v>
      </c>
      <c r="H32" s="1" t="s">
        <v>43</v>
      </c>
      <c r="I32" s="1" t="s">
        <v>44</v>
      </c>
    </row>
    <row r="33" spans="1:9" x14ac:dyDescent="0.25">
      <c r="A33" s="1" t="s">
        <v>17</v>
      </c>
      <c r="B33" s="1" t="s">
        <v>1031</v>
      </c>
      <c r="C33" s="1" t="s">
        <v>19</v>
      </c>
      <c r="D33" s="1" t="s">
        <v>20</v>
      </c>
      <c r="E33" t="b">
        <v>0</v>
      </c>
      <c r="F33" s="1" t="s">
        <v>1027</v>
      </c>
      <c r="G33" s="1" t="s">
        <v>1032</v>
      </c>
      <c r="H33" s="1" t="s">
        <v>1033</v>
      </c>
      <c r="I33" s="1" t="s">
        <v>1034</v>
      </c>
    </row>
    <row r="34" spans="1:9" x14ac:dyDescent="0.25">
      <c r="A34" s="1" t="s">
        <v>17</v>
      </c>
      <c r="B34" s="1" t="s">
        <v>1035</v>
      </c>
      <c r="C34" s="1" t="s">
        <v>19</v>
      </c>
      <c r="D34" s="1" t="s">
        <v>167</v>
      </c>
      <c r="E34" t="b">
        <v>0</v>
      </c>
      <c r="F34" s="1" t="s">
        <v>1027</v>
      </c>
      <c r="G34" s="1" t="s">
        <v>38</v>
      </c>
      <c r="H34" s="1" t="s">
        <v>39</v>
      </c>
      <c r="I34" s="1" t="s">
        <v>40</v>
      </c>
    </row>
    <row r="35" spans="1:9" x14ac:dyDescent="0.25">
      <c r="A35" s="1" t="s">
        <v>17</v>
      </c>
      <c r="B35" s="1" t="s">
        <v>1036</v>
      </c>
      <c r="C35" s="1" t="s">
        <v>19</v>
      </c>
      <c r="D35" s="1" t="s">
        <v>167</v>
      </c>
      <c r="E35" t="b">
        <v>0</v>
      </c>
      <c r="F35" s="1" t="s">
        <v>1027</v>
      </c>
      <c r="G35" s="1" t="s">
        <v>39</v>
      </c>
      <c r="H35" s="1" t="s">
        <v>1037</v>
      </c>
      <c r="I35" s="1" t="s">
        <v>1038</v>
      </c>
    </row>
    <row r="36" spans="1:9" x14ac:dyDescent="0.25">
      <c r="A36" s="1" t="s">
        <v>17</v>
      </c>
      <c r="B36" s="1" t="s">
        <v>1039</v>
      </c>
      <c r="C36" s="1" t="s">
        <v>19</v>
      </c>
      <c r="D36" s="1" t="s">
        <v>167</v>
      </c>
      <c r="E36" t="b">
        <v>0</v>
      </c>
      <c r="F36" s="1" t="s">
        <v>1027</v>
      </c>
      <c r="G36" s="1" t="s">
        <v>39</v>
      </c>
      <c r="H36" s="1" t="s">
        <v>1037</v>
      </c>
      <c r="I36" s="1" t="s">
        <v>1038</v>
      </c>
    </row>
    <row r="37" spans="1:9" x14ac:dyDescent="0.25">
      <c r="A37" s="1" t="s">
        <v>17</v>
      </c>
      <c r="B37" s="1" t="s">
        <v>1040</v>
      </c>
      <c r="C37" s="1" t="s">
        <v>19</v>
      </c>
      <c r="D37" s="1" t="s">
        <v>167</v>
      </c>
      <c r="E37" t="b">
        <v>0</v>
      </c>
      <c r="F37" s="1" t="s">
        <v>1027</v>
      </c>
      <c r="G37" s="1" t="s">
        <v>39</v>
      </c>
      <c r="H37" s="1" t="s">
        <v>1037</v>
      </c>
      <c r="I37" s="1" t="s">
        <v>1038</v>
      </c>
    </row>
    <row r="38" spans="1:9" x14ac:dyDescent="0.25">
      <c r="A38" s="1" t="s">
        <v>17</v>
      </c>
      <c r="B38" s="1" t="s">
        <v>1041</v>
      </c>
      <c r="C38" s="1" t="s">
        <v>19</v>
      </c>
      <c r="D38" s="1" t="s">
        <v>167</v>
      </c>
      <c r="E38" t="b">
        <v>0</v>
      </c>
      <c r="F38" s="1" t="s">
        <v>1027</v>
      </c>
      <c r="G38" s="1" t="s">
        <v>1037</v>
      </c>
      <c r="H38" s="1" t="s">
        <v>1042</v>
      </c>
      <c r="I38" s="1" t="s">
        <v>1043</v>
      </c>
    </row>
    <row r="39" spans="1:9" x14ac:dyDescent="0.25">
      <c r="A39" s="1" t="s">
        <v>17</v>
      </c>
      <c r="B39" s="1" t="s">
        <v>1044</v>
      </c>
      <c r="C39" s="1" t="s">
        <v>19</v>
      </c>
      <c r="D39" s="1" t="s">
        <v>167</v>
      </c>
      <c r="E39" t="b">
        <v>0</v>
      </c>
      <c r="F39" s="1" t="s">
        <v>1027</v>
      </c>
      <c r="G39" s="1" t="s">
        <v>42</v>
      </c>
      <c r="H39" s="1" t="s">
        <v>43</v>
      </c>
      <c r="I39" s="1" t="s">
        <v>44</v>
      </c>
    </row>
    <row r="40" spans="1:9" x14ac:dyDescent="0.25">
      <c r="A40" s="1" t="s">
        <v>17</v>
      </c>
      <c r="B40" s="1" t="s">
        <v>1045</v>
      </c>
      <c r="C40" s="1" t="s">
        <v>19</v>
      </c>
      <c r="D40" s="1" t="s">
        <v>20</v>
      </c>
      <c r="E40" t="b">
        <v>0</v>
      </c>
      <c r="F40" s="1" t="s">
        <v>1027</v>
      </c>
      <c r="G40" s="1" t="s">
        <v>1046</v>
      </c>
      <c r="H40" s="1" t="s">
        <v>1047</v>
      </c>
      <c r="I40" s="1" t="s">
        <v>1048</v>
      </c>
    </row>
    <row r="41" spans="1:9" x14ac:dyDescent="0.25">
      <c r="A41" s="1" t="s">
        <v>17</v>
      </c>
      <c r="B41" s="1" t="s">
        <v>1049</v>
      </c>
      <c r="C41" s="1" t="s">
        <v>19</v>
      </c>
      <c r="D41" s="1" t="s">
        <v>167</v>
      </c>
      <c r="E41" t="b">
        <v>0</v>
      </c>
      <c r="F41" s="1" t="s">
        <v>1027</v>
      </c>
      <c r="G41" s="1" t="s">
        <v>1046</v>
      </c>
      <c r="H41" s="1" t="s">
        <v>1047</v>
      </c>
      <c r="I41" s="1" t="s">
        <v>1048</v>
      </c>
    </row>
    <row r="42" spans="1:9" x14ac:dyDescent="0.25">
      <c r="A42" s="1" t="s">
        <v>17</v>
      </c>
      <c r="B42" s="1" t="s">
        <v>1050</v>
      </c>
      <c r="C42" s="1" t="s">
        <v>19</v>
      </c>
      <c r="D42" s="1" t="s">
        <v>167</v>
      </c>
      <c r="E42" t="b">
        <v>0</v>
      </c>
      <c r="F42" s="1" t="s">
        <v>1027</v>
      </c>
      <c r="G42" s="1" t="s">
        <v>1046</v>
      </c>
      <c r="H42" s="1" t="s">
        <v>1047</v>
      </c>
      <c r="I42" s="1" t="s">
        <v>1048</v>
      </c>
    </row>
    <row r="43" spans="1:9" x14ac:dyDescent="0.25">
      <c r="A43" s="1" t="s">
        <v>17</v>
      </c>
      <c r="B43" s="1" t="s">
        <v>1051</v>
      </c>
      <c r="C43" s="1" t="s">
        <v>19</v>
      </c>
      <c r="D43" s="1" t="s">
        <v>20</v>
      </c>
      <c r="E43" t="b">
        <v>0</v>
      </c>
      <c r="F43" s="1" t="s">
        <v>1027</v>
      </c>
      <c r="G43" s="1" t="s">
        <v>1052</v>
      </c>
      <c r="H43" s="1" t="s">
        <v>1053</v>
      </c>
      <c r="I43" s="1" t="s">
        <v>1054</v>
      </c>
    </row>
    <row r="44" spans="1:9" x14ac:dyDescent="0.25">
      <c r="A44" s="1" t="s">
        <v>17</v>
      </c>
      <c r="B44" s="1" t="s">
        <v>1055</v>
      </c>
      <c r="C44" s="1" t="s">
        <v>19</v>
      </c>
      <c r="D44" s="1" t="s">
        <v>167</v>
      </c>
      <c r="E44" t="b">
        <v>0</v>
      </c>
      <c r="F44" s="1" t="s">
        <v>1027</v>
      </c>
      <c r="G44" s="1" t="s">
        <v>1052</v>
      </c>
      <c r="H44" s="1" t="s">
        <v>1053</v>
      </c>
      <c r="I44" s="1" t="s">
        <v>1054</v>
      </c>
    </row>
    <row r="45" spans="1:9" x14ac:dyDescent="0.25">
      <c r="A45" s="1" t="s">
        <v>17</v>
      </c>
      <c r="B45" s="1" t="s">
        <v>1056</v>
      </c>
      <c r="C45" s="1" t="s">
        <v>19</v>
      </c>
      <c r="D45" s="1" t="s">
        <v>20</v>
      </c>
      <c r="E45" t="b">
        <v>0</v>
      </c>
      <c r="F45" s="1" t="s">
        <v>1027</v>
      </c>
      <c r="G45" s="1" t="s">
        <v>1057</v>
      </c>
      <c r="H45" s="1" t="s">
        <v>1058</v>
      </c>
      <c r="I45" s="1" t="s">
        <v>1059</v>
      </c>
    </row>
    <row r="46" spans="1:9" x14ac:dyDescent="0.25">
      <c r="A46" s="1" t="s">
        <v>17</v>
      </c>
      <c r="B46" s="1" t="s">
        <v>1060</v>
      </c>
      <c r="C46" s="1" t="s">
        <v>19</v>
      </c>
      <c r="D46" s="1" t="s">
        <v>20</v>
      </c>
      <c r="E46" t="b">
        <v>0</v>
      </c>
      <c r="F46" s="1" t="s">
        <v>1027</v>
      </c>
      <c r="G46" s="1" t="s">
        <v>1061</v>
      </c>
      <c r="H46" s="1" t="s">
        <v>1062</v>
      </c>
      <c r="I46" s="1" t="s">
        <v>1063</v>
      </c>
    </row>
    <row r="47" spans="1:9" x14ac:dyDescent="0.25">
      <c r="A47" s="1" t="s">
        <v>17</v>
      </c>
      <c r="B47" s="1" t="s">
        <v>1055</v>
      </c>
      <c r="C47" s="1" t="s">
        <v>19</v>
      </c>
      <c r="D47" s="1" t="s">
        <v>167</v>
      </c>
      <c r="E47" t="b">
        <v>0</v>
      </c>
      <c r="F47" s="1" t="s">
        <v>1027</v>
      </c>
      <c r="G47" s="1" t="s">
        <v>1062</v>
      </c>
      <c r="H47" s="1" t="s">
        <v>1064</v>
      </c>
      <c r="I47" s="1" t="s">
        <v>1065</v>
      </c>
    </row>
    <row r="48" spans="1:9" x14ac:dyDescent="0.25">
      <c r="A48" s="1" t="s">
        <v>17</v>
      </c>
      <c r="B48" s="1" t="s">
        <v>1066</v>
      </c>
      <c r="C48" s="1" t="s">
        <v>19</v>
      </c>
      <c r="D48" s="1" t="s">
        <v>167</v>
      </c>
      <c r="E48" t="b">
        <v>0</v>
      </c>
      <c r="F48" s="1" t="s">
        <v>1027</v>
      </c>
      <c r="G48" s="1" t="s">
        <v>1062</v>
      </c>
      <c r="H48" s="1" t="s">
        <v>1064</v>
      </c>
      <c r="I48" s="1" t="s">
        <v>1065</v>
      </c>
    </row>
    <row r="49" spans="1:9" x14ac:dyDescent="0.25">
      <c r="A49" s="1" t="s">
        <v>17</v>
      </c>
      <c r="B49" s="1" t="s">
        <v>1035</v>
      </c>
      <c r="C49" s="1" t="s">
        <v>19</v>
      </c>
      <c r="D49" s="1" t="s">
        <v>167</v>
      </c>
      <c r="E49" t="b">
        <v>0</v>
      </c>
      <c r="F49" s="1" t="s">
        <v>1027</v>
      </c>
      <c r="G49" s="1" t="s">
        <v>1067</v>
      </c>
      <c r="H49" s="1" t="s">
        <v>1068</v>
      </c>
      <c r="I49" s="1" t="s">
        <v>1069</v>
      </c>
    </row>
    <row r="50" spans="1:9" x14ac:dyDescent="0.25">
      <c r="A50" s="1" t="s">
        <v>17</v>
      </c>
      <c r="B50" s="1" t="s">
        <v>1070</v>
      </c>
      <c r="C50" s="1" t="s">
        <v>19</v>
      </c>
      <c r="D50" s="1" t="s">
        <v>20</v>
      </c>
      <c r="E50" t="b">
        <v>0</v>
      </c>
      <c r="F50" s="1" t="s">
        <v>1027</v>
      </c>
      <c r="G50" s="1" t="s">
        <v>1067</v>
      </c>
      <c r="H50" s="1" t="s">
        <v>1068</v>
      </c>
      <c r="I50" s="1" t="s">
        <v>1069</v>
      </c>
    </row>
    <row r="51" spans="1:9" x14ac:dyDescent="0.25">
      <c r="A51" s="1" t="s">
        <v>17</v>
      </c>
      <c r="B51" s="1" t="s">
        <v>1071</v>
      </c>
      <c r="C51" s="1" t="s">
        <v>60</v>
      </c>
      <c r="D51" s="1" t="s">
        <v>20</v>
      </c>
      <c r="E51" t="b">
        <v>0</v>
      </c>
      <c r="F51" s="1" t="s">
        <v>1027</v>
      </c>
      <c r="G51" s="1" t="s">
        <v>1072</v>
      </c>
      <c r="H51" s="1" t="s">
        <v>1073</v>
      </c>
      <c r="I51" s="1" t="s">
        <v>1074</v>
      </c>
    </row>
    <row r="52" spans="1:9" x14ac:dyDescent="0.25">
      <c r="A52" s="1" t="s">
        <v>17</v>
      </c>
      <c r="B52" s="1" t="s">
        <v>1075</v>
      </c>
      <c r="C52" s="1" t="s">
        <v>60</v>
      </c>
      <c r="D52" s="1" t="s">
        <v>20</v>
      </c>
      <c r="E52" t="b">
        <v>0</v>
      </c>
      <c r="F52" s="1" t="s">
        <v>1027</v>
      </c>
      <c r="G52" s="1" t="s">
        <v>1073</v>
      </c>
      <c r="H52" s="1" t="s">
        <v>1076</v>
      </c>
      <c r="I52" s="1" t="s">
        <v>1077</v>
      </c>
    </row>
    <row r="53" spans="1:9" x14ac:dyDescent="0.25">
      <c r="A53" s="1" t="s">
        <v>17</v>
      </c>
      <c r="B53" s="1" t="s">
        <v>1078</v>
      </c>
      <c r="C53" s="1" t="s">
        <v>60</v>
      </c>
      <c r="D53" s="1" t="s">
        <v>20</v>
      </c>
      <c r="E53" t="b">
        <v>0</v>
      </c>
      <c r="F53" s="1" t="s">
        <v>1027</v>
      </c>
      <c r="G53" s="1" t="s">
        <v>1073</v>
      </c>
      <c r="H53" s="1" t="s">
        <v>1076</v>
      </c>
      <c r="I53" s="1" t="s">
        <v>1077</v>
      </c>
    </row>
    <row r="54" spans="1:9" x14ac:dyDescent="0.25">
      <c r="A54" s="1" t="s">
        <v>17</v>
      </c>
      <c r="B54" s="1" t="s">
        <v>1036</v>
      </c>
      <c r="C54" s="1" t="s">
        <v>60</v>
      </c>
      <c r="D54" s="1" t="s">
        <v>167</v>
      </c>
      <c r="E54" t="b">
        <v>0</v>
      </c>
      <c r="F54" s="1" t="s">
        <v>1027</v>
      </c>
      <c r="G54" s="1" t="s">
        <v>1073</v>
      </c>
      <c r="H54" s="1" t="s">
        <v>1076</v>
      </c>
      <c r="I54" s="1" t="s">
        <v>1077</v>
      </c>
    </row>
    <row r="55" spans="1:9" x14ac:dyDescent="0.25">
      <c r="A55" s="1" t="s">
        <v>17</v>
      </c>
      <c r="B55" s="1" t="s">
        <v>1079</v>
      </c>
      <c r="C55" s="1" t="s">
        <v>60</v>
      </c>
      <c r="D55" s="1" t="s">
        <v>167</v>
      </c>
      <c r="E55" t="b">
        <v>0</v>
      </c>
      <c r="F55" s="1" t="s">
        <v>1027</v>
      </c>
      <c r="G55" s="1" t="s">
        <v>1073</v>
      </c>
      <c r="H55" s="1" t="s">
        <v>1076</v>
      </c>
      <c r="I55" s="1" t="s">
        <v>1077</v>
      </c>
    </row>
    <row r="56" spans="1:9" x14ac:dyDescent="0.25">
      <c r="A56" s="1" t="s">
        <v>17</v>
      </c>
      <c r="B56" s="1" t="s">
        <v>1080</v>
      </c>
      <c r="C56" s="1" t="s">
        <v>60</v>
      </c>
      <c r="D56" s="1" t="s">
        <v>167</v>
      </c>
      <c r="E56" t="b">
        <v>0</v>
      </c>
      <c r="F56" s="1" t="s">
        <v>1027</v>
      </c>
      <c r="G56" s="1" t="s">
        <v>1076</v>
      </c>
      <c r="H56" s="1" t="s">
        <v>1081</v>
      </c>
      <c r="I56" s="1" t="s">
        <v>1082</v>
      </c>
    </row>
    <row r="57" spans="1:9" x14ac:dyDescent="0.25">
      <c r="A57" s="1" t="s">
        <v>17</v>
      </c>
      <c r="B57" s="1" t="s">
        <v>1083</v>
      </c>
      <c r="C57" s="1" t="s">
        <v>197</v>
      </c>
      <c r="D57" s="1" t="s">
        <v>20</v>
      </c>
      <c r="E57" t="b">
        <v>0</v>
      </c>
      <c r="F57" s="1" t="s">
        <v>1027</v>
      </c>
      <c r="G57" s="1" t="s">
        <v>1084</v>
      </c>
      <c r="H57" s="1" t="s">
        <v>1085</v>
      </c>
      <c r="I57" s="1" t="s">
        <v>1086</v>
      </c>
    </row>
    <row r="58" spans="1:9" x14ac:dyDescent="0.25">
      <c r="A58" s="1" t="s">
        <v>17</v>
      </c>
      <c r="B58" s="1" t="s">
        <v>1087</v>
      </c>
      <c r="C58" s="1" t="s">
        <v>197</v>
      </c>
      <c r="D58" s="1" t="s">
        <v>20</v>
      </c>
      <c r="E58" t="b">
        <v>0</v>
      </c>
      <c r="F58" s="1" t="s">
        <v>1027</v>
      </c>
      <c r="G58" s="1" t="s">
        <v>1084</v>
      </c>
      <c r="H58" s="1" t="s">
        <v>1085</v>
      </c>
      <c r="I58" s="1" t="s">
        <v>1086</v>
      </c>
    </row>
    <row r="59" spans="1:9" x14ac:dyDescent="0.25">
      <c r="A59" s="1" t="s">
        <v>17</v>
      </c>
      <c r="B59" s="1" t="s">
        <v>1088</v>
      </c>
      <c r="C59" s="1" t="s">
        <v>197</v>
      </c>
      <c r="D59" s="1" t="s">
        <v>167</v>
      </c>
      <c r="E59" t="b">
        <v>0</v>
      </c>
      <c r="F59" s="1" t="s">
        <v>1027</v>
      </c>
      <c r="G59" s="1" t="s">
        <v>1084</v>
      </c>
      <c r="H59" s="1" t="s">
        <v>1085</v>
      </c>
      <c r="I59" s="1" t="s">
        <v>1086</v>
      </c>
    </row>
    <row r="60" spans="1:9" x14ac:dyDescent="0.25">
      <c r="A60" s="1" t="s">
        <v>2082</v>
      </c>
      <c r="B60" s="1" t="s">
        <v>2083</v>
      </c>
      <c r="C60" s="1" t="s">
        <v>11</v>
      </c>
      <c r="D60" s="1" t="s">
        <v>111</v>
      </c>
      <c r="E60" t="b">
        <v>0</v>
      </c>
      <c r="F60" s="1" t="s">
        <v>1027</v>
      </c>
      <c r="G60" s="1" t="s">
        <v>55</v>
      </c>
      <c r="H60" s="1" t="s">
        <v>2084</v>
      </c>
      <c r="I60" s="1" t="s">
        <v>2085</v>
      </c>
    </row>
    <row r="61" spans="1:9" x14ac:dyDescent="0.25">
      <c r="A61" s="1" t="s">
        <v>1089</v>
      </c>
      <c r="B61" s="1" t="s">
        <v>1090</v>
      </c>
      <c r="C61" s="1" t="s">
        <v>11</v>
      </c>
      <c r="D61" s="1" t="s">
        <v>111</v>
      </c>
      <c r="E61" t="b">
        <v>0</v>
      </c>
      <c r="F61" s="1" t="s">
        <v>1027</v>
      </c>
      <c r="G61" s="1" t="s">
        <v>55</v>
      </c>
      <c r="H61" s="1" t="s">
        <v>1091</v>
      </c>
      <c r="I61" s="1" t="s">
        <v>1092</v>
      </c>
    </row>
    <row r="62" spans="1:9" x14ac:dyDescent="0.25">
      <c r="A62" s="1" t="s">
        <v>1093</v>
      </c>
      <c r="B62" s="1" t="s">
        <v>1094</v>
      </c>
      <c r="C62" s="1" t="s">
        <v>75</v>
      </c>
      <c r="D62" s="1" t="s">
        <v>12</v>
      </c>
      <c r="E62" t="b">
        <v>0</v>
      </c>
      <c r="F62" s="1" t="s">
        <v>1027</v>
      </c>
      <c r="G62" s="1" t="s">
        <v>1095</v>
      </c>
      <c r="H62" s="1" t="s">
        <v>1096</v>
      </c>
      <c r="I62" s="1" t="s">
        <v>1097</v>
      </c>
    </row>
    <row r="63" spans="1:9" x14ac:dyDescent="0.25">
      <c r="A63" s="1" t="s">
        <v>1093</v>
      </c>
      <c r="B63" s="1" t="s">
        <v>1098</v>
      </c>
      <c r="C63" s="1" t="s">
        <v>75</v>
      </c>
      <c r="D63" s="1" t="s">
        <v>12</v>
      </c>
      <c r="E63" t="b">
        <v>0</v>
      </c>
      <c r="F63" s="1" t="s">
        <v>1027</v>
      </c>
      <c r="G63" s="1" t="s">
        <v>1099</v>
      </c>
      <c r="H63" s="1" t="s">
        <v>1100</v>
      </c>
      <c r="I63" s="1" t="s">
        <v>1101</v>
      </c>
    </row>
    <row r="64" spans="1:9" x14ac:dyDescent="0.25">
      <c r="A64" s="1" t="s">
        <v>1093</v>
      </c>
      <c r="B64" s="1" t="s">
        <v>1102</v>
      </c>
      <c r="C64" s="1" t="s">
        <v>60</v>
      </c>
      <c r="D64" s="1" t="s">
        <v>12</v>
      </c>
      <c r="E64" t="b">
        <v>0</v>
      </c>
      <c r="F64" s="1" t="s">
        <v>1027</v>
      </c>
      <c r="G64" s="1" t="s">
        <v>1103</v>
      </c>
      <c r="H64" s="1" t="s">
        <v>1104</v>
      </c>
      <c r="I64" s="1" t="s">
        <v>1105</v>
      </c>
    </row>
    <row r="65" spans="1:9" x14ac:dyDescent="0.25">
      <c r="A65" s="1" t="s">
        <v>1093</v>
      </c>
      <c r="B65" s="1" t="s">
        <v>1098</v>
      </c>
      <c r="C65" s="1" t="s">
        <v>60</v>
      </c>
      <c r="D65" s="1" t="s">
        <v>12</v>
      </c>
      <c r="E65" t="b">
        <v>0</v>
      </c>
      <c r="F65" s="1" t="s">
        <v>1027</v>
      </c>
      <c r="G65" s="1" t="s">
        <v>1103</v>
      </c>
      <c r="H65" s="1" t="s">
        <v>1104</v>
      </c>
      <c r="I65" s="1" t="s">
        <v>1105</v>
      </c>
    </row>
    <row r="66" spans="1:9" x14ac:dyDescent="0.25">
      <c r="A66" s="1" t="s">
        <v>1093</v>
      </c>
      <c r="B66" s="1" t="s">
        <v>1106</v>
      </c>
      <c r="C66" s="1" t="s">
        <v>60</v>
      </c>
      <c r="D66" s="1" t="s">
        <v>12</v>
      </c>
      <c r="E66" t="b">
        <v>0</v>
      </c>
      <c r="F66" s="1" t="s">
        <v>1027</v>
      </c>
      <c r="G66" s="1" t="s">
        <v>1103</v>
      </c>
      <c r="H66" s="1" t="s">
        <v>1104</v>
      </c>
      <c r="I66" s="1" t="s">
        <v>1105</v>
      </c>
    </row>
    <row r="67" spans="1:9" x14ac:dyDescent="0.25">
      <c r="A67" s="1" t="s">
        <v>1093</v>
      </c>
      <c r="B67" s="1" t="s">
        <v>1107</v>
      </c>
      <c r="C67" s="1" t="s">
        <v>60</v>
      </c>
      <c r="D67" s="1" t="s">
        <v>12</v>
      </c>
      <c r="E67" t="b">
        <v>0</v>
      </c>
      <c r="F67" s="1" t="s">
        <v>1027</v>
      </c>
      <c r="G67" s="1" t="s">
        <v>1103</v>
      </c>
      <c r="H67" s="1" t="s">
        <v>1104</v>
      </c>
      <c r="I67" s="1" t="s">
        <v>1105</v>
      </c>
    </row>
    <row r="68" spans="1:9" x14ac:dyDescent="0.25">
      <c r="A68" s="1" t="s">
        <v>1093</v>
      </c>
      <c r="B68" s="1" t="s">
        <v>1108</v>
      </c>
      <c r="C68" s="1" t="s">
        <v>60</v>
      </c>
      <c r="D68" s="1" t="s">
        <v>12</v>
      </c>
      <c r="E68" t="b">
        <v>0</v>
      </c>
      <c r="F68" s="1" t="s">
        <v>1027</v>
      </c>
      <c r="G68" s="1" t="s">
        <v>1103</v>
      </c>
      <c r="H68" s="1" t="s">
        <v>1104</v>
      </c>
      <c r="I68" s="1" t="s">
        <v>1105</v>
      </c>
    </row>
    <row r="69" spans="1:9" x14ac:dyDescent="0.25">
      <c r="A69" s="1" t="s">
        <v>1093</v>
      </c>
      <c r="B69" s="1" t="s">
        <v>1109</v>
      </c>
      <c r="C69" s="1" t="s">
        <v>60</v>
      </c>
      <c r="D69" s="1" t="s">
        <v>12</v>
      </c>
      <c r="E69" t="b">
        <v>0</v>
      </c>
      <c r="F69" s="1" t="s">
        <v>1027</v>
      </c>
      <c r="G69" s="1" t="s">
        <v>1103</v>
      </c>
      <c r="H69" s="1" t="s">
        <v>1104</v>
      </c>
      <c r="I69" s="1" t="s">
        <v>1105</v>
      </c>
    </row>
    <row r="70" spans="1:9" x14ac:dyDescent="0.25">
      <c r="A70" s="1" t="s">
        <v>1093</v>
      </c>
      <c r="B70" s="1" t="s">
        <v>1094</v>
      </c>
      <c r="C70" s="1" t="s">
        <v>60</v>
      </c>
      <c r="D70" s="1" t="s">
        <v>12</v>
      </c>
      <c r="E70" t="b">
        <v>0</v>
      </c>
      <c r="F70" s="1" t="s">
        <v>1027</v>
      </c>
      <c r="G70" s="1" t="s">
        <v>1103</v>
      </c>
      <c r="H70" s="1" t="s">
        <v>1104</v>
      </c>
      <c r="I70" s="1" t="s">
        <v>1105</v>
      </c>
    </row>
    <row r="71" spans="1:9" x14ac:dyDescent="0.25">
      <c r="A71" s="1" t="s">
        <v>45</v>
      </c>
      <c r="B71" s="1" t="s">
        <v>46</v>
      </c>
      <c r="C71" s="1" t="s">
        <v>19</v>
      </c>
      <c r="D71" s="1" t="s">
        <v>12</v>
      </c>
      <c r="E71" t="b">
        <v>0</v>
      </c>
      <c r="F71" s="1" t="s">
        <v>13</v>
      </c>
      <c r="G71" s="1" t="s">
        <v>47</v>
      </c>
      <c r="H71" s="1" t="s">
        <v>48</v>
      </c>
      <c r="I71" s="1" t="s">
        <v>49</v>
      </c>
    </row>
    <row r="72" spans="1:9" x14ac:dyDescent="0.25">
      <c r="A72" s="1" t="s">
        <v>45</v>
      </c>
      <c r="B72" s="1" t="s">
        <v>46</v>
      </c>
      <c r="C72" s="1" t="s">
        <v>19</v>
      </c>
      <c r="D72" s="1" t="s">
        <v>12</v>
      </c>
      <c r="E72" t="b">
        <v>0</v>
      </c>
      <c r="F72" s="1" t="s">
        <v>13</v>
      </c>
      <c r="G72" s="1" t="s">
        <v>50</v>
      </c>
      <c r="H72" s="1" t="s">
        <v>51</v>
      </c>
      <c r="I72" s="1" t="s">
        <v>52</v>
      </c>
    </row>
    <row r="73" spans="1:9" x14ac:dyDescent="0.25">
      <c r="A73" s="1" t="s">
        <v>45</v>
      </c>
      <c r="B73" s="1" t="s">
        <v>1110</v>
      </c>
      <c r="C73" s="1" t="s">
        <v>11</v>
      </c>
      <c r="D73" s="1" t="s">
        <v>12</v>
      </c>
      <c r="E73" t="b">
        <v>0</v>
      </c>
      <c r="F73" s="1" t="s">
        <v>1027</v>
      </c>
      <c r="G73" s="1" t="s">
        <v>55</v>
      </c>
      <c r="H73" s="1" t="s">
        <v>1111</v>
      </c>
      <c r="I73" s="1" t="s">
        <v>1112</v>
      </c>
    </row>
    <row r="74" spans="1:9" x14ac:dyDescent="0.25">
      <c r="A74" s="1" t="s">
        <v>45</v>
      </c>
      <c r="B74" s="1" t="s">
        <v>1110</v>
      </c>
      <c r="C74" s="1" t="s">
        <v>19</v>
      </c>
      <c r="D74" s="1" t="s">
        <v>12</v>
      </c>
      <c r="E74" t="b">
        <v>0</v>
      </c>
      <c r="F74" s="1" t="s">
        <v>1027</v>
      </c>
      <c r="G74" s="1" t="s">
        <v>1113</v>
      </c>
      <c r="H74" s="1" t="s">
        <v>1114</v>
      </c>
      <c r="I74" s="1" t="s">
        <v>1115</v>
      </c>
    </row>
    <row r="75" spans="1:9" x14ac:dyDescent="0.25">
      <c r="A75" s="1" t="s">
        <v>2086</v>
      </c>
      <c r="B75" s="1" t="s">
        <v>2087</v>
      </c>
      <c r="C75" s="1" t="s">
        <v>197</v>
      </c>
      <c r="D75" s="1" t="s">
        <v>12</v>
      </c>
      <c r="E75" t="b">
        <v>0</v>
      </c>
      <c r="F75" s="1" t="s">
        <v>1027</v>
      </c>
      <c r="G75" s="1" t="s">
        <v>55</v>
      </c>
      <c r="H75" s="1" t="s">
        <v>2088</v>
      </c>
      <c r="I75" s="1" t="s">
        <v>55</v>
      </c>
    </row>
    <row r="76" spans="1:9" x14ac:dyDescent="0.25">
      <c r="A76" s="1" t="s">
        <v>2086</v>
      </c>
      <c r="B76" s="1" t="s">
        <v>2089</v>
      </c>
      <c r="C76" s="1" t="s">
        <v>197</v>
      </c>
      <c r="D76" s="1" t="s">
        <v>12</v>
      </c>
      <c r="E76" t="b">
        <v>0</v>
      </c>
      <c r="F76" s="1" t="s">
        <v>1027</v>
      </c>
      <c r="G76" s="1" t="s">
        <v>55</v>
      </c>
      <c r="H76" s="1" t="s">
        <v>2088</v>
      </c>
      <c r="I76" s="1" t="s">
        <v>55</v>
      </c>
    </row>
    <row r="77" spans="1:9" x14ac:dyDescent="0.25">
      <c r="A77" s="1" t="s">
        <v>2086</v>
      </c>
      <c r="B77" s="1" t="s">
        <v>2090</v>
      </c>
      <c r="C77" s="1" t="s">
        <v>197</v>
      </c>
      <c r="D77" s="1" t="s">
        <v>12</v>
      </c>
      <c r="E77" t="b">
        <v>0</v>
      </c>
      <c r="F77" s="1" t="s">
        <v>1027</v>
      </c>
      <c r="G77" s="1" t="s">
        <v>55</v>
      </c>
      <c r="H77" s="1" t="s">
        <v>2091</v>
      </c>
      <c r="I77" s="1" t="s">
        <v>55</v>
      </c>
    </row>
    <row r="78" spans="1:9" x14ac:dyDescent="0.25">
      <c r="A78" s="1" t="s">
        <v>2086</v>
      </c>
      <c r="B78" s="1" t="s">
        <v>2092</v>
      </c>
      <c r="C78" s="1" t="s">
        <v>197</v>
      </c>
      <c r="D78" s="1" t="s">
        <v>12</v>
      </c>
      <c r="E78" t="b">
        <v>0</v>
      </c>
      <c r="F78" s="1" t="s">
        <v>1027</v>
      </c>
      <c r="G78" s="1" t="s">
        <v>55</v>
      </c>
      <c r="H78" s="1" t="s">
        <v>2091</v>
      </c>
      <c r="I78" s="1" t="s">
        <v>55</v>
      </c>
    </row>
    <row r="79" spans="1:9" x14ac:dyDescent="0.25">
      <c r="A79" s="1" t="s">
        <v>2086</v>
      </c>
      <c r="B79" s="1" t="s">
        <v>2093</v>
      </c>
      <c r="C79" s="1" t="s">
        <v>197</v>
      </c>
      <c r="D79" s="1" t="s">
        <v>12</v>
      </c>
      <c r="E79" t="b">
        <v>0</v>
      </c>
      <c r="F79" s="1" t="s">
        <v>1027</v>
      </c>
      <c r="G79" s="1" t="s">
        <v>55</v>
      </c>
      <c r="H79" s="1" t="s">
        <v>2091</v>
      </c>
      <c r="I79" s="1" t="s">
        <v>55</v>
      </c>
    </row>
    <row r="80" spans="1:9" x14ac:dyDescent="0.25">
      <c r="A80" s="1" t="s">
        <v>2086</v>
      </c>
      <c r="B80" s="1" t="s">
        <v>2094</v>
      </c>
      <c r="C80" s="1" t="s">
        <v>197</v>
      </c>
      <c r="D80" s="1" t="s">
        <v>12</v>
      </c>
      <c r="E80" t="b">
        <v>0</v>
      </c>
      <c r="F80" s="1" t="s">
        <v>1027</v>
      </c>
      <c r="G80" s="1" t="s">
        <v>55</v>
      </c>
      <c r="H80" s="1" t="s">
        <v>2091</v>
      </c>
      <c r="I80" s="1" t="s">
        <v>55</v>
      </c>
    </row>
    <row r="81" spans="1:9" x14ac:dyDescent="0.25">
      <c r="A81" s="1" t="s">
        <v>2086</v>
      </c>
      <c r="B81" s="1" t="s">
        <v>2095</v>
      </c>
      <c r="C81" s="1" t="s">
        <v>197</v>
      </c>
      <c r="D81" s="1" t="s">
        <v>12</v>
      </c>
      <c r="E81" t="b">
        <v>0</v>
      </c>
      <c r="F81" s="1" t="s">
        <v>1027</v>
      </c>
      <c r="G81" s="1" t="s">
        <v>55</v>
      </c>
      <c r="H81" s="1" t="s">
        <v>2091</v>
      </c>
      <c r="I81" s="1" t="s">
        <v>55</v>
      </c>
    </row>
    <row r="82" spans="1:9" x14ac:dyDescent="0.25">
      <c r="A82" s="1" t="s">
        <v>2096</v>
      </c>
      <c r="B82" s="1" t="s">
        <v>2097</v>
      </c>
      <c r="C82" s="1" t="s">
        <v>4</v>
      </c>
      <c r="D82" s="1" t="s">
        <v>12</v>
      </c>
      <c r="E82" t="b">
        <v>1</v>
      </c>
      <c r="F82" s="1" t="s">
        <v>1027</v>
      </c>
      <c r="G82" s="1" t="s">
        <v>55</v>
      </c>
      <c r="H82" s="1" t="s">
        <v>2098</v>
      </c>
      <c r="I82" s="1" t="s">
        <v>2099</v>
      </c>
    </row>
    <row r="83" spans="1:9" x14ac:dyDescent="0.25">
      <c r="A83" s="1" t="s">
        <v>2096</v>
      </c>
      <c r="B83" s="1" t="s">
        <v>2100</v>
      </c>
      <c r="C83" s="1" t="s">
        <v>4</v>
      </c>
      <c r="D83" s="1" t="s">
        <v>12</v>
      </c>
      <c r="E83" t="b">
        <v>1</v>
      </c>
      <c r="F83" s="1" t="s">
        <v>1027</v>
      </c>
      <c r="G83" s="1" t="s">
        <v>2101</v>
      </c>
      <c r="H83" s="1" t="s">
        <v>2102</v>
      </c>
      <c r="I83" s="1" t="s">
        <v>2103</v>
      </c>
    </row>
    <row r="84" spans="1:9" x14ac:dyDescent="0.25">
      <c r="A84" s="1" t="s">
        <v>2096</v>
      </c>
      <c r="B84" s="1" t="s">
        <v>2104</v>
      </c>
      <c r="C84" s="1" t="s">
        <v>4</v>
      </c>
      <c r="D84" s="1" t="s">
        <v>12</v>
      </c>
      <c r="E84" t="b">
        <v>1</v>
      </c>
      <c r="F84" s="1" t="s">
        <v>1027</v>
      </c>
      <c r="G84" s="1" t="s">
        <v>2105</v>
      </c>
      <c r="H84" s="1" t="s">
        <v>2106</v>
      </c>
      <c r="I84" s="1" t="s">
        <v>2107</v>
      </c>
    </row>
    <row r="85" spans="1:9" x14ac:dyDescent="0.25">
      <c r="A85" s="1" t="s">
        <v>2096</v>
      </c>
      <c r="B85" s="1" t="s">
        <v>2108</v>
      </c>
      <c r="C85" s="1" t="s">
        <v>4</v>
      </c>
      <c r="D85" s="1" t="s">
        <v>12</v>
      </c>
      <c r="E85" t="b">
        <v>1</v>
      </c>
      <c r="F85" s="1" t="s">
        <v>1027</v>
      </c>
      <c r="G85" s="1" t="s">
        <v>2109</v>
      </c>
      <c r="H85" s="1" t="s">
        <v>2110</v>
      </c>
      <c r="I85" s="1" t="s">
        <v>2111</v>
      </c>
    </row>
    <row r="86" spans="1:9" x14ac:dyDescent="0.25">
      <c r="A86" s="1" t="s">
        <v>540</v>
      </c>
      <c r="B86" s="1" t="s">
        <v>541</v>
      </c>
      <c r="C86" s="1" t="s">
        <v>11</v>
      </c>
      <c r="D86" s="1" t="s">
        <v>111</v>
      </c>
      <c r="E86" t="b">
        <v>0</v>
      </c>
      <c r="F86" s="1" t="s">
        <v>542</v>
      </c>
      <c r="G86" s="1" t="s">
        <v>543</v>
      </c>
      <c r="H86" s="1" t="s">
        <v>544</v>
      </c>
      <c r="I86" s="1" t="s">
        <v>545</v>
      </c>
    </row>
    <row r="87" spans="1:9" x14ac:dyDescent="0.25">
      <c r="A87" s="1" t="s">
        <v>540</v>
      </c>
      <c r="B87" s="1" t="s">
        <v>546</v>
      </c>
      <c r="C87" s="1" t="s">
        <v>11</v>
      </c>
      <c r="D87" s="1" t="s">
        <v>111</v>
      </c>
      <c r="E87" t="b">
        <v>0</v>
      </c>
      <c r="F87" s="1" t="s">
        <v>542</v>
      </c>
      <c r="G87" s="1" t="s">
        <v>543</v>
      </c>
      <c r="H87" s="1" t="s">
        <v>544</v>
      </c>
      <c r="I87" s="1" t="s">
        <v>545</v>
      </c>
    </row>
    <row r="88" spans="1:9" x14ac:dyDescent="0.25">
      <c r="A88" s="1" t="s">
        <v>540</v>
      </c>
      <c r="B88" s="1" t="s">
        <v>541</v>
      </c>
      <c r="C88" s="1" t="s">
        <v>11</v>
      </c>
      <c r="D88" s="1" t="s">
        <v>111</v>
      </c>
      <c r="E88" t="b">
        <v>0</v>
      </c>
      <c r="F88" s="1" t="s">
        <v>542</v>
      </c>
      <c r="G88" s="1" t="s">
        <v>55</v>
      </c>
      <c r="H88" s="1" t="s">
        <v>547</v>
      </c>
      <c r="I88" s="1" t="s">
        <v>55</v>
      </c>
    </row>
    <row r="89" spans="1:9" x14ac:dyDescent="0.25">
      <c r="A89" s="1" t="s">
        <v>540</v>
      </c>
      <c r="B89" s="1" t="s">
        <v>546</v>
      </c>
      <c r="C89" s="1" t="s">
        <v>11</v>
      </c>
      <c r="D89" s="1" t="s">
        <v>111</v>
      </c>
      <c r="E89" t="b">
        <v>0</v>
      </c>
      <c r="F89" s="1" t="s">
        <v>542</v>
      </c>
      <c r="G89" s="1" t="s">
        <v>55</v>
      </c>
      <c r="H89" s="1" t="s">
        <v>547</v>
      </c>
      <c r="I89" s="1" t="s">
        <v>55</v>
      </c>
    </row>
    <row r="90" spans="1:9" x14ac:dyDescent="0.25">
      <c r="A90" s="1" t="s">
        <v>53</v>
      </c>
      <c r="B90" s="1" t="s">
        <v>54</v>
      </c>
      <c r="C90" s="1" t="s">
        <v>11</v>
      </c>
      <c r="D90" s="1" t="s">
        <v>20</v>
      </c>
      <c r="E90" t="b">
        <v>0</v>
      </c>
      <c r="F90" s="1" t="s">
        <v>13</v>
      </c>
      <c r="G90" s="1" t="s">
        <v>55</v>
      </c>
      <c r="H90" s="1" t="s">
        <v>56</v>
      </c>
      <c r="I90" s="1" t="s">
        <v>55</v>
      </c>
    </row>
    <row r="91" spans="1:9" x14ac:dyDescent="0.25">
      <c r="A91" s="1" t="s">
        <v>53</v>
      </c>
      <c r="B91" s="1" t="s">
        <v>57</v>
      </c>
      <c r="C91" s="1" t="s">
        <v>11</v>
      </c>
      <c r="D91" s="1" t="s">
        <v>20</v>
      </c>
      <c r="E91" t="b">
        <v>0</v>
      </c>
      <c r="F91" s="1" t="s">
        <v>13</v>
      </c>
      <c r="G91" s="1" t="s">
        <v>55</v>
      </c>
      <c r="H91" s="1" t="s">
        <v>56</v>
      </c>
      <c r="I91" s="1" t="s">
        <v>55</v>
      </c>
    </row>
    <row r="92" spans="1:9" x14ac:dyDescent="0.25">
      <c r="A92" s="1" t="s">
        <v>548</v>
      </c>
      <c r="B92" s="1" t="s">
        <v>549</v>
      </c>
      <c r="C92" s="1" t="s">
        <v>123</v>
      </c>
      <c r="D92" s="1" t="s">
        <v>550</v>
      </c>
      <c r="E92" t="b">
        <v>0</v>
      </c>
      <c r="F92" s="1" t="s">
        <v>542</v>
      </c>
      <c r="G92" s="1" t="s">
        <v>55</v>
      </c>
      <c r="H92" s="1" t="s">
        <v>551</v>
      </c>
      <c r="I92" s="1" t="s">
        <v>552</v>
      </c>
    </row>
    <row r="93" spans="1:9" x14ac:dyDescent="0.25">
      <c r="A93" s="1" t="s">
        <v>548</v>
      </c>
      <c r="B93" s="1" t="s">
        <v>553</v>
      </c>
      <c r="C93" s="1" t="s">
        <v>123</v>
      </c>
      <c r="D93" s="1" t="s">
        <v>111</v>
      </c>
      <c r="E93" t="b">
        <v>0</v>
      </c>
      <c r="F93" s="1" t="s">
        <v>542</v>
      </c>
      <c r="G93" s="1" t="s">
        <v>551</v>
      </c>
      <c r="H93" s="1" t="s">
        <v>554</v>
      </c>
      <c r="I93" s="1" t="s">
        <v>555</v>
      </c>
    </row>
    <row r="94" spans="1:9" x14ac:dyDescent="0.25">
      <c r="A94" s="1" t="s">
        <v>548</v>
      </c>
      <c r="B94" s="1" t="s">
        <v>556</v>
      </c>
      <c r="C94" s="1" t="s">
        <v>123</v>
      </c>
      <c r="D94" s="1" t="s">
        <v>111</v>
      </c>
      <c r="E94" t="b">
        <v>0</v>
      </c>
      <c r="F94" s="1" t="s">
        <v>542</v>
      </c>
      <c r="G94" s="1" t="s">
        <v>551</v>
      </c>
      <c r="H94" s="1" t="s">
        <v>554</v>
      </c>
      <c r="I94" s="1" t="s">
        <v>555</v>
      </c>
    </row>
    <row r="95" spans="1:9" x14ac:dyDescent="0.25">
      <c r="A95" s="1" t="s">
        <v>548</v>
      </c>
      <c r="B95" s="1" t="s">
        <v>557</v>
      </c>
      <c r="C95" s="1" t="s">
        <v>123</v>
      </c>
      <c r="D95" s="1" t="s">
        <v>111</v>
      </c>
      <c r="E95" t="b">
        <v>0</v>
      </c>
      <c r="F95" s="1" t="s">
        <v>542</v>
      </c>
      <c r="G95" s="1" t="s">
        <v>551</v>
      </c>
      <c r="H95" s="1" t="s">
        <v>554</v>
      </c>
      <c r="I95" s="1" t="s">
        <v>555</v>
      </c>
    </row>
    <row r="96" spans="1:9" x14ac:dyDescent="0.25">
      <c r="A96" s="1" t="s">
        <v>548</v>
      </c>
      <c r="B96" s="1" t="s">
        <v>558</v>
      </c>
      <c r="C96" s="1" t="s">
        <v>123</v>
      </c>
      <c r="D96" s="1" t="s">
        <v>111</v>
      </c>
      <c r="E96" t="b">
        <v>0</v>
      </c>
      <c r="F96" s="1" t="s">
        <v>542</v>
      </c>
      <c r="G96" s="1" t="s">
        <v>551</v>
      </c>
      <c r="H96" s="1" t="s">
        <v>554</v>
      </c>
      <c r="I96" s="1" t="s">
        <v>555</v>
      </c>
    </row>
    <row r="97" spans="1:9" x14ac:dyDescent="0.25">
      <c r="A97" s="1" t="s">
        <v>548</v>
      </c>
      <c r="B97" s="1" t="s">
        <v>559</v>
      </c>
      <c r="C97" s="1" t="s">
        <v>123</v>
      </c>
      <c r="D97" s="1" t="s">
        <v>111</v>
      </c>
      <c r="E97" t="b">
        <v>0</v>
      </c>
      <c r="F97" s="1" t="s">
        <v>542</v>
      </c>
      <c r="G97" s="1" t="s">
        <v>551</v>
      </c>
      <c r="H97" s="1" t="s">
        <v>554</v>
      </c>
      <c r="I97" s="1" t="s">
        <v>555</v>
      </c>
    </row>
    <row r="98" spans="1:9" x14ac:dyDescent="0.25">
      <c r="A98" s="1" t="s">
        <v>378</v>
      </c>
      <c r="B98" s="1" t="s">
        <v>379</v>
      </c>
      <c r="C98" s="1" t="s">
        <v>75</v>
      </c>
      <c r="D98" s="1" t="s">
        <v>76</v>
      </c>
      <c r="E98" t="b">
        <v>0</v>
      </c>
      <c r="F98" s="1" t="s">
        <v>13</v>
      </c>
      <c r="G98" s="1" t="s">
        <v>55</v>
      </c>
      <c r="H98" s="1" t="s">
        <v>380</v>
      </c>
      <c r="I98" s="1" t="s">
        <v>381</v>
      </c>
    </row>
    <row r="99" spans="1:9" x14ac:dyDescent="0.25">
      <c r="A99" s="1" t="s">
        <v>58</v>
      </c>
      <c r="B99" s="1" t="s">
        <v>59</v>
      </c>
      <c r="C99" s="1" t="s">
        <v>60</v>
      </c>
      <c r="D99" s="1" t="s">
        <v>61</v>
      </c>
      <c r="E99" t="b">
        <v>0</v>
      </c>
      <c r="F99" s="1" t="s">
        <v>13</v>
      </c>
      <c r="G99" s="1" t="s">
        <v>62</v>
      </c>
      <c r="H99" s="1" t="s">
        <v>63</v>
      </c>
      <c r="I99" s="1" t="s">
        <v>64</v>
      </c>
    </row>
    <row r="100" spans="1:9" x14ac:dyDescent="0.25">
      <c r="A100" s="1" t="s">
        <v>58</v>
      </c>
      <c r="B100" s="1" t="s">
        <v>65</v>
      </c>
      <c r="C100" s="1" t="s">
        <v>60</v>
      </c>
      <c r="D100" s="1" t="s">
        <v>61</v>
      </c>
      <c r="E100" t="b">
        <v>0</v>
      </c>
      <c r="F100" s="1" t="s">
        <v>13</v>
      </c>
      <c r="G100" s="1" t="s">
        <v>66</v>
      </c>
      <c r="H100" s="1" t="s">
        <v>67</v>
      </c>
      <c r="I100" s="1" t="s">
        <v>68</v>
      </c>
    </row>
    <row r="101" spans="1:9" x14ac:dyDescent="0.25">
      <c r="A101" s="1" t="s">
        <v>58</v>
      </c>
      <c r="B101" s="1" t="s">
        <v>69</v>
      </c>
      <c r="C101" s="1" t="s">
        <v>60</v>
      </c>
      <c r="D101" s="1" t="s">
        <v>61</v>
      </c>
      <c r="E101" t="b">
        <v>0</v>
      </c>
      <c r="F101" s="1" t="s">
        <v>13</v>
      </c>
      <c r="G101" s="1" t="s">
        <v>70</v>
      </c>
      <c r="H101" s="1" t="s">
        <v>71</v>
      </c>
      <c r="I101" s="1" t="s">
        <v>72</v>
      </c>
    </row>
    <row r="102" spans="1:9" x14ac:dyDescent="0.25">
      <c r="A102" s="1" t="s">
        <v>58</v>
      </c>
      <c r="B102" s="1" t="s">
        <v>560</v>
      </c>
      <c r="C102" s="1" t="s">
        <v>19</v>
      </c>
      <c r="D102" s="1" t="s">
        <v>61</v>
      </c>
      <c r="E102" t="b">
        <v>0</v>
      </c>
      <c r="F102" s="1" t="s">
        <v>542</v>
      </c>
      <c r="G102" s="1" t="s">
        <v>561</v>
      </c>
      <c r="H102" s="1" t="s">
        <v>562</v>
      </c>
      <c r="I102" s="1" t="s">
        <v>563</v>
      </c>
    </row>
    <row r="103" spans="1:9" x14ac:dyDescent="0.25">
      <c r="A103" s="1" t="s">
        <v>58</v>
      </c>
      <c r="B103" s="1" t="s">
        <v>1116</v>
      </c>
      <c r="C103" s="1" t="s">
        <v>440</v>
      </c>
      <c r="D103" s="1" t="s">
        <v>61</v>
      </c>
      <c r="E103" t="b">
        <v>0</v>
      </c>
      <c r="F103" s="1" t="s">
        <v>1027</v>
      </c>
      <c r="G103" s="1" t="s">
        <v>1117</v>
      </c>
      <c r="H103" s="1" t="s">
        <v>1118</v>
      </c>
      <c r="I103" s="1" t="s">
        <v>1119</v>
      </c>
    </row>
    <row r="104" spans="1:9" x14ac:dyDescent="0.25">
      <c r="A104" s="1" t="s">
        <v>58</v>
      </c>
      <c r="B104" s="1" t="s">
        <v>1120</v>
      </c>
      <c r="C104" s="1" t="s">
        <v>440</v>
      </c>
      <c r="D104" s="1" t="s">
        <v>61</v>
      </c>
      <c r="E104" t="b">
        <v>0</v>
      </c>
      <c r="F104" s="1" t="s">
        <v>1027</v>
      </c>
      <c r="G104" s="1" t="s">
        <v>1117</v>
      </c>
      <c r="H104" s="1" t="s">
        <v>1118</v>
      </c>
      <c r="I104" s="1" t="s">
        <v>1119</v>
      </c>
    </row>
    <row r="105" spans="1:9" x14ac:dyDescent="0.25">
      <c r="A105" s="1" t="s">
        <v>58</v>
      </c>
      <c r="B105" s="1" t="s">
        <v>1121</v>
      </c>
      <c r="C105" s="1" t="s">
        <v>440</v>
      </c>
      <c r="D105" s="1" t="s">
        <v>61</v>
      </c>
      <c r="E105" t="b">
        <v>0</v>
      </c>
      <c r="F105" s="1" t="s">
        <v>1027</v>
      </c>
      <c r="G105" s="1" t="s">
        <v>1117</v>
      </c>
      <c r="H105" s="1" t="s">
        <v>1118</v>
      </c>
      <c r="I105" s="1" t="s">
        <v>1119</v>
      </c>
    </row>
    <row r="106" spans="1:9" x14ac:dyDescent="0.25">
      <c r="A106" s="1" t="s">
        <v>58</v>
      </c>
      <c r="B106" s="1" t="s">
        <v>560</v>
      </c>
      <c r="C106" s="1" t="s">
        <v>19</v>
      </c>
      <c r="D106" s="1" t="s">
        <v>61</v>
      </c>
      <c r="E106" t="b">
        <v>0</v>
      </c>
      <c r="F106" s="1" t="s">
        <v>1027</v>
      </c>
      <c r="G106" s="1" t="s">
        <v>1122</v>
      </c>
      <c r="H106" s="1" t="s">
        <v>1123</v>
      </c>
      <c r="I106" s="1" t="s">
        <v>1124</v>
      </c>
    </row>
    <row r="107" spans="1:9" x14ac:dyDescent="0.25">
      <c r="A107" s="1" t="s">
        <v>58</v>
      </c>
      <c r="B107" s="1" t="s">
        <v>1116</v>
      </c>
      <c r="C107" s="1" t="s">
        <v>19</v>
      </c>
      <c r="D107" s="1" t="s">
        <v>61</v>
      </c>
      <c r="E107" t="b">
        <v>0</v>
      </c>
      <c r="F107" s="1" t="s">
        <v>1027</v>
      </c>
      <c r="G107" s="1" t="s">
        <v>1123</v>
      </c>
      <c r="H107" s="1" t="s">
        <v>1125</v>
      </c>
      <c r="I107" s="1" t="s">
        <v>1126</v>
      </c>
    </row>
    <row r="108" spans="1:9" x14ac:dyDescent="0.25">
      <c r="A108" s="1" t="s">
        <v>58</v>
      </c>
      <c r="B108" s="1" t="s">
        <v>1120</v>
      </c>
      <c r="C108" s="1" t="s">
        <v>19</v>
      </c>
      <c r="D108" s="1" t="s">
        <v>61</v>
      </c>
      <c r="E108" t="b">
        <v>0</v>
      </c>
      <c r="F108" s="1" t="s">
        <v>1027</v>
      </c>
      <c r="G108" s="1" t="s">
        <v>1123</v>
      </c>
      <c r="H108" s="1" t="s">
        <v>1125</v>
      </c>
      <c r="I108" s="1" t="s">
        <v>1126</v>
      </c>
    </row>
    <row r="109" spans="1:9" x14ac:dyDescent="0.25">
      <c r="A109" s="1" t="s">
        <v>58</v>
      </c>
      <c r="B109" s="1" t="s">
        <v>1121</v>
      </c>
      <c r="C109" s="1" t="s">
        <v>19</v>
      </c>
      <c r="D109" s="1" t="s">
        <v>61</v>
      </c>
      <c r="E109" t="b">
        <v>0</v>
      </c>
      <c r="F109" s="1" t="s">
        <v>1027</v>
      </c>
      <c r="G109" s="1" t="s">
        <v>1123</v>
      </c>
      <c r="H109" s="1" t="s">
        <v>1125</v>
      </c>
      <c r="I109" s="1" t="s">
        <v>1126</v>
      </c>
    </row>
    <row r="110" spans="1:9" x14ac:dyDescent="0.25">
      <c r="A110" s="1" t="s">
        <v>58</v>
      </c>
      <c r="B110" s="1" t="s">
        <v>1127</v>
      </c>
      <c r="C110" s="1" t="s">
        <v>19</v>
      </c>
      <c r="D110" s="1" t="s">
        <v>61</v>
      </c>
      <c r="E110" t="b">
        <v>0</v>
      </c>
      <c r="F110" s="1" t="s">
        <v>1027</v>
      </c>
      <c r="G110" s="1" t="s">
        <v>1128</v>
      </c>
      <c r="H110" s="1" t="s">
        <v>1129</v>
      </c>
      <c r="I110" s="1" t="s">
        <v>1130</v>
      </c>
    </row>
    <row r="111" spans="1:9" x14ac:dyDescent="0.25">
      <c r="A111" s="1" t="s">
        <v>58</v>
      </c>
      <c r="B111" s="1" t="s">
        <v>1131</v>
      </c>
      <c r="C111" s="1" t="s">
        <v>19</v>
      </c>
      <c r="D111" s="1" t="s">
        <v>61</v>
      </c>
      <c r="E111" t="b">
        <v>0</v>
      </c>
      <c r="F111" s="1" t="s">
        <v>1027</v>
      </c>
      <c r="G111" s="1" t="s">
        <v>1128</v>
      </c>
      <c r="H111" s="1" t="s">
        <v>1129</v>
      </c>
      <c r="I111" s="1" t="s">
        <v>1130</v>
      </c>
    </row>
    <row r="112" spans="1:9" x14ac:dyDescent="0.25">
      <c r="A112" s="1" t="s">
        <v>58</v>
      </c>
      <c r="B112" s="1" t="s">
        <v>65</v>
      </c>
      <c r="C112" s="1" t="s">
        <v>19</v>
      </c>
      <c r="D112" s="1" t="s">
        <v>61</v>
      </c>
      <c r="E112" t="b">
        <v>0</v>
      </c>
      <c r="F112" s="1" t="s">
        <v>1027</v>
      </c>
      <c r="G112" s="1" t="s">
        <v>1132</v>
      </c>
      <c r="H112" s="1" t="s">
        <v>1133</v>
      </c>
      <c r="I112" s="1" t="s">
        <v>1134</v>
      </c>
    </row>
    <row r="113" spans="1:9" x14ac:dyDescent="0.25">
      <c r="A113" s="1" t="s">
        <v>58</v>
      </c>
      <c r="B113" s="1" t="s">
        <v>1135</v>
      </c>
      <c r="C113" s="1" t="s">
        <v>19</v>
      </c>
      <c r="D113" s="1" t="s">
        <v>61</v>
      </c>
      <c r="E113" t="b">
        <v>0</v>
      </c>
      <c r="F113" s="1" t="s">
        <v>1027</v>
      </c>
      <c r="G113" s="1" t="s">
        <v>1136</v>
      </c>
      <c r="H113" s="1" t="s">
        <v>1137</v>
      </c>
      <c r="I113" s="1" t="s">
        <v>1138</v>
      </c>
    </row>
    <row r="114" spans="1:9" x14ac:dyDescent="0.25">
      <c r="A114" s="1" t="s">
        <v>58</v>
      </c>
      <c r="B114" s="1" t="s">
        <v>1139</v>
      </c>
      <c r="C114" s="1" t="s">
        <v>19</v>
      </c>
      <c r="D114" s="1" t="s">
        <v>61</v>
      </c>
      <c r="E114" t="b">
        <v>0</v>
      </c>
      <c r="F114" s="1" t="s">
        <v>1027</v>
      </c>
      <c r="G114" s="1" t="s">
        <v>1136</v>
      </c>
      <c r="H114" s="1" t="s">
        <v>1137</v>
      </c>
      <c r="I114" s="1" t="s">
        <v>1138</v>
      </c>
    </row>
    <row r="115" spans="1:9" x14ac:dyDescent="0.25">
      <c r="A115" s="1" t="s">
        <v>58</v>
      </c>
      <c r="B115" s="1" t="s">
        <v>1140</v>
      </c>
      <c r="C115" s="1" t="s">
        <v>19</v>
      </c>
      <c r="D115" s="1" t="s">
        <v>61</v>
      </c>
      <c r="E115" t="b">
        <v>0</v>
      </c>
      <c r="F115" s="1" t="s">
        <v>1027</v>
      </c>
      <c r="G115" s="1" t="s">
        <v>1141</v>
      </c>
      <c r="H115" s="1" t="s">
        <v>1142</v>
      </c>
      <c r="I115" s="1" t="s">
        <v>1143</v>
      </c>
    </row>
    <row r="116" spans="1:9" x14ac:dyDescent="0.25">
      <c r="A116" s="1" t="s">
        <v>58</v>
      </c>
      <c r="B116" s="1" t="s">
        <v>1144</v>
      </c>
      <c r="C116" s="1" t="s">
        <v>19</v>
      </c>
      <c r="D116" s="1" t="s">
        <v>61</v>
      </c>
      <c r="E116" t="b">
        <v>0</v>
      </c>
      <c r="F116" s="1" t="s">
        <v>1027</v>
      </c>
      <c r="G116" s="1" t="s">
        <v>1145</v>
      </c>
      <c r="H116" s="1" t="s">
        <v>1146</v>
      </c>
      <c r="I116" s="1" t="s">
        <v>1147</v>
      </c>
    </row>
    <row r="117" spans="1:9" x14ac:dyDescent="0.25">
      <c r="A117" s="1" t="s">
        <v>58</v>
      </c>
      <c r="B117" s="1" t="s">
        <v>1144</v>
      </c>
      <c r="C117" s="1" t="s">
        <v>19</v>
      </c>
      <c r="D117" s="1" t="s">
        <v>61</v>
      </c>
      <c r="E117" t="b">
        <v>0</v>
      </c>
      <c r="F117" s="1" t="s">
        <v>1027</v>
      </c>
      <c r="G117" s="1" t="s">
        <v>1146</v>
      </c>
      <c r="H117" s="1" t="s">
        <v>1148</v>
      </c>
      <c r="I117" s="1" t="s">
        <v>1149</v>
      </c>
    </row>
    <row r="118" spans="1:9" x14ac:dyDescent="0.25">
      <c r="A118" s="1" t="s">
        <v>58</v>
      </c>
      <c r="B118" s="1" t="s">
        <v>1120</v>
      </c>
      <c r="C118" s="1" t="s">
        <v>60</v>
      </c>
      <c r="D118" s="1" t="s">
        <v>61</v>
      </c>
      <c r="E118" t="b">
        <v>0</v>
      </c>
      <c r="F118" s="1" t="s">
        <v>1027</v>
      </c>
      <c r="G118" s="1" t="s">
        <v>1150</v>
      </c>
      <c r="H118" s="1" t="s">
        <v>1151</v>
      </c>
      <c r="I118" s="1" t="s">
        <v>1152</v>
      </c>
    </row>
    <row r="119" spans="1:9" x14ac:dyDescent="0.25">
      <c r="A119" s="1" t="s">
        <v>58</v>
      </c>
      <c r="B119" s="1" t="s">
        <v>1121</v>
      </c>
      <c r="C119" s="1" t="s">
        <v>60</v>
      </c>
      <c r="D119" s="1" t="s">
        <v>61</v>
      </c>
      <c r="E119" t="b">
        <v>0</v>
      </c>
      <c r="F119" s="1" t="s">
        <v>1027</v>
      </c>
      <c r="G119" s="1" t="s">
        <v>1150</v>
      </c>
      <c r="H119" s="1" t="s">
        <v>1151</v>
      </c>
      <c r="I119" s="1" t="s">
        <v>1152</v>
      </c>
    </row>
    <row r="120" spans="1:9" x14ac:dyDescent="0.25">
      <c r="A120" s="1" t="s">
        <v>58</v>
      </c>
      <c r="B120" s="1" t="s">
        <v>1153</v>
      </c>
      <c r="C120" s="1" t="s">
        <v>11</v>
      </c>
      <c r="D120" s="1" t="s">
        <v>61</v>
      </c>
      <c r="E120" t="b">
        <v>0</v>
      </c>
      <c r="F120" s="1" t="s">
        <v>1027</v>
      </c>
      <c r="G120" s="1" t="s">
        <v>1154</v>
      </c>
      <c r="H120" s="1" t="s">
        <v>1155</v>
      </c>
      <c r="I120" s="1" t="s">
        <v>1156</v>
      </c>
    </row>
    <row r="121" spans="1:9" x14ac:dyDescent="0.25">
      <c r="A121" s="1" t="s">
        <v>58</v>
      </c>
      <c r="B121" s="1" t="s">
        <v>1157</v>
      </c>
      <c r="C121" s="1" t="s">
        <v>11</v>
      </c>
      <c r="D121" s="1" t="s">
        <v>61</v>
      </c>
      <c r="E121" t="b">
        <v>0</v>
      </c>
      <c r="F121" s="1" t="s">
        <v>1027</v>
      </c>
      <c r="G121" s="1" t="s">
        <v>1154</v>
      </c>
      <c r="H121" s="1" t="s">
        <v>1155</v>
      </c>
      <c r="I121" s="1" t="s">
        <v>1156</v>
      </c>
    </row>
    <row r="122" spans="1:9" x14ac:dyDescent="0.25">
      <c r="A122" s="1" t="s">
        <v>58</v>
      </c>
      <c r="B122" s="1" t="s">
        <v>1158</v>
      </c>
      <c r="C122" s="1" t="s">
        <v>11</v>
      </c>
      <c r="D122" s="1" t="s">
        <v>61</v>
      </c>
      <c r="E122" t="b">
        <v>0</v>
      </c>
      <c r="F122" s="1" t="s">
        <v>1027</v>
      </c>
      <c r="G122" s="1" t="s">
        <v>1154</v>
      </c>
      <c r="H122" s="1" t="s">
        <v>1155</v>
      </c>
      <c r="I122" s="1" t="s">
        <v>1156</v>
      </c>
    </row>
    <row r="123" spans="1:9" x14ac:dyDescent="0.25">
      <c r="A123" s="1" t="s">
        <v>564</v>
      </c>
      <c r="B123" s="1" t="s">
        <v>565</v>
      </c>
      <c r="C123" s="1" t="s">
        <v>11</v>
      </c>
      <c r="D123" s="1" t="s">
        <v>111</v>
      </c>
      <c r="E123" t="b">
        <v>0</v>
      </c>
      <c r="F123" s="1" t="s">
        <v>542</v>
      </c>
      <c r="G123" s="1" t="s">
        <v>566</v>
      </c>
      <c r="H123" s="1" t="s">
        <v>567</v>
      </c>
      <c r="I123" s="1" t="s">
        <v>568</v>
      </c>
    </row>
    <row r="124" spans="1:9" x14ac:dyDescent="0.25">
      <c r="A124" s="1" t="s">
        <v>1159</v>
      </c>
      <c r="B124" s="1" t="s">
        <v>1160</v>
      </c>
      <c r="C124" s="1" t="s">
        <v>75</v>
      </c>
      <c r="D124" s="1" t="s">
        <v>12</v>
      </c>
      <c r="E124" t="b">
        <v>1</v>
      </c>
      <c r="F124" s="1" t="s">
        <v>1027</v>
      </c>
      <c r="G124" s="1" t="s">
        <v>55</v>
      </c>
      <c r="H124" s="1" t="s">
        <v>1161</v>
      </c>
      <c r="I124" s="1" t="s">
        <v>55</v>
      </c>
    </row>
    <row r="125" spans="1:9" x14ac:dyDescent="0.25">
      <c r="A125" s="1" t="s">
        <v>1159</v>
      </c>
      <c r="B125" s="1" t="s">
        <v>1162</v>
      </c>
      <c r="C125" s="1" t="s">
        <v>75</v>
      </c>
      <c r="D125" s="1" t="s">
        <v>12</v>
      </c>
      <c r="E125" t="b">
        <v>1</v>
      </c>
      <c r="F125" s="1" t="s">
        <v>1027</v>
      </c>
      <c r="G125" s="1" t="s">
        <v>55</v>
      </c>
      <c r="H125" s="1" t="s">
        <v>1161</v>
      </c>
      <c r="I125" s="1" t="s">
        <v>55</v>
      </c>
    </row>
    <row r="126" spans="1:9" x14ac:dyDescent="0.25">
      <c r="A126" s="1" t="s">
        <v>1159</v>
      </c>
      <c r="B126" s="1" t="s">
        <v>1163</v>
      </c>
      <c r="C126" s="1" t="s">
        <v>75</v>
      </c>
      <c r="D126" s="1" t="s">
        <v>12</v>
      </c>
      <c r="E126" t="b">
        <v>1</v>
      </c>
      <c r="F126" s="1" t="s">
        <v>1027</v>
      </c>
      <c r="G126" s="1" t="s">
        <v>55</v>
      </c>
      <c r="H126" s="1" t="s">
        <v>1161</v>
      </c>
      <c r="I126" s="1" t="s">
        <v>55</v>
      </c>
    </row>
    <row r="127" spans="1:9" x14ac:dyDescent="0.25">
      <c r="A127" s="1" t="s">
        <v>1159</v>
      </c>
      <c r="B127" s="1" t="s">
        <v>1164</v>
      </c>
      <c r="C127" s="1" t="s">
        <v>75</v>
      </c>
      <c r="D127" s="1" t="s">
        <v>12</v>
      </c>
      <c r="E127" t="b">
        <v>1</v>
      </c>
      <c r="F127" s="1" t="s">
        <v>1027</v>
      </c>
      <c r="G127" s="1" t="s">
        <v>55</v>
      </c>
      <c r="H127" s="1" t="s">
        <v>1161</v>
      </c>
      <c r="I127" s="1" t="s">
        <v>55</v>
      </c>
    </row>
    <row r="128" spans="1:9" x14ac:dyDescent="0.25">
      <c r="A128" s="1" t="s">
        <v>1159</v>
      </c>
      <c r="B128" s="1" t="s">
        <v>1165</v>
      </c>
      <c r="C128" s="1" t="s">
        <v>60</v>
      </c>
      <c r="D128" s="1" t="s">
        <v>12</v>
      </c>
      <c r="E128" t="b">
        <v>1</v>
      </c>
      <c r="F128" s="1" t="s">
        <v>1027</v>
      </c>
      <c r="G128" s="1" t="s">
        <v>55</v>
      </c>
      <c r="H128" s="1" t="s">
        <v>1166</v>
      </c>
      <c r="I128" s="1" t="s">
        <v>1167</v>
      </c>
    </row>
    <row r="129" spans="1:9" x14ac:dyDescent="0.25">
      <c r="A129" s="1" t="s">
        <v>829</v>
      </c>
      <c r="B129" s="1" t="s">
        <v>830</v>
      </c>
      <c r="C129" s="1" t="s">
        <v>11</v>
      </c>
      <c r="D129" s="1" t="s">
        <v>12</v>
      </c>
      <c r="E129" t="b">
        <v>0</v>
      </c>
      <c r="F129" s="1" t="s">
        <v>542</v>
      </c>
      <c r="G129" s="1" t="s">
        <v>831</v>
      </c>
      <c r="H129" s="1" t="s">
        <v>832</v>
      </c>
      <c r="I129" s="1" t="s">
        <v>55</v>
      </c>
    </row>
    <row r="130" spans="1:9" x14ac:dyDescent="0.25">
      <c r="A130" s="1" t="s">
        <v>829</v>
      </c>
      <c r="B130" s="1" t="s">
        <v>2112</v>
      </c>
      <c r="C130" s="1" t="s">
        <v>19</v>
      </c>
      <c r="D130" s="1" t="s">
        <v>12</v>
      </c>
      <c r="E130" t="b">
        <v>0</v>
      </c>
      <c r="F130" s="1" t="s">
        <v>1027</v>
      </c>
      <c r="G130" s="1" t="s">
        <v>2113</v>
      </c>
      <c r="H130" s="1" t="s">
        <v>2114</v>
      </c>
      <c r="I130" s="1" t="s">
        <v>2115</v>
      </c>
    </row>
    <row r="131" spans="1:9" x14ac:dyDescent="0.25">
      <c r="A131" s="1" t="s">
        <v>829</v>
      </c>
      <c r="B131" s="1" t="s">
        <v>2116</v>
      </c>
      <c r="C131" s="1" t="s">
        <v>19</v>
      </c>
      <c r="D131" s="1" t="s">
        <v>12</v>
      </c>
      <c r="E131" t="b">
        <v>0</v>
      </c>
      <c r="F131" s="1" t="s">
        <v>1027</v>
      </c>
      <c r="G131" s="1" t="s">
        <v>2114</v>
      </c>
      <c r="H131" s="1" t="s">
        <v>2117</v>
      </c>
      <c r="I131" s="1" t="s">
        <v>2118</v>
      </c>
    </row>
    <row r="132" spans="1:9" x14ac:dyDescent="0.25">
      <c r="A132" s="1" t="s">
        <v>829</v>
      </c>
      <c r="B132" s="1" t="s">
        <v>2119</v>
      </c>
      <c r="C132" s="1" t="s">
        <v>19</v>
      </c>
      <c r="D132" s="1" t="s">
        <v>12</v>
      </c>
      <c r="E132" t="b">
        <v>0</v>
      </c>
      <c r="F132" s="1" t="s">
        <v>1027</v>
      </c>
      <c r="G132" s="1" t="s">
        <v>2117</v>
      </c>
      <c r="H132" s="1" t="s">
        <v>2120</v>
      </c>
      <c r="I132" s="1" t="s">
        <v>2121</v>
      </c>
    </row>
    <row r="133" spans="1:9" x14ac:dyDescent="0.25">
      <c r="A133" s="1" t="s">
        <v>829</v>
      </c>
      <c r="B133" s="1" t="s">
        <v>2122</v>
      </c>
      <c r="C133" s="1" t="s">
        <v>19</v>
      </c>
      <c r="D133" s="1" t="s">
        <v>12</v>
      </c>
      <c r="E133" t="b">
        <v>0</v>
      </c>
      <c r="F133" s="1" t="s">
        <v>1027</v>
      </c>
      <c r="G133" s="1" t="s">
        <v>2120</v>
      </c>
      <c r="H133" s="1" t="s">
        <v>2121</v>
      </c>
      <c r="I133" s="1" t="s">
        <v>55</v>
      </c>
    </row>
    <row r="134" spans="1:9" x14ac:dyDescent="0.25">
      <c r="A134" s="1" t="s">
        <v>829</v>
      </c>
      <c r="B134" s="1" t="s">
        <v>2116</v>
      </c>
      <c r="C134" s="1" t="s">
        <v>19</v>
      </c>
      <c r="D134" s="1" t="s">
        <v>12</v>
      </c>
      <c r="E134" t="b">
        <v>1</v>
      </c>
      <c r="F134" s="1" t="s">
        <v>1027</v>
      </c>
      <c r="G134" s="1" t="s">
        <v>2123</v>
      </c>
      <c r="H134" s="1" t="s">
        <v>2124</v>
      </c>
      <c r="I134" s="1" t="s">
        <v>2125</v>
      </c>
    </row>
    <row r="135" spans="1:9" x14ac:dyDescent="0.25">
      <c r="A135" s="1" t="s">
        <v>829</v>
      </c>
      <c r="B135" s="1" t="s">
        <v>2116</v>
      </c>
      <c r="C135" s="1" t="s">
        <v>19</v>
      </c>
      <c r="D135" s="1" t="s">
        <v>12</v>
      </c>
      <c r="E135" t="b">
        <v>1</v>
      </c>
      <c r="F135" s="1" t="s">
        <v>1027</v>
      </c>
      <c r="G135" s="1" t="s">
        <v>2126</v>
      </c>
      <c r="H135" s="1" t="s">
        <v>2127</v>
      </c>
      <c r="I135" s="1" t="s">
        <v>2128</v>
      </c>
    </row>
    <row r="136" spans="1:9" x14ac:dyDescent="0.25">
      <c r="A136" s="1" t="s">
        <v>569</v>
      </c>
      <c r="B136" s="1" t="s">
        <v>570</v>
      </c>
      <c r="C136" s="1" t="s">
        <v>11</v>
      </c>
      <c r="D136" s="1" t="s">
        <v>12</v>
      </c>
      <c r="E136" t="b">
        <v>0</v>
      </c>
      <c r="F136" s="1" t="s">
        <v>542</v>
      </c>
      <c r="G136" s="1" t="s">
        <v>571</v>
      </c>
      <c r="H136" s="1" t="s">
        <v>572</v>
      </c>
      <c r="I136" s="1" t="s">
        <v>55</v>
      </c>
    </row>
    <row r="137" spans="1:9" x14ac:dyDescent="0.25">
      <c r="A137" s="1" t="s">
        <v>833</v>
      </c>
      <c r="B137" s="1" t="s">
        <v>834</v>
      </c>
      <c r="C137" s="1" t="s">
        <v>123</v>
      </c>
      <c r="D137" s="1" t="s">
        <v>12</v>
      </c>
      <c r="E137" t="b">
        <v>0</v>
      </c>
      <c r="F137" s="1" t="s">
        <v>542</v>
      </c>
      <c r="G137" s="1" t="s">
        <v>55</v>
      </c>
      <c r="H137" s="1" t="s">
        <v>835</v>
      </c>
      <c r="I137" s="1" t="s">
        <v>836</v>
      </c>
    </row>
    <row r="138" spans="1:9" x14ac:dyDescent="0.25">
      <c r="A138" s="1" t="s">
        <v>833</v>
      </c>
      <c r="B138" s="1" t="s">
        <v>837</v>
      </c>
      <c r="C138" s="1" t="s">
        <v>123</v>
      </c>
      <c r="D138" s="1" t="s">
        <v>12</v>
      </c>
      <c r="E138" t="b">
        <v>0</v>
      </c>
      <c r="F138" s="1" t="s">
        <v>542</v>
      </c>
      <c r="G138" s="1" t="s">
        <v>55</v>
      </c>
      <c r="H138" s="1" t="s">
        <v>835</v>
      </c>
      <c r="I138" s="1" t="s">
        <v>836</v>
      </c>
    </row>
    <row r="139" spans="1:9" x14ac:dyDescent="0.25">
      <c r="A139" s="1" t="s">
        <v>833</v>
      </c>
      <c r="B139" s="1" t="s">
        <v>838</v>
      </c>
      <c r="C139" s="1" t="s">
        <v>123</v>
      </c>
      <c r="D139" s="1" t="s">
        <v>12</v>
      </c>
      <c r="E139" t="b">
        <v>0</v>
      </c>
      <c r="F139" s="1" t="s">
        <v>542</v>
      </c>
      <c r="G139" s="1" t="s">
        <v>55</v>
      </c>
      <c r="H139" s="1" t="s">
        <v>835</v>
      </c>
      <c r="I139" s="1" t="s">
        <v>836</v>
      </c>
    </row>
    <row r="140" spans="1:9" x14ac:dyDescent="0.25">
      <c r="A140" s="1" t="s">
        <v>382</v>
      </c>
      <c r="B140" s="1" t="s">
        <v>383</v>
      </c>
      <c r="C140" s="1" t="s">
        <v>19</v>
      </c>
      <c r="D140" s="1" t="s">
        <v>111</v>
      </c>
      <c r="E140" t="b">
        <v>0</v>
      </c>
      <c r="F140" s="1" t="s">
        <v>13</v>
      </c>
      <c r="G140" s="1" t="s">
        <v>384</v>
      </c>
      <c r="H140" s="1" t="s">
        <v>385</v>
      </c>
      <c r="I140" s="1" t="s">
        <v>55</v>
      </c>
    </row>
    <row r="141" spans="1:9" x14ac:dyDescent="0.25">
      <c r="A141" s="1" t="s">
        <v>382</v>
      </c>
      <c r="B141" s="1" t="s">
        <v>386</v>
      </c>
      <c r="C141" s="1" t="s">
        <v>19</v>
      </c>
      <c r="D141" s="1" t="s">
        <v>111</v>
      </c>
      <c r="E141" t="b">
        <v>0</v>
      </c>
      <c r="F141" s="1" t="s">
        <v>13</v>
      </c>
      <c r="G141" s="1" t="s">
        <v>384</v>
      </c>
      <c r="H141" s="1" t="s">
        <v>385</v>
      </c>
      <c r="I141" s="1" t="s">
        <v>55</v>
      </c>
    </row>
    <row r="142" spans="1:9" x14ac:dyDescent="0.25">
      <c r="A142" s="1" t="s">
        <v>382</v>
      </c>
      <c r="B142" s="1" t="s">
        <v>387</v>
      </c>
      <c r="C142" s="1" t="s">
        <v>60</v>
      </c>
      <c r="D142" s="1" t="s">
        <v>111</v>
      </c>
      <c r="E142" t="b">
        <v>0</v>
      </c>
      <c r="F142" s="1" t="s">
        <v>13</v>
      </c>
      <c r="G142" s="1" t="s">
        <v>388</v>
      </c>
      <c r="H142" s="1" t="s">
        <v>389</v>
      </c>
      <c r="I142" s="1" t="s">
        <v>390</v>
      </c>
    </row>
    <row r="143" spans="1:9" x14ac:dyDescent="0.25">
      <c r="A143" s="1" t="s">
        <v>382</v>
      </c>
      <c r="B143" s="1" t="s">
        <v>391</v>
      </c>
      <c r="C143" s="1" t="s">
        <v>60</v>
      </c>
      <c r="D143" s="1" t="s">
        <v>111</v>
      </c>
      <c r="E143" t="b">
        <v>0</v>
      </c>
      <c r="F143" s="1" t="s">
        <v>13</v>
      </c>
      <c r="G143" s="1" t="s">
        <v>388</v>
      </c>
      <c r="H143" s="1" t="s">
        <v>389</v>
      </c>
      <c r="I143" s="1" t="s">
        <v>390</v>
      </c>
    </row>
    <row r="144" spans="1:9" x14ac:dyDescent="0.25">
      <c r="A144" s="1" t="s">
        <v>382</v>
      </c>
      <c r="B144" s="1" t="s">
        <v>392</v>
      </c>
      <c r="C144" s="1" t="s">
        <v>60</v>
      </c>
      <c r="D144" s="1" t="s">
        <v>111</v>
      </c>
      <c r="E144" t="b">
        <v>0</v>
      </c>
      <c r="F144" s="1" t="s">
        <v>13</v>
      </c>
      <c r="G144" s="1" t="s">
        <v>388</v>
      </c>
      <c r="H144" s="1" t="s">
        <v>389</v>
      </c>
      <c r="I144" s="1" t="s">
        <v>390</v>
      </c>
    </row>
    <row r="145" spans="1:9" x14ac:dyDescent="0.25">
      <c r="A145" s="1" t="s">
        <v>382</v>
      </c>
      <c r="B145" s="1" t="s">
        <v>2129</v>
      </c>
      <c r="C145" s="1" t="s">
        <v>19</v>
      </c>
      <c r="D145" s="1" t="s">
        <v>111</v>
      </c>
      <c r="E145" t="b">
        <v>0</v>
      </c>
      <c r="F145" s="1" t="s">
        <v>1027</v>
      </c>
      <c r="G145" s="1" t="s">
        <v>2130</v>
      </c>
      <c r="H145" s="1" t="s">
        <v>2131</v>
      </c>
      <c r="I145" s="1" t="s">
        <v>2132</v>
      </c>
    </row>
    <row r="146" spans="1:9" x14ac:dyDescent="0.25">
      <c r="A146" s="1" t="s">
        <v>382</v>
      </c>
      <c r="B146" s="1" t="s">
        <v>2133</v>
      </c>
      <c r="C146" s="1" t="s">
        <v>19</v>
      </c>
      <c r="D146" s="1" t="s">
        <v>111</v>
      </c>
      <c r="E146" t="b">
        <v>0</v>
      </c>
      <c r="F146" s="1" t="s">
        <v>1027</v>
      </c>
      <c r="G146" s="1" t="s">
        <v>2130</v>
      </c>
      <c r="H146" s="1" t="s">
        <v>2131</v>
      </c>
      <c r="I146" s="1" t="s">
        <v>2132</v>
      </c>
    </row>
    <row r="147" spans="1:9" x14ac:dyDescent="0.25">
      <c r="A147" s="1" t="s">
        <v>73</v>
      </c>
      <c r="B147" s="1" t="s">
        <v>74</v>
      </c>
      <c r="C147" s="1" t="s">
        <v>75</v>
      </c>
      <c r="D147" s="1" t="s">
        <v>76</v>
      </c>
      <c r="E147" t="b">
        <v>0</v>
      </c>
      <c r="F147" s="1" t="s">
        <v>13</v>
      </c>
      <c r="G147" s="1" t="s">
        <v>55</v>
      </c>
      <c r="H147" s="1" t="s">
        <v>77</v>
      </c>
      <c r="I147" s="1" t="s">
        <v>78</v>
      </c>
    </row>
    <row r="148" spans="1:9" x14ac:dyDescent="0.25">
      <c r="A148" s="1" t="s">
        <v>73</v>
      </c>
      <c r="B148" s="1" t="s">
        <v>79</v>
      </c>
      <c r="C148" s="1" t="s">
        <v>75</v>
      </c>
      <c r="D148" s="1" t="s">
        <v>76</v>
      </c>
      <c r="E148" t="b">
        <v>0</v>
      </c>
      <c r="F148" s="1" t="s">
        <v>13</v>
      </c>
      <c r="G148" s="1" t="s">
        <v>80</v>
      </c>
      <c r="H148" s="1" t="s">
        <v>81</v>
      </c>
      <c r="I148" s="1" t="s">
        <v>82</v>
      </c>
    </row>
    <row r="149" spans="1:9" x14ac:dyDescent="0.25">
      <c r="A149" s="1" t="s">
        <v>73</v>
      </c>
      <c r="B149" s="1" t="s">
        <v>1168</v>
      </c>
      <c r="C149" s="1" t="s">
        <v>11</v>
      </c>
      <c r="D149" s="1" t="s">
        <v>136</v>
      </c>
      <c r="E149" t="b">
        <v>0</v>
      </c>
      <c r="F149" s="1" t="s">
        <v>1027</v>
      </c>
      <c r="G149" s="1" t="s">
        <v>1169</v>
      </c>
      <c r="H149" s="1" t="s">
        <v>1170</v>
      </c>
      <c r="I149" s="1" t="s">
        <v>1171</v>
      </c>
    </row>
    <row r="150" spans="1:9" x14ac:dyDescent="0.25">
      <c r="A150" s="1" t="s">
        <v>73</v>
      </c>
      <c r="B150" s="1" t="s">
        <v>1172</v>
      </c>
      <c r="C150" s="1" t="s">
        <v>11</v>
      </c>
      <c r="D150" s="1" t="s">
        <v>61</v>
      </c>
      <c r="E150" t="b">
        <v>1</v>
      </c>
      <c r="F150" s="1" t="s">
        <v>1027</v>
      </c>
      <c r="G150" s="1" t="s">
        <v>55</v>
      </c>
      <c r="H150" s="1" t="s">
        <v>1173</v>
      </c>
      <c r="I150" s="1" t="s">
        <v>1174</v>
      </c>
    </row>
    <row r="151" spans="1:9" x14ac:dyDescent="0.25">
      <c r="A151" s="1" t="s">
        <v>73</v>
      </c>
      <c r="B151" s="1" t="s">
        <v>1172</v>
      </c>
      <c r="C151" s="1" t="s">
        <v>11</v>
      </c>
      <c r="D151" s="1" t="s">
        <v>61</v>
      </c>
      <c r="E151" t="b">
        <v>1</v>
      </c>
      <c r="F151" s="1" t="s">
        <v>1027</v>
      </c>
      <c r="G151" s="1" t="s">
        <v>1173</v>
      </c>
      <c r="H151" s="1" t="s">
        <v>1175</v>
      </c>
      <c r="I151" s="1" t="s">
        <v>1176</v>
      </c>
    </row>
    <row r="152" spans="1:9" x14ac:dyDescent="0.25">
      <c r="A152" s="1" t="s">
        <v>1177</v>
      </c>
      <c r="B152" s="1" t="s">
        <v>1178</v>
      </c>
      <c r="C152" s="1" t="s">
        <v>19</v>
      </c>
      <c r="D152" s="1" t="s">
        <v>550</v>
      </c>
      <c r="E152" t="b">
        <v>0</v>
      </c>
      <c r="F152" s="1" t="s">
        <v>1027</v>
      </c>
      <c r="G152" s="1" t="s">
        <v>1179</v>
      </c>
      <c r="H152" s="1" t="s">
        <v>1180</v>
      </c>
      <c r="I152" s="1" t="s">
        <v>55</v>
      </c>
    </row>
    <row r="153" spans="1:9" x14ac:dyDescent="0.25">
      <c r="A153" s="1" t="s">
        <v>1177</v>
      </c>
      <c r="B153" s="1" t="s">
        <v>1181</v>
      </c>
      <c r="C153" s="1" t="s">
        <v>11</v>
      </c>
      <c r="D153" s="1" t="s">
        <v>550</v>
      </c>
      <c r="E153" t="b">
        <v>0</v>
      </c>
      <c r="F153" s="1" t="s">
        <v>1027</v>
      </c>
      <c r="G153" s="1" t="s">
        <v>1182</v>
      </c>
      <c r="H153" s="1" t="s">
        <v>1183</v>
      </c>
      <c r="I153" s="1" t="s">
        <v>1184</v>
      </c>
    </row>
    <row r="154" spans="1:9" x14ac:dyDescent="0.25">
      <c r="A154" s="1" t="s">
        <v>1177</v>
      </c>
      <c r="B154" s="1" t="s">
        <v>1185</v>
      </c>
      <c r="C154" s="1" t="s">
        <v>11</v>
      </c>
      <c r="D154" s="1" t="s">
        <v>550</v>
      </c>
      <c r="E154" t="b">
        <v>0</v>
      </c>
      <c r="F154" s="1" t="s">
        <v>1027</v>
      </c>
      <c r="G154" s="1" t="s">
        <v>1182</v>
      </c>
      <c r="H154" s="1" t="s">
        <v>1183</v>
      </c>
      <c r="I154" s="1" t="s">
        <v>1184</v>
      </c>
    </row>
    <row r="155" spans="1:9" x14ac:dyDescent="0.25">
      <c r="A155" s="1" t="s">
        <v>1186</v>
      </c>
      <c r="B155" s="1" t="s">
        <v>1187</v>
      </c>
      <c r="C155" s="1" t="s">
        <v>123</v>
      </c>
      <c r="D155" s="1" t="s">
        <v>111</v>
      </c>
      <c r="E155" t="b">
        <v>0</v>
      </c>
      <c r="F155" s="1" t="s">
        <v>1027</v>
      </c>
      <c r="G155" s="1" t="s">
        <v>1188</v>
      </c>
      <c r="H155" s="1" t="s">
        <v>1189</v>
      </c>
      <c r="I155" s="1" t="s">
        <v>1190</v>
      </c>
    </row>
    <row r="156" spans="1:9" x14ac:dyDescent="0.25">
      <c r="A156" s="1" t="s">
        <v>1186</v>
      </c>
      <c r="B156" s="1" t="s">
        <v>1191</v>
      </c>
      <c r="C156" s="1" t="s">
        <v>123</v>
      </c>
      <c r="D156" s="1" t="s">
        <v>111</v>
      </c>
      <c r="E156" t="b">
        <v>0</v>
      </c>
      <c r="F156" s="1" t="s">
        <v>1027</v>
      </c>
      <c r="G156" s="1" t="s">
        <v>1188</v>
      </c>
      <c r="H156" s="1" t="s">
        <v>1189</v>
      </c>
      <c r="I156" s="1" t="s">
        <v>1190</v>
      </c>
    </row>
    <row r="157" spans="1:9" x14ac:dyDescent="0.25">
      <c r="A157" s="1" t="s">
        <v>1186</v>
      </c>
      <c r="B157" s="1" t="s">
        <v>1192</v>
      </c>
      <c r="C157" s="1" t="s">
        <v>123</v>
      </c>
      <c r="D157" s="1" t="s">
        <v>111</v>
      </c>
      <c r="E157" t="b">
        <v>0</v>
      </c>
      <c r="F157" s="1" t="s">
        <v>1027</v>
      </c>
      <c r="G157" s="1" t="s">
        <v>1188</v>
      </c>
      <c r="H157" s="1" t="s">
        <v>1189</v>
      </c>
      <c r="I157" s="1" t="s">
        <v>1190</v>
      </c>
    </row>
    <row r="158" spans="1:9" x14ac:dyDescent="0.25">
      <c r="A158" s="1" t="s">
        <v>1186</v>
      </c>
      <c r="B158" s="1" t="s">
        <v>1193</v>
      </c>
      <c r="C158" s="1" t="s">
        <v>123</v>
      </c>
      <c r="D158" s="1" t="s">
        <v>111</v>
      </c>
      <c r="E158" t="b">
        <v>0</v>
      </c>
      <c r="F158" s="1" t="s">
        <v>1027</v>
      </c>
      <c r="G158" s="1" t="s">
        <v>1188</v>
      </c>
      <c r="H158" s="1" t="s">
        <v>1189</v>
      </c>
      <c r="I158" s="1" t="s">
        <v>1190</v>
      </c>
    </row>
    <row r="159" spans="1:9" x14ac:dyDescent="0.25">
      <c r="A159" s="1" t="s">
        <v>573</v>
      </c>
      <c r="B159" s="1" t="s">
        <v>574</v>
      </c>
      <c r="C159" s="1" t="s">
        <v>11</v>
      </c>
      <c r="D159" s="1" t="s">
        <v>550</v>
      </c>
      <c r="E159" t="b">
        <v>0</v>
      </c>
      <c r="F159" s="1" t="s">
        <v>542</v>
      </c>
      <c r="G159" s="1" t="s">
        <v>575</v>
      </c>
      <c r="H159" s="1" t="s">
        <v>576</v>
      </c>
      <c r="I159" s="1" t="s">
        <v>55</v>
      </c>
    </row>
    <row r="160" spans="1:9" x14ac:dyDescent="0.25">
      <c r="A160" s="1" t="s">
        <v>577</v>
      </c>
      <c r="B160" s="1" t="s">
        <v>578</v>
      </c>
      <c r="C160" s="1" t="s">
        <v>11</v>
      </c>
      <c r="D160" s="1" t="s">
        <v>550</v>
      </c>
      <c r="E160" t="b">
        <v>0</v>
      </c>
      <c r="F160" s="1" t="s">
        <v>542</v>
      </c>
      <c r="G160" s="1" t="s">
        <v>579</v>
      </c>
      <c r="H160" s="1" t="s">
        <v>580</v>
      </c>
      <c r="I160" s="1" t="s">
        <v>581</v>
      </c>
    </row>
    <row r="161" spans="1:9" x14ac:dyDescent="0.25">
      <c r="A161" s="1" t="s">
        <v>83</v>
      </c>
      <c r="B161" s="1" t="s">
        <v>84</v>
      </c>
      <c r="C161" s="1" t="s">
        <v>4</v>
      </c>
      <c r="D161" s="1" t="s">
        <v>12</v>
      </c>
      <c r="E161" t="b">
        <v>1</v>
      </c>
      <c r="F161" s="1" t="s">
        <v>13</v>
      </c>
      <c r="G161" s="1" t="s">
        <v>55</v>
      </c>
      <c r="H161" s="1" t="s">
        <v>85</v>
      </c>
      <c r="I161" s="1" t="s">
        <v>86</v>
      </c>
    </row>
    <row r="162" spans="1:9" x14ac:dyDescent="0.25">
      <c r="A162" s="1" t="s">
        <v>2134</v>
      </c>
      <c r="B162" s="1" t="s">
        <v>2135</v>
      </c>
      <c r="C162" s="1" t="s">
        <v>11</v>
      </c>
      <c r="D162" s="1" t="s">
        <v>12</v>
      </c>
      <c r="E162" t="b">
        <v>0</v>
      </c>
      <c r="F162" s="1" t="s">
        <v>1027</v>
      </c>
      <c r="G162" s="1" t="s">
        <v>55</v>
      </c>
      <c r="H162" s="1" t="s">
        <v>2136</v>
      </c>
      <c r="I162" s="1" t="s">
        <v>2137</v>
      </c>
    </row>
    <row r="163" spans="1:9" x14ac:dyDescent="0.25">
      <c r="A163" s="1" t="s">
        <v>2134</v>
      </c>
      <c r="B163" s="1" t="s">
        <v>2135</v>
      </c>
      <c r="C163" s="1" t="s">
        <v>11</v>
      </c>
      <c r="D163" s="1" t="s">
        <v>12</v>
      </c>
      <c r="E163" t="b">
        <v>0</v>
      </c>
      <c r="F163" s="1" t="s">
        <v>1027</v>
      </c>
      <c r="G163" s="1" t="s">
        <v>2138</v>
      </c>
      <c r="H163" s="1" t="s">
        <v>2139</v>
      </c>
      <c r="I163" s="1" t="s">
        <v>2140</v>
      </c>
    </row>
    <row r="164" spans="1:9" x14ac:dyDescent="0.25">
      <c r="A164" s="1" t="s">
        <v>2134</v>
      </c>
      <c r="B164" s="1" t="s">
        <v>2135</v>
      </c>
      <c r="C164" s="1" t="s">
        <v>19</v>
      </c>
      <c r="D164" s="1" t="s">
        <v>12</v>
      </c>
      <c r="E164" t="b">
        <v>0</v>
      </c>
      <c r="F164" s="1" t="s">
        <v>1027</v>
      </c>
      <c r="G164" s="1" t="s">
        <v>2141</v>
      </c>
      <c r="H164" s="1" t="s">
        <v>2142</v>
      </c>
      <c r="I164" s="1" t="s">
        <v>2143</v>
      </c>
    </row>
    <row r="165" spans="1:9" x14ac:dyDescent="0.25">
      <c r="A165" s="1" t="s">
        <v>87</v>
      </c>
      <c r="B165" s="1" t="s">
        <v>88</v>
      </c>
      <c r="C165" s="1" t="s">
        <v>11</v>
      </c>
      <c r="D165" s="1" t="s">
        <v>12</v>
      </c>
      <c r="E165" t="b">
        <v>0</v>
      </c>
      <c r="F165" s="1" t="s">
        <v>13</v>
      </c>
      <c r="G165" s="1" t="s">
        <v>89</v>
      </c>
      <c r="H165" s="1" t="s">
        <v>90</v>
      </c>
      <c r="I165" s="1" t="s">
        <v>91</v>
      </c>
    </row>
    <row r="166" spans="1:9" x14ac:dyDescent="0.25">
      <c r="A166" s="1" t="s">
        <v>87</v>
      </c>
      <c r="B166" s="1" t="s">
        <v>582</v>
      </c>
      <c r="C166" s="1" t="s">
        <v>11</v>
      </c>
      <c r="D166" s="1" t="s">
        <v>12</v>
      </c>
      <c r="E166" t="b">
        <v>0</v>
      </c>
      <c r="F166" s="1" t="s">
        <v>542</v>
      </c>
      <c r="G166" s="1" t="s">
        <v>583</v>
      </c>
      <c r="H166" s="1" t="s">
        <v>584</v>
      </c>
      <c r="I166" s="1" t="s">
        <v>585</v>
      </c>
    </row>
    <row r="167" spans="1:9" x14ac:dyDescent="0.25">
      <c r="A167" s="1" t="s">
        <v>87</v>
      </c>
      <c r="B167" s="1" t="s">
        <v>88</v>
      </c>
      <c r="C167" s="1" t="s">
        <v>19</v>
      </c>
      <c r="D167" s="1" t="s">
        <v>12</v>
      </c>
      <c r="E167" t="b">
        <v>1</v>
      </c>
      <c r="F167" s="1" t="s">
        <v>1027</v>
      </c>
      <c r="G167" s="1" t="s">
        <v>1194</v>
      </c>
      <c r="H167" s="1" t="s">
        <v>1195</v>
      </c>
      <c r="I167" s="1" t="s">
        <v>1196</v>
      </c>
    </row>
    <row r="168" spans="1:9" x14ac:dyDescent="0.25">
      <c r="A168" s="1" t="s">
        <v>87</v>
      </c>
      <c r="B168" s="1" t="s">
        <v>582</v>
      </c>
      <c r="C168" s="1" t="s">
        <v>19</v>
      </c>
      <c r="D168" s="1" t="s">
        <v>12</v>
      </c>
      <c r="E168" t="b">
        <v>0</v>
      </c>
      <c r="F168" s="1" t="s">
        <v>1027</v>
      </c>
      <c r="G168" s="1" t="s">
        <v>1197</v>
      </c>
      <c r="H168" s="1" t="s">
        <v>1198</v>
      </c>
      <c r="I168" s="1" t="s">
        <v>1199</v>
      </c>
    </row>
    <row r="169" spans="1:9" x14ac:dyDescent="0.25">
      <c r="A169" s="1" t="s">
        <v>87</v>
      </c>
      <c r="B169" s="1" t="s">
        <v>1200</v>
      </c>
      <c r="C169" s="1" t="s">
        <v>19</v>
      </c>
      <c r="D169" s="1" t="s">
        <v>12</v>
      </c>
      <c r="E169" t="b">
        <v>0</v>
      </c>
      <c r="F169" s="1" t="s">
        <v>1027</v>
      </c>
      <c r="G169" s="1" t="s">
        <v>1201</v>
      </c>
      <c r="H169" s="1" t="s">
        <v>1202</v>
      </c>
      <c r="I169" s="1" t="s">
        <v>1203</v>
      </c>
    </row>
    <row r="170" spans="1:9" x14ac:dyDescent="0.25">
      <c r="A170" s="1" t="s">
        <v>87</v>
      </c>
      <c r="B170" s="1" t="s">
        <v>88</v>
      </c>
      <c r="C170" s="1" t="s">
        <v>19</v>
      </c>
      <c r="D170" s="1" t="s">
        <v>12</v>
      </c>
      <c r="E170" t="b">
        <v>0</v>
      </c>
      <c r="F170" s="1" t="s">
        <v>1027</v>
      </c>
      <c r="G170" s="1" t="s">
        <v>1201</v>
      </c>
      <c r="H170" s="1" t="s">
        <v>1202</v>
      </c>
      <c r="I170" s="1" t="s">
        <v>1203</v>
      </c>
    </row>
    <row r="171" spans="1:9" x14ac:dyDescent="0.25">
      <c r="A171" s="1" t="s">
        <v>87</v>
      </c>
      <c r="B171" s="1" t="s">
        <v>582</v>
      </c>
      <c r="C171" s="1" t="s">
        <v>19</v>
      </c>
      <c r="D171" s="1" t="s">
        <v>12</v>
      </c>
      <c r="E171" t="b">
        <v>1</v>
      </c>
      <c r="F171" s="1" t="s">
        <v>1027</v>
      </c>
      <c r="G171" s="1" t="s">
        <v>1204</v>
      </c>
      <c r="H171" s="1" t="s">
        <v>1205</v>
      </c>
      <c r="I171" s="1" t="s">
        <v>1206</v>
      </c>
    </row>
    <row r="172" spans="1:9" x14ac:dyDescent="0.25">
      <c r="A172" s="1" t="s">
        <v>87</v>
      </c>
      <c r="B172" s="1" t="s">
        <v>88</v>
      </c>
      <c r="C172" s="1" t="s">
        <v>19</v>
      </c>
      <c r="D172" s="1" t="s">
        <v>12</v>
      </c>
      <c r="E172" t="b">
        <v>1</v>
      </c>
      <c r="F172" s="1" t="s">
        <v>1027</v>
      </c>
      <c r="G172" s="1" t="s">
        <v>1204</v>
      </c>
      <c r="H172" s="1" t="s">
        <v>1205</v>
      </c>
      <c r="I172" s="1" t="s">
        <v>1206</v>
      </c>
    </row>
    <row r="173" spans="1:9" x14ac:dyDescent="0.25">
      <c r="A173" s="1" t="s">
        <v>87</v>
      </c>
      <c r="B173" s="1" t="s">
        <v>1207</v>
      </c>
      <c r="C173" s="1" t="s">
        <v>19</v>
      </c>
      <c r="D173" s="1" t="s">
        <v>12</v>
      </c>
      <c r="E173" t="b">
        <v>1</v>
      </c>
      <c r="F173" s="1" t="s">
        <v>1027</v>
      </c>
      <c r="G173" s="1" t="s">
        <v>1204</v>
      </c>
      <c r="H173" s="1" t="s">
        <v>1205</v>
      </c>
      <c r="I173" s="1" t="s">
        <v>1206</v>
      </c>
    </row>
    <row r="174" spans="1:9" x14ac:dyDescent="0.25">
      <c r="A174" s="1" t="s">
        <v>87</v>
      </c>
      <c r="B174" s="1" t="s">
        <v>1200</v>
      </c>
      <c r="C174" s="1" t="s">
        <v>19</v>
      </c>
      <c r="D174" s="1" t="s">
        <v>12</v>
      </c>
      <c r="E174" t="b">
        <v>1</v>
      </c>
      <c r="F174" s="1" t="s">
        <v>1027</v>
      </c>
      <c r="G174" s="1" t="s">
        <v>1208</v>
      </c>
      <c r="H174" s="1" t="s">
        <v>1209</v>
      </c>
      <c r="I174" s="1" t="s">
        <v>1210</v>
      </c>
    </row>
    <row r="175" spans="1:9" x14ac:dyDescent="0.25">
      <c r="A175" s="1" t="s">
        <v>87</v>
      </c>
      <c r="B175" s="1" t="s">
        <v>88</v>
      </c>
      <c r="C175" s="1" t="s">
        <v>19</v>
      </c>
      <c r="D175" s="1" t="s">
        <v>12</v>
      </c>
      <c r="E175" t="b">
        <v>1</v>
      </c>
      <c r="F175" s="1" t="s">
        <v>1027</v>
      </c>
      <c r="G175" s="1" t="s">
        <v>1208</v>
      </c>
      <c r="H175" s="1" t="s">
        <v>1209</v>
      </c>
      <c r="I175" s="1" t="s">
        <v>1210</v>
      </c>
    </row>
    <row r="176" spans="1:9" x14ac:dyDescent="0.25">
      <c r="A176" s="1" t="s">
        <v>87</v>
      </c>
      <c r="B176" s="1" t="s">
        <v>88</v>
      </c>
      <c r="C176" s="1" t="s">
        <v>19</v>
      </c>
      <c r="D176" s="1" t="s">
        <v>12</v>
      </c>
      <c r="E176" t="b">
        <v>1</v>
      </c>
      <c r="F176" s="1" t="s">
        <v>1027</v>
      </c>
      <c r="G176" s="1" t="s">
        <v>1211</v>
      </c>
      <c r="H176" s="1" t="s">
        <v>1212</v>
      </c>
      <c r="I176" s="1" t="s">
        <v>1213</v>
      </c>
    </row>
    <row r="177" spans="1:9" x14ac:dyDescent="0.25">
      <c r="A177" s="1" t="s">
        <v>87</v>
      </c>
      <c r="B177" s="1" t="s">
        <v>88</v>
      </c>
      <c r="C177" s="1" t="s">
        <v>19</v>
      </c>
      <c r="D177" s="1" t="s">
        <v>12</v>
      </c>
      <c r="E177" t="b">
        <v>1</v>
      </c>
      <c r="F177" s="1" t="s">
        <v>1027</v>
      </c>
      <c r="G177" s="1" t="s">
        <v>1212</v>
      </c>
      <c r="H177" s="1" t="s">
        <v>1214</v>
      </c>
      <c r="I177" s="1" t="s">
        <v>1215</v>
      </c>
    </row>
    <row r="178" spans="1:9" x14ac:dyDescent="0.25">
      <c r="A178" s="1" t="s">
        <v>87</v>
      </c>
      <c r="B178" s="1" t="s">
        <v>471</v>
      </c>
      <c r="C178" s="1" t="s">
        <v>19</v>
      </c>
      <c r="D178" s="1" t="s">
        <v>12</v>
      </c>
      <c r="E178" t="b">
        <v>1</v>
      </c>
      <c r="F178" s="1" t="s">
        <v>1027</v>
      </c>
      <c r="G178" s="1" t="s">
        <v>1216</v>
      </c>
      <c r="H178" s="1" t="s">
        <v>1217</v>
      </c>
      <c r="I178" s="1" t="s">
        <v>1218</v>
      </c>
    </row>
    <row r="179" spans="1:9" x14ac:dyDescent="0.25">
      <c r="A179" s="1" t="s">
        <v>87</v>
      </c>
      <c r="B179" s="1" t="s">
        <v>1219</v>
      </c>
      <c r="C179" s="1" t="s">
        <v>19</v>
      </c>
      <c r="D179" s="1" t="s">
        <v>12</v>
      </c>
      <c r="E179" t="b">
        <v>1</v>
      </c>
      <c r="F179" s="1" t="s">
        <v>1027</v>
      </c>
      <c r="G179" s="1" t="s">
        <v>1216</v>
      </c>
      <c r="H179" s="1" t="s">
        <v>1217</v>
      </c>
      <c r="I179" s="1" t="s">
        <v>1218</v>
      </c>
    </row>
    <row r="180" spans="1:9" x14ac:dyDescent="0.25">
      <c r="A180" s="1" t="s">
        <v>87</v>
      </c>
      <c r="B180" s="1" t="s">
        <v>1220</v>
      </c>
      <c r="C180" s="1" t="s">
        <v>19</v>
      </c>
      <c r="D180" s="1" t="s">
        <v>12</v>
      </c>
      <c r="E180" t="b">
        <v>1</v>
      </c>
      <c r="F180" s="1" t="s">
        <v>1027</v>
      </c>
      <c r="G180" s="1" t="s">
        <v>1216</v>
      </c>
      <c r="H180" s="1" t="s">
        <v>1217</v>
      </c>
      <c r="I180" s="1" t="s">
        <v>1218</v>
      </c>
    </row>
    <row r="181" spans="1:9" x14ac:dyDescent="0.25">
      <c r="A181" s="1" t="s">
        <v>87</v>
      </c>
      <c r="B181" s="1" t="s">
        <v>1221</v>
      </c>
      <c r="C181" s="1" t="s">
        <v>19</v>
      </c>
      <c r="D181" s="1" t="s">
        <v>12</v>
      </c>
      <c r="E181" t="b">
        <v>1</v>
      </c>
      <c r="F181" s="1" t="s">
        <v>1027</v>
      </c>
      <c r="G181" s="1" t="s">
        <v>1216</v>
      </c>
      <c r="H181" s="1" t="s">
        <v>1217</v>
      </c>
      <c r="I181" s="1" t="s">
        <v>1218</v>
      </c>
    </row>
    <row r="182" spans="1:9" x14ac:dyDescent="0.25">
      <c r="A182" s="1" t="s">
        <v>87</v>
      </c>
      <c r="B182" s="1" t="s">
        <v>1222</v>
      </c>
      <c r="C182" s="1" t="s">
        <v>19</v>
      </c>
      <c r="D182" s="1" t="s">
        <v>12</v>
      </c>
      <c r="E182" t="b">
        <v>1</v>
      </c>
      <c r="F182" s="1" t="s">
        <v>1027</v>
      </c>
      <c r="G182" s="1" t="s">
        <v>1216</v>
      </c>
      <c r="H182" s="1" t="s">
        <v>1217</v>
      </c>
      <c r="I182" s="1" t="s">
        <v>1218</v>
      </c>
    </row>
    <row r="183" spans="1:9" x14ac:dyDescent="0.25">
      <c r="A183" s="1" t="s">
        <v>87</v>
      </c>
      <c r="B183" s="1" t="s">
        <v>1200</v>
      </c>
      <c r="C183" s="1" t="s">
        <v>11</v>
      </c>
      <c r="D183" s="1" t="s">
        <v>12</v>
      </c>
      <c r="E183" t="b">
        <v>0</v>
      </c>
      <c r="F183" s="1" t="s">
        <v>1027</v>
      </c>
      <c r="G183" s="1" t="s">
        <v>1223</v>
      </c>
      <c r="H183" s="1" t="s">
        <v>1224</v>
      </c>
      <c r="I183" s="1" t="s">
        <v>1225</v>
      </c>
    </row>
    <row r="184" spans="1:9" x14ac:dyDescent="0.25">
      <c r="A184" s="1" t="s">
        <v>2144</v>
      </c>
      <c r="B184" s="1" t="s">
        <v>2145</v>
      </c>
      <c r="C184" s="1" t="s">
        <v>19</v>
      </c>
      <c r="D184" s="1" t="s">
        <v>111</v>
      </c>
      <c r="E184" t="b">
        <v>0</v>
      </c>
      <c r="F184" s="1" t="s">
        <v>1027</v>
      </c>
      <c r="G184" s="1" t="s">
        <v>2146</v>
      </c>
      <c r="H184" s="1" t="s">
        <v>2147</v>
      </c>
      <c r="I184" s="1" t="s">
        <v>2148</v>
      </c>
    </row>
    <row r="185" spans="1:9" x14ac:dyDescent="0.25">
      <c r="A185" s="1" t="s">
        <v>2149</v>
      </c>
      <c r="B185" s="1" t="s">
        <v>2150</v>
      </c>
      <c r="C185" s="1" t="s">
        <v>19</v>
      </c>
      <c r="D185" s="1" t="s">
        <v>12</v>
      </c>
      <c r="E185" t="b">
        <v>1</v>
      </c>
      <c r="F185" s="1" t="s">
        <v>1027</v>
      </c>
      <c r="G185" s="1" t="s">
        <v>55</v>
      </c>
      <c r="H185" s="1" t="s">
        <v>2151</v>
      </c>
      <c r="I185" s="1" t="s">
        <v>2152</v>
      </c>
    </row>
    <row r="186" spans="1:9" x14ac:dyDescent="0.25">
      <c r="A186" s="1" t="s">
        <v>2149</v>
      </c>
      <c r="B186" s="1" t="s">
        <v>2153</v>
      </c>
      <c r="C186" s="1" t="s">
        <v>75</v>
      </c>
      <c r="D186" s="1" t="s">
        <v>12</v>
      </c>
      <c r="E186" t="b">
        <v>0</v>
      </c>
      <c r="F186" s="1" t="s">
        <v>1027</v>
      </c>
      <c r="G186" s="1" t="s">
        <v>2154</v>
      </c>
      <c r="H186" s="1" t="s">
        <v>2155</v>
      </c>
      <c r="I186" s="1" t="s">
        <v>55</v>
      </c>
    </row>
    <row r="187" spans="1:9" x14ac:dyDescent="0.25">
      <c r="A187" s="1" t="s">
        <v>2149</v>
      </c>
      <c r="B187" s="1" t="s">
        <v>2156</v>
      </c>
      <c r="C187" s="1" t="s">
        <v>19</v>
      </c>
      <c r="D187" s="1" t="s">
        <v>28</v>
      </c>
      <c r="E187" t="b">
        <v>0</v>
      </c>
      <c r="F187" s="1" t="s">
        <v>1027</v>
      </c>
      <c r="G187" s="1" t="s">
        <v>2157</v>
      </c>
      <c r="H187" s="1" t="s">
        <v>2158</v>
      </c>
      <c r="I187" s="1" t="s">
        <v>2159</v>
      </c>
    </row>
    <row r="188" spans="1:9" x14ac:dyDescent="0.25">
      <c r="A188" s="1" t="s">
        <v>2149</v>
      </c>
      <c r="B188" s="1" t="s">
        <v>2150</v>
      </c>
      <c r="C188" s="1" t="s">
        <v>60</v>
      </c>
      <c r="D188" s="1" t="s">
        <v>12</v>
      </c>
      <c r="E188" t="b">
        <v>0</v>
      </c>
      <c r="F188" s="1" t="s">
        <v>1027</v>
      </c>
      <c r="G188" s="1" t="s">
        <v>2160</v>
      </c>
      <c r="H188" s="1" t="s">
        <v>2161</v>
      </c>
      <c r="I188" s="1" t="s">
        <v>2162</v>
      </c>
    </row>
    <row r="189" spans="1:9" x14ac:dyDescent="0.25">
      <c r="A189" s="1" t="s">
        <v>2163</v>
      </c>
      <c r="B189" s="1" t="s">
        <v>2164</v>
      </c>
      <c r="C189" s="1" t="s">
        <v>19</v>
      </c>
      <c r="D189" s="1" t="s">
        <v>12</v>
      </c>
      <c r="E189" t="b">
        <v>1</v>
      </c>
      <c r="F189" s="1" t="s">
        <v>1027</v>
      </c>
      <c r="G189" s="1" t="s">
        <v>2165</v>
      </c>
      <c r="H189" s="1" t="s">
        <v>2166</v>
      </c>
      <c r="I189" s="1" t="s">
        <v>2167</v>
      </c>
    </row>
    <row r="190" spans="1:9" x14ac:dyDescent="0.25">
      <c r="A190" s="1" t="s">
        <v>2163</v>
      </c>
      <c r="B190" s="1" t="s">
        <v>2164</v>
      </c>
      <c r="C190" s="1" t="s">
        <v>19</v>
      </c>
      <c r="D190" s="1" t="s">
        <v>12</v>
      </c>
      <c r="E190" t="b">
        <v>0</v>
      </c>
      <c r="F190" s="1" t="s">
        <v>1027</v>
      </c>
      <c r="G190" s="1" t="s">
        <v>2168</v>
      </c>
      <c r="H190" s="1" t="s">
        <v>2169</v>
      </c>
      <c r="I190" s="1" t="s">
        <v>2170</v>
      </c>
    </row>
    <row r="191" spans="1:9" x14ac:dyDescent="0.25">
      <c r="A191" s="1" t="s">
        <v>586</v>
      </c>
      <c r="B191" s="1" t="s">
        <v>587</v>
      </c>
      <c r="C191" s="1" t="s">
        <v>11</v>
      </c>
      <c r="D191" s="1" t="s">
        <v>588</v>
      </c>
      <c r="E191" t="b">
        <v>0</v>
      </c>
      <c r="F191" s="1" t="s">
        <v>542</v>
      </c>
      <c r="G191" s="1" t="s">
        <v>589</v>
      </c>
      <c r="H191" s="1" t="s">
        <v>590</v>
      </c>
      <c r="I191" s="1" t="s">
        <v>591</v>
      </c>
    </row>
    <row r="192" spans="1:9" x14ac:dyDescent="0.25">
      <c r="A192" s="1" t="s">
        <v>92</v>
      </c>
      <c r="B192" s="1" t="s">
        <v>93</v>
      </c>
      <c r="C192" s="1" t="s">
        <v>60</v>
      </c>
      <c r="D192" s="1" t="s">
        <v>61</v>
      </c>
      <c r="E192" t="b">
        <v>0</v>
      </c>
      <c r="F192" s="1" t="s">
        <v>13</v>
      </c>
      <c r="G192" s="1" t="s">
        <v>94</v>
      </c>
      <c r="H192" s="1" t="s">
        <v>95</v>
      </c>
      <c r="I192" s="1" t="s">
        <v>96</v>
      </c>
    </row>
    <row r="193" spans="1:9" x14ac:dyDescent="0.25">
      <c r="A193" s="1" t="s">
        <v>92</v>
      </c>
      <c r="B193" s="1" t="s">
        <v>97</v>
      </c>
      <c r="C193" s="1" t="s">
        <v>60</v>
      </c>
      <c r="D193" s="1" t="s">
        <v>61</v>
      </c>
      <c r="E193" t="b">
        <v>0</v>
      </c>
      <c r="F193" s="1" t="s">
        <v>13</v>
      </c>
      <c r="G193" s="1" t="s">
        <v>94</v>
      </c>
      <c r="H193" s="1" t="s">
        <v>95</v>
      </c>
      <c r="I193" s="1" t="s">
        <v>96</v>
      </c>
    </row>
    <row r="194" spans="1:9" x14ac:dyDescent="0.25">
      <c r="A194" s="1" t="s">
        <v>92</v>
      </c>
      <c r="B194" s="1" t="s">
        <v>98</v>
      </c>
      <c r="C194" s="1" t="s">
        <v>60</v>
      </c>
      <c r="D194" s="1" t="s">
        <v>61</v>
      </c>
      <c r="E194" t="b">
        <v>0</v>
      </c>
      <c r="F194" s="1" t="s">
        <v>13</v>
      </c>
      <c r="G194" s="1" t="s">
        <v>94</v>
      </c>
      <c r="H194" s="1" t="s">
        <v>95</v>
      </c>
      <c r="I194" s="1" t="s">
        <v>96</v>
      </c>
    </row>
    <row r="195" spans="1:9" x14ac:dyDescent="0.25">
      <c r="A195" s="1" t="s">
        <v>92</v>
      </c>
      <c r="B195" s="1" t="s">
        <v>1226</v>
      </c>
      <c r="C195" s="1" t="s">
        <v>440</v>
      </c>
      <c r="D195" s="1" t="s">
        <v>61</v>
      </c>
      <c r="E195" t="b">
        <v>0</v>
      </c>
      <c r="F195" s="1" t="s">
        <v>1027</v>
      </c>
      <c r="G195" s="1" t="s">
        <v>1227</v>
      </c>
      <c r="H195" s="1" t="s">
        <v>1228</v>
      </c>
      <c r="I195" s="1" t="s">
        <v>55</v>
      </c>
    </row>
    <row r="196" spans="1:9" x14ac:dyDescent="0.25">
      <c r="A196" s="1" t="s">
        <v>92</v>
      </c>
      <c r="B196" s="1" t="s">
        <v>1226</v>
      </c>
      <c r="C196" s="1" t="s">
        <v>1229</v>
      </c>
      <c r="D196" s="1" t="s">
        <v>61</v>
      </c>
      <c r="E196" t="b">
        <v>0</v>
      </c>
      <c r="F196" s="1" t="s">
        <v>1027</v>
      </c>
      <c r="G196" s="1" t="s">
        <v>1230</v>
      </c>
      <c r="H196" s="1" t="s">
        <v>1231</v>
      </c>
      <c r="I196" s="1" t="s">
        <v>1232</v>
      </c>
    </row>
    <row r="197" spans="1:9" x14ac:dyDescent="0.25">
      <c r="A197" s="1" t="s">
        <v>92</v>
      </c>
      <c r="B197" s="1" t="s">
        <v>1226</v>
      </c>
      <c r="C197" s="1" t="s">
        <v>19</v>
      </c>
      <c r="D197" s="1" t="s">
        <v>61</v>
      </c>
      <c r="E197" t="b">
        <v>0</v>
      </c>
      <c r="F197" s="1" t="s">
        <v>1027</v>
      </c>
      <c r="G197" s="1" t="s">
        <v>1233</v>
      </c>
      <c r="H197" s="1" t="s">
        <v>1234</v>
      </c>
      <c r="I197" s="1" t="s">
        <v>55</v>
      </c>
    </row>
    <row r="198" spans="1:9" x14ac:dyDescent="0.25">
      <c r="A198" s="1" t="s">
        <v>92</v>
      </c>
      <c r="B198" s="1" t="s">
        <v>1226</v>
      </c>
      <c r="C198" s="1" t="s">
        <v>60</v>
      </c>
      <c r="D198" s="1" t="s">
        <v>61</v>
      </c>
      <c r="E198" t="b">
        <v>0</v>
      </c>
      <c r="F198" s="1" t="s">
        <v>1027</v>
      </c>
      <c r="G198" s="1" t="s">
        <v>94</v>
      </c>
      <c r="H198" s="1" t="s">
        <v>95</v>
      </c>
      <c r="I198" s="1" t="s">
        <v>96</v>
      </c>
    </row>
    <row r="199" spans="1:9" x14ac:dyDescent="0.25">
      <c r="A199" s="1" t="s">
        <v>92</v>
      </c>
      <c r="B199" s="1" t="s">
        <v>1226</v>
      </c>
      <c r="C199" s="1" t="s">
        <v>60</v>
      </c>
      <c r="D199" s="1" t="s">
        <v>61</v>
      </c>
      <c r="E199" t="b">
        <v>0</v>
      </c>
      <c r="F199" s="1" t="s">
        <v>1027</v>
      </c>
      <c r="G199" s="1" t="s">
        <v>1235</v>
      </c>
      <c r="H199" s="1" t="s">
        <v>1236</v>
      </c>
      <c r="I199" s="1" t="s">
        <v>1237</v>
      </c>
    </row>
    <row r="200" spans="1:9" x14ac:dyDescent="0.25">
      <c r="A200" s="1" t="s">
        <v>92</v>
      </c>
      <c r="B200" s="1" t="s">
        <v>1226</v>
      </c>
      <c r="C200" s="1" t="s">
        <v>60</v>
      </c>
      <c r="D200" s="1" t="s">
        <v>61</v>
      </c>
      <c r="E200" t="b">
        <v>0</v>
      </c>
      <c r="F200" s="1" t="s">
        <v>1027</v>
      </c>
      <c r="G200" s="1" t="s">
        <v>1238</v>
      </c>
      <c r="H200" s="1" t="s">
        <v>1239</v>
      </c>
      <c r="I200" s="1" t="s">
        <v>1240</v>
      </c>
    </row>
    <row r="201" spans="1:9" x14ac:dyDescent="0.25">
      <c r="A201" s="1" t="s">
        <v>99</v>
      </c>
      <c r="B201" s="1" t="s">
        <v>100</v>
      </c>
      <c r="C201" s="1" t="s">
        <v>19</v>
      </c>
      <c r="D201" s="1" t="s">
        <v>61</v>
      </c>
      <c r="E201" t="b">
        <v>0</v>
      </c>
      <c r="F201" s="1" t="s">
        <v>13</v>
      </c>
      <c r="G201" s="1" t="s">
        <v>101</v>
      </c>
      <c r="H201" s="1" t="s">
        <v>102</v>
      </c>
      <c r="I201" s="1" t="s">
        <v>103</v>
      </c>
    </row>
    <row r="202" spans="1:9" x14ac:dyDescent="0.25">
      <c r="A202" s="1" t="s">
        <v>2171</v>
      </c>
      <c r="B202" s="1" t="s">
        <v>2172</v>
      </c>
      <c r="C202" s="1" t="s">
        <v>11</v>
      </c>
      <c r="D202" s="1" t="s">
        <v>2173</v>
      </c>
      <c r="E202" t="b">
        <v>0</v>
      </c>
      <c r="F202" s="1" t="s">
        <v>1027</v>
      </c>
      <c r="G202" s="1" t="s">
        <v>2174</v>
      </c>
      <c r="H202" s="1" t="s">
        <v>2175</v>
      </c>
      <c r="I202" s="1" t="s">
        <v>2176</v>
      </c>
    </row>
    <row r="203" spans="1:9" x14ac:dyDescent="0.25">
      <c r="A203" s="1" t="s">
        <v>393</v>
      </c>
      <c r="B203" s="1" t="s">
        <v>394</v>
      </c>
      <c r="C203" s="1" t="s">
        <v>75</v>
      </c>
      <c r="D203" s="1" t="s">
        <v>76</v>
      </c>
      <c r="E203" t="b">
        <v>0</v>
      </c>
      <c r="F203" s="1" t="s">
        <v>13</v>
      </c>
      <c r="G203" s="1" t="s">
        <v>55</v>
      </c>
      <c r="H203" s="1" t="s">
        <v>395</v>
      </c>
      <c r="I203" s="1" t="s">
        <v>396</v>
      </c>
    </row>
    <row r="204" spans="1:9" x14ac:dyDescent="0.25">
      <c r="A204" s="1" t="s">
        <v>393</v>
      </c>
      <c r="B204" s="1" t="s">
        <v>397</v>
      </c>
      <c r="C204" s="1" t="s">
        <v>75</v>
      </c>
      <c r="D204" s="1" t="s">
        <v>76</v>
      </c>
      <c r="E204" t="b">
        <v>0</v>
      </c>
      <c r="F204" s="1" t="s">
        <v>13</v>
      </c>
      <c r="G204" s="1" t="s">
        <v>55</v>
      </c>
      <c r="H204" s="1" t="s">
        <v>398</v>
      </c>
      <c r="I204" s="1" t="s">
        <v>399</v>
      </c>
    </row>
    <row r="205" spans="1:9" x14ac:dyDescent="0.25">
      <c r="A205" s="1" t="s">
        <v>400</v>
      </c>
      <c r="B205" s="1" t="s">
        <v>401</v>
      </c>
      <c r="C205" s="1" t="s">
        <v>19</v>
      </c>
      <c r="D205" s="1" t="s">
        <v>12</v>
      </c>
      <c r="E205" t="b">
        <v>0</v>
      </c>
      <c r="F205" s="1" t="s">
        <v>13</v>
      </c>
      <c r="G205" s="1" t="s">
        <v>402</v>
      </c>
      <c r="H205" s="1" t="s">
        <v>403</v>
      </c>
      <c r="I205" s="1" t="s">
        <v>404</v>
      </c>
    </row>
    <row r="206" spans="1:9" x14ac:dyDescent="0.25">
      <c r="A206" s="1" t="s">
        <v>400</v>
      </c>
      <c r="B206" s="1" t="s">
        <v>405</v>
      </c>
      <c r="C206" s="1" t="s">
        <v>19</v>
      </c>
      <c r="D206" s="1" t="s">
        <v>12</v>
      </c>
      <c r="E206" t="b">
        <v>0</v>
      </c>
      <c r="F206" s="1" t="s">
        <v>13</v>
      </c>
      <c r="G206" s="1" t="s">
        <v>402</v>
      </c>
      <c r="H206" s="1" t="s">
        <v>403</v>
      </c>
      <c r="I206" s="1" t="s">
        <v>404</v>
      </c>
    </row>
    <row r="207" spans="1:9" x14ac:dyDescent="0.25">
      <c r="A207" s="1" t="s">
        <v>400</v>
      </c>
      <c r="B207" s="1" t="s">
        <v>2177</v>
      </c>
      <c r="C207" s="1" t="s">
        <v>75</v>
      </c>
      <c r="D207" s="1" t="s">
        <v>12</v>
      </c>
      <c r="E207" t="b">
        <v>1</v>
      </c>
      <c r="F207" s="1" t="s">
        <v>1027</v>
      </c>
      <c r="G207" s="1" t="s">
        <v>2178</v>
      </c>
      <c r="H207" s="1" t="s">
        <v>2179</v>
      </c>
      <c r="I207" s="1" t="s">
        <v>2180</v>
      </c>
    </row>
    <row r="208" spans="1:9" x14ac:dyDescent="0.25">
      <c r="A208" s="1" t="s">
        <v>400</v>
      </c>
      <c r="B208" s="1" t="s">
        <v>2177</v>
      </c>
      <c r="C208" s="1" t="s">
        <v>75</v>
      </c>
      <c r="D208" s="1" t="s">
        <v>12</v>
      </c>
      <c r="E208" t="b">
        <v>1</v>
      </c>
      <c r="F208" s="1" t="s">
        <v>1027</v>
      </c>
      <c r="G208" s="1" t="s">
        <v>2181</v>
      </c>
      <c r="H208" s="1" t="s">
        <v>2182</v>
      </c>
      <c r="I208" s="1" t="s">
        <v>2183</v>
      </c>
    </row>
    <row r="209" spans="1:9" x14ac:dyDescent="0.25">
      <c r="A209" s="1" t="s">
        <v>400</v>
      </c>
      <c r="B209" s="1" t="s">
        <v>2177</v>
      </c>
      <c r="C209" s="1" t="s">
        <v>19</v>
      </c>
      <c r="D209" s="1" t="s">
        <v>12</v>
      </c>
      <c r="E209" t="b">
        <v>1</v>
      </c>
      <c r="F209" s="1" t="s">
        <v>1027</v>
      </c>
      <c r="G209" s="1" t="s">
        <v>2184</v>
      </c>
      <c r="H209" s="1" t="s">
        <v>2185</v>
      </c>
      <c r="I209" s="1" t="s">
        <v>2186</v>
      </c>
    </row>
    <row r="210" spans="1:9" x14ac:dyDescent="0.25">
      <c r="A210" s="1" t="s">
        <v>400</v>
      </c>
      <c r="B210" s="1" t="s">
        <v>2177</v>
      </c>
      <c r="C210" s="1" t="s">
        <v>19</v>
      </c>
      <c r="D210" s="1" t="s">
        <v>12</v>
      </c>
      <c r="E210" t="b">
        <v>1</v>
      </c>
      <c r="F210" s="1" t="s">
        <v>1027</v>
      </c>
      <c r="G210" s="1" t="s">
        <v>2187</v>
      </c>
      <c r="H210" s="1" t="s">
        <v>2188</v>
      </c>
      <c r="I210" s="1" t="s">
        <v>2189</v>
      </c>
    </row>
    <row r="211" spans="1:9" x14ac:dyDescent="0.25">
      <c r="A211" s="1" t="s">
        <v>400</v>
      </c>
      <c r="B211" s="1" t="s">
        <v>2177</v>
      </c>
      <c r="C211" s="1" t="s">
        <v>19</v>
      </c>
      <c r="D211" s="1" t="s">
        <v>12</v>
      </c>
      <c r="E211" t="b">
        <v>1</v>
      </c>
      <c r="F211" s="1" t="s">
        <v>1027</v>
      </c>
      <c r="G211" s="1" t="s">
        <v>2190</v>
      </c>
      <c r="H211" s="1" t="s">
        <v>2191</v>
      </c>
      <c r="I211" s="1" t="s">
        <v>2192</v>
      </c>
    </row>
    <row r="212" spans="1:9" x14ac:dyDescent="0.25">
      <c r="A212" s="1" t="s">
        <v>400</v>
      </c>
      <c r="B212" s="1" t="s">
        <v>2193</v>
      </c>
      <c r="C212" s="1" t="s">
        <v>19</v>
      </c>
      <c r="D212" s="1" t="s">
        <v>12</v>
      </c>
      <c r="E212" t="b">
        <v>1</v>
      </c>
      <c r="F212" s="1" t="s">
        <v>1027</v>
      </c>
      <c r="G212" s="1" t="s">
        <v>2194</v>
      </c>
      <c r="H212" s="1" t="s">
        <v>2195</v>
      </c>
      <c r="I212" s="1" t="s">
        <v>2196</v>
      </c>
    </row>
    <row r="213" spans="1:9" x14ac:dyDescent="0.25">
      <c r="A213" s="1" t="s">
        <v>400</v>
      </c>
      <c r="B213" s="1" t="s">
        <v>2177</v>
      </c>
      <c r="C213" s="1" t="s">
        <v>197</v>
      </c>
      <c r="D213" s="1" t="s">
        <v>12</v>
      </c>
      <c r="E213" t="b">
        <v>0</v>
      </c>
      <c r="F213" s="1" t="s">
        <v>1027</v>
      </c>
      <c r="G213" s="1" t="s">
        <v>2197</v>
      </c>
      <c r="H213" s="1" t="s">
        <v>2198</v>
      </c>
      <c r="I213" s="1" t="s">
        <v>2199</v>
      </c>
    </row>
    <row r="214" spans="1:9" x14ac:dyDescent="0.25">
      <c r="A214" s="1" t="s">
        <v>592</v>
      </c>
      <c r="B214" s="1" t="s">
        <v>593</v>
      </c>
      <c r="C214" s="1" t="s">
        <v>11</v>
      </c>
      <c r="D214" s="1" t="s">
        <v>111</v>
      </c>
      <c r="E214" t="b">
        <v>0</v>
      </c>
      <c r="F214" s="1" t="s">
        <v>542</v>
      </c>
      <c r="G214" s="1" t="s">
        <v>594</v>
      </c>
      <c r="H214" s="1" t="s">
        <v>595</v>
      </c>
      <c r="I214" s="1" t="s">
        <v>55</v>
      </c>
    </row>
    <row r="215" spans="1:9" x14ac:dyDescent="0.25">
      <c r="A215" s="1" t="s">
        <v>592</v>
      </c>
      <c r="B215" s="1" t="s">
        <v>596</v>
      </c>
      <c r="C215" s="1" t="s">
        <v>11</v>
      </c>
      <c r="D215" s="1" t="s">
        <v>111</v>
      </c>
      <c r="E215" t="b">
        <v>0</v>
      </c>
      <c r="F215" s="1" t="s">
        <v>542</v>
      </c>
      <c r="G215" s="1" t="s">
        <v>594</v>
      </c>
      <c r="H215" s="1" t="s">
        <v>595</v>
      </c>
      <c r="I215" s="1" t="s">
        <v>55</v>
      </c>
    </row>
    <row r="216" spans="1:9" x14ac:dyDescent="0.25">
      <c r="A216" s="1" t="s">
        <v>592</v>
      </c>
      <c r="B216" s="1" t="s">
        <v>597</v>
      </c>
      <c r="C216" s="1" t="s">
        <v>11</v>
      </c>
      <c r="D216" s="1" t="s">
        <v>111</v>
      </c>
      <c r="E216" t="b">
        <v>0</v>
      </c>
      <c r="F216" s="1" t="s">
        <v>542</v>
      </c>
      <c r="G216" s="1" t="s">
        <v>594</v>
      </c>
      <c r="H216" s="1" t="s">
        <v>595</v>
      </c>
      <c r="I216" s="1" t="s">
        <v>55</v>
      </c>
    </row>
    <row r="217" spans="1:9" x14ac:dyDescent="0.25">
      <c r="A217" s="1" t="s">
        <v>592</v>
      </c>
      <c r="B217" s="1" t="s">
        <v>598</v>
      </c>
      <c r="C217" s="1" t="s">
        <v>11</v>
      </c>
      <c r="D217" s="1" t="s">
        <v>111</v>
      </c>
      <c r="E217" t="b">
        <v>0</v>
      </c>
      <c r="F217" s="1" t="s">
        <v>542</v>
      </c>
      <c r="G217" s="1" t="s">
        <v>594</v>
      </c>
      <c r="H217" s="1" t="s">
        <v>595</v>
      </c>
      <c r="I217" s="1" t="s">
        <v>55</v>
      </c>
    </row>
    <row r="218" spans="1:9" x14ac:dyDescent="0.25">
      <c r="A218" s="1" t="s">
        <v>592</v>
      </c>
      <c r="B218" s="1" t="s">
        <v>1241</v>
      </c>
      <c r="C218" s="1" t="s">
        <v>11</v>
      </c>
      <c r="D218" s="1" t="s">
        <v>111</v>
      </c>
      <c r="E218" t="b">
        <v>0</v>
      </c>
      <c r="F218" s="1" t="s">
        <v>1027</v>
      </c>
      <c r="G218" s="1" t="s">
        <v>1242</v>
      </c>
      <c r="H218" s="1" t="s">
        <v>1243</v>
      </c>
      <c r="I218" s="1" t="s">
        <v>1244</v>
      </c>
    </row>
    <row r="219" spans="1:9" x14ac:dyDescent="0.25">
      <c r="A219" s="1" t="s">
        <v>592</v>
      </c>
      <c r="B219" s="1" t="s">
        <v>1245</v>
      </c>
      <c r="C219" s="1" t="s">
        <v>11</v>
      </c>
      <c r="D219" s="1" t="s">
        <v>111</v>
      </c>
      <c r="E219" t="b">
        <v>0</v>
      </c>
      <c r="F219" s="1" t="s">
        <v>1027</v>
      </c>
      <c r="G219" s="1" t="s">
        <v>1242</v>
      </c>
      <c r="H219" s="1" t="s">
        <v>1243</v>
      </c>
      <c r="I219" s="1" t="s">
        <v>1244</v>
      </c>
    </row>
    <row r="220" spans="1:9" x14ac:dyDescent="0.25">
      <c r="A220" s="1" t="s">
        <v>592</v>
      </c>
      <c r="B220" s="1" t="s">
        <v>1246</v>
      </c>
      <c r="C220" s="1" t="s">
        <v>11</v>
      </c>
      <c r="D220" s="1" t="s">
        <v>111</v>
      </c>
      <c r="E220" t="b">
        <v>0</v>
      </c>
      <c r="F220" s="1" t="s">
        <v>1027</v>
      </c>
      <c r="G220" s="1" t="s">
        <v>1242</v>
      </c>
      <c r="H220" s="1" t="s">
        <v>1243</v>
      </c>
      <c r="I220" s="1" t="s">
        <v>1244</v>
      </c>
    </row>
    <row r="221" spans="1:9" x14ac:dyDescent="0.25">
      <c r="A221" s="1" t="s">
        <v>592</v>
      </c>
      <c r="B221" s="1" t="s">
        <v>1247</v>
      </c>
      <c r="C221" s="1" t="s">
        <v>11</v>
      </c>
      <c r="D221" s="1" t="s">
        <v>111</v>
      </c>
      <c r="E221" t="b">
        <v>0</v>
      </c>
      <c r="F221" s="1" t="s">
        <v>1027</v>
      </c>
      <c r="G221" s="1" t="s">
        <v>1242</v>
      </c>
      <c r="H221" s="1" t="s">
        <v>1243</v>
      </c>
      <c r="I221" s="1" t="s">
        <v>1244</v>
      </c>
    </row>
    <row r="222" spans="1:9" x14ac:dyDescent="0.25">
      <c r="A222" s="1" t="s">
        <v>592</v>
      </c>
      <c r="B222" s="1" t="s">
        <v>1248</v>
      </c>
      <c r="C222" s="1" t="s">
        <v>11</v>
      </c>
      <c r="D222" s="1" t="s">
        <v>111</v>
      </c>
      <c r="E222" t="b">
        <v>0</v>
      </c>
      <c r="F222" s="1" t="s">
        <v>1027</v>
      </c>
      <c r="G222" s="1" t="s">
        <v>1242</v>
      </c>
      <c r="H222" s="1" t="s">
        <v>1243</v>
      </c>
      <c r="I222" s="1" t="s">
        <v>1244</v>
      </c>
    </row>
    <row r="223" spans="1:9" x14ac:dyDescent="0.25">
      <c r="A223" s="1" t="s">
        <v>592</v>
      </c>
      <c r="B223" s="1" t="s">
        <v>1249</v>
      </c>
      <c r="C223" s="1" t="s">
        <v>11</v>
      </c>
      <c r="D223" s="1" t="s">
        <v>111</v>
      </c>
      <c r="E223" t="b">
        <v>0</v>
      </c>
      <c r="F223" s="1" t="s">
        <v>1027</v>
      </c>
      <c r="G223" s="1" t="s">
        <v>1242</v>
      </c>
      <c r="H223" s="1" t="s">
        <v>1243</v>
      </c>
      <c r="I223" s="1" t="s">
        <v>1244</v>
      </c>
    </row>
    <row r="224" spans="1:9" x14ac:dyDescent="0.25">
      <c r="A224" s="1" t="s">
        <v>592</v>
      </c>
      <c r="B224" s="1" t="s">
        <v>1250</v>
      </c>
      <c r="C224" s="1" t="s">
        <v>11</v>
      </c>
      <c r="D224" s="1" t="s">
        <v>111</v>
      </c>
      <c r="E224" t="b">
        <v>0</v>
      </c>
      <c r="F224" s="1" t="s">
        <v>1027</v>
      </c>
      <c r="G224" s="1" t="s">
        <v>1251</v>
      </c>
      <c r="H224" s="1" t="s">
        <v>1252</v>
      </c>
      <c r="I224" s="1" t="s">
        <v>1253</v>
      </c>
    </row>
    <row r="225" spans="1:9" x14ac:dyDescent="0.25">
      <c r="A225" s="1" t="s">
        <v>592</v>
      </c>
      <c r="B225" s="1" t="s">
        <v>1254</v>
      </c>
      <c r="C225" s="1" t="s">
        <v>4</v>
      </c>
      <c r="D225" s="1" t="s">
        <v>111</v>
      </c>
      <c r="E225" t="b">
        <v>1</v>
      </c>
      <c r="F225" s="1" t="s">
        <v>1027</v>
      </c>
      <c r="G225" s="1" t="s">
        <v>1255</v>
      </c>
      <c r="H225" s="1" t="s">
        <v>1256</v>
      </c>
      <c r="I225" s="1" t="s">
        <v>55</v>
      </c>
    </row>
    <row r="226" spans="1:9" x14ac:dyDescent="0.25">
      <c r="A226" s="1" t="s">
        <v>406</v>
      </c>
      <c r="B226" s="1" t="s">
        <v>407</v>
      </c>
      <c r="C226" s="1" t="s">
        <v>60</v>
      </c>
      <c r="D226" s="1" t="s">
        <v>111</v>
      </c>
      <c r="E226" t="b">
        <v>0</v>
      </c>
      <c r="F226" s="1" t="s">
        <v>13</v>
      </c>
      <c r="G226" s="1" t="s">
        <v>408</v>
      </c>
      <c r="H226" s="1" t="s">
        <v>409</v>
      </c>
      <c r="I226" s="1" t="s">
        <v>55</v>
      </c>
    </row>
    <row r="227" spans="1:9" x14ac:dyDescent="0.25">
      <c r="A227" s="1" t="s">
        <v>406</v>
      </c>
      <c r="B227" s="1" t="s">
        <v>2200</v>
      </c>
      <c r="C227" s="1" t="s">
        <v>19</v>
      </c>
      <c r="D227" s="1" t="s">
        <v>12</v>
      </c>
      <c r="E227" t="b">
        <v>1</v>
      </c>
      <c r="F227" s="1" t="s">
        <v>1027</v>
      </c>
      <c r="G227" s="1" t="s">
        <v>2201</v>
      </c>
      <c r="H227" s="1" t="s">
        <v>2202</v>
      </c>
      <c r="I227" s="1" t="s">
        <v>2203</v>
      </c>
    </row>
    <row r="228" spans="1:9" x14ac:dyDescent="0.25">
      <c r="A228" s="1" t="s">
        <v>406</v>
      </c>
      <c r="B228" s="1" t="s">
        <v>2200</v>
      </c>
      <c r="C228" s="1" t="s">
        <v>19</v>
      </c>
      <c r="D228" s="1" t="s">
        <v>12</v>
      </c>
      <c r="E228" t="b">
        <v>1</v>
      </c>
      <c r="F228" s="1" t="s">
        <v>1027</v>
      </c>
      <c r="G228" s="1" t="s">
        <v>2202</v>
      </c>
      <c r="H228" s="1" t="s">
        <v>2204</v>
      </c>
      <c r="I228" s="1" t="s">
        <v>2205</v>
      </c>
    </row>
    <row r="229" spans="1:9" x14ac:dyDescent="0.25">
      <c r="A229" s="1" t="s">
        <v>406</v>
      </c>
      <c r="B229" s="1" t="s">
        <v>2206</v>
      </c>
      <c r="C229" s="1" t="s">
        <v>19</v>
      </c>
      <c r="D229" s="1" t="s">
        <v>12</v>
      </c>
      <c r="E229" t="b">
        <v>0</v>
      </c>
      <c r="F229" s="1" t="s">
        <v>1027</v>
      </c>
      <c r="G229" s="1" t="s">
        <v>2207</v>
      </c>
      <c r="H229" s="1" t="s">
        <v>2208</v>
      </c>
      <c r="I229" s="1" t="s">
        <v>2209</v>
      </c>
    </row>
    <row r="230" spans="1:9" x14ac:dyDescent="0.25">
      <c r="A230" s="1" t="s">
        <v>406</v>
      </c>
      <c r="B230" s="1" t="s">
        <v>2210</v>
      </c>
      <c r="C230" s="1" t="s">
        <v>19</v>
      </c>
      <c r="D230" s="1" t="s">
        <v>12</v>
      </c>
      <c r="E230" t="b">
        <v>0</v>
      </c>
      <c r="F230" s="1" t="s">
        <v>1027</v>
      </c>
      <c r="G230" s="1" t="s">
        <v>2207</v>
      </c>
      <c r="H230" s="1" t="s">
        <v>2208</v>
      </c>
      <c r="I230" s="1" t="s">
        <v>2209</v>
      </c>
    </row>
    <row r="231" spans="1:9" x14ac:dyDescent="0.25">
      <c r="A231" s="1" t="s">
        <v>406</v>
      </c>
      <c r="B231" s="1" t="s">
        <v>2211</v>
      </c>
      <c r="C231" s="1" t="s">
        <v>19</v>
      </c>
      <c r="D231" s="1" t="s">
        <v>12</v>
      </c>
      <c r="E231" t="b">
        <v>0</v>
      </c>
      <c r="F231" s="1" t="s">
        <v>1027</v>
      </c>
      <c r="G231" s="1" t="s">
        <v>2207</v>
      </c>
      <c r="H231" s="1" t="s">
        <v>2208</v>
      </c>
      <c r="I231" s="1" t="s">
        <v>2209</v>
      </c>
    </row>
    <row r="232" spans="1:9" x14ac:dyDescent="0.25">
      <c r="A232" s="1" t="s">
        <v>406</v>
      </c>
      <c r="B232" s="1" t="s">
        <v>2212</v>
      </c>
      <c r="C232" s="1" t="s">
        <v>19</v>
      </c>
      <c r="D232" s="1" t="s">
        <v>12</v>
      </c>
      <c r="E232" t="b">
        <v>0</v>
      </c>
      <c r="F232" s="1" t="s">
        <v>1027</v>
      </c>
      <c r="G232" s="1" t="s">
        <v>2207</v>
      </c>
      <c r="H232" s="1" t="s">
        <v>2208</v>
      </c>
      <c r="I232" s="1" t="s">
        <v>2209</v>
      </c>
    </row>
    <row r="233" spans="1:9" x14ac:dyDescent="0.25">
      <c r="A233" s="1" t="s">
        <v>406</v>
      </c>
      <c r="B233" s="1" t="s">
        <v>2213</v>
      </c>
      <c r="C233" s="1" t="s">
        <v>19</v>
      </c>
      <c r="D233" s="1" t="s">
        <v>12</v>
      </c>
      <c r="E233" t="b">
        <v>0</v>
      </c>
      <c r="F233" s="1" t="s">
        <v>1027</v>
      </c>
      <c r="G233" s="1" t="s">
        <v>2207</v>
      </c>
      <c r="H233" s="1" t="s">
        <v>2208</v>
      </c>
      <c r="I233" s="1" t="s">
        <v>2209</v>
      </c>
    </row>
    <row r="234" spans="1:9" x14ac:dyDescent="0.25">
      <c r="A234" s="1" t="s">
        <v>406</v>
      </c>
      <c r="B234" s="1" t="s">
        <v>2200</v>
      </c>
      <c r="C234" s="1" t="s">
        <v>19</v>
      </c>
      <c r="D234" s="1" t="s">
        <v>12</v>
      </c>
      <c r="E234" t="b">
        <v>0</v>
      </c>
      <c r="F234" s="1" t="s">
        <v>1027</v>
      </c>
      <c r="G234" s="1" t="s">
        <v>2214</v>
      </c>
      <c r="H234" s="1" t="s">
        <v>2215</v>
      </c>
      <c r="I234" s="1" t="s">
        <v>2216</v>
      </c>
    </row>
    <row r="235" spans="1:9" x14ac:dyDescent="0.25">
      <c r="A235" s="1" t="s">
        <v>406</v>
      </c>
      <c r="B235" s="1" t="s">
        <v>2217</v>
      </c>
      <c r="C235" s="1" t="s">
        <v>19</v>
      </c>
      <c r="D235" s="1" t="s">
        <v>111</v>
      </c>
      <c r="E235" t="b">
        <v>0</v>
      </c>
      <c r="F235" s="1" t="s">
        <v>1027</v>
      </c>
      <c r="G235" s="1" t="s">
        <v>2218</v>
      </c>
      <c r="H235" s="1" t="s">
        <v>2219</v>
      </c>
      <c r="I235" s="1" t="s">
        <v>2220</v>
      </c>
    </row>
    <row r="236" spans="1:9" x14ac:dyDescent="0.25">
      <c r="A236" s="1" t="s">
        <v>406</v>
      </c>
      <c r="B236" s="1" t="s">
        <v>2221</v>
      </c>
      <c r="C236" s="1" t="s">
        <v>19</v>
      </c>
      <c r="D236" s="1" t="s">
        <v>12</v>
      </c>
      <c r="E236" t="b">
        <v>0</v>
      </c>
      <c r="F236" s="1" t="s">
        <v>1027</v>
      </c>
      <c r="G236" s="1" t="s">
        <v>2218</v>
      </c>
      <c r="H236" s="1" t="s">
        <v>2219</v>
      </c>
      <c r="I236" s="1" t="s">
        <v>2220</v>
      </c>
    </row>
    <row r="237" spans="1:9" x14ac:dyDescent="0.25">
      <c r="A237" s="1" t="s">
        <v>2222</v>
      </c>
      <c r="B237" s="1" t="s">
        <v>2223</v>
      </c>
      <c r="C237" s="1" t="s">
        <v>11</v>
      </c>
      <c r="D237" s="1" t="s">
        <v>111</v>
      </c>
      <c r="E237" t="b">
        <v>0</v>
      </c>
      <c r="F237" s="1" t="s">
        <v>1027</v>
      </c>
      <c r="G237" s="1" t="s">
        <v>2224</v>
      </c>
      <c r="H237" s="1" t="s">
        <v>2225</v>
      </c>
      <c r="I237" s="1" t="s">
        <v>2226</v>
      </c>
    </row>
    <row r="238" spans="1:9" x14ac:dyDescent="0.25">
      <c r="A238" s="1" t="s">
        <v>839</v>
      </c>
      <c r="B238" s="1" t="s">
        <v>840</v>
      </c>
      <c r="C238" s="1" t="s">
        <v>123</v>
      </c>
      <c r="D238" s="1" t="s">
        <v>841</v>
      </c>
      <c r="E238" t="b">
        <v>0</v>
      </c>
      <c r="F238" s="1" t="s">
        <v>542</v>
      </c>
      <c r="G238" s="1" t="s">
        <v>621</v>
      </c>
      <c r="H238" s="1" t="s">
        <v>842</v>
      </c>
      <c r="I238" s="1" t="s">
        <v>843</v>
      </c>
    </row>
    <row r="239" spans="1:9" x14ac:dyDescent="0.25">
      <c r="A239" s="1" t="s">
        <v>104</v>
      </c>
      <c r="B239" s="1" t="s">
        <v>105</v>
      </c>
      <c r="C239" s="1" t="s">
        <v>19</v>
      </c>
      <c r="D239" s="1" t="s">
        <v>12</v>
      </c>
      <c r="E239" t="b">
        <v>0</v>
      </c>
      <c r="F239" s="1" t="s">
        <v>13</v>
      </c>
      <c r="G239" s="1" t="s">
        <v>106</v>
      </c>
      <c r="H239" s="1" t="s">
        <v>107</v>
      </c>
      <c r="I239" s="1" t="s">
        <v>108</v>
      </c>
    </row>
    <row r="240" spans="1:9" x14ac:dyDescent="0.25">
      <c r="A240" s="1" t="s">
        <v>104</v>
      </c>
      <c r="B240" s="1" t="s">
        <v>105</v>
      </c>
      <c r="C240" s="1" t="s">
        <v>11</v>
      </c>
      <c r="D240" s="1" t="s">
        <v>12</v>
      </c>
      <c r="E240" t="b">
        <v>0</v>
      </c>
      <c r="F240" s="1" t="s">
        <v>1027</v>
      </c>
      <c r="G240" s="1" t="s">
        <v>1257</v>
      </c>
      <c r="H240" s="1" t="s">
        <v>1258</v>
      </c>
      <c r="I240" s="1" t="s">
        <v>1259</v>
      </c>
    </row>
    <row r="241" spans="1:9" x14ac:dyDescent="0.25">
      <c r="A241" s="1" t="s">
        <v>104</v>
      </c>
      <c r="B241" s="1" t="s">
        <v>1260</v>
      </c>
      <c r="C241" s="1" t="s">
        <v>11</v>
      </c>
      <c r="D241" s="1" t="s">
        <v>12</v>
      </c>
      <c r="E241" t="b">
        <v>0</v>
      </c>
      <c r="F241" s="1" t="s">
        <v>1027</v>
      </c>
      <c r="G241" s="1" t="s">
        <v>1257</v>
      </c>
      <c r="H241" s="1" t="s">
        <v>1258</v>
      </c>
      <c r="I241" s="1" t="s">
        <v>1259</v>
      </c>
    </row>
    <row r="242" spans="1:9" x14ac:dyDescent="0.25">
      <c r="A242" s="1" t="s">
        <v>104</v>
      </c>
      <c r="B242" s="1" t="s">
        <v>105</v>
      </c>
      <c r="C242" s="1" t="s">
        <v>11</v>
      </c>
      <c r="D242" s="1" t="s">
        <v>12</v>
      </c>
      <c r="E242" t="b">
        <v>0</v>
      </c>
      <c r="F242" s="1" t="s">
        <v>1027</v>
      </c>
      <c r="G242" s="1" t="s">
        <v>1258</v>
      </c>
      <c r="H242" s="1" t="s">
        <v>1261</v>
      </c>
      <c r="I242" s="1" t="s">
        <v>1262</v>
      </c>
    </row>
    <row r="243" spans="1:9" x14ac:dyDescent="0.25">
      <c r="A243" s="1" t="s">
        <v>104</v>
      </c>
      <c r="B243" s="1" t="s">
        <v>1260</v>
      </c>
      <c r="C243" s="1" t="s">
        <v>11</v>
      </c>
      <c r="D243" s="1" t="s">
        <v>12</v>
      </c>
      <c r="E243" t="b">
        <v>0</v>
      </c>
      <c r="F243" s="1" t="s">
        <v>1027</v>
      </c>
      <c r="G243" s="1" t="s">
        <v>1263</v>
      </c>
      <c r="H243" s="1" t="s">
        <v>1264</v>
      </c>
      <c r="I243" s="1" t="s">
        <v>1265</v>
      </c>
    </row>
    <row r="244" spans="1:9" x14ac:dyDescent="0.25">
      <c r="A244" s="1" t="s">
        <v>104</v>
      </c>
      <c r="B244" s="1" t="s">
        <v>1260</v>
      </c>
      <c r="C244" s="1" t="s">
        <v>11</v>
      </c>
      <c r="D244" s="1" t="s">
        <v>12</v>
      </c>
      <c r="E244" t="b">
        <v>0</v>
      </c>
      <c r="F244" s="1" t="s">
        <v>1027</v>
      </c>
      <c r="G244" s="1" t="s">
        <v>55</v>
      </c>
      <c r="H244" s="1" t="s">
        <v>1266</v>
      </c>
      <c r="I244" s="1" t="s">
        <v>1267</v>
      </c>
    </row>
    <row r="245" spans="1:9" x14ac:dyDescent="0.25">
      <c r="A245" s="1" t="s">
        <v>104</v>
      </c>
      <c r="B245" s="1" t="s">
        <v>105</v>
      </c>
      <c r="C245" s="1" t="s">
        <v>19</v>
      </c>
      <c r="D245" s="1" t="s">
        <v>12</v>
      </c>
      <c r="E245" t="b">
        <v>0</v>
      </c>
      <c r="F245" s="1" t="s">
        <v>1027</v>
      </c>
      <c r="G245" s="1" t="s">
        <v>1268</v>
      </c>
      <c r="H245" s="1" t="s">
        <v>1269</v>
      </c>
      <c r="I245" s="1" t="s">
        <v>1270</v>
      </c>
    </row>
    <row r="246" spans="1:9" x14ac:dyDescent="0.25">
      <c r="A246" s="1" t="s">
        <v>104</v>
      </c>
      <c r="B246" s="1" t="s">
        <v>1260</v>
      </c>
      <c r="C246" s="1" t="s">
        <v>19</v>
      </c>
      <c r="D246" s="1" t="s">
        <v>12</v>
      </c>
      <c r="E246" t="b">
        <v>0</v>
      </c>
      <c r="F246" s="1" t="s">
        <v>1027</v>
      </c>
      <c r="G246" s="1" t="s">
        <v>1268</v>
      </c>
      <c r="H246" s="1" t="s">
        <v>1269</v>
      </c>
      <c r="I246" s="1" t="s">
        <v>1270</v>
      </c>
    </row>
    <row r="247" spans="1:9" x14ac:dyDescent="0.25">
      <c r="A247" s="1" t="s">
        <v>410</v>
      </c>
      <c r="B247" s="1" t="s">
        <v>411</v>
      </c>
      <c r="C247" s="1" t="s">
        <v>11</v>
      </c>
      <c r="D247" s="1" t="s">
        <v>111</v>
      </c>
      <c r="E247" t="b">
        <v>0</v>
      </c>
      <c r="F247" s="1" t="s">
        <v>13</v>
      </c>
      <c r="G247" s="1" t="s">
        <v>55</v>
      </c>
      <c r="H247" s="1" t="s">
        <v>412</v>
      </c>
      <c r="I247" s="1" t="s">
        <v>413</v>
      </c>
    </row>
    <row r="248" spans="1:9" x14ac:dyDescent="0.25">
      <c r="A248" s="1" t="s">
        <v>528</v>
      </c>
      <c r="B248" s="1" t="s">
        <v>529</v>
      </c>
      <c r="C248" s="1" t="s">
        <v>19</v>
      </c>
      <c r="D248" s="1" t="s">
        <v>111</v>
      </c>
      <c r="E248" t="b">
        <v>0</v>
      </c>
      <c r="F248" s="1" t="s">
        <v>530</v>
      </c>
      <c r="G248" s="1" t="s">
        <v>55</v>
      </c>
      <c r="H248" s="1" t="s">
        <v>531</v>
      </c>
      <c r="I248" s="1" t="s">
        <v>532</v>
      </c>
    </row>
    <row r="249" spans="1:9" x14ac:dyDescent="0.25">
      <c r="A249" s="1" t="s">
        <v>528</v>
      </c>
      <c r="B249" s="1" t="s">
        <v>533</v>
      </c>
      <c r="C249" s="1" t="s">
        <v>19</v>
      </c>
      <c r="D249" s="1" t="s">
        <v>111</v>
      </c>
      <c r="E249" t="b">
        <v>0</v>
      </c>
      <c r="F249" s="1" t="s">
        <v>530</v>
      </c>
      <c r="G249" s="1" t="s">
        <v>55</v>
      </c>
      <c r="H249" s="1" t="s">
        <v>531</v>
      </c>
      <c r="I249" s="1" t="s">
        <v>532</v>
      </c>
    </row>
    <row r="250" spans="1:9" x14ac:dyDescent="0.25">
      <c r="A250" s="1" t="s">
        <v>528</v>
      </c>
      <c r="B250" s="1" t="s">
        <v>1271</v>
      </c>
      <c r="C250" s="1" t="s">
        <v>11</v>
      </c>
      <c r="D250" s="1" t="s">
        <v>111</v>
      </c>
      <c r="E250" t="b">
        <v>0</v>
      </c>
      <c r="F250" s="1" t="s">
        <v>1027</v>
      </c>
      <c r="G250" s="1" t="s">
        <v>1272</v>
      </c>
      <c r="H250" s="1" t="s">
        <v>1273</v>
      </c>
      <c r="I250" s="1" t="s">
        <v>1274</v>
      </c>
    </row>
    <row r="251" spans="1:9" x14ac:dyDescent="0.25">
      <c r="A251" s="1" t="s">
        <v>2227</v>
      </c>
      <c r="B251" s="1" t="s">
        <v>2228</v>
      </c>
      <c r="C251" s="1" t="s">
        <v>11</v>
      </c>
      <c r="D251" s="1" t="s">
        <v>111</v>
      </c>
      <c r="E251" t="b">
        <v>0</v>
      </c>
      <c r="F251" s="1" t="s">
        <v>1027</v>
      </c>
      <c r="G251" s="1" t="s">
        <v>2229</v>
      </c>
      <c r="H251" s="1" t="s">
        <v>2230</v>
      </c>
      <c r="I251" s="1" t="s">
        <v>2231</v>
      </c>
    </row>
    <row r="252" spans="1:9" x14ac:dyDescent="0.25">
      <c r="A252" s="1" t="s">
        <v>2232</v>
      </c>
      <c r="B252" s="1" t="s">
        <v>2233</v>
      </c>
      <c r="C252" s="1" t="s">
        <v>11</v>
      </c>
      <c r="D252" s="1" t="s">
        <v>588</v>
      </c>
      <c r="E252" t="b">
        <v>0</v>
      </c>
      <c r="F252" s="1" t="s">
        <v>1027</v>
      </c>
      <c r="G252" s="1" t="s">
        <v>55</v>
      </c>
      <c r="H252" s="1" t="s">
        <v>2234</v>
      </c>
      <c r="I252" s="1" t="s">
        <v>2235</v>
      </c>
    </row>
    <row r="253" spans="1:9" x14ac:dyDescent="0.25">
      <c r="A253" s="1" t="s">
        <v>2236</v>
      </c>
      <c r="B253" s="1" t="s">
        <v>2237</v>
      </c>
      <c r="C253" s="1" t="s">
        <v>75</v>
      </c>
      <c r="D253" s="1" t="s">
        <v>111</v>
      </c>
      <c r="E253" t="b">
        <v>0</v>
      </c>
      <c r="F253" s="1" t="s">
        <v>1027</v>
      </c>
      <c r="G253" s="1" t="s">
        <v>2238</v>
      </c>
      <c r="H253" s="1" t="s">
        <v>2239</v>
      </c>
      <c r="I253" s="1" t="s">
        <v>2240</v>
      </c>
    </row>
    <row r="254" spans="1:9" x14ac:dyDescent="0.25">
      <c r="A254" s="1" t="s">
        <v>2236</v>
      </c>
      <c r="B254" s="1" t="s">
        <v>2241</v>
      </c>
      <c r="C254" s="1" t="s">
        <v>75</v>
      </c>
      <c r="D254" s="1" t="s">
        <v>111</v>
      </c>
      <c r="E254" t="b">
        <v>0</v>
      </c>
      <c r="F254" s="1" t="s">
        <v>1027</v>
      </c>
      <c r="G254" s="1" t="s">
        <v>2239</v>
      </c>
      <c r="H254" s="1" t="s">
        <v>2242</v>
      </c>
      <c r="I254" s="1" t="s">
        <v>2243</v>
      </c>
    </row>
    <row r="255" spans="1:9" x14ac:dyDescent="0.25">
      <c r="A255" s="1" t="s">
        <v>2236</v>
      </c>
      <c r="B255" s="1" t="s">
        <v>2244</v>
      </c>
      <c r="C255" s="1" t="s">
        <v>19</v>
      </c>
      <c r="D255" s="1" t="s">
        <v>111</v>
      </c>
      <c r="E255" t="b">
        <v>0</v>
      </c>
      <c r="F255" s="1" t="s">
        <v>1027</v>
      </c>
      <c r="G255" s="1" t="s">
        <v>2245</v>
      </c>
      <c r="H255" s="1" t="s">
        <v>2246</v>
      </c>
      <c r="I255" s="1" t="s">
        <v>2247</v>
      </c>
    </row>
    <row r="256" spans="1:9" x14ac:dyDescent="0.25">
      <c r="A256" s="1" t="s">
        <v>2236</v>
      </c>
      <c r="B256" s="1" t="s">
        <v>2248</v>
      </c>
      <c r="C256" s="1" t="s">
        <v>19</v>
      </c>
      <c r="D256" s="1" t="s">
        <v>111</v>
      </c>
      <c r="E256" t="b">
        <v>0</v>
      </c>
      <c r="F256" s="1" t="s">
        <v>1027</v>
      </c>
      <c r="G256" s="1" t="s">
        <v>2246</v>
      </c>
      <c r="H256" s="1" t="s">
        <v>2249</v>
      </c>
      <c r="I256" s="1" t="s">
        <v>2250</v>
      </c>
    </row>
    <row r="257" spans="1:9" x14ac:dyDescent="0.25">
      <c r="A257" s="1" t="s">
        <v>599</v>
      </c>
      <c r="B257" s="1" t="s">
        <v>600</v>
      </c>
      <c r="C257" s="1" t="s">
        <v>11</v>
      </c>
      <c r="D257" s="1" t="s">
        <v>550</v>
      </c>
      <c r="E257" t="b">
        <v>0</v>
      </c>
      <c r="F257" s="1" t="s">
        <v>542</v>
      </c>
      <c r="G257" s="1" t="s">
        <v>601</v>
      </c>
      <c r="H257" s="1" t="s">
        <v>602</v>
      </c>
      <c r="I257" s="1" t="s">
        <v>603</v>
      </c>
    </row>
    <row r="258" spans="1:9" x14ac:dyDescent="0.25">
      <c r="A258" s="1" t="s">
        <v>109</v>
      </c>
      <c r="B258" s="1" t="s">
        <v>110</v>
      </c>
      <c r="C258" s="1" t="s">
        <v>75</v>
      </c>
      <c r="D258" s="1" t="s">
        <v>111</v>
      </c>
      <c r="E258" t="b">
        <v>0</v>
      </c>
      <c r="F258" s="1" t="s">
        <v>13</v>
      </c>
      <c r="G258" s="1" t="s">
        <v>112</v>
      </c>
      <c r="H258" s="1" t="s">
        <v>113</v>
      </c>
      <c r="I258" s="1" t="s">
        <v>114</v>
      </c>
    </row>
    <row r="259" spans="1:9" x14ac:dyDescent="0.25">
      <c r="A259" s="1" t="s">
        <v>109</v>
      </c>
      <c r="B259" s="1" t="s">
        <v>604</v>
      </c>
      <c r="C259" s="1" t="s">
        <v>11</v>
      </c>
      <c r="D259" s="1" t="s">
        <v>111</v>
      </c>
      <c r="E259" t="b">
        <v>0</v>
      </c>
      <c r="F259" s="1" t="s">
        <v>542</v>
      </c>
      <c r="G259" s="1" t="s">
        <v>605</v>
      </c>
      <c r="H259" s="1" t="s">
        <v>606</v>
      </c>
      <c r="I259" s="1" t="s">
        <v>607</v>
      </c>
    </row>
    <row r="260" spans="1:9" x14ac:dyDescent="0.25">
      <c r="A260" s="1" t="s">
        <v>109</v>
      </c>
      <c r="B260" s="1" t="s">
        <v>608</v>
      </c>
      <c r="C260" s="1" t="s">
        <v>19</v>
      </c>
      <c r="D260" s="1" t="s">
        <v>111</v>
      </c>
      <c r="E260" t="b">
        <v>0</v>
      </c>
      <c r="F260" s="1" t="s">
        <v>542</v>
      </c>
      <c r="G260" s="1" t="s">
        <v>605</v>
      </c>
      <c r="H260" s="1" t="s">
        <v>606</v>
      </c>
      <c r="I260" s="1" t="s">
        <v>607</v>
      </c>
    </row>
    <row r="261" spans="1:9" x14ac:dyDescent="0.25">
      <c r="A261" s="1" t="s">
        <v>109</v>
      </c>
      <c r="B261" s="1" t="s">
        <v>609</v>
      </c>
      <c r="C261" s="1" t="s">
        <v>19</v>
      </c>
      <c r="D261" s="1" t="s">
        <v>111</v>
      </c>
      <c r="E261" t="b">
        <v>0</v>
      </c>
      <c r="F261" s="1" t="s">
        <v>542</v>
      </c>
      <c r="G261" s="1" t="s">
        <v>605</v>
      </c>
      <c r="H261" s="1" t="s">
        <v>606</v>
      </c>
      <c r="I261" s="1" t="s">
        <v>607</v>
      </c>
    </row>
    <row r="262" spans="1:9" x14ac:dyDescent="0.25">
      <c r="A262" s="1" t="s">
        <v>109</v>
      </c>
      <c r="B262" s="1" t="s">
        <v>1275</v>
      </c>
      <c r="C262" s="1" t="s">
        <v>11</v>
      </c>
      <c r="D262" s="1" t="s">
        <v>111</v>
      </c>
      <c r="E262" t="b">
        <v>0</v>
      </c>
      <c r="F262" s="1" t="s">
        <v>1027</v>
      </c>
      <c r="G262" s="1" t="s">
        <v>1276</v>
      </c>
      <c r="H262" s="1" t="s">
        <v>1277</v>
      </c>
      <c r="I262" s="1" t="s">
        <v>1278</v>
      </c>
    </row>
    <row r="263" spans="1:9" x14ac:dyDescent="0.25">
      <c r="A263" s="1" t="s">
        <v>109</v>
      </c>
      <c r="B263" s="1" t="s">
        <v>1275</v>
      </c>
      <c r="C263" s="1" t="s">
        <v>19</v>
      </c>
      <c r="D263" s="1" t="s">
        <v>111</v>
      </c>
      <c r="E263" t="b">
        <v>0</v>
      </c>
      <c r="F263" s="1" t="s">
        <v>1027</v>
      </c>
      <c r="G263" s="1" t="s">
        <v>1279</v>
      </c>
      <c r="H263" s="1" t="s">
        <v>1280</v>
      </c>
      <c r="I263" s="1" t="s">
        <v>1281</v>
      </c>
    </row>
    <row r="264" spans="1:9" x14ac:dyDescent="0.25">
      <c r="A264" s="1" t="s">
        <v>109</v>
      </c>
      <c r="B264" s="1" t="s">
        <v>1282</v>
      </c>
      <c r="C264" s="1" t="s">
        <v>19</v>
      </c>
      <c r="D264" s="1" t="s">
        <v>111</v>
      </c>
      <c r="E264" t="b">
        <v>0</v>
      </c>
      <c r="F264" s="1" t="s">
        <v>1027</v>
      </c>
      <c r="G264" s="1" t="s">
        <v>1279</v>
      </c>
      <c r="H264" s="1" t="s">
        <v>1280</v>
      </c>
      <c r="I264" s="1" t="s">
        <v>1281</v>
      </c>
    </row>
    <row r="265" spans="1:9" x14ac:dyDescent="0.25">
      <c r="A265" s="1" t="s">
        <v>109</v>
      </c>
      <c r="B265" s="1" t="s">
        <v>1283</v>
      </c>
      <c r="C265" s="1" t="s">
        <v>19</v>
      </c>
      <c r="D265" s="1" t="s">
        <v>111</v>
      </c>
      <c r="E265" t="b">
        <v>0</v>
      </c>
      <c r="F265" s="1" t="s">
        <v>1027</v>
      </c>
      <c r="G265" s="1" t="s">
        <v>1279</v>
      </c>
      <c r="H265" s="1" t="s">
        <v>1280</v>
      </c>
      <c r="I265" s="1" t="s">
        <v>1281</v>
      </c>
    </row>
    <row r="266" spans="1:9" x14ac:dyDescent="0.25">
      <c r="A266" s="1" t="s">
        <v>109</v>
      </c>
      <c r="B266" s="1" t="s">
        <v>1284</v>
      </c>
      <c r="C266" s="1" t="s">
        <v>19</v>
      </c>
      <c r="D266" s="1" t="s">
        <v>111</v>
      </c>
      <c r="E266" t="b">
        <v>0</v>
      </c>
      <c r="F266" s="1" t="s">
        <v>1027</v>
      </c>
      <c r="G266" s="1" t="s">
        <v>1279</v>
      </c>
      <c r="H266" s="1" t="s">
        <v>1280</v>
      </c>
      <c r="I266" s="1" t="s">
        <v>1281</v>
      </c>
    </row>
    <row r="267" spans="1:9" x14ac:dyDescent="0.25">
      <c r="A267" s="1" t="s">
        <v>109</v>
      </c>
      <c r="B267" s="1" t="s">
        <v>1285</v>
      </c>
      <c r="C267" s="1" t="s">
        <v>19</v>
      </c>
      <c r="D267" s="1" t="s">
        <v>111</v>
      </c>
      <c r="E267" t="b">
        <v>0</v>
      </c>
      <c r="F267" s="1" t="s">
        <v>1027</v>
      </c>
      <c r="G267" s="1" t="s">
        <v>1279</v>
      </c>
      <c r="H267" s="1" t="s">
        <v>1280</v>
      </c>
      <c r="I267" s="1" t="s">
        <v>1281</v>
      </c>
    </row>
    <row r="268" spans="1:9" x14ac:dyDescent="0.25">
      <c r="A268" s="1" t="s">
        <v>109</v>
      </c>
      <c r="B268" s="1" t="s">
        <v>1286</v>
      </c>
      <c r="C268" s="1" t="s">
        <v>19</v>
      </c>
      <c r="D268" s="1" t="s">
        <v>111</v>
      </c>
      <c r="E268" t="b">
        <v>0</v>
      </c>
      <c r="F268" s="1" t="s">
        <v>1027</v>
      </c>
      <c r="G268" s="1" t="s">
        <v>1279</v>
      </c>
      <c r="H268" s="1" t="s">
        <v>1280</v>
      </c>
      <c r="I268" s="1" t="s">
        <v>1281</v>
      </c>
    </row>
    <row r="269" spans="1:9" x14ac:dyDescent="0.25">
      <c r="A269" s="1" t="s">
        <v>109</v>
      </c>
      <c r="B269" s="1" t="s">
        <v>1287</v>
      </c>
      <c r="C269" s="1" t="s">
        <v>19</v>
      </c>
      <c r="D269" s="1" t="s">
        <v>111</v>
      </c>
      <c r="E269" t="b">
        <v>0</v>
      </c>
      <c r="F269" s="1" t="s">
        <v>1027</v>
      </c>
      <c r="G269" s="1" t="s">
        <v>1279</v>
      </c>
      <c r="H269" s="1" t="s">
        <v>1280</v>
      </c>
      <c r="I269" s="1" t="s">
        <v>1281</v>
      </c>
    </row>
    <row r="270" spans="1:9" x14ac:dyDescent="0.25">
      <c r="A270" s="1" t="s">
        <v>109</v>
      </c>
      <c r="B270" s="1" t="s">
        <v>1288</v>
      </c>
      <c r="C270" s="1" t="s">
        <v>19</v>
      </c>
      <c r="D270" s="1" t="s">
        <v>111</v>
      </c>
      <c r="E270" t="b">
        <v>0</v>
      </c>
      <c r="F270" s="1" t="s">
        <v>1027</v>
      </c>
      <c r="G270" s="1" t="s">
        <v>1279</v>
      </c>
      <c r="H270" s="1" t="s">
        <v>1280</v>
      </c>
      <c r="I270" s="1" t="s">
        <v>1281</v>
      </c>
    </row>
    <row r="271" spans="1:9" x14ac:dyDescent="0.25">
      <c r="A271" s="1" t="s">
        <v>109</v>
      </c>
      <c r="B271" s="1" t="s">
        <v>1289</v>
      </c>
      <c r="C271" s="1" t="s">
        <v>19</v>
      </c>
      <c r="D271" s="1" t="s">
        <v>111</v>
      </c>
      <c r="E271" t="b">
        <v>0</v>
      </c>
      <c r="F271" s="1" t="s">
        <v>1027</v>
      </c>
      <c r="G271" s="1" t="s">
        <v>1280</v>
      </c>
      <c r="H271" s="1" t="s">
        <v>1290</v>
      </c>
      <c r="I271" s="1" t="s">
        <v>1291</v>
      </c>
    </row>
    <row r="272" spans="1:9" x14ac:dyDescent="0.25">
      <c r="A272" s="1" t="s">
        <v>109</v>
      </c>
      <c r="B272" s="1" t="s">
        <v>1292</v>
      </c>
      <c r="C272" s="1" t="s">
        <v>19</v>
      </c>
      <c r="D272" s="1" t="s">
        <v>111</v>
      </c>
      <c r="E272" t="b">
        <v>0</v>
      </c>
      <c r="F272" s="1" t="s">
        <v>1027</v>
      </c>
      <c r="G272" s="1" t="s">
        <v>1280</v>
      </c>
      <c r="H272" s="1" t="s">
        <v>1290</v>
      </c>
      <c r="I272" s="1" t="s">
        <v>1291</v>
      </c>
    </row>
    <row r="273" spans="1:9" x14ac:dyDescent="0.25">
      <c r="A273" s="1" t="s">
        <v>109</v>
      </c>
      <c r="B273" s="1" t="s">
        <v>1293</v>
      </c>
      <c r="C273" s="1" t="s">
        <v>11</v>
      </c>
      <c r="D273" s="1" t="s">
        <v>111</v>
      </c>
      <c r="E273" t="b">
        <v>0</v>
      </c>
      <c r="F273" s="1" t="s">
        <v>1027</v>
      </c>
      <c r="G273" s="1" t="s">
        <v>1294</v>
      </c>
      <c r="H273" s="1" t="s">
        <v>1295</v>
      </c>
      <c r="I273" s="1" t="s">
        <v>1296</v>
      </c>
    </row>
    <row r="274" spans="1:9" x14ac:dyDescent="0.25">
      <c r="A274" s="1" t="s">
        <v>109</v>
      </c>
      <c r="B274" s="1" t="s">
        <v>1297</v>
      </c>
      <c r="C274" s="1" t="s">
        <v>19</v>
      </c>
      <c r="D274" s="1" t="s">
        <v>136</v>
      </c>
      <c r="E274" t="b">
        <v>0</v>
      </c>
      <c r="F274" s="1" t="s">
        <v>1027</v>
      </c>
      <c r="G274" s="1" t="s">
        <v>1294</v>
      </c>
      <c r="H274" s="1" t="s">
        <v>1295</v>
      </c>
      <c r="I274" s="1" t="s">
        <v>1296</v>
      </c>
    </row>
    <row r="275" spans="1:9" x14ac:dyDescent="0.25">
      <c r="A275" s="1" t="s">
        <v>109</v>
      </c>
      <c r="B275" s="1" t="s">
        <v>1286</v>
      </c>
      <c r="C275" s="1" t="s">
        <v>19</v>
      </c>
      <c r="D275" s="1" t="s">
        <v>111</v>
      </c>
      <c r="E275" t="b">
        <v>0</v>
      </c>
      <c r="F275" s="1" t="s">
        <v>1027</v>
      </c>
      <c r="G275" s="1" t="s">
        <v>1294</v>
      </c>
      <c r="H275" s="1" t="s">
        <v>1295</v>
      </c>
      <c r="I275" s="1" t="s">
        <v>1296</v>
      </c>
    </row>
    <row r="276" spans="1:9" x14ac:dyDescent="0.25">
      <c r="A276" s="1" t="s">
        <v>109</v>
      </c>
      <c r="B276" s="1" t="s">
        <v>1298</v>
      </c>
      <c r="C276" s="1" t="s">
        <v>19</v>
      </c>
      <c r="D276" s="1" t="s">
        <v>136</v>
      </c>
      <c r="E276" t="b">
        <v>0</v>
      </c>
      <c r="F276" s="1" t="s">
        <v>1027</v>
      </c>
      <c r="G276" s="1" t="s">
        <v>1294</v>
      </c>
      <c r="H276" s="1" t="s">
        <v>1295</v>
      </c>
      <c r="I276" s="1" t="s">
        <v>1296</v>
      </c>
    </row>
    <row r="277" spans="1:9" x14ac:dyDescent="0.25">
      <c r="A277" s="1" t="s">
        <v>109</v>
      </c>
      <c r="B277" s="1" t="s">
        <v>1299</v>
      </c>
      <c r="C277" s="1" t="s">
        <v>19</v>
      </c>
      <c r="D277" s="1" t="s">
        <v>111</v>
      </c>
      <c r="E277" t="b">
        <v>0</v>
      </c>
      <c r="F277" s="1" t="s">
        <v>1027</v>
      </c>
      <c r="G277" s="1" t="s">
        <v>1294</v>
      </c>
      <c r="H277" s="1" t="s">
        <v>1295</v>
      </c>
      <c r="I277" s="1" t="s">
        <v>1296</v>
      </c>
    </row>
    <row r="278" spans="1:9" x14ac:dyDescent="0.25">
      <c r="A278" s="1" t="s">
        <v>109</v>
      </c>
      <c r="B278" s="1" t="s">
        <v>1300</v>
      </c>
      <c r="C278" s="1" t="s">
        <v>19</v>
      </c>
      <c r="D278" s="1" t="s">
        <v>111</v>
      </c>
      <c r="E278" t="b">
        <v>0</v>
      </c>
      <c r="F278" s="1" t="s">
        <v>1027</v>
      </c>
      <c r="G278" s="1" t="s">
        <v>1294</v>
      </c>
      <c r="H278" s="1" t="s">
        <v>1295</v>
      </c>
      <c r="I278" s="1" t="s">
        <v>1296</v>
      </c>
    </row>
    <row r="279" spans="1:9" x14ac:dyDescent="0.25">
      <c r="A279" s="1" t="s">
        <v>109</v>
      </c>
      <c r="B279" s="1" t="s">
        <v>1301</v>
      </c>
      <c r="C279" s="1" t="s">
        <v>19</v>
      </c>
      <c r="D279" s="1" t="s">
        <v>111</v>
      </c>
      <c r="E279" t="b">
        <v>0</v>
      </c>
      <c r="F279" s="1" t="s">
        <v>1027</v>
      </c>
      <c r="G279" s="1" t="s">
        <v>1294</v>
      </c>
      <c r="H279" s="1" t="s">
        <v>1295</v>
      </c>
      <c r="I279" s="1" t="s">
        <v>1296</v>
      </c>
    </row>
    <row r="280" spans="1:9" x14ac:dyDescent="0.25">
      <c r="A280" s="1" t="s">
        <v>109</v>
      </c>
      <c r="B280" s="1" t="s">
        <v>1275</v>
      </c>
      <c r="C280" s="1" t="s">
        <v>19</v>
      </c>
      <c r="D280" s="1" t="s">
        <v>111</v>
      </c>
      <c r="E280" t="b">
        <v>0</v>
      </c>
      <c r="F280" s="1" t="s">
        <v>1027</v>
      </c>
      <c r="G280" s="1" t="s">
        <v>1294</v>
      </c>
      <c r="H280" s="1" t="s">
        <v>1295</v>
      </c>
      <c r="I280" s="1" t="s">
        <v>1296</v>
      </c>
    </row>
    <row r="281" spans="1:9" x14ac:dyDescent="0.25">
      <c r="A281" s="1" t="s">
        <v>109</v>
      </c>
      <c r="B281" s="1" t="s">
        <v>1302</v>
      </c>
      <c r="C281" s="1" t="s">
        <v>19</v>
      </c>
      <c r="D281" s="1" t="s">
        <v>111</v>
      </c>
      <c r="E281" t="b">
        <v>0</v>
      </c>
      <c r="F281" s="1" t="s">
        <v>1027</v>
      </c>
      <c r="G281" s="1" t="s">
        <v>1294</v>
      </c>
      <c r="H281" s="1" t="s">
        <v>1295</v>
      </c>
      <c r="I281" s="1" t="s">
        <v>1296</v>
      </c>
    </row>
    <row r="282" spans="1:9" x14ac:dyDescent="0.25">
      <c r="A282" s="1" t="s">
        <v>109</v>
      </c>
      <c r="B282" s="1" t="s">
        <v>110</v>
      </c>
      <c r="C282" s="1" t="s">
        <v>19</v>
      </c>
      <c r="D282" s="1" t="s">
        <v>111</v>
      </c>
      <c r="E282" t="b">
        <v>0</v>
      </c>
      <c r="F282" s="1" t="s">
        <v>1027</v>
      </c>
      <c r="G282" s="1" t="s">
        <v>1294</v>
      </c>
      <c r="H282" s="1" t="s">
        <v>1295</v>
      </c>
      <c r="I282" s="1" t="s">
        <v>1296</v>
      </c>
    </row>
    <row r="283" spans="1:9" x14ac:dyDescent="0.25">
      <c r="A283" s="1" t="s">
        <v>109</v>
      </c>
      <c r="B283" s="1" t="s">
        <v>1303</v>
      </c>
      <c r="C283" s="1" t="s">
        <v>19</v>
      </c>
      <c r="D283" s="1" t="s">
        <v>111</v>
      </c>
      <c r="E283" t="b">
        <v>0</v>
      </c>
      <c r="F283" s="1" t="s">
        <v>1027</v>
      </c>
      <c r="G283" s="1" t="s">
        <v>1294</v>
      </c>
      <c r="H283" s="1" t="s">
        <v>1295</v>
      </c>
      <c r="I283" s="1" t="s">
        <v>1296</v>
      </c>
    </row>
    <row r="284" spans="1:9" x14ac:dyDescent="0.25">
      <c r="A284" s="1" t="s">
        <v>109</v>
      </c>
      <c r="B284" s="1" t="s">
        <v>1304</v>
      </c>
      <c r="C284" s="1" t="s">
        <v>19</v>
      </c>
      <c r="D284" s="1" t="s">
        <v>111</v>
      </c>
      <c r="E284" t="b">
        <v>0</v>
      </c>
      <c r="F284" s="1" t="s">
        <v>1027</v>
      </c>
      <c r="G284" s="1" t="s">
        <v>1294</v>
      </c>
      <c r="H284" s="1" t="s">
        <v>1295</v>
      </c>
      <c r="I284" s="1" t="s">
        <v>1296</v>
      </c>
    </row>
    <row r="285" spans="1:9" x14ac:dyDescent="0.25">
      <c r="A285" s="1" t="s">
        <v>1305</v>
      </c>
      <c r="B285" s="1" t="s">
        <v>1306</v>
      </c>
      <c r="C285" s="1" t="s">
        <v>123</v>
      </c>
      <c r="D285" s="1" t="s">
        <v>111</v>
      </c>
      <c r="E285" t="b">
        <v>0</v>
      </c>
      <c r="F285" s="1" t="s">
        <v>1027</v>
      </c>
      <c r="G285" s="1" t="s">
        <v>1307</v>
      </c>
      <c r="H285" s="1" t="s">
        <v>1308</v>
      </c>
      <c r="I285" s="1" t="s">
        <v>1309</v>
      </c>
    </row>
    <row r="286" spans="1:9" x14ac:dyDescent="0.25">
      <c r="A286" s="1" t="s">
        <v>1310</v>
      </c>
      <c r="B286" s="1" t="s">
        <v>1311</v>
      </c>
      <c r="C286" s="1" t="s">
        <v>19</v>
      </c>
      <c r="D286" s="1" t="s">
        <v>111</v>
      </c>
      <c r="E286" t="b">
        <v>0</v>
      </c>
      <c r="F286" s="1" t="s">
        <v>1027</v>
      </c>
      <c r="G286" s="1" t="s">
        <v>1312</v>
      </c>
      <c r="H286" s="1" t="s">
        <v>1313</v>
      </c>
      <c r="I286" s="1" t="s">
        <v>1314</v>
      </c>
    </row>
    <row r="287" spans="1:9" x14ac:dyDescent="0.25">
      <c r="A287" s="1" t="s">
        <v>610</v>
      </c>
      <c r="B287" s="1" t="s">
        <v>611</v>
      </c>
      <c r="C287" s="1" t="s">
        <v>11</v>
      </c>
      <c r="D287" s="1" t="s">
        <v>111</v>
      </c>
      <c r="E287" t="b">
        <v>0</v>
      </c>
      <c r="F287" s="1" t="s">
        <v>542</v>
      </c>
      <c r="G287" s="1" t="s">
        <v>612</v>
      </c>
      <c r="H287" s="1" t="s">
        <v>613</v>
      </c>
      <c r="I287" s="1" t="s">
        <v>55</v>
      </c>
    </row>
    <row r="288" spans="1:9" x14ac:dyDescent="0.25">
      <c r="A288" s="1" t="s">
        <v>610</v>
      </c>
      <c r="B288" s="1" t="s">
        <v>614</v>
      </c>
      <c r="C288" s="1" t="s">
        <v>11</v>
      </c>
      <c r="D288" s="1" t="s">
        <v>111</v>
      </c>
      <c r="E288" t="b">
        <v>0</v>
      </c>
      <c r="F288" s="1" t="s">
        <v>542</v>
      </c>
      <c r="G288" s="1" t="s">
        <v>612</v>
      </c>
      <c r="H288" s="1" t="s">
        <v>613</v>
      </c>
      <c r="I288" s="1" t="s">
        <v>55</v>
      </c>
    </row>
    <row r="289" spans="1:9" x14ac:dyDescent="0.25">
      <c r="A289" s="1" t="s">
        <v>1315</v>
      </c>
      <c r="B289" s="1" t="s">
        <v>1316</v>
      </c>
      <c r="C289" s="1" t="s">
        <v>440</v>
      </c>
      <c r="D289" s="1" t="s">
        <v>61</v>
      </c>
      <c r="E289" t="b">
        <v>0</v>
      </c>
      <c r="F289" s="1" t="s">
        <v>1027</v>
      </c>
      <c r="G289" s="1" t="s">
        <v>1317</v>
      </c>
      <c r="H289" s="1" t="s">
        <v>1318</v>
      </c>
      <c r="I289" s="1" t="s">
        <v>1319</v>
      </c>
    </row>
    <row r="290" spans="1:9" x14ac:dyDescent="0.25">
      <c r="A290" s="1" t="s">
        <v>1315</v>
      </c>
      <c r="B290" s="1" t="s">
        <v>1320</v>
      </c>
      <c r="C290" s="1" t="s">
        <v>19</v>
      </c>
      <c r="D290" s="1" t="s">
        <v>61</v>
      </c>
      <c r="E290" t="b">
        <v>0</v>
      </c>
      <c r="F290" s="1" t="s">
        <v>1027</v>
      </c>
      <c r="G290" s="1" t="s">
        <v>1321</v>
      </c>
      <c r="H290" s="1" t="s">
        <v>1322</v>
      </c>
      <c r="I290" s="1" t="s">
        <v>1323</v>
      </c>
    </row>
    <row r="291" spans="1:9" x14ac:dyDescent="0.25">
      <c r="A291" s="1" t="s">
        <v>1315</v>
      </c>
      <c r="B291" s="1" t="s">
        <v>1324</v>
      </c>
      <c r="C291" s="1" t="s">
        <v>19</v>
      </c>
      <c r="D291" s="1" t="s">
        <v>61</v>
      </c>
      <c r="E291" t="b">
        <v>0</v>
      </c>
      <c r="F291" s="1" t="s">
        <v>1027</v>
      </c>
      <c r="G291" s="1" t="s">
        <v>1321</v>
      </c>
      <c r="H291" s="1" t="s">
        <v>1322</v>
      </c>
      <c r="I291" s="1" t="s">
        <v>1323</v>
      </c>
    </row>
    <row r="292" spans="1:9" x14ac:dyDescent="0.25">
      <c r="A292" s="1" t="s">
        <v>1315</v>
      </c>
      <c r="B292" s="1" t="s">
        <v>1325</v>
      </c>
      <c r="C292" s="1" t="s">
        <v>19</v>
      </c>
      <c r="D292" s="1" t="s">
        <v>61</v>
      </c>
      <c r="E292" t="b">
        <v>0</v>
      </c>
      <c r="F292" s="1" t="s">
        <v>1027</v>
      </c>
      <c r="G292" s="1" t="s">
        <v>1326</v>
      </c>
      <c r="H292" s="1" t="s">
        <v>1327</v>
      </c>
      <c r="I292" s="1" t="s">
        <v>1328</v>
      </c>
    </row>
    <row r="293" spans="1:9" x14ac:dyDescent="0.25">
      <c r="A293" s="1" t="s">
        <v>1315</v>
      </c>
      <c r="B293" s="1" t="s">
        <v>1316</v>
      </c>
      <c r="C293" s="1" t="s">
        <v>19</v>
      </c>
      <c r="D293" s="1" t="s">
        <v>61</v>
      </c>
      <c r="E293" t="b">
        <v>0</v>
      </c>
      <c r="F293" s="1" t="s">
        <v>1027</v>
      </c>
      <c r="G293" s="1" t="s">
        <v>1327</v>
      </c>
      <c r="H293" s="1" t="s">
        <v>1329</v>
      </c>
      <c r="I293" s="1" t="s">
        <v>1330</v>
      </c>
    </row>
    <row r="294" spans="1:9" x14ac:dyDescent="0.25">
      <c r="A294" s="1" t="s">
        <v>1315</v>
      </c>
      <c r="B294" s="1" t="s">
        <v>1316</v>
      </c>
      <c r="C294" s="1" t="s">
        <v>11</v>
      </c>
      <c r="D294" s="1" t="s">
        <v>61</v>
      </c>
      <c r="E294" t="b">
        <v>0</v>
      </c>
      <c r="F294" s="1" t="s">
        <v>1027</v>
      </c>
      <c r="G294" s="1" t="s">
        <v>1331</v>
      </c>
      <c r="H294" s="1" t="s">
        <v>1332</v>
      </c>
      <c r="I294" s="1" t="s">
        <v>1333</v>
      </c>
    </row>
    <row r="295" spans="1:9" x14ac:dyDescent="0.25">
      <c r="A295" s="1" t="s">
        <v>1315</v>
      </c>
      <c r="B295" s="1" t="s">
        <v>1334</v>
      </c>
      <c r="C295" s="1" t="s">
        <v>11</v>
      </c>
      <c r="D295" s="1" t="s">
        <v>61</v>
      </c>
      <c r="E295" t="b">
        <v>0</v>
      </c>
      <c r="F295" s="1" t="s">
        <v>1027</v>
      </c>
      <c r="G295" s="1" t="s">
        <v>1331</v>
      </c>
      <c r="H295" s="1" t="s">
        <v>1332</v>
      </c>
      <c r="I295" s="1" t="s">
        <v>1333</v>
      </c>
    </row>
    <row r="296" spans="1:9" x14ac:dyDescent="0.25">
      <c r="A296" s="1" t="s">
        <v>1315</v>
      </c>
      <c r="B296" s="1" t="s">
        <v>1335</v>
      </c>
      <c r="C296" s="1" t="s">
        <v>11</v>
      </c>
      <c r="D296" s="1" t="s">
        <v>61</v>
      </c>
      <c r="E296" t="b">
        <v>0</v>
      </c>
      <c r="F296" s="1" t="s">
        <v>1027</v>
      </c>
      <c r="G296" s="1" t="s">
        <v>1331</v>
      </c>
      <c r="H296" s="1" t="s">
        <v>1332</v>
      </c>
      <c r="I296" s="1" t="s">
        <v>1333</v>
      </c>
    </row>
    <row r="297" spans="1:9" x14ac:dyDescent="0.25">
      <c r="A297" s="1" t="s">
        <v>1315</v>
      </c>
      <c r="B297" s="1" t="s">
        <v>1320</v>
      </c>
      <c r="C297" s="1" t="s">
        <v>11</v>
      </c>
      <c r="D297" s="1" t="s">
        <v>61</v>
      </c>
      <c r="E297" t="b">
        <v>0</v>
      </c>
      <c r="F297" s="1" t="s">
        <v>1027</v>
      </c>
      <c r="G297" s="1" t="s">
        <v>1336</v>
      </c>
      <c r="H297" s="1" t="s">
        <v>1337</v>
      </c>
      <c r="I297" s="1" t="s">
        <v>1338</v>
      </c>
    </row>
    <row r="298" spans="1:9" x14ac:dyDescent="0.25">
      <c r="A298" s="1" t="s">
        <v>1315</v>
      </c>
      <c r="B298" s="1" t="s">
        <v>1324</v>
      </c>
      <c r="C298" s="1" t="s">
        <v>11</v>
      </c>
      <c r="D298" s="1" t="s">
        <v>61</v>
      </c>
      <c r="E298" t="b">
        <v>0</v>
      </c>
      <c r="F298" s="1" t="s">
        <v>1027</v>
      </c>
      <c r="G298" s="1" t="s">
        <v>1336</v>
      </c>
      <c r="H298" s="1" t="s">
        <v>1337</v>
      </c>
      <c r="I298" s="1" t="s">
        <v>1338</v>
      </c>
    </row>
    <row r="299" spans="1:9" x14ac:dyDescent="0.25">
      <c r="A299" s="1" t="s">
        <v>1339</v>
      </c>
      <c r="B299" s="1" t="s">
        <v>1340</v>
      </c>
      <c r="C299" s="1" t="s">
        <v>11</v>
      </c>
      <c r="D299" s="1" t="s">
        <v>12</v>
      </c>
      <c r="E299" t="b">
        <v>0</v>
      </c>
      <c r="F299" s="1" t="s">
        <v>1027</v>
      </c>
      <c r="G299" s="1" t="s">
        <v>1341</v>
      </c>
      <c r="H299" s="1" t="s">
        <v>1342</v>
      </c>
      <c r="I299" s="1" t="s">
        <v>1343</v>
      </c>
    </row>
    <row r="300" spans="1:9" x14ac:dyDescent="0.25">
      <c r="A300" s="1" t="s">
        <v>1339</v>
      </c>
      <c r="B300" s="1" t="s">
        <v>1344</v>
      </c>
      <c r="C300" s="1" t="s">
        <v>11</v>
      </c>
      <c r="D300" s="1" t="s">
        <v>12</v>
      </c>
      <c r="E300" t="b">
        <v>0</v>
      </c>
      <c r="F300" s="1" t="s">
        <v>1027</v>
      </c>
      <c r="G300" s="1" t="s">
        <v>1341</v>
      </c>
      <c r="H300" s="1" t="s">
        <v>1342</v>
      </c>
      <c r="I300" s="1" t="s">
        <v>1343</v>
      </c>
    </row>
    <row r="301" spans="1:9" x14ac:dyDescent="0.25">
      <c r="A301" s="1" t="s">
        <v>2251</v>
      </c>
      <c r="B301" s="1" t="s">
        <v>2252</v>
      </c>
      <c r="C301" s="1" t="s">
        <v>19</v>
      </c>
      <c r="D301" s="1" t="s">
        <v>12</v>
      </c>
      <c r="E301" t="b">
        <v>0</v>
      </c>
      <c r="F301" s="1" t="s">
        <v>1027</v>
      </c>
      <c r="G301" s="1" t="s">
        <v>55</v>
      </c>
      <c r="H301" s="1" t="s">
        <v>2253</v>
      </c>
      <c r="I301" s="1" t="s">
        <v>2254</v>
      </c>
    </row>
    <row r="302" spans="1:9" x14ac:dyDescent="0.25">
      <c r="A302" s="1" t="s">
        <v>2251</v>
      </c>
      <c r="B302" s="1" t="s">
        <v>2255</v>
      </c>
      <c r="C302" s="1" t="s">
        <v>19</v>
      </c>
      <c r="D302" s="1" t="s">
        <v>12</v>
      </c>
      <c r="E302" t="b">
        <v>0</v>
      </c>
      <c r="F302" s="1" t="s">
        <v>1027</v>
      </c>
      <c r="G302" s="1" t="s">
        <v>55</v>
      </c>
      <c r="H302" s="1" t="s">
        <v>2253</v>
      </c>
      <c r="I302" s="1" t="s">
        <v>2254</v>
      </c>
    </row>
    <row r="303" spans="1:9" x14ac:dyDescent="0.25">
      <c r="A303" s="1" t="s">
        <v>2251</v>
      </c>
      <c r="B303" s="1" t="s">
        <v>2256</v>
      </c>
      <c r="C303" s="1" t="s">
        <v>19</v>
      </c>
      <c r="D303" s="1" t="s">
        <v>12</v>
      </c>
      <c r="E303" t="b">
        <v>0</v>
      </c>
      <c r="F303" s="1" t="s">
        <v>1027</v>
      </c>
      <c r="G303" s="1" t="s">
        <v>55</v>
      </c>
      <c r="H303" s="1" t="s">
        <v>2253</v>
      </c>
      <c r="I303" s="1" t="s">
        <v>2254</v>
      </c>
    </row>
    <row r="304" spans="1:9" x14ac:dyDescent="0.25">
      <c r="A304" s="1" t="s">
        <v>2251</v>
      </c>
      <c r="B304" s="1" t="s">
        <v>2255</v>
      </c>
      <c r="C304" s="1" t="s">
        <v>123</v>
      </c>
      <c r="D304" s="1" t="s">
        <v>12</v>
      </c>
      <c r="E304" t="b">
        <v>0</v>
      </c>
      <c r="F304" s="1" t="s">
        <v>1027</v>
      </c>
      <c r="G304" s="1" t="s">
        <v>2257</v>
      </c>
      <c r="H304" s="1" t="s">
        <v>2258</v>
      </c>
      <c r="I304" s="1" t="s">
        <v>2259</v>
      </c>
    </row>
    <row r="305" spans="1:9" x14ac:dyDescent="0.25">
      <c r="A305" s="1" t="s">
        <v>2251</v>
      </c>
      <c r="B305" s="1" t="s">
        <v>2252</v>
      </c>
      <c r="C305" s="1" t="s">
        <v>123</v>
      </c>
      <c r="D305" s="1" t="s">
        <v>12</v>
      </c>
      <c r="E305" t="b">
        <v>0</v>
      </c>
      <c r="F305" s="1" t="s">
        <v>1027</v>
      </c>
      <c r="G305" s="1" t="s">
        <v>2257</v>
      </c>
      <c r="H305" s="1" t="s">
        <v>2258</v>
      </c>
      <c r="I305" s="1" t="s">
        <v>2259</v>
      </c>
    </row>
    <row r="306" spans="1:9" x14ac:dyDescent="0.25">
      <c r="A306" s="1" t="s">
        <v>2251</v>
      </c>
      <c r="B306" s="1" t="s">
        <v>2256</v>
      </c>
      <c r="C306" s="1" t="s">
        <v>123</v>
      </c>
      <c r="D306" s="1" t="s">
        <v>12</v>
      </c>
      <c r="E306" t="b">
        <v>0</v>
      </c>
      <c r="F306" s="1" t="s">
        <v>1027</v>
      </c>
      <c r="G306" s="1" t="s">
        <v>2257</v>
      </c>
      <c r="H306" s="1" t="s">
        <v>2258</v>
      </c>
      <c r="I306" s="1" t="s">
        <v>2259</v>
      </c>
    </row>
    <row r="307" spans="1:9" x14ac:dyDescent="0.25">
      <c r="A307" s="1" t="s">
        <v>2251</v>
      </c>
      <c r="B307" s="1" t="s">
        <v>2252</v>
      </c>
      <c r="C307" s="1" t="s">
        <v>4</v>
      </c>
      <c r="D307" s="1" t="s">
        <v>12</v>
      </c>
      <c r="E307" t="b">
        <v>1</v>
      </c>
      <c r="F307" s="1" t="s">
        <v>1027</v>
      </c>
      <c r="G307" s="1" t="s">
        <v>55</v>
      </c>
      <c r="H307" s="1" t="s">
        <v>2260</v>
      </c>
      <c r="I307" s="1" t="s">
        <v>2261</v>
      </c>
    </row>
    <row r="308" spans="1:9" x14ac:dyDescent="0.25">
      <c r="A308" s="1" t="s">
        <v>2262</v>
      </c>
      <c r="B308" s="1" t="s">
        <v>2263</v>
      </c>
      <c r="C308" s="1" t="s">
        <v>75</v>
      </c>
      <c r="D308" s="1" t="s">
        <v>111</v>
      </c>
      <c r="E308" t="b">
        <v>0</v>
      </c>
      <c r="F308" s="1" t="s">
        <v>1027</v>
      </c>
      <c r="G308" s="1" t="s">
        <v>2264</v>
      </c>
      <c r="H308" s="1" t="s">
        <v>2265</v>
      </c>
      <c r="I308" s="1" t="s">
        <v>2266</v>
      </c>
    </row>
    <row r="309" spans="1:9" x14ac:dyDescent="0.25">
      <c r="A309" s="1" t="s">
        <v>1345</v>
      </c>
      <c r="B309" s="1" t="s">
        <v>1346</v>
      </c>
      <c r="C309" s="1" t="s">
        <v>11</v>
      </c>
      <c r="D309" s="1" t="s">
        <v>111</v>
      </c>
      <c r="E309" t="b">
        <v>0</v>
      </c>
      <c r="F309" s="1" t="s">
        <v>1027</v>
      </c>
      <c r="G309" s="1" t="s">
        <v>1347</v>
      </c>
      <c r="H309" s="1" t="s">
        <v>1348</v>
      </c>
      <c r="I309" s="1" t="s">
        <v>1349</v>
      </c>
    </row>
    <row r="310" spans="1:9" x14ac:dyDescent="0.25">
      <c r="A310" s="1" t="s">
        <v>1345</v>
      </c>
      <c r="B310" s="1" t="s">
        <v>1350</v>
      </c>
      <c r="C310" s="1" t="s">
        <v>19</v>
      </c>
      <c r="D310" s="1" t="s">
        <v>111</v>
      </c>
      <c r="E310" t="b">
        <v>0</v>
      </c>
      <c r="F310" s="1" t="s">
        <v>1027</v>
      </c>
      <c r="G310" s="1" t="s">
        <v>1351</v>
      </c>
      <c r="H310" s="1" t="s">
        <v>1352</v>
      </c>
      <c r="I310" s="1" t="s">
        <v>1353</v>
      </c>
    </row>
    <row r="311" spans="1:9" x14ac:dyDescent="0.25">
      <c r="A311" s="1" t="s">
        <v>1345</v>
      </c>
      <c r="B311" s="1" t="s">
        <v>1354</v>
      </c>
      <c r="C311" s="1" t="s">
        <v>19</v>
      </c>
      <c r="D311" s="1" t="s">
        <v>111</v>
      </c>
      <c r="E311" t="b">
        <v>0</v>
      </c>
      <c r="F311" s="1" t="s">
        <v>1027</v>
      </c>
      <c r="G311" s="1" t="s">
        <v>1351</v>
      </c>
      <c r="H311" s="1" t="s">
        <v>1352</v>
      </c>
      <c r="I311" s="1" t="s">
        <v>1353</v>
      </c>
    </row>
    <row r="312" spans="1:9" x14ac:dyDescent="0.25">
      <c r="A312" s="1" t="s">
        <v>1345</v>
      </c>
      <c r="B312" s="1" t="s">
        <v>1355</v>
      </c>
      <c r="C312" s="1" t="s">
        <v>19</v>
      </c>
      <c r="D312" s="1" t="s">
        <v>111</v>
      </c>
      <c r="E312" t="b">
        <v>0</v>
      </c>
      <c r="F312" s="1" t="s">
        <v>1027</v>
      </c>
      <c r="G312" s="1" t="s">
        <v>1356</v>
      </c>
      <c r="H312" s="1" t="s">
        <v>1357</v>
      </c>
      <c r="I312" s="1" t="s">
        <v>1358</v>
      </c>
    </row>
    <row r="313" spans="1:9" x14ac:dyDescent="0.25">
      <c r="A313" s="1" t="s">
        <v>2267</v>
      </c>
      <c r="B313" s="1" t="s">
        <v>2268</v>
      </c>
      <c r="C313" s="1" t="s">
        <v>440</v>
      </c>
      <c r="D313" s="1" t="s">
        <v>12</v>
      </c>
      <c r="E313" t="b">
        <v>0</v>
      </c>
      <c r="F313" s="1" t="s">
        <v>1027</v>
      </c>
      <c r="G313" s="1" t="s">
        <v>55</v>
      </c>
      <c r="H313" s="1" t="s">
        <v>2269</v>
      </c>
      <c r="I313" s="1" t="s">
        <v>2270</v>
      </c>
    </row>
    <row r="314" spans="1:9" x14ac:dyDescent="0.25">
      <c r="A314" s="1" t="s">
        <v>2267</v>
      </c>
      <c r="B314" s="1" t="s">
        <v>2268</v>
      </c>
      <c r="C314" s="1" t="s">
        <v>11</v>
      </c>
      <c r="D314" s="1" t="s">
        <v>12</v>
      </c>
      <c r="E314" t="b">
        <v>0</v>
      </c>
      <c r="F314" s="1" t="s">
        <v>1027</v>
      </c>
      <c r="G314" s="1" t="s">
        <v>2271</v>
      </c>
      <c r="H314" s="1" t="s">
        <v>2272</v>
      </c>
      <c r="I314" s="1" t="s">
        <v>55</v>
      </c>
    </row>
    <row r="315" spans="1:9" x14ac:dyDescent="0.25">
      <c r="A315" s="1" t="s">
        <v>2267</v>
      </c>
      <c r="B315" s="1" t="s">
        <v>2273</v>
      </c>
      <c r="C315" s="1" t="s">
        <v>11</v>
      </c>
      <c r="D315" s="1" t="s">
        <v>20</v>
      </c>
      <c r="E315" t="b">
        <v>0</v>
      </c>
      <c r="F315" s="1" t="s">
        <v>1027</v>
      </c>
      <c r="G315" s="1" t="s">
        <v>2271</v>
      </c>
      <c r="H315" s="1" t="s">
        <v>2272</v>
      </c>
      <c r="I315" s="1" t="s">
        <v>55</v>
      </c>
    </row>
    <row r="316" spans="1:9" x14ac:dyDescent="0.25">
      <c r="A316" s="1" t="s">
        <v>115</v>
      </c>
      <c r="B316" s="1" t="s">
        <v>116</v>
      </c>
      <c r="C316" s="1" t="s">
        <v>11</v>
      </c>
      <c r="D316" s="1" t="s">
        <v>61</v>
      </c>
      <c r="E316" t="b">
        <v>0</v>
      </c>
      <c r="F316" s="1" t="s">
        <v>13</v>
      </c>
      <c r="G316" s="1" t="s">
        <v>117</v>
      </c>
      <c r="H316" s="1" t="s">
        <v>118</v>
      </c>
      <c r="I316" s="1" t="s">
        <v>119</v>
      </c>
    </row>
    <row r="317" spans="1:9" x14ac:dyDescent="0.25">
      <c r="A317" s="1" t="s">
        <v>115</v>
      </c>
      <c r="B317" s="1" t="s">
        <v>120</v>
      </c>
      <c r="C317" s="1" t="s">
        <v>11</v>
      </c>
      <c r="D317" s="1" t="s">
        <v>61</v>
      </c>
      <c r="E317" t="b">
        <v>0</v>
      </c>
      <c r="F317" s="1" t="s">
        <v>13</v>
      </c>
      <c r="G317" s="1" t="s">
        <v>117</v>
      </c>
      <c r="H317" s="1" t="s">
        <v>118</v>
      </c>
      <c r="I317" s="1" t="s">
        <v>119</v>
      </c>
    </row>
    <row r="318" spans="1:9" x14ac:dyDescent="0.25">
      <c r="A318" s="1" t="s">
        <v>115</v>
      </c>
      <c r="B318" s="1" t="s">
        <v>1359</v>
      </c>
      <c r="C318" s="1" t="s">
        <v>440</v>
      </c>
      <c r="D318" s="1" t="s">
        <v>61</v>
      </c>
      <c r="E318" t="b">
        <v>0</v>
      </c>
      <c r="F318" s="1" t="s">
        <v>1027</v>
      </c>
      <c r="G318" s="1" t="s">
        <v>55</v>
      </c>
      <c r="H318" s="1" t="s">
        <v>1360</v>
      </c>
      <c r="I318" s="1" t="s">
        <v>55</v>
      </c>
    </row>
    <row r="319" spans="1:9" x14ac:dyDescent="0.25">
      <c r="A319" s="1" t="s">
        <v>115</v>
      </c>
      <c r="B319" s="1" t="s">
        <v>270</v>
      </c>
      <c r="C319" s="1" t="s">
        <v>440</v>
      </c>
      <c r="D319" s="1" t="s">
        <v>61</v>
      </c>
      <c r="E319" t="b">
        <v>0</v>
      </c>
      <c r="F319" s="1" t="s">
        <v>1027</v>
      </c>
      <c r="G319" s="1" t="s">
        <v>55</v>
      </c>
      <c r="H319" s="1" t="s">
        <v>1360</v>
      </c>
      <c r="I319" s="1" t="s">
        <v>55</v>
      </c>
    </row>
    <row r="320" spans="1:9" x14ac:dyDescent="0.25">
      <c r="A320" s="1" t="s">
        <v>115</v>
      </c>
      <c r="B320" s="1" t="s">
        <v>1361</v>
      </c>
      <c r="C320" s="1" t="s">
        <v>440</v>
      </c>
      <c r="D320" s="1" t="s">
        <v>61</v>
      </c>
      <c r="E320" t="b">
        <v>0</v>
      </c>
      <c r="F320" s="1" t="s">
        <v>1027</v>
      </c>
      <c r="G320" s="1" t="s">
        <v>55</v>
      </c>
      <c r="H320" s="1" t="s">
        <v>1360</v>
      </c>
      <c r="I320" s="1" t="s">
        <v>55</v>
      </c>
    </row>
    <row r="321" spans="1:9" x14ac:dyDescent="0.25">
      <c r="A321" s="1" t="s">
        <v>115</v>
      </c>
      <c r="B321" s="1" t="s">
        <v>1362</v>
      </c>
      <c r="C321" s="1" t="s">
        <v>440</v>
      </c>
      <c r="D321" s="1" t="s">
        <v>61</v>
      </c>
      <c r="E321" t="b">
        <v>0</v>
      </c>
      <c r="F321" s="1" t="s">
        <v>1027</v>
      </c>
      <c r="G321" s="1" t="s">
        <v>55</v>
      </c>
      <c r="H321" s="1" t="s">
        <v>1360</v>
      </c>
      <c r="I321" s="1" t="s">
        <v>55</v>
      </c>
    </row>
    <row r="322" spans="1:9" x14ac:dyDescent="0.25">
      <c r="A322" s="1" t="s">
        <v>115</v>
      </c>
      <c r="B322" s="1" t="s">
        <v>1363</v>
      </c>
      <c r="C322" s="1" t="s">
        <v>440</v>
      </c>
      <c r="D322" s="1" t="s">
        <v>61</v>
      </c>
      <c r="E322" t="b">
        <v>0</v>
      </c>
      <c r="F322" s="1" t="s">
        <v>1027</v>
      </c>
      <c r="G322" s="1" t="s">
        <v>55</v>
      </c>
      <c r="H322" s="1" t="s">
        <v>1360</v>
      </c>
      <c r="I322" s="1" t="s">
        <v>55</v>
      </c>
    </row>
    <row r="323" spans="1:9" x14ac:dyDescent="0.25">
      <c r="A323" s="1" t="s">
        <v>115</v>
      </c>
      <c r="B323" s="1" t="s">
        <v>116</v>
      </c>
      <c r="C323" s="1" t="s">
        <v>440</v>
      </c>
      <c r="D323" s="1" t="s">
        <v>61</v>
      </c>
      <c r="E323" t="b">
        <v>0</v>
      </c>
      <c r="F323" s="1" t="s">
        <v>1027</v>
      </c>
      <c r="G323" s="1" t="s">
        <v>55</v>
      </c>
      <c r="H323" s="1" t="s">
        <v>1360</v>
      </c>
      <c r="I323" s="1" t="s">
        <v>55</v>
      </c>
    </row>
    <row r="324" spans="1:9" x14ac:dyDescent="0.25">
      <c r="A324" s="1" t="s">
        <v>115</v>
      </c>
      <c r="B324" s="1" t="s">
        <v>120</v>
      </c>
      <c r="C324" s="1" t="s">
        <v>440</v>
      </c>
      <c r="D324" s="1" t="s">
        <v>61</v>
      </c>
      <c r="E324" t="b">
        <v>0</v>
      </c>
      <c r="F324" s="1" t="s">
        <v>1027</v>
      </c>
      <c r="G324" s="1" t="s">
        <v>55</v>
      </c>
      <c r="H324" s="1" t="s">
        <v>1360</v>
      </c>
      <c r="I324" s="1" t="s">
        <v>55</v>
      </c>
    </row>
    <row r="325" spans="1:9" x14ac:dyDescent="0.25">
      <c r="A325" s="1" t="s">
        <v>115</v>
      </c>
      <c r="B325" s="1" t="s">
        <v>116</v>
      </c>
      <c r="C325" s="1" t="s">
        <v>75</v>
      </c>
      <c r="D325" s="1" t="s">
        <v>61</v>
      </c>
      <c r="E325" t="b">
        <v>0</v>
      </c>
      <c r="F325" s="1" t="s">
        <v>1027</v>
      </c>
      <c r="G325" s="1" t="s">
        <v>1364</v>
      </c>
      <c r="H325" s="1" t="s">
        <v>1365</v>
      </c>
      <c r="I325" s="1" t="s">
        <v>1366</v>
      </c>
    </row>
    <row r="326" spans="1:9" x14ac:dyDescent="0.25">
      <c r="A326" s="1" t="s">
        <v>115</v>
      </c>
      <c r="B326" s="1" t="s">
        <v>1359</v>
      </c>
      <c r="C326" s="1" t="s">
        <v>11</v>
      </c>
      <c r="D326" s="1" t="s">
        <v>61</v>
      </c>
      <c r="E326" t="b">
        <v>0</v>
      </c>
      <c r="F326" s="1" t="s">
        <v>1027</v>
      </c>
      <c r="G326" s="1" t="s">
        <v>1367</v>
      </c>
      <c r="H326" s="1" t="s">
        <v>117</v>
      </c>
      <c r="I326" s="1" t="s">
        <v>1368</v>
      </c>
    </row>
    <row r="327" spans="1:9" x14ac:dyDescent="0.25">
      <c r="A327" s="1" t="s">
        <v>115</v>
      </c>
      <c r="B327" s="1" t="s">
        <v>270</v>
      </c>
      <c r="C327" s="1" t="s">
        <v>11</v>
      </c>
      <c r="D327" s="1" t="s">
        <v>61</v>
      </c>
      <c r="E327" t="b">
        <v>0</v>
      </c>
      <c r="F327" s="1" t="s">
        <v>1027</v>
      </c>
      <c r="G327" s="1" t="s">
        <v>1367</v>
      </c>
      <c r="H327" s="1" t="s">
        <v>117</v>
      </c>
      <c r="I327" s="1" t="s">
        <v>1368</v>
      </c>
    </row>
    <row r="328" spans="1:9" x14ac:dyDescent="0.25">
      <c r="A328" s="1" t="s">
        <v>115</v>
      </c>
      <c r="B328" s="1" t="s">
        <v>1363</v>
      </c>
      <c r="C328" s="1" t="s">
        <v>11</v>
      </c>
      <c r="D328" s="1" t="s">
        <v>61</v>
      </c>
      <c r="E328" t="b">
        <v>0</v>
      </c>
      <c r="F328" s="1" t="s">
        <v>1027</v>
      </c>
      <c r="G328" s="1" t="s">
        <v>117</v>
      </c>
      <c r="H328" s="1" t="s">
        <v>118</v>
      </c>
      <c r="I328" s="1" t="s">
        <v>119</v>
      </c>
    </row>
    <row r="329" spans="1:9" x14ac:dyDescent="0.25">
      <c r="A329" s="1" t="s">
        <v>115</v>
      </c>
      <c r="B329" s="1" t="s">
        <v>1362</v>
      </c>
      <c r="C329" s="1" t="s">
        <v>11</v>
      </c>
      <c r="D329" s="1" t="s">
        <v>61</v>
      </c>
      <c r="E329" t="b">
        <v>0</v>
      </c>
      <c r="F329" s="1" t="s">
        <v>1027</v>
      </c>
      <c r="G329" s="1" t="s">
        <v>118</v>
      </c>
      <c r="H329" s="1" t="s">
        <v>1369</v>
      </c>
      <c r="I329" s="1" t="s">
        <v>1370</v>
      </c>
    </row>
    <row r="330" spans="1:9" x14ac:dyDescent="0.25">
      <c r="A330" s="1" t="s">
        <v>115</v>
      </c>
      <c r="B330" s="1" t="s">
        <v>270</v>
      </c>
      <c r="C330" s="1" t="s">
        <v>11</v>
      </c>
      <c r="D330" s="1" t="s">
        <v>61</v>
      </c>
      <c r="E330" t="b">
        <v>0</v>
      </c>
      <c r="F330" s="1" t="s">
        <v>1027</v>
      </c>
      <c r="G330" s="1" t="s">
        <v>1369</v>
      </c>
      <c r="H330" s="1" t="s">
        <v>1370</v>
      </c>
      <c r="I330" s="1" t="s">
        <v>55</v>
      </c>
    </row>
    <row r="331" spans="1:9" x14ac:dyDescent="0.25">
      <c r="A331" s="1" t="s">
        <v>2274</v>
      </c>
      <c r="B331" s="1" t="s">
        <v>2275</v>
      </c>
      <c r="C331" s="1" t="s">
        <v>11</v>
      </c>
      <c r="D331" s="1" t="s">
        <v>12</v>
      </c>
      <c r="E331" t="b">
        <v>0</v>
      </c>
      <c r="F331" s="1" t="s">
        <v>1027</v>
      </c>
      <c r="G331" s="1" t="s">
        <v>2276</v>
      </c>
      <c r="H331" s="1" t="s">
        <v>2277</v>
      </c>
      <c r="I331" s="1" t="s">
        <v>2278</v>
      </c>
    </row>
    <row r="332" spans="1:9" x14ac:dyDescent="0.25">
      <c r="A332" s="1" t="s">
        <v>2274</v>
      </c>
      <c r="B332" s="1" t="s">
        <v>2279</v>
      </c>
      <c r="C332" s="1" t="s">
        <v>19</v>
      </c>
      <c r="D332" s="1" t="s">
        <v>12</v>
      </c>
      <c r="E332" t="b">
        <v>0</v>
      </c>
      <c r="F332" s="1" t="s">
        <v>1027</v>
      </c>
      <c r="G332" s="1" t="s">
        <v>2280</v>
      </c>
      <c r="H332" s="1" t="s">
        <v>2281</v>
      </c>
      <c r="I332" s="1" t="s">
        <v>2282</v>
      </c>
    </row>
    <row r="333" spans="1:9" x14ac:dyDescent="0.25">
      <c r="A333" s="1" t="s">
        <v>2274</v>
      </c>
      <c r="B333" s="1" t="s">
        <v>2283</v>
      </c>
      <c r="C333" s="1" t="s">
        <v>19</v>
      </c>
      <c r="D333" s="1" t="s">
        <v>12</v>
      </c>
      <c r="E333" t="b">
        <v>0</v>
      </c>
      <c r="F333" s="1" t="s">
        <v>1027</v>
      </c>
      <c r="G333" s="1" t="s">
        <v>2280</v>
      </c>
      <c r="H333" s="1" t="s">
        <v>2281</v>
      </c>
      <c r="I333" s="1" t="s">
        <v>2282</v>
      </c>
    </row>
    <row r="334" spans="1:9" x14ac:dyDescent="0.25">
      <c r="A334" s="1" t="s">
        <v>414</v>
      </c>
      <c r="B334" s="1" t="s">
        <v>415</v>
      </c>
      <c r="C334" s="1" t="s">
        <v>123</v>
      </c>
      <c r="D334" s="1" t="s">
        <v>12</v>
      </c>
      <c r="E334" t="b">
        <v>0</v>
      </c>
      <c r="F334" s="1" t="s">
        <v>13</v>
      </c>
      <c r="G334" s="1" t="s">
        <v>416</v>
      </c>
      <c r="H334" s="1" t="s">
        <v>417</v>
      </c>
      <c r="I334" s="1" t="s">
        <v>418</v>
      </c>
    </row>
    <row r="335" spans="1:9" x14ac:dyDescent="0.25">
      <c r="A335" s="1" t="s">
        <v>414</v>
      </c>
      <c r="B335" s="1" t="s">
        <v>419</v>
      </c>
      <c r="C335" s="1" t="s">
        <v>123</v>
      </c>
      <c r="D335" s="1" t="s">
        <v>12</v>
      </c>
      <c r="E335" t="b">
        <v>0</v>
      </c>
      <c r="F335" s="1" t="s">
        <v>13</v>
      </c>
      <c r="G335" s="1" t="s">
        <v>416</v>
      </c>
      <c r="H335" s="1" t="s">
        <v>417</v>
      </c>
      <c r="I335" s="1" t="s">
        <v>418</v>
      </c>
    </row>
    <row r="336" spans="1:9" x14ac:dyDescent="0.25">
      <c r="A336" s="1" t="s">
        <v>414</v>
      </c>
      <c r="B336" s="1" t="s">
        <v>420</v>
      </c>
      <c r="C336" s="1" t="s">
        <v>123</v>
      </c>
      <c r="D336" s="1" t="s">
        <v>12</v>
      </c>
      <c r="E336" t="b">
        <v>0</v>
      </c>
      <c r="F336" s="1" t="s">
        <v>13</v>
      </c>
      <c r="G336" s="1" t="s">
        <v>421</v>
      </c>
      <c r="H336" s="1" t="s">
        <v>422</v>
      </c>
      <c r="I336" s="1" t="s">
        <v>423</v>
      </c>
    </row>
    <row r="337" spans="1:9" x14ac:dyDescent="0.25">
      <c r="A337" s="1" t="s">
        <v>414</v>
      </c>
      <c r="B337" s="1" t="s">
        <v>424</v>
      </c>
      <c r="C337" s="1" t="s">
        <v>123</v>
      </c>
      <c r="D337" s="1" t="s">
        <v>12</v>
      </c>
      <c r="E337" t="b">
        <v>0</v>
      </c>
      <c r="F337" s="1" t="s">
        <v>13</v>
      </c>
      <c r="G337" s="1" t="s">
        <v>425</v>
      </c>
      <c r="H337" s="1" t="s">
        <v>426</v>
      </c>
      <c r="I337" s="1" t="s">
        <v>427</v>
      </c>
    </row>
    <row r="338" spans="1:9" x14ac:dyDescent="0.25">
      <c r="A338" s="1" t="s">
        <v>414</v>
      </c>
      <c r="B338" s="1" t="s">
        <v>428</v>
      </c>
      <c r="C338" s="1" t="s">
        <v>123</v>
      </c>
      <c r="D338" s="1" t="s">
        <v>12</v>
      </c>
      <c r="E338" t="b">
        <v>0</v>
      </c>
      <c r="F338" s="1" t="s">
        <v>13</v>
      </c>
      <c r="G338" s="1" t="s">
        <v>425</v>
      </c>
      <c r="H338" s="1" t="s">
        <v>426</v>
      </c>
      <c r="I338" s="1" t="s">
        <v>427</v>
      </c>
    </row>
    <row r="339" spans="1:9" x14ac:dyDescent="0.25">
      <c r="A339" s="1" t="s">
        <v>414</v>
      </c>
      <c r="B339" s="1" t="s">
        <v>429</v>
      </c>
      <c r="C339" s="1" t="s">
        <v>123</v>
      </c>
      <c r="D339" s="1" t="s">
        <v>12</v>
      </c>
      <c r="E339" t="b">
        <v>0</v>
      </c>
      <c r="F339" s="1" t="s">
        <v>13</v>
      </c>
      <c r="G339" s="1" t="s">
        <v>425</v>
      </c>
      <c r="H339" s="1" t="s">
        <v>426</v>
      </c>
      <c r="I339" s="1" t="s">
        <v>427</v>
      </c>
    </row>
    <row r="340" spans="1:9" x14ac:dyDescent="0.25">
      <c r="A340" s="1" t="s">
        <v>414</v>
      </c>
      <c r="B340" s="1" t="s">
        <v>430</v>
      </c>
      <c r="C340" s="1" t="s">
        <v>123</v>
      </c>
      <c r="D340" s="1" t="s">
        <v>12</v>
      </c>
      <c r="E340" t="b">
        <v>0</v>
      </c>
      <c r="F340" s="1" t="s">
        <v>13</v>
      </c>
      <c r="G340" s="1" t="s">
        <v>425</v>
      </c>
      <c r="H340" s="1" t="s">
        <v>426</v>
      </c>
      <c r="I340" s="1" t="s">
        <v>427</v>
      </c>
    </row>
    <row r="341" spans="1:9" x14ac:dyDescent="0.25">
      <c r="A341" s="1" t="s">
        <v>414</v>
      </c>
      <c r="B341" s="1" t="s">
        <v>431</v>
      </c>
      <c r="C341" s="1" t="s">
        <v>123</v>
      </c>
      <c r="D341" s="1" t="s">
        <v>12</v>
      </c>
      <c r="E341" t="b">
        <v>0</v>
      </c>
      <c r="F341" s="1" t="s">
        <v>13</v>
      </c>
      <c r="G341" s="1" t="s">
        <v>432</v>
      </c>
      <c r="H341" s="1" t="s">
        <v>433</v>
      </c>
      <c r="I341" s="1" t="s">
        <v>434</v>
      </c>
    </row>
    <row r="342" spans="1:9" x14ac:dyDescent="0.25">
      <c r="A342" s="1" t="s">
        <v>414</v>
      </c>
      <c r="B342" s="1" t="s">
        <v>435</v>
      </c>
      <c r="C342" s="1" t="s">
        <v>123</v>
      </c>
      <c r="D342" s="1" t="s">
        <v>12</v>
      </c>
      <c r="E342" t="b">
        <v>0</v>
      </c>
      <c r="F342" s="1" t="s">
        <v>13</v>
      </c>
      <c r="G342" s="1" t="s">
        <v>433</v>
      </c>
      <c r="H342" s="1" t="s">
        <v>436</v>
      </c>
      <c r="I342" s="1" t="s">
        <v>437</v>
      </c>
    </row>
    <row r="343" spans="1:9" x14ac:dyDescent="0.25">
      <c r="A343" s="1" t="s">
        <v>414</v>
      </c>
      <c r="B343" s="1" t="s">
        <v>2284</v>
      </c>
      <c r="C343" s="1" t="s">
        <v>4</v>
      </c>
      <c r="D343" s="1" t="s">
        <v>12</v>
      </c>
      <c r="E343" t="b">
        <v>1</v>
      </c>
      <c r="F343" s="1" t="s">
        <v>1027</v>
      </c>
      <c r="G343" s="1" t="s">
        <v>55</v>
      </c>
      <c r="H343" s="1" t="s">
        <v>2285</v>
      </c>
      <c r="I343" s="1" t="s">
        <v>2286</v>
      </c>
    </row>
    <row r="344" spans="1:9" x14ac:dyDescent="0.25">
      <c r="A344" s="1" t="s">
        <v>414</v>
      </c>
      <c r="B344" s="1" t="s">
        <v>2287</v>
      </c>
      <c r="C344" s="1" t="s">
        <v>4</v>
      </c>
      <c r="D344" s="1" t="s">
        <v>12</v>
      </c>
      <c r="E344" t="b">
        <v>1</v>
      </c>
      <c r="F344" s="1" t="s">
        <v>1027</v>
      </c>
      <c r="G344" s="1" t="s">
        <v>2288</v>
      </c>
      <c r="H344" s="1" t="s">
        <v>2289</v>
      </c>
      <c r="I344" s="1" t="s">
        <v>2290</v>
      </c>
    </row>
    <row r="345" spans="1:9" x14ac:dyDescent="0.25">
      <c r="A345" s="1" t="s">
        <v>414</v>
      </c>
      <c r="B345" s="1" t="s">
        <v>429</v>
      </c>
      <c r="C345" s="1" t="s">
        <v>4</v>
      </c>
      <c r="D345" s="1" t="s">
        <v>12</v>
      </c>
      <c r="E345" t="b">
        <v>1</v>
      </c>
      <c r="F345" s="1" t="s">
        <v>1027</v>
      </c>
      <c r="G345" s="1" t="s">
        <v>2291</v>
      </c>
      <c r="H345" s="1" t="s">
        <v>2292</v>
      </c>
      <c r="I345" s="1" t="s">
        <v>2293</v>
      </c>
    </row>
    <row r="346" spans="1:9" x14ac:dyDescent="0.25">
      <c r="A346" s="1" t="s">
        <v>414</v>
      </c>
      <c r="B346" s="1" t="s">
        <v>431</v>
      </c>
      <c r="C346" s="1" t="s">
        <v>4</v>
      </c>
      <c r="D346" s="1" t="s">
        <v>12</v>
      </c>
      <c r="E346" t="b">
        <v>1</v>
      </c>
      <c r="F346" s="1" t="s">
        <v>1027</v>
      </c>
      <c r="G346" s="1" t="s">
        <v>2291</v>
      </c>
      <c r="H346" s="1" t="s">
        <v>2292</v>
      </c>
      <c r="I346" s="1" t="s">
        <v>2293</v>
      </c>
    </row>
    <row r="347" spans="1:9" x14ac:dyDescent="0.25">
      <c r="A347" s="1" t="s">
        <v>414</v>
      </c>
      <c r="B347" s="1" t="s">
        <v>2294</v>
      </c>
      <c r="C347" s="1" t="s">
        <v>4</v>
      </c>
      <c r="D347" s="1" t="s">
        <v>12</v>
      </c>
      <c r="E347" t="b">
        <v>1</v>
      </c>
      <c r="F347" s="1" t="s">
        <v>1027</v>
      </c>
      <c r="G347" s="1" t="s">
        <v>2295</v>
      </c>
      <c r="H347" s="1" t="s">
        <v>2296</v>
      </c>
      <c r="I347" s="1" t="s">
        <v>2297</v>
      </c>
    </row>
    <row r="348" spans="1:9" x14ac:dyDescent="0.25">
      <c r="A348" s="1" t="s">
        <v>438</v>
      </c>
      <c r="B348" s="1" t="s">
        <v>439</v>
      </c>
      <c r="C348" s="1" t="s">
        <v>440</v>
      </c>
      <c r="D348" s="1" t="s">
        <v>76</v>
      </c>
      <c r="E348" t="b">
        <v>0</v>
      </c>
      <c r="F348" s="1" t="s">
        <v>13</v>
      </c>
      <c r="G348" s="1" t="s">
        <v>55</v>
      </c>
      <c r="H348" s="1" t="s">
        <v>441</v>
      </c>
      <c r="I348" s="1" t="s">
        <v>442</v>
      </c>
    </row>
    <row r="349" spans="1:9" x14ac:dyDescent="0.25">
      <c r="A349" s="1" t="s">
        <v>438</v>
      </c>
      <c r="B349" s="1" t="s">
        <v>439</v>
      </c>
      <c r="C349" s="1" t="s">
        <v>75</v>
      </c>
      <c r="D349" s="1" t="s">
        <v>76</v>
      </c>
      <c r="E349" t="b">
        <v>0</v>
      </c>
      <c r="F349" s="1" t="s">
        <v>13</v>
      </c>
      <c r="G349" s="1" t="s">
        <v>55</v>
      </c>
      <c r="H349" s="1" t="s">
        <v>443</v>
      </c>
      <c r="I349" s="1" t="s">
        <v>55</v>
      </c>
    </row>
    <row r="350" spans="1:9" x14ac:dyDescent="0.25">
      <c r="A350" s="1" t="s">
        <v>844</v>
      </c>
      <c r="B350" s="1" t="s">
        <v>845</v>
      </c>
      <c r="C350" s="1" t="s">
        <v>123</v>
      </c>
      <c r="D350" s="1" t="s">
        <v>12</v>
      </c>
      <c r="E350" t="b">
        <v>0</v>
      </c>
      <c r="F350" s="1" t="s">
        <v>542</v>
      </c>
      <c r="G350" s="1" t="s">
        <v>846</v>
      </c>
      <c r="H350" s="1" t="s">
        <v>847</v>
      </c>
      <c r="I350" s="1" t="s">
        <v>55</v>
      </c>
    </row>
    <row r="351" spans="1:9" x14ac:dyDescent="0.25">
      <c r="A351" s="1" t="s">
        <v>848</v>
      </c>
      <c r="B351" s="1" t="s">
        <v>849</v>
      </c>
      <c r="C351" s="1" t="s">
        <v>440</v>
      </c>
      <c r="D351" s="1" t="s">
        <v>519</v>
      </c>
      <c r="E351" t="b">
        <v>0</v>
      </c>
      <c r="F351" s="1" t="s">
        <v>542</v>
      </c>
      <c r="G351" s="1" t="s">
        <v>850</v>
      </c>
      <c r="H351" s="1" t="s">
        <v>851</v>
      </c>
      <c r="I351" s="1" t="s">
        <v>55</v>
      </c>
    </row>
    <row r="352" spans="1:9" x14ac:dyDescent="0.25">
      <c r="A352" s="1" t="s">
        <v>848</v>
      </c>
      <c r="B352" s="1" t="s">
        <v>2298</v>
      </c>
      <c r="C352" s="1" t="s">
        <v>19</v>
      </c>
      <c r="D352" s="1" t="s">
        <v>12</v>
      </c>
      <c r="E352" t="b">
        <v>0</v>
      </c>
      <c r="F352" s="1" t="s">
        <v>1027</v>
      </c>
      <c r="G352" s="1" t="s">
        <v>2299</v>
      </c>
      <c r="H352" s="1" t="s">
        <v>2300</v>
      </c>
      <c r="I352" s="1" t="s">
        <v>2301</v>
      </c>
    </row>
    <row r="353" spans="1:9" x14ac:dyDescent="0.25">
      <c r="A353" s="1" t="s">
        <v>848</v>
      </c>
      <c r="B353" s="1" t="s">
        <v>2302</v>
      </c>
      <c r="C353" s="1" t="s">
        <v>19</v>
      </c>
      <c r="D353" s="1" t="s">
        <v>12</v>
      </c>
      <c r="E353" t="b">
        <v>0</v>
      </c>
      <c r="F353" s="1" t="s">
        <v>1027</v>
      </c>
      <c r="G353" s="1" t="s">
        <v>2303</v>
      </c>
      <c r="H353" s="1" t="s">
        <v>2304</v>
      </c>
      <c r="I353" s="1" t="s">
        <v>2305</v>
      </c>
    </row>
    <row r="354" spans="1:9" x14ac:dyDescent="0.25">
      <c r="A354" s="1" t="s">
        <v>848</v>
      </c>
      <c r="B354" s="1" t="s">
        <v>2306</v>
      </c>
      <c r="C354" s="1" t="s">
        <v>19</v>
      </c>
      <c r="D354" s="1" t="s">
        <v>12</v>
      </c>
      <c r="E354" t="b">
        <v>0</v>
      </c>
      <c r="F354" s="1" t="s">
        <v>1027</v>
      </c>
      <c r="G354" s="1" t="s">
        <v>2303</v>
      </c>
      <c r="H354" s="1" t="s">
        <v>2304</v>
      </c>
      <c r="I354" s="1" t="s">
        <v>2305</v>
      </c>
    </row>
    <row r="355" spans="1:9" x14ac:dyDescent="0.25">
      <c r="A355" s="1" t="s">
        <v>848</v>
      </c>
      <c r="B355" s="1" t="s">
        <v>2307</v>
      </c>
      <c r="C355" s="1" t="s">
        <v>19</v>
      </c>
      <c r="D355" s="1" t="s">
        <v>12</v>
      </c>
      <c r="E355" t="b">
        <v>0</v>
      </c>
      <c r="F355" s="1" t="s">
        <v>1027</v>
      </c>
      <c r="G355" s="1" t="s">
        <v>2308</v>
      </c>
      <c r="H355" s="1" t="s">
        <v>2309</v>
      </c>
      <c r="I355" s="1" t="s">
        <v>2310</v>
      </c>
    </row>
    <row r="356" spans="1:9" x14ac:dyDescent="0.25">
      <c r="A356" s="1" t="s">
        <v>848</v>
      </c>
      <c r="B356" s="1" t="s">
        <v>2311</v>
      </c>
      <c r="C356" s="1" t="s">
        <v>19</v>
      </c>
      <c r="D356" s="1" t="s">
        <v>12</v>
      </c>
      <c r="E356" t="b">
        <v>0</v>
      </c>
      <c r="F356" s="1" t="s">
        <v>1027</v>
      </c>
      <c r="G356" s="1" t="s">
        <v>2309</v>
      </c>
      <c r="H356" s="1" t="s">
        <v>2312</v>
      </c>
      <c r="I356" s="1" t="s">
        <v>2313</v>
      </c>
    </row>
    <row r="357" spans="1:9" x14ac:dyDescent="0.25">
      <c r="A357" s="1" t="s">
        <v>848</v>
      </c>
      <c r="B357" s="1" t="s">
        <v>2314</v>
      </c>
      <c r="C357" s="1" t="s">
        <v>19</v>
      </c>
      <c r="D357" s="1" t="s">
        <v>12</v>
      </c>
      <c r="E357" t="b">
        <v>0</v>
      </c>
      <c r="F357" s="1" t="s">
        <v>1027</v>
      </c>
      <c r="G357" s="1" t="s">
        <v>2315</v>
      </c>
      <c r="H357" s="1" t="s">
        <v>2316</v>
      </c>
      <c r="I357" s="1" t="s">
        <v>2317</v>
      </c>
    </row>
    <row r="358" spans="1:9" x14ac:dyDescent="0.25">
      <c r="A358" s="1" t="s">
        <v>848</v>
      </c>
      <c r="B358" s="1" t="s">
        <v>2318</v>
      </c>
      <c r="C358" s="1" t="s">
        <v>19</v>
      </c>
      <c r="D358" s="1" t="s">
        <v>12</v>
      </c>
      <c r="E358" t="b">
        <v>0</v>
      </c>
      <c r="F358" s="1" t="s">
        <v>1027</v>
      </c>
      <c r="G358" s="1" t="s">
        <v>2319</v>
      </c>
      <c r="H358" s="1" t="s">
        <v>2320</v>
      </c>
      <c r="I358" s="1" t="s">
        <v>2321</v>
      </c>
    </row>
    <row r="359" spans="1:9" x14ac:dyDescent="0.25">
      <c r="A359" s="1" t="s">
        <v>848</v>
      </c>
      <c r="B359" s="1" t="s">
        <v>2318</v>
      </c>
      <c r="C359" s="1" t="s">
        <v>19</v>
      </c>
      <c r="D359" s="1" t="s">
        <v>12</v>
      </c>
      <c r="E359" t="b">
        <v>0</v>
      </c>
      <c r="F359" s="1" t="s">
        <v>1027</v>
      </c>
      <c r="G359" s="1" t="s">
        <v>2322</v>
      </c>
      <c r="H359" s="1" t="s">
        <v>2323</v>
      </c>
      <c r="I359" s="1" t="s">
        <v>2324</v>
      </c>
    </row>
    <row r="360" spans="1:9" x14ac:dyDescent="0.25">
      <c r="A360" s="1" t="s">
        <v>848</v>
      </c>
      <c r="B360" s="1" t="s">
        <v>2318</v>
      </c>
      <c r="C360" s="1" t="s">
        <v>19</v>
      </c>
      <c r="D360" s="1" t="s">
        <v>12</v>
      </c>
      <c r="E360" t="b">
        <v>0</v>
      </c>
      <c r="F360" s="1" t="s">
        <v>1027</v>
      </c>
      <c r="G360" s="1" t="s">
        <v>2325</v>
      </c>
      <c r="H360" s="1" t="s">
        <v>2326</v>
      </c>
      <c r="I360" s="1" t="s">
        <v>2327</v>
      </c>
    </row>
    <row r="361" spans="1:9" x14ac:dyDescent="0.25">
      <c r="A361" s="1" t="s">
        <v>2328</v>
      </c>
      <c r="B361" s="1" t="s">
        <v>2329</v>
      </c>
      <c r="C361" s="1" t="s">
        <v>19</v>
      </c>
      <c r="D361" s="1" t="s">
        <v>111</v>
      </c>
      <c r="E361" t="b">
        <v>1</v>
      </c>
      <c r="F361" s="1" t="s">
        <v>1027</v>
      </c>
      <c r="G361" s="1" t="s">
        <v>2330</v>
      </c>
      <c r="H361" s="1" t="s">
        <v>2331</v>
      </c>
      <c r="I361" s="1" t="s">
        <v>2332</v>
      </c>
    </row>
    <row r="362" spans="1:9" x14ac:dyDescent="0.25">
      <c r="A362" s="1" t="s">
        <v>2328</v>
      </c>
      <c r="B362" s="1" t="s">
        <v>2329</v>
      </c>
      <c r="C362" s="1" t="s">
        <v>19</v>
      </c>
      <c r="D362" s="1" t="s">
        <v>111</v>
      </c>
      <c r="E362" t="b">
        <v>0</v>
      </c>
      <c r="F362" s="1" t="s">
        <v>1027</v>
      </c>
      <c r="G362" s="1" t="s">
        <v>2333</v>
      </c>
      <c r="H362" s="1" t="s">
        <v>2334</v>
      </c>
      <c r="I362" s="1" t="s">
        <v>2335</v>
      </c>
    </row>
    <row r="363" spans="1:9" x14ac:dyDescent="0.25">
      <c r="A363" s="1" t="s">
        <v>1371</v>
      </c>
      <c r="B363" s="1" t="s">
        <v>1372</v>
      </c>
      <c r="C363" s="1" t="s">
        <v>440</v>
      </c>
      <c r="D363" s="1" t="s">
        <v>61</v>
      </c>
      <c r="E363" t="b">
        <v>0</v>
      </c>
      <c r="F363" s="1" t="s">
        <v>1027</v>
      </c>
      <c r="G363" s="1" t="s">
        <v>1373</v>
      </c>
      <c r="H363" s="1" t="s">
        <v>1374</v>
      </c>
      <c r="I363" s="1" t="s">
        <v>1375</v>
      </c>
    </row>
    <row r="364" spans="1:9" x14ac:dyDescent="0.25">
      <c r="A364" s="1" t="s">
        <v>615</v>
      </c>
      <c r="B364" s="1" t="s">
        <v>616</v>
      </c>
      <c r="C364" s="1" t="s">
        <v>123</v>
      </c>
      <c r="D364" s="1" t="s">
        <v>588</v>
      </c>
      <c r="E364" t="b">
        <v>0</v>
      </c>
      <c r="F364" s="1" t="s">
        <v>542</v>
      </c>
      <c r="G364" s="1" t="s">
        <v>55</v>
      </c>
      <c r="H364" s="1" t="s">
        <v>617</v>
      </c>
      <c r="I364" s="1" t="s">
        <v>618</v>
      </c>
    </row>
    <row r="365" spans="1:9" x14ac:dyDescent="0.25">
      <c r="A365" s="1" t="s">
        <v>619</v>
      </c>
      <c r="B365" s="1" t="s">
        <v>620</v>
      </c>
      <c r="C365" s="1" t="s">
        <v>123</v>
      </c>
      <c r="D365" s="1" t="s">
        <v>111</v>
      </c>
      <c r="E365" t="b">
        <v>0</v>
      </c>
      <c r="F365" s="1" t="s">
        <v>542</v>
      </c>
      <c r="G365" s="1" t="s">
        <v>621</v>
      </c>
      <c r="H365" s="1" t="s">
        <v>622</v>
      </c>
      <c r="I365" s="1" t="s">
        <v>623</v>
      </c>
    </row>
    <row r="366" spans="1:9" x14ac:dyDescent="0.25">
      <c r="A366" s="1" t="s">
        <v>444</v>
      </c>
      <c r="B366" s="1" t="s">
        <v>445</v>
      </c>
      <c r="C366" s="1" t="s">
        <v>11</v>
      </c>
      <c r="D366" s="1" t="s">
        <v>76</v>
      </c>
      <c r="E366" t="b">
        <v>0</v>
      </c>
      <c r="F366" s="1" t="s">
        <v>13</v>
      </c>
      <c r="G366" s="1" t="s">
        <v>446</v>
      </c>
      <c r="H366" s="1" t="s">
        <v>447</v>
      </c>
      <c r="I366" s="1" t="s">
        <v>448</v>
      </c>
    </row>
    <row r="367" spans="1:9" x14ac:dyDescent="0.25">
      <c r="A367" s="1" t="s">
        <v>444</v>
      </c>
      <c r="B367" s="1" t="s">
        <v>449</v>
      </c>
      <c r="C367" s="1" t="s">
        <v>11</v>
      </c>
      <c r="D367" s="1" t="s">
        <v>76</v>
      </c>
      <c r="E367" t="b">
        <v>0</v>
      </c>
      <c r="F367" s="1" t="s">
        <v>13</v>
      </c>
      <c r="G367" s="1" t="s">
        <v>446</v>
      </c>
      <c r="H367" s="1" t="s">
        <v>447</v>
      </c>
      <c r="I367" s="1" t="s">
        <v>448</v>
      </c>
    </row>
    <row r="368" spans="1:9" x14ac:dyDescent="0.25">
      <c r="A368" s="1" t="s">
        <v>1376</v>
      </c>
      <c r="B368" s="1" t="s">
        <v>1377</v>
      </c>
      <c r="C368" s="1" t="s">
        <v>1378</v>
      </c>
      <c r="D368" s="1" t="s">
        <v>136</v>
      </c>
      <c r="E368" t="b">
        <v>0</v>
      </c>
      <c r="F368" s="1" t="s">
        <v>1027</v>
      </c>
      <c r="G368" s="1" t="s">
        <v>1379</v>
      </c>
      <c r="H368" s="1" t="s">
        <v>1380</v>
      </c>
      <c r="I368" s="1" t="s">
        <v>1381</v>
      </c>
    </row>
    <row r="369" spans="1:9" x14ac:dyDescent="0.25">
      <c r="A369" s="1" t="s">
        <v>1382</v>
      </c>
      <c r="B369" s="1" t="s">
        <v>1383</v>
      </c>
      <c r="C369" s="1" t="s">
        <v>75</v>
      </c>
      <c r="D369" s="1" t="s">
        <v>12</v>
      </c>
      <c r="E369" t="b">
        <v>0</v>
      </c>
      <c r="F369" s="1" t="s">
        <v>1027</v>
      </c>
      <c r="G369" s="1" t="s">
        <v>1384</v>
      </c>
      <c r="H369" s="1" t="s">
        <v>1385</v>
      </c>
      <c r="I369" s="1" t="s">
        <v>55</v>
      </c>
    </row>
    <row r="370" spans="1:9" x14ac:dyDescent="0.25">
      <c r="A370" s="1" t="s">
        <v>1382</v>
      </c>
      <c r="B370" s="1" t="s">
        <v>1386</v>
      </c>
      <c r="C370" s="1" t="s">
        <v>75</v>
      </c>
      <c r="D370" s="1" t="s">
        <v>12</v>
      </c>
      <c r="E370" t="b">
        <v>0</v>
      </c>
      <c r="F370" s="1" t="s">
        <v>1027</v>
      </c>
      <c r="G370" s="1" t="s">
        <v>1384</v>
      </c>
      <c r="H370" s="1" t="s">
        <v>1385</v>
      </c>
      <c r="I370" s="1" t="s">
        <v>55</v>
      </c>
    </row>
    <row r="371" spans="1:9" x14ac:dyDescent="0.25">
      <c r="A371" s="1" t="s">
        <v>1382</v>
      </c>
      <c r="B371" s="1" t="s">
        <v>1383</v>
      </c>
      <c r="C371" s="1" t="s">
        <v>75</v>
      </c>
      <c r="D371" s="1" t="s">
        <v>12</v>
      </c>
      <c r="E371" t="b">
        <v>1</v>
      </c>
      <c r="F371" s="1" t="s">
        <v>1027</v>
      </c>
      <c r="G371" s="1" t="s">
        <v>55</v>
      </c>
      <c r="H371" s="1" t="s">
        <v>1387</v>
      </c>
      <c r="I371" s="1" t="s">
        <v>1388</v>
      </c>
    </row>
    <row r="372" spans="1:9" x14ac:dyDescent="0.25">
      <c r="A372" s="1" t="s">
        <v>1382</v>
      </c>
      <c r="B372" s="1" t="s">
        <v>1386</v>
      </c>
      <c r="C372" s="1" t="s">
        <v>75</v>
      </c>
      <c r="D372" s="1" t="s">
        <v>12</v>
      </c>
      <c r="E372" t="b">
        <v>1</v>
      </c>
      <c r="F372" s="1" t="s">
        <v>1027</v>
      </c>
      <c r="G372" s="1" t="s">
        <v>55</v>
      </c>
      <c r="H372" s="1" t="s">
        <v>1387</v>
      </c>
      <c r="I372" s="1" t="s">
        <v>1388</v>
      </c>
    </row>
    <row r="373" spans="1:9" x14ac:dyDescent="0.25">
      <c r="A373" s="1" t="s">
        <v>1382</v>
      </c>
      <c r="B373" s="1" t="s">
        <v>1386</v>
      </c>
      <c r="C373" s="1" t="s">
        <v>75</v>
      </c>
      <c r="D373" s="1" t="s">
        <v>12</v>
      </c>
      <c r="E373" t="b">
        <v>1</v>
      </c>
      <c r="F373" s="1" t="s">
        <v>1027</v>
      </c>
      <c r="G373" s="1" t="s">
        <v>1389</v>
      </c>
      <c r="H373" s="1" t="s">
        <v>1390</v>
      </c>
      <c r="I373" s="1" t="s">
        <v>1391</v>
      </c>
    </row>
    <row r="374" spans="1:9" x14ac:dyDescent="0.25">
      <c r="A374" s="1" t="s">
        <v>1382</v>
      </c>
      <c r="B374" s="1" t="s">
        <v>1383</v>
      </c>
      <c r="C374" s="1" t="s">
        <v>75</v>
      </c>
      <c r="D374" s="1" t="s">
        <v>12</v>
      </c>
      <c r="E374" t="b">
        <v>1</v>
      </c>
      <c r="F374" s="1" t="s">
        <v>1027</v>
      </c>
      <c r="G374" s="1" t="s">
        <v>1389</v>
      </c>
      <c r="H374" s="1" t="s">
        <v>1390</v>
      </c>
      <c r="I374" s="1" t="s">
        <v>1391</v>
      </c>
    </row>
    <row r="375" spans="1:9" x14ac:dyDescent="0.25">
      <c r="A375" s="1" t="s">
        <v>1382</v>
      </c>
      <c r="B375" s="1" t="s">
        <v>1392</v>
      </c>
      <c r="C375" s="1" t="s">
        <v>75</v>
      </c>
      <c r="D375" s="1" t="s">
        <v>12</v>
      </c>
      <c r="E375" t="b">
        <v>1</v>
      </c>
      <c r="F375" s="1" t="s">
        <v>1027</v>
      </c>
      <c r="G375" s="1" t="s">
        <v>55</v>
      </c>
      <c r="H375" s="1" t="s">
        <v>1393</v>
      </c>
      <c r="I375" s="1" t="s">
        <v>1394</v>
      </c>
    </row>
    <row r="376" spans="1:9" x14ac:dyDescent="0.25">
      <c r="A376" s="1" t="s">
        <v>1382</v>
      </c>
      <c r="B376" s="1" t="s">
        <v>1383</v>
      </c>
      <c r="C376" s="1" t="s">
        <v>75</v>
      </c>
      <c r="D376" s="1" t="s">
        <v>12</v>
      </c>
      <c r="E376" t="b">
        <v>0</v>
      </c>
      <c r="F376" s="1" t="s">
        <v>1027</v>
      </c>
      <c r="G376" s="1" t="s">
        <v>1395</v>
      </c>
      <c r="H376" s="1" t="s">
        <v>1396</v>
      </c>
      <c r="I376" s="1" t="s">
        <v>1397</v>
      </c>
    </row>
    <row r="377" spans="1:9" x14ac:dyDescent="0.25">
      <c r="A377" s="1" t="s">
        <v>1382</v>
      </c>
      <c r="B377" s="1" t="s">
        <v>1386</v>
      </c>
      <c r="C377" s="1" t="s">
        <v>75</v>
      </c>
      <c r="D377" s="1" t="s">
        <v>12</v>
      </c>
      <c r="E377" t="b">
        <v>0</v>
      </c>
      <c r="F377" s="1" t="s">
        <v>1027</v>
      </c>
      <c r="G377" s="1" t="s">
        <v>1395</v>
      </c>
      <c r="H377" s="1" t="s">
        <v>1396</v>
      </c>
      <c r="I377" s="1" t="s">
        <v>1397</v>
      </c>
    </row>
    <row r="378" spans="1:9" x14ac:dyDescent="0.25">
      <c r="A378" s="1" t="s">
        <v>1382</v>
      </c>
      <c r="B378" s="1" t="s">
        <v>1398</v>
      </c>
      <c r="C378" s="1" t="s">
        <v>19</v>
      </c>
      <c r="D378" s="1" t="s">
        <v>12</v>
      </c>
      <c r="E378" t="b">
        <v>1</v>
      </c>
      <c r="F378" s="1" t="s">
        <v>1027</v>
      </c>
      <c r="G378" s="1" t="s">
        <v>55</v>
      </c>
      <c r="H378" s="1" t="s">
        <v>1399</v>
      </c>
      <c r="I378" s="1" t="s">
        <v>1400</v>
      </c>
    </row>
    <row r="379" spans="1:9" x14ac:dyDescent="0.25">
      <c r="A379" s="1" t="s">
        <v>1382</v>
      </c>
      <c r="B379" s="1" t="s">
        <v>1401</v>
      </c>
      <c r="C379" s="1" t="s">
        <v>19</v>
      </c>
      <c r="D379" s="1" t="s">
        <v>12</v>
      </c>
      <c r="E379" t="b">
        <v>1</v>
      </c>
      <c r="F379" s="1" t="s">
        <v>1027</v>
      </c>
      <c r="G379" s="1" t="s">
        <v>55</v>
      </c>
      <c r="H379" s="1" t="s">
        <v>1399</v>
      </c>
      <c r="I379" s="1" t="s">
        <v>1400</v>
      </c>
    </row>
    <row r="380" spans="1:9" x14ac:dyDescent="0.25">
      <c r="A380" s="1" t="s">
        <v>1382</v>
      </c>
      <c r="B380" s="1" t="s">
        <v>1402</v>
      </c>
      <c r="C380" s="1" t="s">
        <v>19</v>
      </c>
      <c r="D380" s="1" t="s">
        <v>12</v>
      </c>
      <c r="E380" t="b">
        <v>1</v>
      </c>
      <c r="F380" s="1" t="s">
        <v>1027</v>
      </c>
      <c r="G380" s="1" t="s">
        <v>55</v>
      </c>
      <c r="H380" s="1" t="s">
        <v>1399</v>
      </c>
      <c r="I380" s="1" t="s">
        <v>1400</v>
      </c>
    </row>
    <row r="381" spans="1:9" x14ac:dyDescent="0.25">
      <c r="A381" s="1" t="s">
        <v>1382</v>
      </c>
      <c r="B381" s="1" t="s">
        <v>1403</v>
      </c>
      <c r="C381" s="1" t="s">
        <v>19</v>
      </c>
      <c r="D381" s="1" t="s">
        <v>12</v>
      </c>
      <c r="E381" t="b">
        <v>1</v>
      </c>
      <c r="F381" s="1" t="s">
        <v>1027</v>
      </c>
      <c r="G381" s="1" t="s">
        <v>55</v>
      </c>
      <c r="H381" s="1" t="s">
        <v>1399</v>
      </c>
      <c r="I381" s="1" t="s">
        <v>1400</v>
      </c>
    </row>
    <row r="382" spans="1:9" x14ac:dyDescent="0.25">
      <c r="A382" s="1" t="s">
        <v>1382</v>
      </c>
      <c r="B382" s="1" t="s">
        <v>1404</v>
      </c>
      <c r="C382" s="1" t="s">
        <v>19</v>
      </c>
      <c r="D382" s="1" t="s">
        <v>12</v>
      </c>
      <c r="E382" t="b">
        <v>1</v>
      </c>
      <c r="F382" s="1" t="s">
        <v>1027</v>
      </c>
      <c r="G382" s="1" t="s">
        <v>55</v>
      </c>
      <c r="H382" s="1" t="s">
        <v>1399</v>
      </c>
      <c r="I382" s="1" t="s">
        <v>1400</v>
      </c>
    </row>
    <row r="383" spans="1:9" x14ac:dyDescent="0.25">
      <c r="A383" s="1" t="s">
        <v>1382</v>
      </c>
      <c r="B383" s="1" t="s">
        <v>1398</v>
      </c>
      <c r="C383" s="1" t="s">
        <v>19</v>
      </c>
      <c r="D383" s="1" t="s">
        <v>12</v>
      </c>
      <c r="E383" t="b">
        <v>0</v>
      </c>
      <c r="F383" s="1" t="s">
        <v>1027</v>
      </c>
      <c r="G383" s="1" t="s">
        <v>1405</v>
      </c>
      <c r="H383" s="1" t="s">
        <v>1406</v>
      </c>
      <c r="I383" s="1" t="s">
        <v>1407</v>
      </c>
    </row>
    <row r="384" spans="1:9" x14ac:dyDescent="0.25">
      <c r="A384" s="1" t="s">
        <v>1382</v>
      </c>
      <c r="B384" s="1" t="s">
        <v>1398</v>
      </c>
      <c r="C384" s="1" t="s">
        <v>19</v>
      </c>
      <c r="D384" s="1" t="s">
        <v>12</v>
      </c>
      <c r="E384" t="b">
        <v>1</v>
      </c>
      <c r="F384" s="1" t="s">
        <v>1027</v>
      </c>
      <c r="G384" s="1" t="s">
        <v>55</v>
      </c>
      <c r="H384" s="1" t="s">
        <v>1408</v>
      </c>
      <c r="I384" s="1" t="s">
        <v>1409</v>
      </c>
    </row>
    <row r="385" spans="1:9" x14ac:dyDescent="0.25">
      <c r="A385" s="1" t="s">
        <v>1382</v>
      </c>
      <c r="B385" s="1" t="s">
        <v>1401</v>
      </c>
      <c r="C385" s="1" t="s">
        <v>19</v>
      </c>
      <c r="D385" s="1" t="s">
        <v>12</v>
      </c>
      <c r="E385" t="b">
        <v>1</v>
      </c>
      <c r="F385" s="1" t="s">
        <v>1027</v>
      </c>
      <c r="G385" s="1" t="s">
        <v>55</v>
      </c>
      <c r="H385" s="1" t="s">
        <v>1408</v>
      </c>
      <c r="I385" s="1" t="s">
        <v>1409</v>
      </c>
    </row>
    <row r="386" spans="1:9" x14ac:dyDescent="0.25">
      <c r="A386" s="1" t="s">
        <v>1382</v>
      </c>
      <c r="B386" s="1" t="s">
        <v>1402</v>
      </c>
      <c r="C386" s="1" t="s">
        <v>19</v>
      </c>
      <c r="D386" s="1" t="s">
        <v>12</v>
      </c>
      <c r="E386" t="b">
        <v>1</v>
      </c>
      <c r="F386" s="1" t="s">
        <v>1027</v>
      </c>
      <c r="G386" s="1" t="s">
        <v>55</v>
      </c>
      <c r="H386" s="1" t="s">
        <v>1408</v>
      </c>
      <c r="I386" s="1" t="s">
        <v>1409</v>
      </c>
    </row>
    <row r="387" spans="1:9" x14ac:dyDescent="0.25">
      <c r="A387" s="1" t="s">
        <v>1382</v>
      </c>
      <c r="B387" s="1" t="s">
        <v>1403</v>
      </c>
      <c r="C387" s="1" t="s">
        <v>19</v>
      </c>
      <c r="D387" s="1" t="s">
        <v>12</v>
      </c>
      <c r="E387" t="b">
        <v>1</v>
      </c>
      <c r="F387" s="1" t="s">
        <v>1027</v>
      </c>
      <c r="G387" s="1" t="s">
        <v>55</v>
      </c>
      <c r="H387" s="1" t="s">
        <v>1408</v>
      </c>
      <c r="I387" s="1" t="s">
        <v>1409</v>
      </c>
    </row>
    <row r="388" spans="1:9" x14ac:dyDescent="0.25">
      <c r="A388" s="1" t="s">
        <v>1382</v>
      </c>
      <c r="B388" s="1" t="s">
        <v>1404</v>
      </c>
      <c r="C388" s="1" t="s">
        <v>19</v>
      </c>
      <c r="D388" s="1" t="s">
        <v>12</v>
      </c>
      <c r="E388" t="b">
        <v>1</v>
      </c>
      <c r="F388" s="1" t="s">
        <v>1027</v>
      </c>
      <c r="G388" s="1" t="s">
        <v>55</v>
      </c>
      <c r="H388" s="1" t="s">
        <v>1408</v>
      </c>
      <c r="I388" s="1" t="s">
        <v>1409</v>
      </c>
    </row>
    <row r="389" spans="1:9" x14ac:dyDescent="0.25">
      <c r="A389" s="1" t="s">
        <v>1382</v>
      </c>
      <c r="B389" s="1" t="s">
        <v>1401</v>
      </c>
      <c r="C389" s="1" t="s">
        <v>19</v>
      </c>
      <c r="D389" s="1" t="s">
        <v>12</v>
      </c>
      <c r="E389" t="b">
        <v>0</v>
      </c>
      <c r="F389" s="1" t="s">
        <v>1027</v>
      </c>
      <c r="G389" s="1" t="s">
        <v>1410</v>
      </c>
      <c r="H389" s="1" t="s">
        <v>1411</v>
      </c>
      <c r="I389" s="1" t="s">
        <v>1412</v>
      </c>
    </row>
    <row r="390" spans="1:9" x14ac:dyDescent="0.25">
      <c r="A390" s="1" t="s">
        <v>1382</v>
      </c>
      <c r="B390" s="1" t="s">
        <v>1402</v>
      </c>
      <c r="C390" s="1" t="s">
        <v>19</v>
      </c>
      <c r="D390" s="1" t="s">
        <v>12</v>
      </c>
      <c r="E390" t="b">
        <v>0</v>
      </c>
      <c r="F390" s="1" t="s">
        <v>1027</v>
      </c>
      <c r="G390" s="1" t="s">
        <v>1413</v>
      </c>
      <c r="H390" s="1" t="s">
        <v>1414</v>
      </c>
      <c r="I390" s="1" t="s">
        <v>1415</v>
      </c>
    </row>
    <row r="391" spans="1:9" x14ac:dyDescent="0.25">
      <c r="A391" s="1" t="s">
        <v>1382</v>
      </c>
      <c r="B391" s="1" t="s">
        <v>1403</v>
      </c>
      <c r="C391" s="1" t="s">
        <v>19</v>
      </c>
      <c r="D391" s="1" t="s">
        <v>12</v>
      </c>
      <c r="E391" t="b">
        <v>0</v>
      </c>
      <c r="F391" s="1" t="s">
        <v>1027</v>
      </c>
      <c r="G391" s="1" t="s">
        <v>55</v>
      </c>
      <c r="H391" s="1" t="s">
        <v>1416</v>
      </c>
      <c r="I391" s="1" t="s">
        <v>1417</v>
      </c>
    </row>
    <row r="392" spans="1:9" x14ac:dyDescent="0.25">
      <c r="A392" s="1" t="s">
        <v>1382</v>
      </c>
      <c r="B392" s="1" t="s">
        <v>1403</v>
      </c>
      <c r="C392" s="1" t="s">
        <v>19</v>
      </c>
      <c r="D392" s="1" t="s">
        <v>12</v>
      </c>
      <c r="E392" t="b">
        <v>0</v>
      </c>
      <c r="F392" s="1" t="s">
        <v>1027</v>
      </c>
      <c r="G392" s="1" t="s">
        <v>1418</v>
      </c>
      <c r="H392" s="1" t="s">
        <v>1419</v>
      </c>
      <c r="I392" s="1" t="s">
        <v>1420</v>
      </c>
    </row>
    <row r="393" spans="1:9" x14ac:dyDescent="0.25">
      <c r="A393" s="1" t="s">
        <v>1382</v>
      </c>
      <c r="B393" s="1" t="s">
        <v>1404</v>
      </c>
      <c r="C393" s="1" t="s">
        <v>19</v>
      </c>
      <c r="D393" s="1" t="s">
        <v>12</v>
      </c>
      <c r="E393" t="b">
        <v>0</v>
      </c>
      <c r="F393" s="1" t="s">
        <v>1027</v>
      </c>
      <c r="G393" s="1" t="s">
        <v>1421</v>
      </c>
      <c r="H393" s="1" t="s">
        <v>1422</v>
      </c>
      <c r="I393" s="1" t="s">
        <v>1423</v>
      </c>
    </row>
    <row r="394" spans="1:9" x14ac:dyDescent="0.25">
      <c r="A394" s="1" t="s">
        <v>1382</v>
      </c>
      <c r="B394" s="1" t="s">
        <v>1404</v>
      </c>
      <c r="C394" s="1" t="s">
        <v>19</v>
      </c>
      <c r="D394" s="1" t="s">
        <v>12</v>
      </c>
      <c r="E394" t="b">
        <v>1</v>
      </c>
      <c r="F394" s="1" t="s">
        <v>1027</v>
      </c>
      <c r="G394" s="1" t="s">
        <v>55</v>
      </c>
      <c r="H394" s="1" t="s">
        <v>1424</v>
      </c>
      <c r="I394" s="1" t="s">
        <v>1425</v>
      </c>
    </row>
    <row r="395" spans="1:9" x14ac:dyDescent="0.25">
      <c r="A395" s="1" t="s">
        <v>1382</v>
      </c>
      <c r="B395" s="1" t="s">
        <v>1383</v>
      </c>
      <c r="C395" s="1" t="s">
        <v>11</v>
      </c>
      <c r="D395" s="1" t="s">
        <v>12</v>
      </c>
      <c r="E395" t="b">
        <v>0</v>
      </c>
      <c r="F395" s="1" t="s">
        <v>1027</v>
      </c>
      <c r="G395" s="1" t="s">
        <v>1426</v>
      </c>
      <c r="H395" s="1" t="s">
        <v>1427</v>
      </c>
      <c r="I395" s="1" t="s">
        <v>1428</v>
      </c>
    </row>
    <row r="396" spans="1:9" x14ac:dyDescent="0.25">
      <c r="A396" s="1" t="s">
        <v>624</v>
      </c>
      <c r="B396" s="1" t="s">
        <v>625</v>
      </c>
      <c r="C396" s="1" t="s">
        <v>11</v>
      </c>
      <c r="D396" s="1" t="s">
        <v>111</v>
      </c>
      <c r="E396" t="b">
        <v>0</v>
      </c>
      <c r="F396" s="1" t="s">
        <v>542</v>
      </c>
      <c r="G396" s="1" t="s">
        <v>626</v>
      </c>
      <c r="H396" s="1" t="s">
        <v>627</v>
      </c>
      <c r="I396" s="1" t="s">
        <v>628</v>
      </c>
    </row>
    <row r="397" spans="1:9" x14ac:dyDescent="0.25">
      <c r="A397" s="1" t="s">
        <v>624</v>
      </c>
      <c r="B397" s="1" t="s">
        <v>629</v>
      </c>
      <c r="C397" s="1" t="s">
        <v>11</v>
      </c>
      <c r="D397" s="1" t="s">
        <v>111</v>
      </c>
      <c r="E397" t="b">
        <v>0</v>
      </c>
      <c r="F397" s="1" t="s">
        <v>542</v>
      </c>
      <c r="G397" s="1" t="s">
        <v>627</v>
      </c>
      <c r="H397" s="1" t="s">
        <v>628</v>
      </c>
      <c r="I397" s="1" t="s">
        <v>55</v>
      </c>
    </row>
    <row r="398" spans="1:9" x14ac:dyDescent="0.25">
      <c r="A398" s="1" t="s">
        <v>624</v>
      </c>
      <c r="B398" s="1" t="s">
        <v>1429</v>
      </c>
      <c r="C398" s="1" t="s">
        <v>11</v>
      </c>
      <c r="D398" s="1" t="s">
        <v>111</v>
      </c>
      <c r="E398" t="b">
        <v>0</v>
      </c>
      <c r="F398" s="1" t="s">
        <v>1027</v>
      </c>
      <c r="G398" s="1" t="s">
        <v>55</v>
      </c>
      <c r="H398" s="1" t="s">
        <v>1430</v>
      </c>
      <c r="I398" s="1" t="s">
        <v>1431</v>
      </c>
    </row>
    <row r="399" spans="1:9" x14ac:dyDescent="0.25">
      <c r="A399" s="1" t="s">
        <v>624</v>
      </c>
      <c r="B399" s="1" t="s">
        <v>1432</v>
      </c>
      <c r="C399" s="1" t="s">
        <v>11</v>
      </c>
      <c r="D399" s="1" t="s">
        <v>111</v>
      </c>
      <c r="E399" t="b">
        <v>0</v>
      </c>
      <c r="F399" s="1" t="s">
        <v>1027</v>
      </c>
      <c r="G399" s="1" t="s">
        <v>55</v>
      </c>
      <c r="H399" s="1" t="s">
        <v>1430</v>
      </c>
      <c r="I399" s="1" t="s">
        <v>1431</v>
      </c>
    </row>
    <row r="400" spans="1:9" x14ac:dyDescent="0.25">
      <c r="A400" s="1" t="s">
        <v>624</v>
      </c>
      <c r="B400" s="1" t="s">
        <v>1433</v>
      </c>
      <c r="C400" s="1" t="s">
        <v>11</v>
      </c>
      <c r="D400" s="1" t="s">
        <v>111</v>
      </c>
      <c r="E400" t="b">
        <v>0</v>
      </c>
      <c r="F400" s="1" t="s">
        <v>1027</v>
      </c>
      <c r="G400" s="1" t="s">
        <v>55</v>
      </c>
      <c r="H400" s="1" t="s">
        <v>1430</v>
      </c>
      <c r="I400" s="1" t="s">
        <v>1431</v>
      </c>
    </row>
    <row r="401" spans="1:9" x14ac:dyDescent="0.25">
      <c r="A401" s="1" t="s">
        <v>624</v>
      </c>
      <c r="B401" s="1" t="s">
        <v>1434</v>
      </c>
      <c r="C401" s="1" t="s">
        <v>11</v>
      </c>
      <c r="D401" s="1" t="s">
        <v>111</v>
      </c>
      <c r="E401" t="b">
        <v>0</v>
      </c>
      <c r="F401" s="1" t="s">
        <v>1027</v>
      </c>
      <c r="G401" s="1" t="s">
        <v>55</v>
      </c>
      <c r="H401" s="1" t="s">
        <v>1430</v>
      </c>
      <c r="I401" s="1" t="s">
        <v>1431</v>
      </c>
    </row>
    <row r="402" spans="1:9" x14ac:dyDescent="0.25">
      <c r="A402" s="1" t="s">
        <v>624</v>
      </c>
      <c r="B402" s="1" t="s">
        <v>1435</v>
      </c>
      <c r="C402" s="1" t="s">
        <v>11</v>
      </c>
      <c r="D402" s="1" t="s">
        <v>111</v>
      </c>
      <c r="E402" t="b">
        <v>0</v>
      </c>
      <c r="F402" s="1" t="s">
        <v>1027</v>
      </c>
      <c r="G402" s="1" t="s">
        <v>55</v>
      </c>
      <c r="H402" s="1" t="s">
        <v>1430</v>
      </c>
      <c r="I402" s="1" t="s">
        <v>1431</v>
      </c>
    </row>
    <row r="403" spans="1:9" x14ac:dyDescent="0.25">
      <c r="A403" s="1" t="s">
        <v>624</v>
      </c>
      <c r="B403" s="1" t="s">
        <v>1436</v>
      </c>
      <c r="C403" s="1" t="s">
        <v>11</v>
      </c>
      <c r="D403" s="1" t="s">
        <v>111</v>
      </c>
      <c r="E403" t="b">
        <v>0</v>
      </c>
      <c r="F403" s="1" t="s">
        <v>1027</v>
      </c>
      <c r="G403" s="1" t="s">
        <v>55</v>
      </c>
      <c r="H403" s="1" t="s">
        <v>1430</v>
      </c>
      <c r="I403" s="1" t="s">
        <v>1431</v>
      </c>
    </row>
    <row r="404" spans="1:9" x14ac:dyDescent="0.25">
      <c r="A404" s="1" t="s">
        <v>852</v>
      </c>
      <c r="B404" s="1" t="s">
        <v>853</v>
      </c>
      <c r="C404" s="1" t="s">
        <v>11</v>
      </c>
      <c r="D404" s="1" t="s">
        <v>111</v>
      </c>
      <c r="E404" t="b">
        <v>0</v>
      </c>
      <c r="F404" s="1" t="s">
        <v>542</v>
      </c>
      <c r="G404" s="1" t="s">
        <v>854</v>
      </c>
      <c r="H404" s="1" t="s">
        <v>855</v>
      </c>
      <c r="I404" s="1" t="s">
        <v>55</v>
      </c>
    </row>
    <row r="405" spans="1:9" x14ac:dyDescent="0.25">
      <c r="A405" s="1" t="s">
        <v>852</v>
      </c>
      <c r="B405" s="1" t="s">
        <v>856</v>
      </c>
      <c r="C405" s="1" t="s">
        <v>11</v>
      </c>
      <c r="D405" s="1" t="s">
        <v>111</v>
      </c>
      <c r="E405" t="b">
        <v>0</v>
      </c>
      <c r="F405" s="1" t="s">
        <v>542</v>
      </c>
      <c r="G405" s="1" t="s">
        <v>854</v>
      </c>
      <c r="H405" s="1" t="s">
        <v>855</v>
      </c>
      <c r="I405" s="1" t="s">
        <v>55</v>
      </c>
    </row>
    <row r="406" spans="1:9" x14ac:dyDescent="0.25">
      <c r="A406" s="1" t="s">
        <v>2336</v>
      </c>
      <c r="B406" s="1" t="s">
        <v>2337</v>
      </c>
      <c r="C406" s="1" t="s">
        <v>19</v>
      </c>
      <c r="D406" s="1" t="s">
        <v>12</v>
      </c>
      <c r="E406" t="b">
        <v>1</v>
      </c>
      <c r="F406" s="1" t="s">
        <v>1027</v>
      </c>
      <c r="G406" s="1" t="s">
        <v>2338</v>
      </c>
      <c r="H406" s="1" t="s">
        <v>2339</v>
      </c>
      <c r="I406" s="1" t="s">
        <v>2340</v>
      </c>
    </row>
    <row r="407" spans="1:9" x14ac:dyDescent="0.25">
      <c r="A407" s="1" t="s">
        <v>2336</v>
      </c>
      <c r="B407" s="1" t="s">
        <v>2341</v>
      </c>
      <c r="C407" s="1" t="s">
        <v>19</v>
      </c>
      <c r="D407" s="1" t="s">
        <v>12</v>
      </c>
      <c r="E407" t="b">
        <v>1</v>
      </c>
      <c r="F407" s="1" t="s">
        <v>1027</v>
      </c>
      <c r="G407" s="1" t="s">
        <v>2338</v>
      </c>
      <c r="H407" s="1" t="s">
        <v>2339</v>
      </c>
      <c r="I407" s="1" t="s">
        <v>2340</v>
      </c>
    </row>
    <row r="408" spans="1:9" x14ac:dyDescent="0.25">
      <c r="A408" s="1" t="s">
        <v>2336</v>
      </c>
      <c r="B408" s="1" t="s">
        <v>2341</v>
      </c>
      <c r="C408" s="1" t="s">
        <v>19</v>
      </c>
      <c r="D408" s="1" t="s">
        <v>12</v>
      </c>
      <c r="E408" t="b">
        <v>1</v>
      </c>
      <c r="F408" s="1" t="s">
        <v>1027</v>
      </c>
      <c r="G408" s="1" t="s">
        <v>2342</v>
      </c>
      <c r="H408" s="1" t="s">
        <v>2343</v>
      </c>
      <c r="I408" s="1" t="s">
        <v>2344</v>
      </c>
    </row>
    <row r="409" spans="1:9" x14ac:dyDescent="0.25">
      <c r="A409" s="1" t="s">
        <v>2336</v>
      </c>
      <c r="B409" s="1" t="s">
        <v>2341</v>
      </c>
      <c r="C409" s="1" t="s">
        <v>19</v>
      </c>
      <c r="D409" s="1" t="s">
        <v>12</v>
      </c>
      <c r="E409" t="b">
        <v>1</v>
      </c>
      <c r="F409" s="1" t="s">
        <v>1027</v>
      </c>
      <c r="G409" s="1" t="s">
        <v>2345</v>
      </c>
      <c r="H409" s="1" t="s">
        <v>2346</v>
      </c>
      <c r="I409" s="1" t="s">
        <v>2347</v>
      </c>
    </row>
    <row r="410" spans="1:9" x14ac:dyDescent="0.25">
      <c r="A410" s="1" t="s">
        <v>2336</v>
      </c>
      <c r="B410" s="1" t="s">
        <v>2348</v>
      </c>
      <c r="C410" s="1" t="s">
        <v>19</v>
      </c>
      <c r="D410" s="1" t="s">
        <v>12</v>
      </c>
      <c r="E410" t="b">
        <v>0</v>
      </c>
      <c r="F410" s="1" t="s">
        <v>1027</v>
      </c>
      <c r="G410" s="1" t="s">
        <v>2349</v>
      </c>
      <c r="H410" s="1" t="s">
        <v>2350</v>
      </c>
      <c r="I410" s="1" t="s">
        <v>2351</v>
      </c>
    </row>
    <row r="411" spans="1:9" x14ac:dyDescent="0.25">
      <c r="A411" s="1" t="s">
        <v>2336</v>
      </c>
      <c r="B411" s="1" t="s">
        <v>2341</v>
      </c>
      <c r="C411" s="1" t="s">
        <v>19</v>
      </c>
      <c r="D411" s="1" t="s">
        <v>12</v>
      </c>
      <c r="E411" t="b">
        <v>0</v>
      </c>
      <c r="F411" s="1" t="s">
        <v>1027</v>
      </c>
      <c r="G411" s="1" t="s">
        <v>2349</v>
      </c>
      <c r="H411" s="1" t="s">
        <v>2350</v>
      </c>
      <c r="I411" s="1" t="s">
        <v>2351</v>
      </c>
    </row>
    <row r="412" spans="1:9" x14ac:dyDescent="0.25">
      <c r="A412" s="1" t="s">
        <v>2336</v>
      </c>
      <c r="B412" s="1" t="s">
        <v>2337</v>
      </c>
      <c r="C412" s="1" t="s">
        <v>19</v>
      </c>
      <c r="D412" s="1" t="s">
        <v>12</v>
      </c>
      <c r="E412" t="b">
        <v>0</v>
      </c>
      <c r="F412" s="1" t="s">
        <v>1027</v>
      </c>
      <c r="G412" s="1" t="s">
        <v>2352</v>
      </c>
      <c r="H412" s="1" t="s">
        <v>2353</v>
      </c>
      <c r="I412" s="1" t="s">
        <v>55</v>
      </c>
    </row>
    <row r="413" spans="1:9" x14ac:dyDescent="0.25">
      <c r="A413" s="1" t="s">
        <v>2336</v>
      </c>
      <c r="B413" s="1" t="s">
        <v>2348</v>
      </c>
      <c r="C413" s="1" t="s">
        <v>19</v>
      </c>
      <c r="D413" s="1" t="s">
        <v>12</v>
      </c>
      <c r="E413" t="b">
        <v>0</v>
      </c>
      <c r="F413" s="1" t="s">
        <v>1027</v>
      </c>
      <c r="G413" s="1" t="s">
        <v>2352</v>
      </c>
      <c r="H413" s="1" t="s">
        <v>2353</v>
      </c>
      <c r="I413" s="1" t="s">
        <v>55</v>
      </c>
    </row>
    <row r="414" spans="1:9" x14ac:dyDescent="0.25">
      <c r="A414" s="1" t="s">
        <v>2336</v>
      </c>
      <c r="B414" s="1" t="s">
        <v>2341</v>
      </c>
      <c r="C414" s="1" t="s">
        <v>19</v>
      </c>
      <c r="D414" s="1" t="s">
        <v>12</v>
      </c>
      <c r="E414" t="b">
        <v>0</v>
      </c>
      <c r="F414" s="1" t="s">
        <v>1027</v>
      </c>
      <c r="G414" s="1" t="s">
        <v>2352</v>
      </c>
      <c r="H414" s="1" t="s">
        <v>2353</v>
      </c>
      <c r="I414" s="1" t="s">
        <v>55</v>
      </c>
    </row>
    <row r="415" spans="1:9" x14ac:dyDescent="0.25">
      <c r="A415" s="1" t="s">
        <v>2336</v>
      </c>
      <c r="B415" s="1" t="s">
        <v>2348</v>
      </c>
      <c r="C415" s="1" t="s">
        <v>19</v>
      </c>
      <c r="D415" s="1" t="s">
        <v>12</v>
      </c>
      <c r="E415" t="b">
        <v>0</v>
      </c>
      <c r="F415" s="1" t="s">
        <v>1027</v>
      </c>
      <c r="G415" s="1" t="s">
        <v>2354</v>
      </c>
      <c r="H415" s="1" t="s">
        <v>2355</v>
      </c>
      <c r="I415" s="1" t="s">
        <v>2356</v>
      </c>
    </row>
    <row r="416" spans="1:9" x14ac:dyDescent="0.25">
      <c r="A416" s="1" t="s">
        <v>2336</v>
      </c>
      <c r="B416" s="1" t="s">
        <v>2357</v>
      </c>
      <c r="C416" s="1" t="s">
        <v>19</v>
      </c>
      <c r="D416" s="1" t="s">
        <v>12</v>
      </c>
      <c r="E416" t="b">
        <v>0</v>
      </c>
      <c r="F416" s="1" t="s">
        <v>1027</v>
      </c>
      <c r="G416" s="1" t="s">
        <v>2354</v>
      </c>
      <c r="H416" s="1" t="s">
        <v>2355</v>
      </c>
      <c r="I416" s="1" t="s">
        <v>2356</v>
      </c>
    </row>
    <row r="417" spans="1:9" x14ac:dyDescent="0.25">
      <c r="A417" s="1" t="s">
        <v>2336</v>
      </c>
      <c r="B417" s="1" t="s">
        <v>2337</v>
      </c>
      <c r="C417" s="1" t="s">
        <v>19</v>
      </c>
      <c r="D417" s="1" t="s">
        <v>12</v>
      </c>
      <c r="E417" t="b">
        <v>0</v>
      </c>
      <c r="F417" s="1" t="s">
        <v>1027</v>
      </c>
      <c r="G417" s="1" t="s">
        <v>2354</v>
      </c>
      <c r="H417" s="1" t="s">
        <v>2355</v>
      </c>
      <c r="I417" s="1" t="s">
        <v>2356</v>
      </c>
    </row>
    <row r="418" spans="1:9" x14ac:dyDescent="0.25">
      <c r="A418" s="1" t="s">
        <v>2358</v>
      </c>
      <c r="B418" s="1" t="s">
        <v>2359</v>
      </c>
      <c r="C418" s="1" t="s">
        <v>11</v>
      </c>
      <c r="D418" s="1" t="s">
        <v>61</v>
      </c>
      <c r="E418" t="b">
        <v>0</v>
      </c>
      <c r="F418" s="1" t="s">
        <v>1027</v>
      </c>
      <c r="G418" s="1" t="s">
        <v>2360</v>
      </c>
      <c r="H418" s="1" t="s">
        <v>2361</v>
      </c>
      <c r="I418" s="1" t="s">
        <v>2362</v>
      </c>
    </row>
    <row r="419" spans="1:9" x14ac:dyDescent="0.25">
      <c r="A419" s="1" t="s">
        <v>121</v>
      </c>
      <c r="B419" s="1" t="s">
        <v>122</v>
      </c>
      <c r="C419" s="1" t="s">
        <v>123</v>
      </c>
      <c r="D419" s="1" t="s">
        <v>111</v>
      </c>
      <c r="E419" t="b">
        <v>0</v>
      </c>
      <c r="F419" s="1" t="s">
        <v>13</v>
      </c>
      <c r="G419" s="1" t="s">
        <v>124</v>
      </c>
      <c r="H419" s="1" t="s">
        <v>125</v>
      </c>
      <c r="I419" s="1" t="s">
        <v>55</v>
      </c>
    </row>
    <row r="420" spans="1:9" x14ac:dyDescent="0.25">
      <c r="A420" s="1" t="s">
        <v>121</v>
      </c>
      <c r="B420" s="1" t="s">
        <v>1437</v>
      </c>
      <c r="C420" s="1" t="s">
        <v>123</v>
      </c>
      <c r="D420" s="1" t="s">
        <v>111</v>
      </c>
      <c r="E420" t="b">
        <v>0</v>
      </c>
      <c r="F420" s="1" t="s">
        <v>1027</v>
      </c>
      <c r="G420" s="1" t="s">
        <v>1438</v>
      </c>
      <c r="H420" s="1" t="s">
        <v>1439</v>
      </c>
      <c r="I420" s="1" t="s">
        <v>1440</v>
      </c>
    </row>
    <row r="421" spans="1:9" x14ac:dyDescent="0.25">
      <c r="A421" s="1" t="s">
        <v>121</v>
      </c>
      <c r="B421" s="1" t="s">
        <v>1441</v>
      </c>
      <c r="C421" s="1" t="s">
        <v>123</v>
      </c>
      <c r="D421" s="1" t="s">
        <v>111</v>
      </c>
      <c r="E421" t="b">
        <v>0</v>
      </c>
      <c r="F421" s="1" t="s">
        <v>1027</v>
      </c>
      <c r="G421" s="1" t="s">
        <v>1438</v>
      </c>
      <c r="H421" s="1" t="s">
        <v>1439</v>
      </c>
      <c r="I421" s="1" t="s">
        <v>1440</v>
      </c>
    </row>
    <row r="422" spans="1:9" x14ac:dyDescent="0.25">
      <c r="A422" s="1" t="s">
        <v>121</v>
      </c>
      <c r="B422" s="1" t="s">
        <v>1442</v>
      </c>
      <c r="C422" s="1" t="s">
        <v>123</v>
      </c>
      <c r="D422" s="1" t="s">
        <v>111</v>
      </c>
      <c r="E422" t="b">
        <v>0</v>
      </c>
      <c r="F422" s="1" t="s">
        <v>1027</v>
      </c>
      <c r="G422" s="1" t="s">
        <v>1439</v>
      </c>
      <c r="H422" s="1" t="s">
        <v>1443</v>
      </c>
      <c r="I422" s="1" t="s">
        <v>1444</v>
      </c>
    </row>
    <row r="423" spans="1:9" x14ac:dyDescent="0.25">
      <c r="A423" s="1" t="s">
        <v>121</v>
      </c>
      <c r="B423" s="1" t="s">
        <v>1445</v>
      </c>
      <c r="C423" s="1" t="s">
        <v>123</v>
      </c>
      <c r="D423" s="1" t="s">
        <v>111</v>
      </c>
      <c r="E423" t="b">
        <v>0</v>
      </c>
      <c r="F423" s="1" t="s">
        <v>1027</v>
      </c>
      <c r="G423" s="1" t="s">
        <v>1439</v>
      </c>
      <c r="H423" s="1" t="s">
        <v>1443</v>
      </c>
      <c r="I423" s="1" t="s">
        <v>1444</v>
      </c>
    </row>
    <row r="424" spans="1:9" x14ac:dyDescent="0.25">
      <c r="A424" s="1" t="s">
        <v>121</v>
      </c>
      <c r="B424" s="1" t="s">
        <v>1437</v>
      </c>
      <c r="C424" s="1" t="s">
        <v>123</v>
      </c>
      <c r="D424" s="1" t="s">
        <v>111</v>
      </c>
      <c r="E424" t="b">
        <v>0</v>
      </c>
      <c r="F424" s="1" t="s">
        <v>1027</v>
      </c>
      <c r="G424" s="1" t="s">
        <v>1443</v>
      </c>
      <c r="H424" s="1" t="s">
        <v>1446</v>
      </c>
      <c r="I424" s="1" t="s">
        <v>1447</v>
      </c>
    </row>
    <row r="425" spans="1:9" x14ac:dyDescent="0.25">
      <c r="A425" s="1" t="s">
        <v>121</v>
      </c>
      <c r="B425" s="1" t="s">
        <v>1448</v>
      </c>
      <c r="C425" s="1" t="s">
        <v>123</v>
      </c>
      <c r="D425" s="1" t="s">
        <v>111</v>
      </c>
      <c r="E425" t="b">
        <v>0</v>
      </c>
      <c r="F425" s="1" t="s">
        <v>1027</v>
      </c>
      <c r="G425" s="1" t="s">
        <v>1443</v>
      </c>
      <c r="H425" s="1" t="s">
        <v>1446</v>
      </c>
      <c r="I425" s="1" t="s">
        <v>1447</v>
      </c>
    </row>
    <row r="426" spans="1:9" x14ac:dyDescent="0.25">
      <c r="A426" s="1" t="s">
        <v>121</v>
      </c>
      <c r="B426" s="1" t="s">
        <v>1448</v>
      </c>
      <c r="C426" s="1" t="s">
        <v>123</v>
      </c>
      <c r="D426" s="1" t="s">
        <v>111</v>
      </c>
      <c r="E426" t="b">
        <v>0</v>
      </c>
      <c r="F426" s="1" t="s">
        <v>1027</v>
      </c>
      <c r="G426" s="1" t="s">
        <v>1446</v>
      </c>
      <c r="H426" s="1" t="s">
        <v>1447</v>
      </c>
      <c r="I426" s="1" t="s">
        <v>55</v>
      </c>
    </row>
    <row r="427" spans="1:9" x14ac:dyDescent="0.25">
      <c r="A427" s="1" t="s">
        <v>121</v>
      </c>
      <c r="B427" s="1" t="s">
        <v>1449</v>
      </c>
      <c r="C427" s="1" t="s">
        <v>123</v>
      </c>
      <c r="D427" s="1" t="s">
        <v>111</v>
      </c>
      <c r="E427" t="b">
        <v>0</v>
      </c>
      <c r="F427" s="1" t="s">
        <v>1027</v>
      </c>
      <c r="G427" s="1" t="s">
        <v>1450</v>
      </c>
      <c r="H427" s="1" t="s">
        <v>1451</v>
      </c>
      <c r="I427" s="1" t="s">
        <v>1452</v>
      </c>
    </row>
    <row r="428" spans="1:9" x14ac:dyDescent="0.25">
      <c r="A428" s="1" t="s">
        <v>121</v>
      </c>
      <c r="B428" s="1" t="s">
        <v>1453</v>
      </c>
      <c r="C428" s="1" t="s">
        <v>123</v>
      </c>
      <c r="D428" s="1" t="s">
        <v>111</v>
      </c>
      <c r="E428" t="b">
        <v>0</v>
      </c>
      <c r="F428" s="1" t="s">
        <v>1027</v>
      </c>
      <c r="G428" s="1" t="s">
        <v>1454</v>
      </c>
      <c r="H428" s="1" t="s">
        <v>1455</v>
      </c>
      <c r="I428" s="1" t="s">
        <v>1456</v>
      </c>
    </row>
    <row r="429" spans="1:9" x14ac:dyDescent="0.25">
      <c r="A429" s="1" t="s">
        <v>121</v>
      </c>
      <c r="B429" s="1" t="s">
        <v>1457</v>
      </c>
      <c r="C429" s="1" t="s">
        <v>4</v>
      </c>
      <c r="D429" s="1" t="s">
        <v>111</v>
      </c>
      <c r="E429" t="b">
        <v>1</v>
      </c>
      <c r="F429" s="1" t="s">
        <v>1027</v>
      </c>
      <c r="G429" s="1" t="s">
        <v>1458</v>
      </c>
      <c r="H429" s="1" t="s">
        <v>1459</v>
      </c>
      <c r="I429" s="1" t="s">
        <v>1460</v>
      </c>
    </row>
    <row r="430" spans="1:9" x14ac:dyDescent="0.25">
      <c r="A430" s="1" t="s">
        <v>630</v>
      </c>
      <c r="B430" s="1" t="s">
        <v>631</v>
      </c>
      <c r="C430" s="1" t="s">
        <v>11</v>
      </c>
      <c r="D430" s="1" t="s">
        <v>550</v>
      </c>
      <c r="E430" t="b">
        <v>0</v>
      </c>
      <c r="F430" s="1" t="s">
        <v>542</v>
      </c>
      <c r="G430" s="1" t="s">
        <v>632</v>
      </c>
      <c r="H430" s="1" t="s">
        <v>633</v>
      </c>
      <c r="I430" s="1" t="s">
        <v>634</v>
      </c>
    </row>
    <row r="431" spans="1:9" x14ac:dyDescent="0.25">
      <c r="A431" s="1" t="s">
        <v>2363</v>
      </c>
      <c r="B431" s="1" t="s">
        <v>2364</v>
      </c>
      <c r="C431" s="1" t="s">
        <v>19</v>
      </c>
      <c r="D431" s="1" t="s">
        <v>20</v>
      </c>
      <c r="E431" t="b">
        <v>0</v>
      </c>
      <c r="F431" s="1" t="s">
        <v>1027</v>
      </c>
      <c r="G431" s="1" t="s">
        <v>2365</v>
      </c>
      <c r="H431" s="1" t="s">
        <v>2366</v>
      </c>
      <c r="I431" s="1" t="s">
        <v>2367</v>
      </c>
    </row>
    <row r="432" spans="1:9" x14ac:dyDescent="0.25">
      <c r="A432" s="1" t="s">
        <v>2363</v>
      </c>
      <c r="B432" s="1" t="s">
        <v>2368</v>
      </c>
      <c r="C432" s="1" t="s">
        <v>19</v>
      </c>
      <c r="D432" s="1" t="s">
        <v>20</v>
      </c>
      <c r="E432" t="b">
        <v>0</v>
      </c>
      <c r="F432" s="1" t="s">
        <v>1027</v>
      </c>
      <c r="G432" s="1" t="s">
        <v>2366</v>
      </c>
      <c r="H432" s="1" t="s">
        <v>2369</v>
      </c>
      <c r="I432" s="1" t="s">
        <v>2370</v>
      </c>
    </row>
    <row r="433" spans="1:9" x14ac:dyDescent="0.25">
      <c r="A433" s="1" t="s">
        <v>2363</v>
      </c>
      <c r="B433" s="1" t="s">
        <v>2364</v>
      </c>
      <c r="C433" s="1" t="s">
        <v>19</v>
      </c>
      <c r="D433" s="1" t="s">
        <v>20</v>
      </c>
      <c r="E433" t="b">
        <v>0</v>
      </c>
      <c r="F433" s="1" t="s">
        <v>1027</v>
      </c>
      <c r="G433" s="1" t="s">
        <v>2369</v>
      </c>
      <c r="H433" s="1" t="s">
        <v>2370</v>
      </c>
      <c r="I433" s="1" t="s">
        <v>55</v>
      </c>
    </row>
    <row r="434" spans="1:9" x14ac:dyDescent="0.25">
      <c r="A434" s="1" t="s">
        <v>450</v>
      </c>
      <c r="B434" s="1" t="s">
        <v>451</v>
      </c>
      <c r="C434" s="1" t="s">
        <v>75</v>
      </c>
      <c r="D434" s="1" t="s">
        <v>12</v>
      </c>
      <c r="E434" t="b">
        <v>0</v>
      </c>
      <c r="F434" s="1" t="s">
        <v>13</v>
      </c>
      <c r="G434" s="1" t="s">
        <v>452</v>
      </c>
      <c r="H434" s="1" t="s">
        <v>453</v>
      </c>
      <c r="I434" s="1" t="s">
        <v>454</v>
      </c>
    </row>
    <row r="435" spans="1:9" x14ac:dyDescent="0.25">
      <c r="A435" s="1" t="s">
        <v>450</v>
      </c>
      <c r="B435" s="1" t="s">
        <v>451</v>
      </c>
      <c r="C435" s="1" t="s">
        <v>19</v>
      </c>
      <c r="D435" s="1" t="s">
        <v>12</v>
      </c>
      <c r="E435" t="b">
        <v>0</v>
      </c>
      <c r="F435" s="1" t="s">
        <v>13</v>
      </c>
      <c r="G435" s="1" t="s">
        <v>455</v>
      </c>
      <c r="H435" s="1" t="s">
        <v>456</v>
      </c>
      <c r="I435" s="1" t="s">
        <v>457</v>
      </c>
    </row>
    <row r="436" spans="1:9" x14ac:dyDescent="0.25">
      <c r="A436" s="1" t="s">
        <v>450</v>
      </c>
      <c r="B436" s="1" t="s">
        <v>2371</v>
      </c>
      <c r="C436" s="1" t="s">
        <v>11</v>
      </c>
      <c r="D436" s="1" t="s">
        <v>12</v>
      </c>
      <c r="E436" t="b">
        <v>0</v>
      </c>
      <c r="F436" s="1" t="s">
        <v>1027</v>
      </c>
      <c r="G436" s="1" t="s">
        <v>55</v>
      </c>
      <c r="H436" s="1" t="s">
        <v>2372</v>
      </c>
      <c r="I436" s="1" t="s">
        <v>2373</v>
      </c>
    </row>
    <row r="437" spans="1:9" x14ac:dyDescent="0.25">
      <c r="A437" s="1" t="s">
        <v>450</v>
      </c>
      <c r="B437" s="1" t="s">
        <v>2374</v>
      </c>
      <c r="C437" s="1" t="s">
        <v>11</v>
      </c>
      <c r="D437" s="1" t="s">
        <v>12</v>
      </c>
      <c r="E437" t="b">
        <v>0</v>
      </c>
      <c r="F437" s="1" t="s">
        <v>1027</v>
      </c>
      <c r="G437" s="1" t="s">
        <v>55</v>
      </c>
      <c r="H437" s="1" t="s">
        <v>2372</v>
      </c>
      <c r="I437" s="1" t="s">
        <v>2373</v>
      </c>
    </row>
    <row r="438" spans="1:9" x14ac:dyDescent="0.25">
      <c r="A438" s="1" t="s">
        <v>1461</v>
      </c>
      <c r="B438" s="1" t="s">
        <v>1462</v>
      </c>
      <c r="C438" s="1" t="s">
        <v>11</v>
      </c>
      <c r="D438" s="1" t="s">
        <v>12</v>
      </c>
      <c r="E438" t="b">
        <v>0</v>
      </c>
      <c r="F438" s="1" t="s">
        <v>1027</v>
      </c>
      <c r="G438" s="1" t="s">
        <v>1463</v>
      </c>
      <c r="H438" s="1" t="s">
        <v>1464</v>
      </c>
      <c r="I438" s="1" t="s">
        <v>1465</v>
      </c>
    </row>
    <row r="439" spans="1:9" x14ac:dyDescent="0.25">
      <c r="A439" s="1" t="s">
        <v>1461</v>
      </c>
      <c r="B439" s="1" t="s">
        <v>1466</v>
      </c>
      <c r="C439" s="1" t="s">
        <v>60</v>
      </c>
      <c r="D439" s="1" t="s">
        <v>12</v>
      </c>
      <c r="E439" t="b">
        <v>0</v>
      </c>
      <c r="F439" s="1" t="s">
        <v>1027</v>
      </c>
      <c r="G439" s="1" t="s">
        <v>1467</v>
      </c>
      <c r="H439" s="1" t="s">
        <v>1468</v>
      </c>
      <c r="I439" s="1" t="s">
        <v>1469</v>
      </c>
    </row>
    <row r="440" spans="1:9" x14ac:dyDescent="0.25">
      <c r="A440" s="1" t="s">
        <v>1461</v>
      </c>
      <c r="B440" s="1" t="s">
        <v>1470</v>
      </c>
      <c r="C440" s="1" t="s">
        <v>197</v>
      </c>
      <c r="D440" s="1" t="s">
        <v>12</v>
      </c>
      <c r="E440" t="b">
        <v>0</v>
      </c>
      <c r="F440" s="1" t="s">
        <v>1027</v>
      </c>
      <c r="G440" s="1" t="s">
        <v>55</v>
      </c>
      <c r="H440" s="1" t="s">
        <v>1471</v>
      </c>
      <c r="I440" s="1" t="s">
        <v>55</v>
      </c>
    </row>
    <row r="441" spans="1:9" x14ac:dyDescent="0.25">
      <c r="A441" s="1" t="s">
        <v>1461</v>
      </c>
      <c r="B441" s="1" t="s">
        <v>1472</v>
      </c>
      <c r="C441" s="1" t="s">
        <v>4</v>
      </c>
      <c r="D441" s="1" t="s">
        <v>12</v>
      </c>
      <c r="E441" t="b">
        <v>1</v>
      </c>
      <c r="F441" s="1" t="s">
        <v>1027</v>
      </c>
      <c r="G441" s="1" t="s">
        <v>55</v>
      </c>
      <c r="H441" s="1" t="s">
        <v>1473</v>
      </c>
      <c r="I441" s="1" t="s">
        <v>1474</v>
      </c>
    </row>
    <row r="442" spans="1:9" x14ac:dyDescent="0.25">
      <c r="A442" s="1" t="s">
        <v>1461</v>
      </c>
      <c r="B442" s="1" t="s">
        <v>1462</v>
      </c>
      <c r="C442" s="1" t="s">
        <v>4</v>
      </c>
      <c r="D442" s="1" t="s">
        <v>12</v>
      </c>
      <c r="E442" t="b">
        <v>1</v>
      </c>
      <c r="F442" s="1" t="s">
        <v>1027</v>
      </c>
      <c r="G442" s="1" t="s">
        <v>55</v>
      </c>
      <c r="H442" s="1" t="s">
        <v>1473</v>
      </c>
      <c r="I442" s="1" t="s">
        <v>1474</v>
      </c>
    </row>
    <row r="443" spans="1:9" x14ac:dyDescent="0.25">
      <c r="A443" s="1" t="s">
        <v>1461</v>
      </c>
      <c r="B443" s="1" t="s">
        <v>1475</v>
      </c>
      <c r="C443" s="1" t="s">
        <v>4</v>
      </c>
      <c r="D443" s="1" t="s">
        <v>12</v>
      </c>
      <c r="E443" t="b">
        <v>1</v>
      </c>
      <c r="F443" s="1" t="s">
        <v>1027</v>
      </c>
      <c r="G443" s="1" t="s">
        <v>55</v>
      </c>
      <c r="H443" s="1" t="s">
        <v>1473</v>
      </c>
      <c r="I443" s="1" t="s">
        <v>1474</v>
      </c>
    </row>
    <row r="444" spans="1:9" x14ac:dyDescent="0.25">
      <c r="A444" s="1" t="s">
        <v>1461</v>
      </c>
      <c r="B444" s="1" t="s">
        <v>1476</v>
      </c>
      <c r="C444" s="1" t="s">
        <v>4</v>
      </c>
      <c r="D444" s="1" t="s">
        <v>12</v>
      </c>
      <c r="E444" t="b">
        <v>1</v>
      </c>
      <c r="F444" s="1" t="s">
        <v>1027</v>
      </c>
      <c r="G444" s="1" t="s">
        <v>55</v>
      </c>
      <c r="H444" s="1" t="s">
        <v>1473</v>
      </c>
      <c r="I444" s="1" t="s">
        <v>1474</v>
      </c>
    </row>
    <row r="445" spans="1:9" x14ac:dyDescent="0.25">
      <c r="A445" s="1" t="s">
        <v>1461</v>
      </c>
      <c r="B445" s="1" t="s">
        <v>1477</v>
      </c>
      <c r="C445" s="1" t="s">
        <v>4</v>
      </c>
      <c r="D445" s="1" t="s">
        <v>12</v>
      </c>
      <c r="E445" t="b">
        <v>1</v>
      </c>
      <c r="F445" s="1" t="s">
        <v>1027</v>
      </c>
      <c r="G445" s="1" t="s">
        <v>1473</v>
      </c>
      <c r="H445" s="1" t="s">
        <v>1478</v>
      </c>
      <c r="I445" s="1" t="s">
        <v>1479</v>
      </c>
    </row>
    <row r="446" spans="1:9" x14ac:dyDescent="0.25">
      <c r="A446" s="1" t="s">
        <v>1461</v>
      </c>
      <c r="B446" s="1" t="s">
        <v>1480</v>
      </c>
      <c r="C446" s="1" t="s">
        <v>4</v>
      </c>
      <c r="D446" s="1" t="s">
        <v>12</v>
      </c>
      <c r="E446" t="b">
        <v>1</v>
      </c>
      <c r="F446" s="1" t="s">
        <v>1027</v>
      </c>
      <c r="G446" s="1" t="s">
        <v>1473</v>
      </c>
      <c r="H446" s="1" t="s">
        <v>1478</v>
      </c>
      <c r="I446" s="1" t="s">
        <v>1479</v>
      </c>
    </row>
    <row r="447" spans="1:9" x14ac:dyDescent="0.25">
      <c r="A447" s="1" t="s">
        <v>1461</v>
      </c>
      <c r="B447" s="1" t="s">
        <v>1481</v>
      </c>
      <c r="C447" s="1" t="s">
        <v>4</v>
      </c>
      <c r="D447" s="1" t="s">
        <v>12</v>
      </c>
      <c r="E447" t="b">
        <v>1</v>
      </c>
      <c r="F447" s="1" t="s">
        <v>1027</v>
      </c>
      <c r="G447" s="1" t="s">
        <v>1473</v>
      </c>
      <c r="H447" s="1" t="s">
        <v>1478</v>
      </c>
      <c r="I447" s="1" t="s">
        <v>1479</v>
      </c>
    </row>
    <row r="448" spans="1:9" x14ac:dyDescent="0.25">
      <c r="A448" s="1" t="s">
        <v>1461</v>
      </c>
      <c r="B448" s="1" t="s">
        <v>1482</v>
      </c>
      <c r="C448" s="1" t="s">
        <v>4</v>
      </c>
      <c r="D448" s="1" t="s">
        <v>12</v>
      </c>
      <c r="E448" t="b">
        <v>1</v>
      </c>
      <c r="F448" s="1" t="s">
        <v>1027</v>
      </c>
      <c r="G448" s="1" t="s">
        <v>1483</v>
      </c>
      <c r="H448" s="1" t="s">
        <v>1484</v>
      </c>
      <c r="I448" s="1" t="s">
        <v>1485</v>
      </c>
    </row>
    <row r="449" spans="1:9" x14ac:dyDescent="0.25">
      <c r="A449" s="1" t="s">
        <v>1461</v>
      </c>
      <c r="B449" s="1" t="s">
        <v>1462</v>
      </c>
      <c r="C449" s="1" t="s">
        <v>4</v>
      </c>
      <c r="D449" s="1" t="s">
        <v>12</v>
      </c>
      <c r="E449" t="b">
        <v>1</v>
      </c>
      <c r="F449" s="1" t="s">
        <v>1027</v>
      </c>
      <c r="G449" s="1" t="s">
        <v>1484</v>
      </c>
      <c r="H449" s="1" t="s">
        <v>1486</v>
      </c>
      <c r="I449" s="1" t="s">
        <v>1487</v>
      </c>
    </row>
    <row r="450" spans="1:9" x14ac:dyDescent="0.25">
      <c r="A450" s="1" t="s">
        <v>1461</v>
      </c>
      <c r="B450" s="1" t="s">
        <v>1472</v>
      </c>
      <c r="C450" s="1" t="s">
        <v>4</v>
      </c>
      <c r="D450" s="1" t="s">
        <v>12</v>
      </c>
      <c r="E450" t="b">
        <v>1</v>
      </c>
      <c r="F450" s="1" t="s">
        <v>1027</v>
      </c>
      <c r="G450" s="1" t="s">
        <v>1488</v>
      </c>
      <c r="H450" s="1" t="s">
        <v>1489</v>
      </c>
      <c r="I450" s="1" t="s">
        <v>1490</v>
      </c>
    </row>
    <row r="451" spans="1:9" x14ac:dyDescent="0.25">
      <c r="A451" s="1" t="s">
        <v>1461</v>
      </c>
      <c r="B451" s="1" t="s">
        <v>1491</v>
      </c>
      <c r="C451" s="1" t="s">
        <v>4</v>
      </c>
      <c r="D451" s="1" t="s">
        <v>12</v>
      </c>
      <c r="E451" t="b">
        <v>1</v>
      </c>
      <c r="F451" s="1" t="s">
        <v>1027</v>
      </c>
      <c r="G451" s="1" t="s">
        <v>1488</v>
      </c>
      <c r="H451" s="1" t="s">
        <v>1489</v>
      </c>
      <c r="I451" s="1" t="s">
        <v>1490</v>
      </c>
    </row>
    <row r="452" spans="1:9" x14ac:dyDescent="0.25">
      <c r="A452" s="1" t="s">
        <v>1461</v>
      </c>
      <c r="B452" s="1" t="s">
        <v>1472</v>
      </c>
      <c r="C452" s="1" t="s">
        <v>4</v>
      </c>
      <c r="D452" s="1" t="s">
        <v>12</v>
      </c>
      <c r="E452" t="b">
        <v>1</v>
      </c>
      <c r="F452" s="1" t="s">
        <v>1027</v>
      </c>
      <c r="G452" s="1" t="s">
        <v>1492</v>
      </c>
      <c r="H452" s="1" t="s">
        <v>1493</v>
      </c>
      <c r="I452" s="1" t="s">
        <v>1494</v>
      </c>
    </row>
    <row r="453" spans="1:9" x14ac:dyDescent="0.25">
      <c r="A453" s="1" t="s">
        <v>1461</v>
      </c>
      <c r="B453" s="1" t="s">
        <v>1475</v>
      </c>
      <c r="C453" s="1" t="s">
        <v>4</v>
      </c>
      <c r="D453" s="1" t="s">
        <v>12</v>
      </c>
      <c r="E453" t="b">
        <v>1</v>
      </c>
      <c r="F453" s="1" t="s">
        <v>1027</v>
      </c>
      <c r="G453" s="1" t="s">
        <v>1492</v>
      </c>
      <c r="H453" s="1" t="s">
        <v>1493</v>
      </c>
      <c r="I453" s="1" t="s">
        <v>1494</v>
      </c>
    </row>
    <row r="454" spans="1:9" x14ac:dyDescent="0.25">
      <c r="A454" s="1" t="s">
        <v>1461</v>
      </c>
      <c r="B454" s="1" t="s">
        <v>1476</v>
      </c>
      <c r="C454" s="1" t="s">
        <v>4</v>
      </c>
      <c r="D454" s="1" t="s">
        <v>12</v>
      </c>
      <c r="E454" t="b">
        <v>1</v>
      </c>
      <c r="F454" s="1" t="s">
        <v>1027</v>
      </c>
      <c r="G454" s="1" t="s">
        <v>1492</v>
      </c>
      <c r="H454" s="1" t="s">
        <v>1493</v>
      </c>
      <c r="I454" s="1" t="s">
        <v>1494</v>
      </c>
    </row>
    <row r="455" spans="1:9" x14ac:dyDescent="0.25">
      <c r="A455" s="1" t="s">
        <v>1461</v>
      </c>
      <c r="B455" s="1" t="s">
        <v>1495</v>
      </c>
      <c r="C455" s="1" t="s">
        <v>4</v>
      </c>
      <c r="D455" s="1" t="s">
        <v>12</v>
      </c>
      <c r="E455" t="b">
        <v>1</v>
      </c>
      <c r="F455" s="1" t="s">
        <v>1027</v>
      </c>
      <c r="G455" s="1" t="s">
        <v>1493</v>
      </c>
      <c r="H455" s="1" t="s">
        <v>1496</v>
      </c>
      <c r="I455" s="1" t="s">
        <v>1497</v>
      </c>
    </row>
    <row r="456" spans="1:9" x14ac:dyDescent="0.25">
      <c r="A456" s="1" t="s">
        <v>635</v>
      </c>
      <c r="B456" s="1" t="s">
        <v>636</v>
      </c>
      <c r="C456" s="1" t="s">
        <v>123</v>
      </c>
      <c r="D456" s="1" t="s">
        <v>111</v>
      </c>
      <c r="E456" t="b">
        <v>0</v>
      </c>
      <c r="F456" s="1" t="s">
        <v>542</v>
      </c>
      <c r="G456" s="1" t="s">
        <v>621</v>
      </c>
      <c r="H456" s="1" t="s">
        <v>637</v>
      </c>
      <c r="I456" s="1" t="s">
        <v>638</v>
      </c>
    </row>
    <row r="457" spans="1:9" x14ac:dyDescent="0.25">
      <c r="A457" s="1" t="s">
        <v>639</v>
      </c>
      <c r="B457" s="1" t="s">
        <v>640</v>
      </c>
      <c r="C457" s="1" t="s">
        <v>11</v>
      </c>
      <c r="D457" s="1" t="s">
        <v>111</v>
      </c>
      <c r="E457" t="b">
        <v>0</v>
      </c>
      <c r="F457" s="1" t="s">
        <v>542</v>
      </c>
      <c r="G457" s="1" t="s">
        <v>641</v>
      </c>
      <c r="H457" s="1" t="s">
        <v>642</v>
      </c>
      <c r="I457" s="1" t="s">
        <v>643</v>
      </c>
    </row>
    <row r="458" spans="1:9" x14ac:dyDescent="0.25">
      <c r="A458" s="1" t="s">
        <v>639</v>
      </c>
      <c r="B458" s="1" t="s">
        <v>644</v>
      </c>
      <c r="C458" s="1" t="s">
        <v>11</v>
      </c>
      <c r="D458" s="1" t="s">
        <v>111</v>
      </c>
      <c r="E458" t="b">
        <v>0</v>
      </c>
      <c r="F458" s="1" t="s">
        <v>542</v>
      </c>
      <c r="G458" s="1" t="s">
        <v>641</v>
      </c>
      <c r="H458" s="1" t="s">
        <v>642</v>
      </c>
      <c r="I458" s="1" t="s">
        <v>643</v>
      </c>
    </row>
    <row r="459" spans="1:9" x14ac:dyDescent="0.25">
      <c r="A459" s="1" t="s">
        <v>639</v>
      </c>
      <c r="B459" s="1" t="s">
        <v>645</v>
      </c>
      <c r="C459" s="1" t="s">
        <v>11</v>
      </c>
      <c r="D459" s="1" t="s">
        <v>111</v>
      </c>
      <c r="E459" t="b">
        <v>0</v>
      </c>
      <c r="F459" s="1" t="s">
        <v>542</v>
      </c>
      <c r="G459" s="1" t="s">
        <v>641</v>
      </c>
      <c r="H459" s="1" t="s">
        <v>642</v>
      </c>
      <c r="I459" s="1" t="s">
        <v>643</v>
      </c>
    </row>
    <row r="460" spans="1:9" x14ac:dyDescent="0.25">
      <c r="A460" s="1" t="s">
        <v>639</v>
      </c>
      <c r="B460" s="1" t="s">
        <v>646</v>
      </c>
      <c r="C460" s="1" t="s">
        <v>11</v>
      </c>
      <c r="D460" s="1" t="s">
        <v>111</v>
      </c>
      <c r="E460" t="b">
        <v>0</v>
      </c>
      <c r="F460" s="1" t="s">
        <v>542</v>
      </c>
      <c r="G460" s="1" t="s">
        <v>641</v>
      </c>
      <c r="H460" s="1" t="s">
        <v>642</v>
      </c>
      <c r="I460" s="1" t="s">
        <v>643</v>
      </c>
    </row>
    <row r="461" spans="1:9" x14ac:dyDescent="0.25">
      <c r="A461" s="1" t="s">
        <v>639</v>
      </c>
      <c r="B461" s="1" t="s">
        <v>647</v>
      </c>
      <c r="C461" s="1" t="s">
        <v>11</v>
      </c>
      <c r="D461" s="1" t="s">
        <v>111</v>
      </c>
      <c r="E461" t="b">
        <v>0</v>
      </c>
      <c r="F461" s="1" t="s">
        <v>542</v>
      </c>
      <c r="G461" s="1" t="s">
        <v>641</v>
      </c>
      <c r="H461" s="1" t="s">
        <v>642</v>
      </c>
      <c r="I461" s="1" t="s">
        <v>643</v>
      </c>
    </row>
    <row r="462" spans="1:9" x14ac:dyDescent="0.25">
      <c r="A462" s="1" t="s">
        <v>639</v>
      </c>
      <c r="B462" s="1" t="s">
        <v>648</v>
      </c>
      <c r="C462" s="1" t="s">
        <v>11</v>
      </c>
      <c r="D462" s="1" t="s">
        <v>111</v>
      </c>
      <c r="E462" t="b">
        <v>0</v>
      </c>
      <c r="F462" s="1" t="s">
        <v>542</v>
      </c>
      <c r="G462" s="1" t="s">
        <v>641</v>
      </c>
      <c r="H462" s="1" t="s">
        <v>642</v>
      </c>
      <c r="I462" s="1" t="s">
        <v>643</v>
      </c>
    </row>
    <row r="463" spans="1:9" x14ac:dyDescent="0.25">
      <c r="A463" s="1" t="s">
        <v>1498</v>
      </c>
      <c r="B463" s="1" t="s">
        <v>1499</v>
      </c>
      <c r="C463" s="1" t="s">
        <v>19</v>
      </c>
      <c r="D463" s="1" t="s">
        <v>111</v>
      </c>
      <c r="E463" t="b">
        <v>0</v>
      </c>
      <c r="F463" s="1" t="s">
        <v>1027</v>
      </c>
      <c r="G463" s="1" t="s">
        <v>1500</v>
      </c>
      <c r="H463" s="1" t="s">
        <v>1501</v>
      </c>
      <c r="I463" s="1" t="s">
        <v>1502</v>
      </c>
    </row>
    <row r="464" spans="1:9" x14ac:dyDescent="0.25">
      <c r="A464" s="1" t="s">
        <v>1503</v>
      </c>
      <c r="B464" s="1" t="s">
        <v>1504</v>
      </c>
      <c r="C464" s="1" t="s">
        <v>19</v>
      </c>
      <c r="D464" s="1" t="s">
        <v>20</v>
      </c>
      <c r="E464" t="b">
        <v>0</v>
      </c>
      <c r="F464" s="1" t="s">
        <v>1027</v>
      </c>
      <c r="G464" s="1" t="s">
        <v>1505</v>
      </c>
      <c r="H464" s="1" t="s">
        <v>1506</v>
      </c>
      <c r="I464" s="1" t="s">
        <v>1507</v>
      </c>
    </row>
    <row r="465" spans="1:9" x14ac:dyDescent="0.25">
      <c r="A465" s="1" t="s">
        <v>1503</v>
      </c>
      <c r="B465" s="1" t="s">
        <v>1508</v>
      </c>
      <c r="C465" s="1" t="s">
        <v>19</v>
      </c>
      <c r="D465" s="1" t="s">
        <v>20</v>
      </c>
      <c r="E465" t="b">
        <v>0</v>
      </c>
      <c r="F465" s="1" t="s">
        <v>1027</v>
      </c>
      <c r="G465" s="1" t="s">
        <v>1505</v>
      </c>
      <c r="H465" s="1" t="s">
        <v>1506</v>
      </c>
      <c r="I465" s="1" t="s">
        <v>1507</v>
      </c>
    </row>
    <row r="466" spans="1:9" x14ac:dyDescent="0.25">
      <c r="A466" s="1" t="s">
        <v>458</v>
      </c>
      <c r="B466" s="1" t="s">
        <v>459</v>
      </c>
      <c r="C466" s="1" t="s">
        <v>75</v>
      </c>
      <c r="D466" s="1" t="s">
        <v>76</v>
      </c>
      <c r="E466" t="b">
        <v>0</v>
      </c>
      <c r="F466" s="1" t="s">
        <v>13</v>
      </c>
      <c r="G466" s="1" t="s">
        <v>55</v>
      </c>
      <c r="H466" s="1" t="s">
        <v>460</v>
      </c>
      <c r="I466" s="1" t="s">
        <v>461</v>
      </c>
    </row>
    <row r="467" spans="1:9" x14ac:dyDescent="0.25">
      <c r="A467" s="1" t="s">
        <v>458</v>
      </c>
      <c r="B467" s="1" t="s">
        <v>462</v>
      </c>
      <c r="C467" s="1" t="s">
        <v>75</v>
      </c>
      <c r="D467" s="1" t="s">
        <v>76</v>
      </c>
      <c r="E467" t="b">
        <v>0</v>
      </c>
      <c r="F467" s="1" t="s">
        <v>13</v>
      </c>
      <c r="G467" s="1" t="s">
        <v>463</v>
      </c>
      <c r="H467" s="1" t="s">
        <v>464</v>
      </c>
      <c r="I467" s="1" t="s">
        <v>465</v>
      </c>
    </row>
    <row r="468" spans="1:9" x14ac:dyDescent="0.25">
      <c r="A468" s="1" t="s">
        <v>649</v>
      </c>
      <c r="B468" s="1" t="s">
        <v>650</v>
      </c>
      <c r="C468" s="1" t="s">
        <v>11</v>
      </c>
      <c r="D468" s="1" t="s">
        <v>111</v>
      </c>
      <c r="E468" t="b">
        <v>0</v>
      </c>
      <c r="F468" s="1" t="s">
        <v>542</v>
      </c>
      <c r="G468" s="1" t="s">
        <v>651</v>
      </c>
      <c r="H468" s="1" t="s">
        <v>652</v>
      </c>
      <c r="I468" s="1" t="s">
        <v>653</v>
      </c>
    </row>
    <row r="469" spans="1:9" x14ac:dyDescent="0.25">
      <c r="A469" s="1" t="s">
        <v>649</v>
      </c>
      <c r="B469" s="1" t="s">
        <v>654</v>
      </c>
      <c r="C469" s="1" t="s">
        <v>11</v>
      </c>
      <c r="D469" s="1" t="s">
        <v>111</v>
      </c>
      <c r="E469" t="b">
        <v>0</v>
      </c>
      <c r="F469" s="1" t="s">
        <v>542</v>
      </c>
      <c r="G469" s="1" t="s">
        <v>651</v>
      </c>
      <c r="H469" s="1" t="s">
        <v>652</v>
      </c>
      <c r="I469" s="1" t="s">
        <v>653</v>
      </c>
    </row>
    <row r="470" spans="1:9" x14ac:dyDescent="0.25">
      <c r="A470" s="1" t="s">
        <v>649</v>
      </c>
      <c r="B470" s="1" t="s">
        <v>1509</v>
      </c>
      <c r="C470" s="1" t="s">
        <v>11</v>
      </c>
      <c r="D470" s="1" t="s">
        <v>111</v>
      </c>
      <c r="E470" t="b">
        <v>0</v>
      </c>
      <c r="F470" s="1" t="s">
        <v>1027</v>
      </c>
      <c r="G470" s="1" t="s">
        <v>1510</v>
      </c>
      <c r="H470" s="1" t="s">
        <v>1511</v>
      </c>
      <c r="I470" s="1" t="s">
        <v>1512</v>
      </c>
    </row>
    <row r="471" spans="1:9" x14ac:dyDescent="0.25">
      <c r="A471" s="1" t="s">
        <v>649</v>
      </c>
      <c r="B471" s="1" t="s">
        <v>1513</v>
      </c>
      <c r="C471" s="1" t="s">
        <v>11</v>
      </c>
      <c r="D471" s="1" t="s">
        <v>111</v>
      </c>
      <c r="E471" t="b">
        <v>0</v>
      </c>
      <c r="F471" s="1" t="s">
        <v>1027</v>
      </c>
      <c r="G471" s="1" t="s">
        <v>1510</v>
      </c>
      <c r="H471" s="1" t="s">
        <v>1511</v>
      </c>
      <c r="I471" s="1" t="s">
        <v>1512</v>
      </c>
    </row>
    <row r="472" spans="1:9" x14ac:dyDescent="0.25">
      <c r="A472" s="1" t="s">
        <v>2375</v>
      </c>
      <c r="B472" s="1" t="s">
        <v>2376</v>
      </c>
      <c r="C472" s="1" t="s">
        <v>4</v>
      </c>
      <c r="D472" s="1" t="s">
        <v>12</v>
      </c>
      <c r="E472" t="b">
        <v>1</v>
      </c>
      <c r="F472" s="1" t="s">
        <v>1027</v>
      </c>
      <c r="G472" s="1" t="s">
        <v>55</v>
      </c>
      <c r="H472" s="1" t="s">
        <v>2377</v>
      </c>
      <c r="I472" s="1" t="s">
        <v>2378</v>
      </c>
    </row>
    <row r="473" spans="1:9" x14ac:dyDescent="0.25">
      <c r="A473" s="1" t="s">
        <v>1514</v>
      </c>
      <c r="B473" s="1" t="s">
        <v>1515</v>
      </c>
      <c r="C473" s="1" t="s">
        <v>11</v>
      </c>
      <c r="D473" s="1" t="s">
        <v>111</v>
      </c>
      <c r="E473" t="b">
        <v>0</v>
      </c>
      <c r="F473" s="1" t="s">
        <v>1027</v>
      </c>
      <c r="G473" s="1" t="s">
        <v>55</v>
      </c>
      <c r="H473" s="1" t="s">
        <v>1516</v>
      </c>
      <c r="I473" s="1" t="s">
        <v>1517</v>
      </c>
    </row>
    <row r="474" spans="1:9" x14ac:dyDescent="0.25">
      <c r="A474" s="1" t="s">
        <v>2379</v>
      </c>
      <c r="B474" s="1" t="s">
        <v>2380</v>
      </c>
      <c r="C474" s="1" t="s">
        <v>19</v>
      </c>
      <c r="D474" s="1" t="s">
        <v>20</v>
      </c>
      <c r="E474" t="b">
        <v>1</v>
      </c>
      <c r="F474" s="1" t="s">
        <v>1027</v>
      </c>
      <c r="G474" s="1" t="s">
        <v>2381</v>
      </c>
      <c r="H474" s="1" t="s">
        <v>2382</v>
      </c>
      <c r="I474" s="1" t="s">
        <v>2383</v>
      </c>
    </row>
    <row r="475" spans="1:9" x14ac:dyDescent="0.25">
      <c r="A475" s="1" t="s">
        <v>2379</v>
      </c>
      <c r="B475" s="1" t="s">
        <v>2384</v>
      </c>
      <c r="C475" s="1" t="s">
        <v>19</v>
      </c>
      <c r="D475" s="1" t="s">
        <v>20</v>
      </c>
      <c r="E475" t="b">
        <v>1</v>
      </c>
      <c r="F475" s="1" t="s">
        <v>1027</v>
      </c>
      <c r="G475" s="1" t="s">
        <v>2381</v>
      </c>
      <c r="H475" s="1" t="s">
        <v>2382</v>
      </c>
      <c r="I475" s="1" t="s">
        <v>2383</v>
      </c>
    </row>
    <row r="476" spans="1:9" x14ac:dyDescent="0.25">
      <c r="A476" s="1" t="s">
        <v>2379</v>
      </c>
      <c r="B476" s="1" t="s">
        <v>2385</v>
      </c>
      <c r="C476" s="1" t="s">
        <v>19</v>
      </c>
      <c r="D476" s="1" t="s">
        <v>20</v>
      </c>
      <c r="E476" t="b">
        <v>1</v>
      </c>
      <c r="F476" s="1" t="s">
        <v>1027</v>
      </c>
      <c r="G476" s="1" t="s">
        <v>2381</v>
      </c>
      <c r="H476" s="1" t="s">
        <v>2382</v>
      </c>
      <c r="I476" s="1" t="s">
        <v>2383</v>
      </c>
    </row>
    <row r="477" spans="1:9" x14ac:dyDescent="0.25">
      <c r="A477" s="1" t="s">
        <v>2379</v>
      </c>
      <c r="B477" s="1" t="s">
        <v>2386</v>
      </c>
      <c r="C477" s="1" t="s">
        <v>19</v>
      </c>
      <c r="D477" s="1" t="s">
        <v>20</v>
      </c>
      <c r="E477" t="b">
        <v>1</v>
      </c>
      <c r="F477" s="1" t="s">
        <v>1027</v>
      </c>
      <c r="G477" s="1" t="s">
        <v>2381</v>
      </c>
      <c r="H477" s="1" t="s">
        <v>2382</v>
      </c>
      <c r="I477" s="1" t="s">
        <v>2383</v>
      </c>
    </row>
    <row r="478" spans="1:9" x14ac:dyDescent="0.25">
      <c r="A478" s="1" t="s">
        <v>2379</v>
      </c>
      <c r="B478" s="1" t="s">
        <v>2387</v>
      </c>
      <c r="C478" s="1" t="s">
        <v>19</v>
      </c>
      <c r="D478" s="1" t="s">
        <v>20</v>
      </c>
      <c r="E478" t="b">
        <v>1</v>
      </c>
      <c r="F478" s="1" t="s">
        <v>1027</v>
      </c>
      <c r="G478" s="1" t="s">
        <v>2381</v>
      </c>
      <c r="H478" s="1" t="s">
        <v>2382</v>
      </c>
      <c r="I478" s="1" t="s">
        <v>2383</v>
      </c>
    </row>
    <row r="479" spans="1:9" x14ac:dyDescent="0.25">
      <c r="A479" s="1" t="s">
        <v>2379</v>
      </c>
      <c r="B479" s="1" t="s">
        <v>2388</v>
      </c>
      <c r="C479" s="1" t="s">
        <v>19</v>
      </c>
      <c r="D479" s="1" t="s">
        <v>20</v>
      </c>
      <c r="E479" t="b">
        <v>1</v>
      </c>
      <c r="F479" s="1" t="s">
        <v>1027</v>
      </c>
      <c r="G479" s="1" t="s">
        <v>2381</v>
      </c>
      <c r="H479" s="1" t="s">
        <v>2382</v>
      </c>
      <c r="I479" s="1" t="s">
        <v>2383</v>
      </c>
    </row>
    <row r="480" spans="1:9" x14ac:dyDescent="0.25">
      <c r="A480" s="1" t="s">
        <v>2379</v>
      </c>
      <c r="B480" s="1" t="s">
        <v>2389</v>
      </c>
      <c r="C480" s="1" t="s">
        <v>11</v>
      </c>
      <c r="D480" s="1" t="s">
        <v>12</v>
      </c>
      <c r="E480" t="b">
        <v>0</v>
      </c>
      <c r="F480" s="1" t="s">
        <v>1027</v>
      </c>
      <c r="G480" s="1" t="s">
        <v>2390</v>
      </c>
      <c r="H480" s="1" t="s">
        <v>2391</v>
      </c>
      <c r="I480" s="1" t="s">
        <v>2392</v>
      </c>
    </row>
    <row r="481" spans="1:9" x14ac:dyDescent="0.25">
      <c r="A481" s="1" t="s">
        <v>2393</v>
      </c>
      <c r="B481" s="1" t="s">
        <v>2394</v>
      </c>
      <c r="C481" s="1" t="s">
        <v>11</v>
      </c>
      <c r="D481" s="1" t="s">
        <v>111</v>
      </c>
      <c r="E481" t="b">
        <v>0</v>
      </c>
      <c r="F481" s="1" t="s">
        <v>1027</v>
      </c>
      <c r="G481" s="1" t="s">
        <v>2395</v>
      </c>
      <c r="H481" s="1" t="s">
        <v>2396</v>
      </c>
      <c r="I481" s="1" t="s">
        <v>2397</v>
      </c>
    </row>
    <row r="482" spans="1:9" x14ac:dyDescent="0.25">
      <c r="A482" s="1" t="s">
        <v>2393</v>
      </c>
      <c r="B482" s="1" t="s">
        <v>2398</v>
      </c>
      <c r="C482" s="1" t="s">
        <v>11</v>
      </c>
      <c r="D482" s="1" t="s">
        <v>111</v>
      </c>
      <c r="E482" t="b">
        <v>0</v>
      </c>
      <c r="F482" s="1" t="s">
        <v>1027</v>
      </c>
      <c r="G482" s="1" t="s">
        <v>2395</v>
      </c>
      <c r="H482" s="1" t="s">
        <v>2396</v>
      </c>
      <c r="I482" s="1" t="s">
        <v>2397</v>
      </c>
    </row>
    <row r="483" spans="1:9" x14ac:dyDescent="0.25">
      <c r="A483" s="1" t="s">
        <v>2393</v>
      </c>
      <c r="B483" s="1" t="s">
        <v>2399</v>
      </c>
      <c r="C483" s="1" t="s">
        <v>11</v>
      </c>
      <c r="D483" s="1" t="s">
        <v>111</v>
      </c>
      <c r="E483" t="b">
        <v>0</v>
      </c>
      <c r="F483" s="1" t="s">
        <v>1027</v>
      </c>
      <c r="G483" s="1" t="s">
        <v>2395</v>
      </c>
      <c r="H483" s="1" t="s">
        <v>2396</v>
      </c>
      <c r="I483" s="1" t="s">
        <v>2397</v>
      </c>
    </row>
    <row r="484" spans="1:9" x14ac:dyDescent="0.25">
      <c r="A484" s="1" t="s">
        <v>2393</v>
      </c>
      <c r="B484" s="1" t="s">
        <v>2400</v>
      </c>
      <c r="C484" s="1" t="s">
        <v>11</v>
      </c>
      <c r="D484" s="1" t="s">
        <v>111</v>
      </c>
      <c r="E484" t="b">
        <v>0</v>
      </c>
      <c r="F484" s="1" t="s">
        <v>1027</v>
      </c>
      <c r="G484" s="1" t="s">
        <v>2395</v>
      </c>
      <c r="H484" s="1" t="s">
        <v>2396</v>
      </c>
      <c r="I484" s="1" t="s">
        <v>2397</v>
      </c>
    </row>
    <row r="485" spans="1:9" x14ac:dyDescent="0.25">
      <c r="A485" s="1" t="s">
        <v>2401</v>
      </c>
      <c r="B485" s="1" t="s">
        <v>2402</v>
      </c>
      <c r="C485" s="1" t="s">
        <v>11</v>
      </c>
      <c r="D485" s="1" t="s">
        <v>12</v>
      </c>
      <c r="E485" t="b">
        <v>1</v>
      </c>
      <c r="F485" s="1" t="s">
        <v>1027</v>
      </c>
      <c r="G485" s="1" t="s">
        <v>2403</v>
      </c>
      <c r="H485" s="1" t="s">
        <v>2404</v>
      </c>
      <c r="I485" s="1" t="s">
        <v>2405</v>
      </c>
    </row>
    <row r="486" spans="1:9" x14ac:dyDescent="0.25">
      <c r="A486" s="1" t="s">
        <v>2401</v>
      </c>
      <c r="B486" s="1" t="s">
        <v>2402</v>
      </c>
      <c r="C486" s="1" t="s">
        <v>11</v>
      </c>
      <c r="D486" s="1" t="s">
        <v>12</v>
      </c>
      <c r="E486" t="b">
        <v>0</v>
      </c>
      <c r="F486" s="1" t="s">
        <v>1027</v>
      </c>
      <c r="G486" s="1" t="s">
        <v>2406</v>
      </c>
      <c r="H486" s="1" t="s">
        <v>2407</v>
      </c>
      <c r="I486" s="1" t="s">
        <v>55</v>
      </c>
    </row>
    <row r="487" spans="1:9" x14ac:dyDescent="0.25">
      <c r="A487" s="1" t="s">
        <v>2401</v>
      </c>
      <c r="B487" s="1" t="s">
        <v>2402</v>
      </c>
      <c r="C487" s="1" t="s">
        <v>11</v>
      </c>
      <c r="D487" s="1" t="s">
        <v>12</v>
      </c>
      <c r="E487" t="b">
        <v>0</v>
      </c>
      <c r="F487" s="1" t="s">
        <v>1027</v>
      </c>
      <c r="G487" s="1" t="s">
        <v>2408</v>
      </c>
      <c r="H487" s="1" t="s">
        <v>2409</v>
      </c>
      <c r="I487" s="1" t="s">
        <v>2410</v>
      </c>
    </row>
    <row r="488" spans="1:9" x14ac:dyDescent="0.25">
      <c r="A488" s="1" t="s">
        <v>2401</v>
      </c>
      <c r="B488" s="1" t="s">
        <v>2402</v>
      </c>
      <c r="C488" s="1" t="s">
        <v>60</v>
      </c>
      <c r="D488" s="1" t="s">
        <v>12</v>
      </c>
      <c r="E488" t="b">
        <v>0</v>
      </c>
      <c r="F488" s="1" t="s">
        <v>1027</v>
      </c>
      <c r="G488" s="1" t="s">
        <v>2411</v>
      </c>
      <c r="H488" s="1" t="s">
        <v>2412</v>
      </c>
      <c r="I488" s="1" t="s">
        <v>2413</v>
      </c>
    </row>
    <row r="489" spans="1:9" x14ac:dyDescent="0.25">
      <c r="A489" s="1" t="s">
        <v>655</v>
      </c>
      <c r="B489" s="1" t="s">
        <v>656</v>
      </c>
      <c r="C489" s="1" t="s">
        <v>11</v>
      </c>
      <c r="D489" s="1" t="s">
        <v>550</v>
      </c>
      <c r="E489" t="b">
        <v>0</v>
      </c>
      <c r="F489" s="1" t="s">
        <v>542</v>
      </c>
      <c r="G489" s="1" t="s">
        <v>657</v>
      </c>
      <c r="H489" s="1" t="s">
        <v>658</v>
      </c>
      <c r="I489" s="1" t="s">
        <v>659</v>
      </c>
    </row>
    <row r="490" spans="1:9" x14ac:dyDescent="0.25">
      <c r="A490" s="1" t="s">
        <v>655</v>
      </c>
      <c r="B490" s="1" t="s">
        <v>1518</v>
      </c>
      <c r="C490" s="1" t="s">
        <v>19</v>
      </c>
      <c r="D490" s="1" t="s">
        <v>167</v>
      </c>
      <c r="E490" t="b">
        <v>0</v>
      </c>
      <c r="F490" s="1" t="s">
        <v>1027</v>
      </c>
      <c r="G490" s="1" t="s">
        <v>1519</v>
      </c>
      <c r="H490" s="1" t="s">
        <v>1520</v>
      </c>
      <c r="I490" s="1" t="s">
        <v>1521</v>
      </c>
    </row>
    <row r="491" spans="1:9" x14ac:dyDescent="0.25">
      <c r="A491" s="1" t="s">
        <v>857</v>
      </c>
      <c r="B491" s="1" t="s">
        <v>858</v>
      </c>
      <c r="C491" s="1" t="s">
        <v>19</v>
      </c>
      <c r="D491" s="1" t="s">
        <v>669</v>
      </c>
      <c r="E491" t="b">
        <v>0</v>
      </c>
      <c r="F491" s="1" t="s">
        <v>542</v>
      </c>
      <c r="G491" s="1" t="s">
        <v>859</v>
      </c>
      <c r="H491" s="1" t="s">
        <v>860</v>
      </c>
      <c r="I491" s="1" t="s">
        <v>861</v>
      </c>
    </row>
    <row r="492" spans="1:9" x14ac:dyDescent="0.25">
      <c r="A492" s="1" t="s">
        <v>1522</v>
      </c>
      <c r="B492" s="1" t="s">
        <v>1523</v>
      </c>
      <c r="C492" s="1" t="s">
        <v>11</v>
      </c>
      <c r="D492" s="1" t="s">
        <v>111</v>
      </c>
      <c r="E492" t="b">
        <v>0</v>
      </c>
      <c r="F492" s="1" t="s">
        <v>1027</v>
      </c>
      <c r="G492" s="1" t="s">
        <v>1524</v>
      </c>
      <c r="H492" s="1" t="s">
        <v>1525</v>
      </c>
      <c r="I492" s="1" t="s">
        <v>1526</v>
      </c>
    </row>
    <row r="493" spans="1:9" x14ac:dyDescent="0.25">
      <c r="A493" s="1" t="s">
        <v>862</v>
      </c>
      <c r="B493" s="1" t="s">
        <v>863</v>
      </c>
      <c r="C493" s="1" t="s">
        <v>11</v>
      </c>
      <c r="D493" s="1" t="s">
        <v>111</v>
      </c>
      <c r="E493" t="b">
        <v>0</v>
      </c>
      <c r="F493" s="1" t="s">
        <v>542</v>
      </c>
      <c r="G493" s="1" t="s">
        <v>695</v>
      </c>
      <c r="H493" s="1" t="s">
        <v>864</v>
      </c>
      <c r="I493" s="1" t="s">
        <v>55</v>
      </c>
    </row>
    <row r="494" spans="1:9" x14ac:dyDescent="0.25">
      <c r="A494" s="1" t="s">
        <v>862</v>
      </c>
      <c r="B494" s="1" t="s">
        <v>865</v>
      </c>
      <c r="C494" s="1" t="s">
        <v>11</v>
      </c>
      <c r="D494" s="1" t="s">
        <v>111</v>
      </c>
      <c r="E494" t="b">
        <v>0</v>
      </c>
      <c r="F494" s="1" t="s">
        <v>542</v>
      </c>
      <c r="G494" s="1" t="s">
        <v>695</v>
      </c>
      <c r="H494" s="1" t="s">
        <v>864</v>
      </c>
      <c r="I494" s="1" t="s">
        <v>55</v>
      </c>
    </row>
    <row r="495" spans="1:9" x14ac:dyDescent="0.25">
      <c r="A495" s="1" t="s">
        <v>862</v>
      </c>
      <c r="B495" s="1" t="s">
        <v>2414</v>
      </c>
      <c r="C495" s="1" t="s">
        <v>11</v>
      </c>
      <c r="D495" s="1" t="s">
        <v>111</v>
      </c>
      <c r="E495" t="b">
        <v>0</v>
      </c>
      <c r="F495" s="1" t="s">
        <v>1027</v>
      </c>
      <c r="G495" s="1" t="s">
        <v>2415</v>
      </c>
      <c r="H495" s="1" t="s">
        <v>2416</v>
      </c>
      <c r="I495" s="1" t="s">
        <v>2417</v>
      </c>
    </row>
    <row r="496" spans="1:9" x14ac:dyDescent="0.25">
      <c r="A496" s="1" t="s">
        <v>862</v>
      </c>
      <c r="B496" s="1" t="s">
        <v>863</v>
      </c>
      <c r="C496" s="1" t="s">
        <v>11</v>
      </c>
      <c r="D496" s="1" t="s">
        <v>111</v>
      </c>
      <c r="E496" t="b">
        <v>0</v>
      </c>
      <c r="F496" s="1" t="s">
        <v>1027</v>
      </c>
      <c r="G496" s="1" t="s">
        <v>2415</v>
      </c>
      <c r="H496" s="1" t="s">
        <v>2416</v>
      </c>
      <c r="I496" s="1" t="s">
        <v>2417</v>
      </c>
    </row>
    <row r="497" spans="1:9" x14ac:dyDescent="0.25">
      <c r="A497" s="1" t="s">
        <v>1527</v>
      </c>
      <c r="B497" s="1" t="s">
        <v>1528</v>
      </c>
      <c r="C497" s="1" t="s">
        <v>11</v>
      </c>
      <c r="D497" s="1" t="s">
        <v>61</v>
      </c>
      <c r="E497" t="b">
        <v>0</v>
      </c>
      <c r="F497" s="1" t="s">
        <v>1027</v>
      </c>
      <c r="G497" s="1" t="s">
        <v>1529</v>
      </c>
      <c r="H497" s="1" t="s">
        <v>1530</v>
      </c>
      <c r="I497" s="1" t="s">
        <v>1531</v>
      </c>
    </row>
    <row r="498" spans="1:9" x14ac:dyDescent="0.25">
      <c r="A498" s="1" t="s">
        <v>1527</v>
      </c>
      <c r="B498" s="1" t="s">
        <v>1532</v>
      </c>
      <c r="C498" s="1" t="s">
        <v>11</v>
      </c>
      <c r="D498" s="1" t="s">
        <v>61</v>
      </c>
      <c r="E498" t="b">
        <v>0</v>
      </c>
      <c r="F498" s="1" t="s">
        <v>1027</v>
      </c>
      <c r="G498" s="1" t="s">
        <v>1529</v>
      </c>
      <c r="H498" s="1" t="s">
        <v>1530</v>
      </c>
      <c r="I498" s="1" t="s">
        <v>1531</v>
      </c>
    </row>
    <row r="499" spans="1:9" x14ac:dyDescent="0.25">
      <c r="A499" s="1" t="s">
        <v>1527</v>
      </c>
      <c r="B499" s="1" t="s">
        <v>1533</v>
      </c>
      <c r="C499" s="1" t="s">
        <v>11</v>
      </c>
      <c r="D499" s="1" t="s">
        <v>61</v>
      </c>
      <c r="E499" t="b">
        <v>0</v>
      </c>
      <c r="F499" s="1" t="s">
        <v>1027</v>
      </c>
      <c r="G499" s="1" t="s">
        <v>1529</v>
      </c>
      <c r="H499" s="1" t="s">
        <v>1530</v>
      </c>
      <c r="I499" s="1" t="s">
        <v>1531</v>
      </c>
    </row>
    <row r="500" spans="1:9" x14ac:dyDescent="0.25">
      <c r="A500" s="1" t="s">
        <v>660</v>
      </c>
      <c r="B500" s="1" t="s">
        <v>661</v>
      </c>
      <c r="C500" s="1" t="s">
        <v>19</v>
      </c>
      <c r="D500" s="1" t="s">
        <v>111</v>
      </c>
      <c r="E500" t="b">
        <v>0</v>
      </c>
      <c r="F500" s="1" t="s">
        <v>542</v>
      </c>
      <c r="G500" s="1" t="s">
        <v>662</v>
      </c>
      <c r="H500" s="1" t="s">
        <v>663</v>
      </c>
      <c r="I500" s="1" t="s">
        <v>55</v>
      </c>
    </row>
    <row r="501" spans="1:9" x14ac:dyDescent="0.25">
      <c r="A501" s="1" t="s">
        <v>660</v>
      </c>
      <c r="B501" s="1" t="s">
        <v>664</v>
      </c>
      <c r="C501" s="1" t="s">
        <v>19</v>
      </c>
      <c r="D501" s="1" t="s">
        <v>111</v>
      </c>
      <c r="E501" t="b">
        <v>0</v>
      </c>
      <c r="F501" s="1" t="s">
        <v>542</v>
      </c>
      <c r="G501" s="1" t="s">
        <v>665</v>
      </c>
      <c r="H501" s="1" t="s">
        <v>666</v>
      </c>
      <c r="I501" s="1" t="s">
        <v>55</v>
      </c>
    </row>
    <row r="502" spans="1:9" x14ac:dyDescent="0.25">
      <c r="A502" s="1" t="s">
        <v>660</v>
      </c>
      <c r="B502" s="1" t="s">
        <v>1534</v>
      </c>
      <c r="C502" s="1" t="s">
        <v>11</v>
      </c>
      <c r="D502" s="1" t="s">
        <v>111</v>
      </c>
      <c r="E502" t="b">
        <v>0</v>
      </c>
      <c r="F502" s="1" t="s">
        <v>1027</v>
      </c>
      <c r="G502" s="1" t="s">
        <v>1535</v>
      </c>
      <c r="H502" s="1" t="s">
        <v>1536</v>
      </c>
      <c r="I502" s="1" t="s">
        <v>1537</v>
      </c>
    </row>
    <row r="503" spans="1:9" x14ac:dyDescent="0.25">
      <c r="A503" s="1" t="s">
        <v>660</v>
      </c>
      <c r="B503" s="1" t="s">
        <v>1538</v>
      </c>
      <c r="C503" s="1" t="s">
        <v>11</v>
      </c>
      <c r="D503" s="1" t="s">
        <v>111</v>
      </c>
      <c r="E503" t="b">
        <v>0</v>
      </c>
      <c r="F503" s="1" t="s">
        <v>1027</v>
      </c>
      <c r="G503" s="1" t="s">
        <v>1535</v>
      </c>
      <c r="H503" s="1" t="s">
        <v>1536</v>
      </c>
      <c r="I503" s="1" t="s">
        <v>1537</v>
      </c>
    </row>
    <row r="504" spans="1:9" x14ac:dyDescent="0.25">
      <c r="A504" s="1" t="s">
        <v>660</v>
      </c>
      <c r="B504" s="1" t="s">
        <v>1539</v>
      </c>
      <c r="C504" s="1" t="s">
        <v>11</v>
      </c>
      <c r="D504" s="1" t="s">
        <v>111</v>
      </c>
      <c r="E504" t="b">
        <v>0</v>
      </c>
      <c r="F504" s="1" t="s">
        <v>1027</v>
      </c>
      <c r="G504" s="1" t="s">
        <v>1535</v>
      </c>
      <c r="H504" s="1" t="s">
        <v>1536</v>
      </c>
      <c r="I504" s="1" t="s">
        <v>1537</v>
      </c>
    </row>
    <row r="505" spans="1:9" x14ac:dyDescent="0.25">
      <c r="A505" s="1" t="s">
        <v>660</v>
      </c>
      <c r="B505" s="1" t="s">
        <v>1540</v>
      </c>
      <c r="C505" s="1" t="s">
        <v>11</v>
      </c>
      <c r="D505" s="1" t="s">
        <v>111</v>
      </c>
      <c r="E505" t="b">
        <v>0</v>
      </c>
      <c r="F505" s="1" t="s">
        <v>1027</v>
      </c>
      <c r="G505" s="1" t="s">
        <v>1535</v>
      </c>
      <c r="H505" s="1" t="s">
        <v>1536</v>
      </c>
      <c r="I505" s="1" t="s">
        <v>1537</v>
      </c>
    </row>
    <row r="506" spans="1:9" x14ac:dyDescent="0.25">
      <c r="A506" s="1" t="s">
        <v>660</v>
      </c>
      <c r="B506" s="1" t="s">
        <v>1541</v>
      </c>
      <c r="C506" s="1" t="s">
        <v>19</v>
      </c>
      <c r="D506" s="1" t="s">
        <v>111</v>
      </c>
      <c r="E506" t="b">
        <v>0</v>
      </c>
      <c r="F506" s="1" t="s">
        <v>1027</v>
      </c>
      <c r="G506" s="1" t="s">
        <v>1542</v>
      </c>
      <c r="H506" s="1" t="s">
        <v>1543</v>
      </c>
      <c r="I506" s="1" t="s">
        <v>1544</v>
      </c>
    </row>
    <row r="507" spans="1:9" x14ac:dyDescent="0.25">
      <c r="A507" s="1" t="s">
        <v>660</v>
      </c>
      <c r="B507" s="1" t="s">
        <v>1545</v>
      </c>
      <c r="C507" s="1" t="s">
        <v>19</v>
      </c>
      <c r="D507" s="1" t="s">
        <v>111</v>
      </c>
      <c r="E507" t="b">
        <v>0</v>
      </c>
      <c r="F507" s="1" t="s">
        <v>1027</v>
      </c>
      <c r="G507" s="1" t="s">
        <v>1542</v>
      </c>
      <c r="H507" s="1" t="s">
        <v>1543</v>
      </c>
      <c r="I507" s="1" t="s">
        <v>1544</v>
      </c>
    </row>
    <row r="508" spans="1:9" x14ac:dyDescent="0.25">
      <c r="A508" s="1" t="s">
        <v>660</v>
      </c>
      <c r="B508" s="1" t="s">
        <v>1546</v>
      </c>
      <c r="C508" s="1" t="s">
        <v>19</v>
      </c>
      <c r="D508" s="1" t="s">
        <v>111</v>
      </c>
      <c r="E508" t="b">
        <v>0</v>
      </c>
      <c r="F508" s="1" t="s">
        <v>1027</v>
      </c>
      <c r="G508" s="1" t="s">
        <v>1542</v>
      </c>
      <c r="H508" s="1" t="s">
        <v>1543</v>
      </c>
      <c r="I508" s="1" t="s">
        <v>1544</v>
      </c>
    </row>
    <row r="509" spans="1:9" x14ac:dyDescent="0.25">
      <c r="A509" s="1" t="s">
        <v>660</v>
      </c>
      <c r="B509" s="1" t="s">
        <v>1547</v>
      </c>
      <c r="C509" s="1" t="s">
        <v>19</v>
      </c>
      <c r="D509" s="1" t="s">
        <v>111</v>
      </c>
      <c r="E509" t="b">
        <v>0</v>
      </c>
      <c r="F509" s="1" t="s">
        <v>1027</v>
      </c>
      <c r="G509" s="1" t="s">
        <v>1548</v>
      </c>
      <c r="H509" s="1" t="s">
        <v>1549</v>
      </c>
      <c r="I509" s="1" t="s">
        <v>1550</v>
      </c>
    </row>
    <row r="510" spans="1:9" x14ac:dyDescent="0.25">
      <c r="A510" s="1" t="s">
        <v>660</v>
      </c>
      <c r="B510" s="1" t="s">
        <v>1547</v>
      </c>
      <c r="C510" s="1" t="s">
        <v>19</v>
      </c>
      <c r="D510" s="1" t="s">
        <v>111</v>
      </c>
      <c r="E510" t="b">
        <v>0</v>
      </c>
      <c r="F510" s="1" t="s">
        <v>1027</v>
      </c>
      <c r="G510" s="1" t="s">
        <v>1551</v>
      </c>
      <c r="H510" s="1" t="s">
        <v>665</v>
      </c>
      <c r="I510" s="1" t="s">
        <v>666</v>
      </c>
    </row>
    <row r="511" spans="1:9" x14ac:dyDescent="0.25">
      <c r="A511" s="1" t="s">
        <v>2418</v>
      </c>
      <c r="B511" s="1" t="s">
        <v>2419</v>
      </c>
      <c r="C511" s="1" t="s">
        <v>11</v>
      </c>
      <c r="D511" s="1" t="s">
        <v>111</v>
      </c>
      <c r="E511" t="b">
        <v>0</v>
      </c>
      <c r="F511" s="1" t="s">
        <v>1027</v>
      </c>
      <c r="G511" s="1" t="s">
        <v>55</v>
      </c>
      <c r="H511" s="1" t="s">
        <v>2420</v>
      </c>
      <c r="I511" s="1" t="s">
        <v>2421</v>
      </c>
    </row>
    <row r="512" spans="1:9" x14ac:dyDescent="0.25">
      <c r="A512" s="1" t="s">
        <v>667</v>
      </c>
      <c r="B512" s="1" t="s">
        <v>668</v>
      </c>
      <c r="C512" s="1" t="s">
        <v>19</v>
      </c>
      <c r="D512" s="1" t="s">
        <v>669</v>
      </c>
      <c r="E512" t="b">
        <v>0</v>
      </c>
      <c r="F512" s="1" t="s">
        <v>542</v>
      </c>
      <c r="G512" s="1" t="s">
        <v>670</v>
      </c>
      <c r="H512" s="1" t="s">
        <v>671</v>
      </c>
      <c r="I512" s="1" t="s">
        <v>672</v>
      </c>
    </row>
    <row r="513" spans="1:9" x14ac:dyDescent="0.25">
      <c r="A513" s="1" t="s">
        <v>667</v>
      </c>
      <c r="B513" s="1" t="s">
        <v>668</v>
      </c>
      <c r="C513" s="1" t="s">
        <v>19</v>
      </c>
      <c r="D513" s="1" t="s">
        <v>669</v>
      </c>
      <c r="E513" t="b">
        <v>0</v>
      </c>
      <c r="F513" s="1" t="s">
        <v>542</v>
      </c>
      <c r="G513" s="1" t="s">
        <v>673</v>
      </c>
      <c r="H513" s="1" t="s">
        <v>674</v>
      </c>
      <c r="I513" s="1" t="s">
        <v>675</v>
      </c>
    </row>
    <row r="514" spans="1:9" x14ac:dyDescent="0.25">
      <c r="A514" s="1" t="s">
        <v>126</v>
      </c>
      <c r="B514" s="1" t="s">
        <v>127</v>
      </c>
      <c r="C514" s="1" t="s">
        <v>123</v>
      </c>
      <c r="D514" s="1" t="s">
        <v>61</v>
      </c>
      <c r="E514" t="b">
        <v>0</v>
      </c>
      <c r="F514" s="1" t="s">
        <v>13</v>
      </c>
      <c r="G514" s="1" t="s">
        <v>128</v>
      </c>
      <c r="H514" s="1" t="s">
        <v>129</v>
      </c>
      <c r="I514" s="1" t="s">
        <v>130</v>
      </c>
    </row>
    <row r="515" spans="1:9" x14ac:dyDescent="0.25">
      <c r="A515" s="1" t="s">
        <v>126</v>
      </c>
      <c r="B515" s="1" t="s">
        <v>131</v>
      </c>
      <c r="C515" s="1" t="s">
        <v>123</v>
      </c>
      <c r="D515" s="1" t="s">
        <v>61</v>
      </c>
      <c r="E515" t="b">
        <v>0</v>
      </c>
      <c r="F515" s="1" t="s">
        <v>13</v>
      </c>
      <c r="G515" s="1" t="s">
        <v>128</v>
      </c>
      <c r="H515" s="1" t="s">
        <v>129</v>
      </c>
      <c r="I515" s="1" t="s">
        <v>130</v>
      </c>
    </row>
    <row r="516" spans="1:9" x14ac:dyDescent="0.25">
      <c r="A516" s="1" t="s">
        <v>126</v>
      </c>
      <c r="B516" s="1" t="s">
        <v>132</v>
      </c>
      <c r="C516" s="1" t="s">
        <v>123</v>
      </c>
      <c r="D516" s="1" t="s">
        <v>61</v>
      </c>
      <c r="E516" t="b">
        <v>0</v>
      </c>
      <c r="F516" s="1" t="s">
        <v>13</v>
      </c>
      <c r="G516" s="1" t="s">
        <v>128</v>
      </c>
      <c r="H516" s="1" t="s">
        <v>129</v>
      </c>
      <c r="I516" s="1" t="s">
        <v>130</v>
      </c>
    </row>
    <row r="517" spans="1:9" x14ac:dyDescent="0.25">
      <c r="A517" s="1" t="s">
        <v>126</v>
      </c>
      <c r="B517" s="1" t="s">
        <v>133</v>
      </c>
      <c r="C517" s="1" t="s">
        <v>123</v>
      </c>
      <c r="D517" s="1" t="s">
        <v>61</v>
      </c>
      <c r="E517" t="b">
        <v>0</v>
      </c>
      <c r="F517" s="1" t="s">
        <v>13</v>
      </c>
      <c r="G517" s="1" t="s">
        <v>128</v>
      </c>
      <c r="H517" s="1" t="s">
        <v>129</v>
      </c>
      <c r="I517" s="1" t="s">
        <v>130</v>
      </c>
    </row>
    <row r="518" spans="1:9" x14ac:dyDescent="0.25">
      <c r="A518" s="1" t="s">
        <v>126</v>
      </c>
      <c r="B518" s="1" t="s">
        <v>1552</v>
      </c>
      <c r="C518" s="1" t="s">
        <v>123</v>
      </c>
      <c r="D518" s="1" t="s">
        <v>61</v>
      </c>
      <c r="E518" t="b">
        <v>0</v>
      </c>
      <c r="F518" s="1" t="s">
        <v>1027</v>
      </c>
      <c r="G518" s="1" t="s">
        <v>1553</v>
      </c>
      <c r="H518" s="1" t="s">
        <v>1554</v>
      </c>
      <c r="I518" s="1" t="s">
        <v>1555</v>
      </c>
    </row>
    <row r="519" spans="1:9" x14ac:dyDescent="0.25">
      <c r="A519" s="1" t="s">
        <v>126</v>
      </c>
      <c r="B519" s="1" t="s">
        <v>1556</v>
      </c>
      <c r="C519" s="1" t="s">
        <v>123</v>
      </c>
      <c r="D519" s="1" t="s">
        <v>61</v>
      </c>
      <c r="E519" t="b">
        <v>0</v>
      </c>
      <c r="F519" s="1" t="s">
        <v>1027</v>
      </c>
      <c r="G519" s="1" t="s">
        <v>1553</v>
      </c>
      <c r="H519" s="1" t="s">
        <v>1554</v>
      </c>
      <c r="I519" s="1" t="s">
        <v>1555</v>
      </c>
    </row>
    <row r="520" spans="1:9" x14ac:dyDescent="0.25">
      <c r="A520" s="1" t="s">
        <v>2422</v>
      </c>
      <c r="B520" s="1" t="s">
        <v>2423</v>
      </c>
      <c r="C520" s="1" t="s">
        <v>19</v>
      </c>
      <c r="D520" s="1" t="s">
        <v>12</v>
      </c>
      <c r="E520" t="b">
        <v>0</v>
      </c>
      <c r="F520" s="1" t="s">
        <v>1027</v>
      </c>
      <c r="G520" s="1" t="s">
        <v>2424</v>
      </c>
      <c r="H520" s="1" t="s">
        <v>2425</v>
      </c>
      <c r="I520" s="1" t="s">
        <v>2426</v>
      </c>
    </row>
    <row r="521" spans="1:9" x14ac:dyDescent="0.25">
      <c r="A521" s="1" t="s">
        <v>2422</v>
      </c>
      <c r="B521" s="1" t="s">
        <v>2423</v>
      </c>
      <c r="C521" s="1" t="s">
        <v>19</v>
      </c>
      <c r="D521" s="1" t="s">
        <v>12</v>
      </c>
      <c r="E521" t="b">
        <v>0</v>
      </c>
      <c r="F521" s="1" t="s">
        <v>1027</v>
      </c>
      <c r="G521" s="1" t="s">
        <v>2427</v>
      </c>
      <c r="H521" s="1" t="s">
        <v>2428</v>
      </c>
      <c r="I521" s="1" t="s">
        <v>2429</v>
      </c>
    </row>
    <row r="522" spans="1:9" x14ac:dyDescent="0.25">
      <c r="A522" s="1" t="s">
        <v>2422</v>
      </c>
      <c r="B522" s="1" t="s">
        <v>2430</v>
      </c>
      <c r="C522" s="1" t="s">
        <v>11</v>
      </c>
      <c r="D522" s="1" t="s">
        <v>12</v>
      </c>
      <c r="E522" t="b">
        <v>0</v>
      </c>
      <c r="F522" s="1" t="s">
        <v>1027</v>
      </c>
      <c r="G522" s="1" t="s">
        <v>2431</v>
      </c>
      <c r="H522" s="1" t="s">
        <v>2432</v>
      </c>
      <c r="I522" s="1" t="s">
        <v>2433</v>
      </c>
    </row>
    <row r="523" spans="1:9" x14ac:dyDescent="0.25">
      <c r="A523" s="1" t="s">
        <v>2422</v>
      </c>
      <c r="B523" s="1" t="s">
        <v>2430</v>
      </c>
      <c r="C523" s="1" t="s">
        <v>11</v>
      </c>
      <c r="D523" s="1" t="s">
        <v>12</v>
      </c>
      <c r="E523" t="b">
        <v>0</v>
      </c>
      <c r="F523" s="1" t="s">
        <v>1027</v>
      </c>
      <c r="G523" s="1" t="s">
        <v>2434</v>
      </c>
      <c r="H523" s="1" t="s">
        <v>2435</v>
      </c>
      <c r="I523" s="1" t="s">
        <v>2436</v>
      </c>
    </row>
    <row r="524" spans="1:9" x14ac:dyDescent="0.25">
      <c r="A524" s="1" t="s">
        <v>134</v>
      </c>
      <c r="B524" s="1" t="s">
        <v>135</v>
      </c>
      <c r="C524" s="1" t="s">
        <v>11</v>
      </c>
      <c r="D524" s="1" t="s">
        <v>136</v>
      </c>
      <c r="E524" t="b">
        <v>0</v>
      </c>
      <c r="F524" s="1" t="s">
        <v>13</v>
      </c>
      <c r="G524" s="1" t="s">
        <v>137</v>
      </c>
      <c r="H524" s="1" t="s">
        <v>138</v>
      </c>
      <c r="I524" s="1" t="s">
        <v>139</v>
      </c>
    </row>
    <row r="525" spans="1:9" x14ac:dyDescent="0.25">
      <c r="A525" s="1" t="s">
        <v>140</v>
      </c>
      <c r="B525" s="1" t="s">
        <v>141</v>
      </c>
      <c r="C525" s="1" t="s">
        <v>75</v>
      </c>
      <c r="D525" s="1" t="s">
        <v>61</v>
      </c>
      <c r="E525" t="b">
        <v>0</v>
      </c>
      <c r="F525" s="1" t="s">
        <v>13</v>
      </c>
      <c r="G525" s="1" t="s">
        <v>142</v>
      </c>
      <c r="H525" s="1" t="s">
        <v>143</v>
      </c>
      <c r="I525" s="1" t="s">
        <v>144</v>
      </c>
    </row>
    <row r="526" spans="1:9" x14ac:dyDescent="0.25">
      <c r="A526" s="1" t="s">
        <v>145</v>
      </c>
      <c r="B526" s="1" t="s">
        <v>146</v>
      </c>
      <c r="C526" s="1" t="s">
        <v>11</v>
      </c>
      <c r="D526" s="1" t="s">
        <v>111</v>
      </c>
      <c r="E526" t="b">
        <v>0</v>
      </c>
      <c r="F526" s="1" t="s">
        <v>13</v>
      </c>
      <c r="G526" s="1" t="s">
        <v>147</v>
      </c>
      <c r="H526" s="1" t="s">
        <v>148</v>
      </c>
      <c r="I526" s="1" t="s">
        <v>149</v>
      </c>
    </row>
    <row r="527" spans="1:9" x14ac:dyDescent="0.25">
      <c r="A527" s="1" t="s">
        <v>2437</v>
      </c>
      <c r="B527" s="1" t="s">
        <v>2438</v>
      </c>
      <c r="C527" s="1" t="s">
        <v>4</v>
      </c>
      <c r="D527" s="1" t="s">
        <v>12</v>
      </c>
      <c r="E527" t="b">
        <v>1</v>
      </c>
      <c r="F527" s="1" t="s">
        <v>1027</v>
      </c>
      <c r="G527" s="1" t="s">
        <v>2439</v>
      </c>
      <c r="H527" s="1" t="s">
        <v>2440</v>
      </c>
      <c r="I527" s="1" t="s">
        <v>2441</v>
      </c>
    </row>
    <row r="528" spans="1:9" x14ac:dyDescent="0.25">
      <c r="A528" s="1" t="s">
        <v>2437</v>
      </c>
      <c r="B528" s="1" t="s">
        <v>2442</v>
      </c>
      <c r="C528" s="1" t="s">
        <v>4</v>
      </c>
      <c r="D528" s="1" t="s">
        <v>12</v>
      </c>
      <c r="E528" t="b">
        <v>1</v>
      </c>
      <c r="F528" s="1" t="s">
        <v>1027</v>
      </c>
      <c r="G528" s="1" t="s">
        <v>2439</v>
      </c>
      <c r="H528" s="1" t="s">
        <v>2440</v>
      </c>
      <c r="I528" s="1" t="s">
        <v>2441</v>
      </c>
    </row>
    <row r="529" spans="1:9" x14ac:dyDescent="0.25">
      <c r="A529" s="1" t="s">
        <v>2437</v>
      </c>
      <c r="B529" s="1" t="s">
        <v>2443</v>
      </c>
      <c r="C529" s="1" t="s">
        <v>4</v>
      </c>
      <c r="D529" s="1" t="s">
        <v>12</v>
      </c>
      <c r="E529" t="b">
        <v>1</v>
      </c>
      <c r="F529" s="1" t="s">
        <v>1027</v>
      </c>
      <c r="G529" s="1" t="s">
        <v>2439</v>
      </c>
      <c r="H529" s="1" t="s">
        <v>2440</v>
      </c>
      <c r="I529" s="1" t="s">
        <v>2441</v>
      </c>
    </row>
    <row r="530" spans="1:9" x14ac:dyDescent="0.25">
      <c r="A530" s="1" t="s">
        <v>2437</v>
      </c>
      <c r="B530" s="1" t="s">
        <v>2438</v>
      </c>
      <c r="C530" s="1" t="s">
        <v>4</v>
      </c>
      <c r="D530" s="1" t="s">
        <v>12</v>
      </c>
      <c r="E530" t="b">
        <v>1</v>
      </c>
      <c r="F530" s="1" t="s">
        <v>1027</v>
      </c>
      <c r="G530" s="1" t="s">
        <v>2444</v>
      </c>
      <c r="H530" s="1" t="s">
        <v>2445</v>
      </c>
      <c r="I530" s="1" t="s">
        <v>2446</v>
      </c>
    </row>
    <row r="531" spans="1:9" x14ac:dyDescent="0.25">
      <c r="A531" s="1" t="s">
        <v>2437</v>
      </c>
      <c r="B531" s="1" t="s">
        <v>2438</v>
      </c>
      <c r="C531" s="1" t="s">
        <v>4</v>
      </c>
      <c r="D531" s="1" t="s">
        <v>12</v>
      </c>
      <c r="E531" t="b">
        <v>1</v>
      </c>
      <c r="F531" s="1" t="s">
        <v>1027</v>
      </c>
      <c r="G531" s="1" t="s">
        <v>2447</v>
      </c>
      <c r="H531" s="1" t="s">
        <v>2448</v>
      </c>
      <c r="I531" s="1" t="s">
        <v>55</v>
      </c>
    </row>
    <row r="532" spans="1:9" x14ac:dyDescent="0.25">
      <c r="A532" s="1" t="s">
        <v>2437</v>
      </c>
      <c r="B532" s="1" t="s">
        <v>2442</v>
      </c>
      <c r="C532" s="1" t="s">
        <v>4</v>
      </c>
      <c r="D532" s="1" t="s">
        <v>12</v>
      </c>
      <c r="E532" t="b">
        <v>1</v>
      </c>
      <c r="F532" s="1" t="s">
        <v>1027</v>
      </c>
      <c r="G532" s="1" t="s">
        <v>2447</v>
      </c>
      <c r="H532" s="1" t="s">
        <v>2448</v>
      </c>
      <c r="I532" s="1" t="s">
        <v>55</v>
      </c>
    </row>
    <row r="533" spans="1:9" x14ac:dyDescent="0.25">
      <c r="A533" s="1" t="s">
        <v>2437</v>
      </c>
      <c r="B533" s="1" t="s">
        <v>2443</v>
      </c>
      <c r="C533" s="1" t="s">
        <v>4</v>
      </c>
      <c r="D533" s="1" t="s">
        <v>12</v>
      </c>
      <c r="E533" t="b">
        <v>1</v>
      </c>
      <c r="F533" s="1" t="s">
        <v>1027</v>
      </c>
      <c r="G533" s="1" t="s">
        <v>2447</v>
      </c>
      <c r="H533" s="1" t="s">
        <v>2448</v>
      </c>
      <c r="I533" s="1" t="s">
        <v>55</v>
      </c>
    </row>
    <row r="534" spans="1:9" x14ac:dyDescent="0.25">
      <c r="A534" s="1" t="s">
        <v>2437</v>
      </c>
      <c r="B534" s="1" t="s">
        <v>2449</v>
      </c>
      <c r="C534" s="1" t="s">
        <v>4</v>
      </c>
      <c r="D534" s="1" t="s">
        <v>12</v>
      </c>
      <c r="E534" t="b">
        <v>1</v>
      </c>
      <c r="F534" s="1" t="s">
        <v>1027</v>
      </c>
      <c r="G534" s="1" t="s">
        <v>2447</v>
      </c>
      <c r="H534" s="1" t="s">
        <v>2448</v>
      </c>
      <c r="I534" s="1" t="s">
        <v>55</v>
      </c>
    </row>
    <row r="535" spans="1:9" x14ac:dyDescent="0.25">
      <c r="A535" s="1" t="s">
        <v>2437</v>
      </c>
      <c r="B535" s="1" t="s">
        <v>2450</v>
      </c>
      <c r="C535" s="1" t="s">
        <v>4</v>
      </c>
      <c r="D535" s="1" t="s">
        <v>12</v>
      </c>
      <c r="E535" t="b">
        <v>1</v>
      </c>
      <c r="F535" s="1" t="s">
        <v>1027</v>
      </c>
      <c r="G535" s="1" t="s">
        <v>2447</v>
      </c>
      <c r="H535" s="1" t="s">
        <v>2448</v>
      </c>
      <c r="I535" s="1" t="s">
        <v>55</v>
      </c>
    </row>
    <row r="536" spans="1:9" x14ac:dyDescent="0.25">
      <c r="A536" s="1" t="s">
        <v>2437</v>
      </c>
      <c r="B536" s="1" t="s">
        <v>2451</v>
      </c>
      <c r="C536" s="1" t="s">
        <v>4</v>
      </c>
      <c r="D536" s="1" t="s">
        <v>12</v>
      </c>
      <c r="E536" t="b">
        <v>1</v>
      </c>
      <c r="F536" s="1" t="s">
        <v>1027</v>
      </c>
      <c r="G536" s="1" t="s">
        <v>2447</v>
      </c>
      <c r="H536" s="1" t="s">
        <v>2448</v>
      </c>
      <c r="I536" s="1" t="s">
        <v>55</v>
      </c>
    </row>
    <row r="537" spans="1:9" x14ac:dyDescent="0.25">
      <c r="A537" s="1" t="s">
        <v>2437</v>
      </c>
      <c r="B537" s="1" t="s">
        <v>2452</v>
      </c>
      <c r="C537" s="1" t="s">
        <v>4</v>
      </c>
      <c r="D537" s="1" t="s">
        <v>12</v>
      </c>
      <c r="E537" t="b">
        <v>1</v>
      </c>
      <c r="F537" s="1" t="s">
        <v>1027</v>
      </c>
      <c r="G537" s="1" t="s">
        <v>2447</v>
      </c>
      <c r="H537" s="1" t="s">
        <v>2448</v>
      </c>
      <c r="I537" s="1" t="s">
        <v>55</v>
      </c>
    </row>
    <row r="538" spans="1:9" x14ac:dyDescent="0.25">
      <c r="A538" s="1" t="s">
        <v>2437</v>
      </c>
      <c r="B538" s="1" t="s">
        <v>2453</v>
      </c>
      <c r="C538" s="1" t="s">
        <v>4</v>
      </c>
      <c r="D538" s="1" t="s">
        <v>12</v>
      </c>
      <c r="E538" t="b">
        <v>1</v>
      </c>
      <c r="F538" s="1" t="s">
        <v>1027</v>
      </c>
      <c r="G538" s="1" t="s">
        <v>2447</v>
      </c>
      <c r="H538" s="1" t="s">
        <v>2448</v>
      </c>
      <c r="I538" s="1" t="s">
        <v>55</v>
      </c>
    </row>
    <row r="539" spans="1:9" x14ac:dyDescent="0.25">
      <c r="A539" s="1" t="s">
        <v>2437</v>
      </c>
      <c r="B539" s="1" t="s">
        <v>2454</v>
      </c>
      <c r="C539" s="1" t="s">
        <v>4</v>
      </c>
      <c r="D539" s="1" t="s">
        <v>12</v>
      </c>
      <c r="E539" t="b">
        <v>1</v>
      </c>
      <c r="F539" s="1" t="s">
        <v>1027</v>
      </c>
      <c r="G539" s="1" t="s">
        <v>2447</v>
      </c>
      <c r="H539" s="1" t="s">
        <v>2448</v>
      </c>
      <c r="I539" s="1" t="s">
        <v>55</v>
      </c>
    </row>
    <row r="540" spans="1:9" x14ac:dyDescent="0.25">
      <c r="A540" s="1" t="s">
        <v>2437</v>
      </c>
      <c r="B540" s="1" t="s">
        <v>2455</v>
      </c>
      <c r="C540" s="1" t="s">
        <v>4</v>
      </c>
      <c r="D540" s="1" t="s">
        <v>12</v>
      </c>
      <c r="E540" t="b">
        <v>1</v>
      </c>
      <c r="F540" s="1" t="s">
        <v>1027</v>
      </c>
      <c r="G540" s="1" t="s">
        <v>2447</v>
      </c>
      <c r="H540" s="1" t="s">
        <v>2448</v>
      </c>
      <c r="I540" s="1" t="s">
        <v>55</v>
      </c>
    </row>
    <row r="541" spans="1:9" x14ac:dyDescent="0.25">
      <c r="A541" s="1" t="s">
        <v>2437</v>
      </c>
      <c r="B541" s="1" t="s">
        <v>2456</v>
      </c>
      <c r="C541" s="1" t="s">
        <v>4</v>
      </c>
      <c r="D541" s="1" t="s">
        <v>12</v>
      </c>
      <c r="E541" t="b">
        <v>1</v>
      </c>
      <c r="F541" s="1" t="s">
        <v>1027</v>
      </c>
      <c r="G541" s="1" t="s">
        <v>2447</v>
      </c>
      <c r="H541" s="1" t="s">
        <v>2448</v>
      </c>
      <c r="I541" s="1" t="s">
        <v>55</v>
      </c>
    </row>
    <row r="542" spans="1:9" x14ac:dyDescent="0.25">
      <c r="A542" s="1" t="s">
        <v>2437</v>
      </c>
      <c r="B542" s="1" t="s">
        <v>2452</v>
      </c>
      <c r="C542" s="1" t="s">
        <v>4</v>
      </c>
      <c r="D542" s="1" t="s">
        <v>12</v>
      </c>
      <c r="E542" t="b">
        <v>1</v>
      </c>
      <c r="F542" s="1" t="s">
        <v>1027</v>
      </c>
      <c r="G542" s="1" t="s">
        <v>2457</v>
      </c>
      <c r="H542" s="1" t="s">
        <v>2458</v>
      </c>
      <c r="I542" s="1" t="s">
        <v>55</v>
      </c>
    </row>
    <row r="543" spans="1:9" x14ac:dyDescent="0.25">
      <c r="A543" s="1" t="s">
        <v>2437</v>
      </c>
      <c r="B543" s="1" t="s">
        <v>2459</v>
      </c>
      <c r="C543" s="1" t="s">
        <v>4</v>
      </c>
      <c r="D543" s="1" t="s">
        <v>12</v>
      </c>
      <c r="E543" t="b">
        <v>1</v>
      </c>
      <c r="F543" s="1" t="s">
        <v>1027</v>
      </c>
      <c r="G543" s="1" t="s">
        <v>55</v>
      </c>
      <c r="H543" s="1" t="s">
        <v>2460</v>
      </c>
      <c r="I543" s="1" t="s">
        <v>2461</v>
      </c>
    </row>
    <row r="544" spans="1:9" x14ac:dyDescent="0.25">
      <c r="A544" s="1" t="s">
        <v>2437</v>
      </c>
      <c r="B544" s="1" t="s">
        <v>2438</v>
      </c>
      <c r="C544" s="1" t="s">
        <v>4</v>
      </c>
      <c r="D544" s="1" t="s">
        <v>12</v>
      </c>
      <c r="E544" t="b">
        <v>1</v>
      </c>
      <c r="F544" s="1" t="s">
        <v>1027</v>
      </c>
      <c r="G544" s="1" t="s">
        <v>2462</v>
      </c>
      <c r="H544" s="1" t="s">
        <v>2463</v>
      </c>
      <c r="I544" s="1" t="s">
        <v>2464</v>
      </c>
    </row>
    <row r="545" spans="1:9" x14ac:dyDescent="0.25">
      <c r="A545" s="1" t="s">
        <v>2437</v>
      </c>
      <c r="B545" s="1" t="s">
        <v>2442</v>
      </c>
      <c r="C545" s="1" t="s">
        <v>4</v>
      </c>
      <c r="D545" s="1" t="s">
        <v>12</v>
      </c>
      <c r="E545" t="b">
        <v>1</v>
      </c>
      <c r="F545" s="1" t="s">
        <v>1027</v>
      </c>
      <c r="G545" s="1" t="s">
        <v>2462</v>
      </c>
      <c r="H545" s="1" t="s">
        <v>2463</v>
      </c>
      <c r="I545" s="1" t="s">
        <v>2464</v>
      </c>
    </row>
    <row r="546" spans="1:9" x14ac:dyDescent="0.25">
      <c r="A546" s="1" t="s">
        <v>2437</v>
      </c>
      <c r="B546" s="1" t="s">
        <v>2443</v>
      </c>
      <c r="C546" s="1" t="s">
        <v>4</v>
      </c>
      <c r="D546" s="1" t="s">
        <v>12</v>
      </c>
      <c r="E546" t="b">
        <v>1</v>
      </c>
      <c r="F546" s="1" t="s">
        <v>1027</v>
      </c>
      <c r="G546" s="1" t="s">
        <v>2462</v>
      </c>
      <c r="H546" s="1" t="s">
        <v>2463</v>
      </c>
      <c r="I546" s="1" t="s">
        <v>2464</v>
      </c>
    </row>
    <row r="547" spans="1:9" x14ac:dyDescent="0.25">
      <c r="A547" s="1" t="s">
        <v>2437</v>
      </c>
      <c r="B547" s="1" t="s">
        <v>2465</v>
      </c>
      <c r="C547" s="1" t="s">
        <v>4</v>
      </c>
      <c r="D547" s="1" t="s">
        <v>12</v>
      </c>
      <c r="E547" t="b">
        <v>1</v>
      </c>
      <c r="F547" s="1" t="s">
        <v>1027</v>
      </c>
      <c r="G547" s="1" t="s">
        <v>2462</v>
      </c>
      <c r="H547" s="1" t="s">
        <v>2463</v>
      </c>
      <c r="I547" s="1" t="s">
        <v>2464</v>
      </c>
    </row>
    <row r="548" spans="1:9" x14ac:dyDescent="0.25">
      <c r="A548" s="1" t="s">
        <v>2437</v>
      </c>
      <c r="B548" s="1" t="s">
        <v>2466</v>
      </c>
      <c r="C548" s="1" t="s">
        <v>4</v>
      </c>
      <c r="D548" s="1" t="s">
        <v>12</v>
      </c>
      <c r="E548" t="b">
        <v>1</v>
      </c>
      <c r="F548" s="1" t="s">
        <v>1027</v>
      </c>
      <c r="G548" s="1" t="s">
        <v>2462</v>
      </c>
      <c r="H548" s="1" t="s">
        <v>2463</v>
      </c>
      <c r="I548" s="1" t="s">
        <v>2464</v>
      </c>
    </row>
    <row r="549" spans="1:9" x14ac:dyDescent="0.25">
      <c r="A549" s="1" t="s">
        <v>2437</v>
      </c>
      <c r="B549" s="1" t="s">
        <v>2467</v>
      </c>
      <c r="C549" s="1" t="s">
        <v>4</v>
      </c>
      <c r="D549" s="1" t="s">
        <v>12</v>
      </c>
      <c r="E549" t="b">
        <v>1</v>
      </c>
      <c r="F549" s="1" t="s">
        <v>1027</v>
      </c>
      <c r="G549" s="1" t="s">
        <v>2462</v>
      </c>
      <c r="H549" s="1" t="s">
        <v>2463</v>
      </c>
      <c r="I549" s="1" t="s">
        <v>2464</v>
      </c>
    </row>
    <row r="550" spans="1:9" x14ac:dyDescent="0.25">
      <c r="A550" s="1" t="s">
        <v>2437</v>
      </c>
      <c r="B550" s="1" t="s">
        <v>2468</v>
      </c>
      <c r="C550" s="1" t="s">
        <v>4</v>
      </c>
      <c r="D550" s="1" t="s">
        <v>12</v>
      </c>
      <c r="E550" t="b">
        <v>1</v>
      </c>
      <c r="F550" s="1" t="s">
        <v>1027</v>
      </c>
      <c r="G550" s="1" t="s">
        <v>2462</v>
      </c>
      <c r="H550" s="1" t="s">
        <v>2463</v>
      </c>
      <c r="I550" s="1" t="s">
        <v>2464</v>
      </c>
    </row>
    <row r="551" spans="1:9" x14ac:dyDescent="0.25">
      <c r="A551" s="1" t="s">
        <v>2437</v>
      </c>
      <c r="B551" s="1" t="s">
        <v>2469</v>
      </c>
      <c r="C551" s="1" t="s">
        <v>4</v>
      </c>
      <c r="D551" s="1" t="s">
        <v>12</v>
      </c>
      <c r="E551" t="b">
        <v>1</v>
      </c>
      <c r="F551" s="1" t="s">
        <v>1027</v>
      </c>
      <c r="G551" s="1" t="s">
        <v>2462</v>
      </c>
      <c r="H551" s="1" t="s">
        <v>2463</v>
      </c>
      <c r="I551" s="1" t="s">
        <v>2464</v>
      </c>
    </row>
    <row r="552" spans="1:9" x14ac:dyDescent="0.25">
      <c r="A552" s="1" t="s">
        <v>2437</v>
      </c>
      <c r="B552" s="1" t="s">
        <v>2470</v>
      </c>
      <c r="C552" s="1" t="s">
        <v>4</v>
      </c>
      <c r="D552" s="1" t="s">
        <v>12</v>
      </c>
      <c r="E552" t="b">
        <v>1</v>
      </c>
      <c r="F552" s="1" t="s">
        <v>1027</v>
      </c>
      <c r="G552" s="1" t="s">
        <v>2462</v>
      </c>
      <c r="H552" s="1" t="s">
        <v>2463</v>
      </c>
      <c r="I552" s="1" t="s">
        <v>2464</v>
      </c>
    </row>
    <row r="553" spans="1:9" x14ac:dyDescent="0.25">
      <c r="A553" s="1" t="s">
        <v>2437</v>
      </c>
      <c r="B553" s="1" t="s">
        <v>2459</v>
      </c>
      <c r="C553" s="1" t="s">
        <v>4</v>
      </c>
      <c r="D553" s="1" t="s">
        <v>12</v>
      </c>
      <c r="E553" t="b">
        <v>1</v>
      </c>
      <c r="F553" s="1" t="s">
        <v>1027</v>
      </c>
      <c r="G553" s="1" t="s">
        <v>2471</v>
      </c>
      <c r="H553" s="1" t="s">
        <v>2472</v>
      </c>
      <c r="I553" s="1" t="s">
        <v>2473</v>
      </c>
    </row>
    <row r="554" spans="1:9" x14ac:dyDescent="0.25">
      <c r="A554" s="1" t="s">
        <v>2474</v>
      </c>
      <c r="B554" s="1" t="s">
        <v>2475</v>
      </c>
      <c r="C554" s="1" t="s">
        <v>19</v>
      </c>
      <c r="D554" s="1" t="s">
        <v>76</v>
      </c>
      <c r="E554" t="b">
        <v>0</v>
      </c>
      <c r="F554" s="1" t="s">
        <v>1027</v>
      </c>
      <c r="G554" s="1" t="s">
        <v>55</v>
      </c>
      <c r="H554" s="1" t="s">
        <v>2476</v>
      </c>
      <c r="I554" s="1" t="s">
        <v>2477</v>
      </c>
    </row>
    <row r="555" spans="1:9" x14ac:dyDescent="0.25">
      <c r="A555" s="1" t="s">
        <v>866</v>
      </c>
      <c r="B555" s="1" t="s">
        <v>867</v>
      </c>
      <c r="C555" s="1" t="s">
        <v>11</v>
      </c>
      <c r="D555" s="1" t="s">
        <v>669</v>
      </c>
      <c r="E555" t="b">
        <v>0</v>
      </c>
      <c r="F555" s="1" t="s">
        <v>542</v>
      </c>
      <c r="G555" s="1" t="s">
        <v>868</v>
      </c>
      <c r="H555" s="1" t="s">
        <v>869</v>
      </c>
      <c r="I555" s="1" t="s">
        <v>870</v>
      </c>
    </row>
    <row r="556" spans="1:9" x14ac:dyDescent="0.25">
      <c r="A556" s="1" t="s">
        <v>1557</v>
      </c>
      <c r="B556" s="1" t="s">
        <v>1558</v>
      </c>
      <c r="C556" s="1" t="s">
        <v>11</v>
      </c>
      <c r="D556" s="1" t="s">
        <v>550</v>
      </c>
      <c r="E556" t="b">
        <v>0</v>
      </c>
      <c r="F556" s="1" t="s">
        <v>1027</v>
      </c>
      <c r="G556" s="1" t="s">
        <v>1559</v>
      </c>
      <c r="H556" s="1" t="s">
        <v>1560</v>
      </c>
      <c r="I556" s="1" t="s">
        <v>1561</v>
      </c>
    </row>
    <row r="557" spans="1:9" x14ac:dyDescent="0.25">
      <c r="A557" s="1" t="s">
        <v>1557</v>
      </c>
      <c r="B557" s="1" t="s">
        <v>1562</v>
      </c>
      <c r="C557" s="1" t="s">
        <v>11</v>
      </c>
      <c r="D557" s="1" t="s">
        <v>1563</v>
      </c>
      <c r="E557" t="b">
        <v>0</v>
      </c>
      <c r="F557" s="1" t="s">
        <v>1027</v>
      </c>
      <c r="G557" s="1" t="s">
        <v>1559</v>
      </c>
      <c r="H557" s="1" t="s">
        <v>1560</v>
      </c>
      <c r="I557" s="1" t="s">
        <v>1561</v>
      </c>
    </row>
    <row r="558" spans="1:9" x14ac:dyDescent="0.25">
      <c r="A558" s="1" t="s">
        <v>1557</v>
      </c>
      <c r="B558" s="1" t="s">
        <v>1564</v>
      </c>
      <c r="C558" s="1" t="s">
        <v>11</v>
      </c>
      <c r="D558" s="1" t="s">
        <v>550</v>
      </c>
      <c r="E558" t="b">
        <v>0</v>
      </c>
      <c r="F558" s="1" t="s">
        <v>1027</v>
      </c>
      <c r="G558" s="1" t="s">
        <v>1559</v>
      </c>
      <c r="H558" s="1" t="s">
        <v>1560</v>
      </c>
      <c r="I558" s="1" t="s">
        <v>1561</v>
      </c>
    </row>
    <row r="559" spans="1:9" x14ac:dyDescent="0.25">
      <c r="A559" s="1" t="s">
        <v>1557</v>
      </c>
      <c r="B559" s="1" t="s">
        <v>1565</v>
      </c>
      <c r="C559" s="1" t="s">
        <v>11</v>
      </c>
      <c r="D559" s="1" t="s">
        <v>550</v>
      </c>
      <c r="E559" t="b">
        <v>0</v>
      </c>
      <c r="F559" s="1" t="s">
        <v>1027</v>
      </c>
      <c r="G559" s="1" t="s">
        <v>1559</v>
      </c>
      <c r="H559" s="1" t="s">
        <v>1560</v>
      </c>
      <c r="I559" s="1" t="s">
        <v>1561</v>
      </c>
    </row>
    <row r="560" spans="1:9" x14ac:dyDescent="0.25">
      <c r="A560" s="1" t="s">
        <v>1557</v>
      </c>
      <c r="B560" s="1" t="s">
        <v>1562</v>
      </c>
      <c r="C560" s="1" t="s">
        <v>11</v>
      </c>
      <c r="D560" s="1" t="s">
        <v>1563</v>
      </c>
      <c r="E560" t="b">
        <v>0</v>
      </c>
      <c r="F560" s="1" t="s">
        <v>1027</v>
      </c>
      <c r="G560" s="1" t="s">
        <v>1560</v>
      </c>
      <c r="H560" s="1" t="s">
        <v>1566</v>
      </c>
      <c r="I560" s="1" t="s">
        <v>1567</v>
      </c>
    </row>
    <row r="561" spans="1:9" x14ac:dyDescent="0.25">
      <c r="A561" s="1" t="s">
        <v>1557</v>
      </c>
      <c r="B561" s="1" t="s">
        <v>1568</v>
      </c>
      <c r="C561" s="1" t="s">
        <v>11</v>
      </c>
      <c r="D561" s="1" t="s">
        <v>550</v>
      </c>
      <c r="E561" t="b">
        <v>0</v>
      </c>
      <c r="F561" s="1" t="s">
        <v>1027</v>
      </c>
      <c r="G561" s="1" t="s">
        <v>1560</v>
      </c>
      <c r="H561" s="1" t="s">
        <v>1566</v>
      </c>
      <c r="I561" s="1" t="s">
        <v>1567</v>
      </c>
    </row>
    <row r="562" spans="1:9" x14ac:dyDescent="0.25">
      <c r="A562" s="1" t="s">
        <v>1557</v>
      </c>
      <c r="B562" s="1" t="s">
        <v>1562</v>
      </c>
      <c r="C562" s="1" t="s">
        <v>19</v>
      </c>
      <c r="D562" s="1" t="s">
        <v>1563</v>
      </c>
      <c r="E562" t="b">
        <v>0</v>
      </c>
      <c r="F562" s="1" t="s">
        <v>1027</v>
      </c>
      <c r="G562" s="1" t="s">
        <v>1569</v>
      </c>
      <c r="H562" s="1" t="s">
        <v>1570</v>
      </c>
      <c r="I562" s="1" t="s">
        <v>1571</v>
      </c>
    </row>
    <row r="563" spans="1:9" x14ac:dyDescent="0.25">
      <c r="A563" s="1" t="s">
        <v>1557</v>
      </c>
      <c r="B563" s="1" t="s">
        <v>1562</v>
      </c>
      <c r="C563" s="1" t="s">
        <v>19</v>
      </c>
      <c r="D563" s="1" t="s">
        <v>1563</v>
      </c>
      <c r="E563" t="b">
        <v>1</v>
      </c>
      <c r="F563" s="1" t="s">
        <v>1027</v>
      </c>
      <c r="G563" s="1" t="s">
        <v>1572</v>
      </c>
      <c r="H563" s="1" t="s">
        <v>1573</v>
      </c>
      <c r="I563" s="1" t="s">
        <v>1574</v>
      </c>
    </row>
    <row r="564" spans="1:9" x14ac:dyDescent="0.25">
      <c r="A564" s="1" t="s">
        <v>1557</v>
      </c>
      <c r="B564" s="1" t="s">
        <v>1562</v>
      </c>
      <c r="C564" s="1" t="s">
        <v>19</v>
      </c>
      <c r="D564" s="1" t="s">
        <v>1563</v>
      </c>
      <c r="E564" t="b">
        <v>0</v>
      </c>
      <c r="F564" s="1" t="s">
        <v>1027</v>
      </c>
      <c r="G564" s="1" t="s">
        <v>1575</v>
      </c>
      <c r="H564" s="1" t="s">
        <v>1576</v>
      </c>
      <c r="I564" s="1" t="s">
        <v>1577</v>
      </c>
    </row>
    <row r="565" spans="1:9" x14ac:dyDescent="0.25">
      <c r="A565" s="1" t="s">
        <v>1557</v>
      </c>
      <c r="B565" s="1" t="s">
        <v>1562</v>
      </c>
      <c r="C565" s="1" t="s">
        <v>19</v>
      </c>
      <c r="D565" s="1" t="s">
        <v>1563</v>
      </c>
      <c r="E565" t="b">
        <v>0</v>
      </c>
      <c r="F565" s="1" t="s">
        <v>1027</v>
      </c>
      <c r="G565" s="1" t="s">
        <v>1576</v>
      </c>
      <c r="H565" s="1" t="s">
        <v>1578</v>
      </c>
      <c r="I565" s="1" t="s">
        <v>1579</v>
      </c>
    </row>
    <row r="566" spans="1:9" x14ac:dyDescent="0.25">
      <c r="A566" s="1" t="s">
        <v>1557</v>
      </c>
      <c r="B566" s="1" t="s">
        <v>1562</v>
      </c>
      <c r="C566" s="1" t="s">
        <v>19</v>
      </c>
      <c r="D566" s="1" t="s">
        <v>1563</v>
      </c>
      <c r="E566" t="b">
        <v>1</v>
      </c>
      <c r="F566" s="1" t="s">
        <v>1027</v>
      </c>
      <c r="G566" s="1" t="s">
        <v>55</v>
      </c>
      <c r="H566" s="1" t="s">
        <v>1580</v>
      </c>
      <c r="I566" s="1" t="s">
        <v>1581</v>
      </c>
    </row>
    <row r="567" spans="1:9" x14ac:dyDescent="0.25">
      <c r="A567" s="1" t="s">
        <v>2478</v>
      </c>
      <c r="B567" s="1" t="s">
        <v>2479</v>
      </c>
      <c r="C567" s="1" t="s">
        <v>19</v>
      </c>
      <c r="D567" s="1" t="s">
        <v>20</v>
      </c>
      <c r="E567" t="b">
        <v>0</v>
      </c>
      <c r="F567" s="1" t="s">
        <v>1027</v>
      </c>
      <c r="G567" s="1" t="s">
        <v>2480</v>
      </c>
      <c r="H567" s="1" t="s">
        <v>2481</v>
      </c>
      <c r="I567" s="1" t="s">
        <v>2482</v>
      </c>
    </row>
    <row r="568" spans="1:9" x14ac:dyDescent="0.25">
      <c r="A568" s="1" t="s">
        <v>2478</v>
      </c>
      <c r="B568" s="1" t="s">
        <v>2483</v>
      </c>
      <c r="C568" s="1" t="s">
        <v>19</v>
      </c>
      <c r="D568" s="1" t="s">
        <v>20</v>
      </c>
      <c r="E568" t="b">
        <v>0</v>
      </c>
      <c r="F568" s="1" t="s">
        <v>1027</v>
      </c>
      <c r="G568" s="1" t="s">
        <v>55</v>
      </c>
      <c r="H568" s="1" t="s">
        <v>2484</v>
      </c>
      <c r="I568" s="1" t="s">
        <v>2485</v>
      </c>
    </row>
    <row r="569" spans="1:9" x14ac:dyDescent="0.25">
      <c r="A569" s="1" t="s">
        <v>871</v>
      </c>
      <c r="B569" s="1" t="s">
        <v>872</v>
      </c>
      <c r="C569" s="1" t="s">
        <v>11</v>
      </c>
      <c r="D569" s="1" t="s">
        <v>12</v>
      </c>
      <c r="E569" t="b">
        <v>0</v>
      </c>
      <c r="F569" s="1" t="s">
        <v>542</v>
      </c>
      <c r="G569" s="1" t="s">
        <v>55</v>
      </c>
      <c r="H569" s="1" t="s">
        <v>873</v>
      </c>
      <c r="I569" s="1" t="s">
        <v>874</v>
      </c>
    </row>
    <row r="570" spans="1:9" x14ac:dyDescent="0.25">
      <c r="A570" s="1" t="s">
        <v>871</v>
      </c>
      <c r="B570" s="1" t="s">
        <v>875</v>
      </c>
      <c r="C570" s="1" t="s">
        <v>11</v>
      </c>
      <c r="D570" s="1" t="s">
        <v>12</v>
      </c>
      <c r="E570" t="b">
        <v>0</v>
      </c>
      <c r="F570" s="1" t="s">
        <v>542</v>
      </c>
      <c r="G570" s="1" t="s">
        <v>55</v>
      </c>
      <c r="H570" s="1" t="s">
        <v>873</v>
      </c>
      <c r="I570" s="1" t="s">
        <v>874</v>
      </c>
    </row>
    <row r="571" spans="1:9" x14ac:dyDescent="0.25">
      <c r="A571" s="1" t="s">
        <v>871</v>
      </c>
      <c r="B571" s="1" t="s">
        <v>2486</v>
      </c>
      <c r="C571" s="1" t="s">
        <v>11</v>
      </c>
      <c r="D571" s="1" t="s">
        <v>12</v>
      </c>
      <c r="E571" t="b">
        <v>0</v>
      </c>
      <c r="F571" s="1" t="s">
        <v>1027</v>
      </c>
      <c r="G571" s="1" t="s">
        <v>2487</v>
      </c>
      <c r="H571" s="1" t="s">
        <v>2488</v>
      </c>
      <c r="I571" s="1" t="s">
        <v>2489</v>
      </c>
    </row>
    <row r="572" spans="1:9" x14ac:dyDescent="0.25">
      <c r="A572" s="1" t="s">
        <v>871</v>
      </c>
      <c r="B572" s="1" t="s">
        <v>2490</v>
      </c>
      <c r="C572" s="1" t="s">
        <v>11</v>
      </c>
      <c r="D572" s="1" t="s">
        <v>12</v>
      </c>
      <c r="E572" t="b">
        <v>0</v>
      </c>
      <c r="F572" s="1" t="s">
        <v>1027</v>
      </c>
      <c r="G572" s="1" t="s">
        <v>2487</v>
      </c>
      <c r="H572" s="1" t="s">
        <v>2488</v>
      </c>
      <c r="I572" s="1" t="s">
        <v>2489</v>
      </c>
    </row>
    <row r="573" spans="1:9" x14ac:dyDescent="0.25">
      <c r="A573" s="1" t="s">
        <v>871</v>
      </c>
      <c r="B573" s="1" t="s">
        <v>2491</v>
      </c>
      <c r="C573" s="1" t="s">
        <v>11</v>
      </c>
      <c r="D573" s="1" t="s">
        <v>111</v>
      </c>
      <c r="E573" t="b">
        <v>0</v>
      </c>
      <c r="F573" s="1" t="s">
        <v>1027</v>
      </c>
      <c r="G573" s="1" t="s">
        <v>2492</v>
      </c>
      <c r="H573" s="1" t="s">
        <v>2493</v>
      </c>
      <c r="I573" s="1" t="s">
        <v>2494</v>
      </c>
    </row>
    <row r="574" spans="1:9" x14ac:dyDescent="0.25">
      <c r="A574" s="1" t="s">
        <v>871</v>
      </c>
      <c r="B574" s="1" t="s">
        <v>2495</v>
      </c>
      <c r="C574" s="1" t="s">
        <v>11</v>
      </c>
      <c r="D574" s="1" t="s">
        <v>12</v>
      </c>
      <c r="E574" t="b">
        <v>0</v>
      </c>
      <c r="F574" s="1" t="s">
        <v>1027</v>
      </c>
      <c r="G574" s="1" t="s">
        <v>2496</v>
      </c>
      <c r="H574" s="1" t="s">
        <v>2497</v>
      </c>
      <c r="I574" s="1" t="s">
        <v>2498</v>
      </c>
    </row>
    <row r="575" spans="1:9" x14ac:dyDescent="0.25">
      <c r="A575" s="1" t="s">
        <v>871</v>
      </c>
      <c r="B575" s="1" t="s">
        <v>2490</v>
      </c>
      <c r="C575" s="1" t="s">
        <v>11</v>
      </c>
      <c r="D575" s="1" t="s">
        <v>12</v>
      </c>
      <c r="E575" t="b">
        <v>0</v>
      </c>
      <c r="F575" s="1" t="s">
        <v>1027</v>
      </c>
      <c r="G575" s="1" t="s">
        <v>2496</v>
      </c>
      <c r="H575" s="1" t="s">
        <v>2497</v>
      </c>
      <c r="I575" s="1" t="s">
        <v>2498</v>
      </c>
    </row>
    <row r="576" spans="1:9" x14ac:dyDescent="0.25">
      <c r="A576" s="1" t="s">
        <v>871</v>
      </c>
      <c r="B576" s="1" t="s">
        <v>2499</v>
      </c>
      <c r="C576" s="1" t="s">
        <v>11</v>
      </c>
      <c r="D576" s="1" t="s">
        <v>12</v>
      </c>
      <c r="E576" t="b">
        <v>0</v>
      </c>
      <c r="F576" s="1" t="s">
        <v>1027</v>
      </c>
      <c r="G576" s="1" t="s">
        <v>2500</v>
      </c>
      <c r="H576" s="1" t="s">
        <v>2501</v>
      </c>
      <c r="I576" s="1" t="s">
        <v>2502</v>
      </c>
    </row>
    <row r="577" spans="1:9" x14ac:dyDescent="0.25">
      <c r="A577" s="1" t="s">
        <v>150</v>
      </c>
      <c r="B577" s="1" t="s">
        <v>151</v>
      </c>
      <c r="C577" s="1" t="s">
        <v>75</v>
      </c>
      <c r="D577" s="1" t="s">
        <v>76</v>
      </c>
      <c r="E577" t="b">
        <v>0</v>
      </c>
      <c r="F577" s="1" t="s">
        <v>13</v>
      </c>
      <c r="G577" s="1" t="s">
        <v>152</v>
      </c>
      <c r="H577" s="1" t="s">
        <v>153</v>
      </c>
      <c r="I577" s="1" t="s">
        <v>154</v>
      </c>
    </row>
    <row r="578" spans="1:9" x14ac:dyDescent="0.25">
      <c r="A578" s="1" t="s">
        <v>150</v>
      </c>
      <c r="B578" s="1" t="s">
        <v>155</v>
      </c>
      <c r="C578" s="1" t="s">
        <v>75</v>
      </c>
      <c r="D578" s="1" t="s">
        <v>76</v>
      </c>
      <c r="E578" t="b">
        <v>0</v>
      </c>
      <c r="F578" s="1" t="s">
        <v>13</v>
      </c>
      <c r="G578" s="1" t="s">
        <v>156</v>
      </c>
      <c r="H578" s="1" t="s">
        <v>157</v>
      </c>
      <c r="I578" s="1" t="s">
        <v>158</v>
      </c>
    </row>
    <row r="579" spans="1:9" x14ac:dyDescent="0.25">
      <c r="A579" s="1" t="s">
        <v>150</v>
      </c>
      <c r="B579" s="1" t="s">
        <v>155</v>
      </c>
      <c r="C579" s="1" t="s">
        <v>75</v>
      </c>
      <c r="D579" s="1" t="s">
        <v>76</v>
      </c>
      <c r="E579" t="b">
        <v>0</v>
      </c>
      <c r="F579" s="1" t="s">
        <v>13</v>
      </c>
      <c r="G579" s="1" t="s">
        <v>157</v>
      </c>
      <c r="H579" s="1" t="s">
        <v>159</v>
      </c>
      <c r="I579" s="1" t="s">
        <v>160</v>
      </c>
    </row>
    <row r="580" spans="1:9" x14ac:dyDescent="0.25">
      <c r="A580" s="1" t="s">
        <v>150</v>
      </c>
      <c r="B580" s="1" t="s">
        <v>1582</v>
      </c>
      <c r="C580" s="1" t="s">
        <v>440</v>
      </c>
      <c r="D580" s="1" t="s">
        <v>136</v>
      </c>
      <c r="E580" t="b">
        <v>0</v>
      </c>
      <c r="F580" s="1" t="s">
        <v>1027</v>
      </c>
      <c r="G580" s="1" t="s">
        <v>1583</v>
      </c>
      <c r="H580" s="1" t="s">
        <v>1584</v>
      </c>
      <c r="I580" s="1" t="s">
        <v>1585</v>
      </c>
    </row>
    <row r="581" spans="1:9" x14ac:dyDescent="0.25">
      <c r="A581" s="1" t="s">
        <v>150</v>
      </c>
      <c r="B581" s="1" t="s">
        <v>1586</v>
      </c>
      <c r="C581" s="1" t="s">
        <v>440</v>
      </c>
      <c r="D581" s="1" t="s">
        <v>136</v>
      </c>
      <c r="E581" t="b">
        <v>0</v>
      </c>
      <c r="F581" s="1" t="s">
        <v>1027</v>
      </c>
      <c r="G581" s="1" t="s">
        <v>1583</v>
      </c>
      <c r="H581" s="1" t="s">
        <v>1584</v>
      </c>
      <c r="I581" s="1" t="s">
        <v>1585</v>
      </c>
    </row>
    <row r="582" spans="1:9" x14ac:dyDescent="0.25">
      <c r="A582" s="1" t="s">
        <v>150</v>
      </c>
      <c r="B582" s="1" t="s">
        <v>1582</v>
      </c>
      <c r="C582" s="1" t="s">
        <v>75</v>
      </c>
      <c r="D582" s="1" t="s">
        <v>136</v>
      </c>
      <c r="E582" t="b">
        <v>0</v>
      </c>
      <c r="F582" s="1" t="s">
        <v>1027</v>
      </c>
      <c r="G582" s="1" t="s">
        <v>1587</v>
      </c>
      <c r="H582" s="1" t="s">
        <v>1588</v>
      </c>
      <c r="I582" s="1" t="s">
        <v>1589</v>
      </c>
    </row>
    <row r="583" spans="1:9" x14ac:dyDescent="0.25">
      <c r="A583" s="1" t="s">
        <v>150</v>
      </c>
      <c r="B583" s="1" t="s">
        <v>1590</v>
      </c>
      <c r="C583" s="1" t="s">
        <v>75</v>
      </c>
      <c r="D583" s="1" t="s">
        <v>76</v>
      </c>
      <c r="E583" t="b">
        <v>0</v>
      </c>
      <c r="F583" s="1" t="s">
        <v>1027</v>
      </c>
      <c r="G583" s="1" t="s">
        <v>1587</v>
      </c>
      <c r="H583" s="1" t="s">
        <v>1588</v>
      </c>
      <c r="I583" s="1" t="s">
        <v>1589</v>
      </c>
    </row>
    <row r="584" spans="1:9" x14ac:dyDescent="0.25">
      <c r="A584" s="1" t="s">
        <v>150</v>
      </c>
      <c r="B584" s="1" t="s">
        <v>1591</v>
      </c>
      <c r="C584" s="1" t="s">
        <v>75</v>
      </c>
      <c r="D584" s="1" t="s">
        <v>136</v>
      </c>
      <c r="E584" t="b">
        <v>0</v>
      </c>
      <c r="F584" s="1" t="s">
        <v>1027</v>
      </c>
      <c r="G584" s="1" t="s">
        <v>1587</v>
      </c>
      <c r="H584" s="1" t="s">
        <v>1588</v>
      </c>
      <c r="I584" s="1" t="s">
        <v>1589</v>
      </c>
    </row>
    <row r="585" spans="1:9" x14ac:dyDescent="0.25">
      <c r="A585" s="1" t="s">
        <v>150</v>
      </c>
      <c r="B585" s="1" t="s">
        <v>1592</v>
      </c>
      <c r="C585" s="1" t="s">
        <v>75</v>
      </c>
      <c r="D585" s="1" t="s">
        <v>76</v>
      </c>
      <c r="E585" t="b">
        <v>0</v>
      </c>
      <c r="F585" s="1" t="s">
        <v>1027</v>
      </c>
      <c r="G585" s="1" t="s">
        <v>1587</v>
      </c>
      <c r="H585" s="1" t="s">
        <v>1588</v>
      </c>
      <c r="I585" s="1" t="s">
        <v>1589</v>
      </c>
    </row>
    <row r="586" spans="1:9" x14ac:dyDescent="0.25">
      <c r="A586" s="1" t="s">
        <v>150</v>
      </c>
      <c r="B586" s="1" t="s">
        <v>1593</v>
      </c>
      <c r="C586" s="1" t="s">
        <v>19</v>
      </c>
      <c r="D586" s="1" t="s">
        <v>136</v>
      </c>
      <c r="E586" t="b">
        <v>0</v>
      </c>
      <c r="F586" s="1" t="s">
        <v>1027</v>
      </c>
      <c r="G586" s="1" t="s">
        <v>1594</v>
      </c>
      <c r="H586" s="1" t="s">
        <v>1595</v>
      </c>
      <c r="I586" s="1" t="s">
        <v>1596</v>
      </c>
    </row>
    <row r="587" spans="1:9" x14ac:dyDescent="0.25">
      <c r="A587" s="1" t="s">
        <v>150</v>
      </c>
      <c r="B587" s="1" t="s">
        <v>1597</v>
      </c>
      <c r="C587" s="1" t="s">
        <v>19</v>
      </c>
      <c r="D587" s="1" t="s">
        <v>76</v>
      </c>
      <c r="E587" t="b">
        <v>0</v>
      </c>
      <c r="F587" s="1" t="s">
        <v>1027</v>
      </c>
      <c r="G587" s="1" t="s">
        <v>1594</v>
      </c>
      <c r="H587" s="1" t="s">
        <v>1595</v>
      </c>
      <c r="I587" s="1" t="s">
        <v>1596</v>
      </c>
    </row>
    <row r="588" spans="1:9" x14ac:dyDescent="0.25">
      <c r="A588" s="1" t="s">
        <v>150</v>
      </c>
      <c r="B588" s="1" t="s">
        <v>1598</v>
      </c>
      <c r="C588" s="1" t="s">
        <v>19</v>
      </c>
      <c r="D588" s="1" t="s">
        <v>136</v>
      </c>
      <c r="E588" t="b">
        <v>0</v>
      </c>
      <c r="F588" s="1" t="s">
        <v>1027</v>
      </c>
      <c r="G588" s="1" t="s">
        <v>1594</v>
      </c>
      <c r="H588" s="1" t="s">
        <v>1595</v>
      </c>
      <c r="I588" s="1" t="s">
        <v>1596</v>
      </c>
    </row>
    <row r="589" spans="1:9" x14ac:dyDescent="0.25">
      <c r="A589" s="1" t="s">
        <v>150</v>
      </c>
      <c r="B589" s="1" t="s">
        <v>1599</v>
      </c>
      <c r="C589" s="1" t="s">
        <v>19</v>
      </c>
      <c r="D589" s="1" t="s">
        <v>76</v>
      </c>
      <c r="E589" t="b">
        <v>0</v>
      </c>
      <c r="F589" s="1" t="s">
        <v>1027</v>
      </c>
      <c r="G589" s="1" t="s">
        <v>1594</v>
      </c>
      <c r="H589" s="1" t="s">
        <v>1595</v>
      </c>
      <c r="I589" s="1" t="s">
        <v>1596</v>
      </c>
    </row>
    <row r="590" spans="1:9" x14ac:dyDescent="0.25">
      <c r="A590" s="1" t="s">
        <v>150</v>
      </c>
      <c r="B590" s="1" t="s">
        <v>1600</v>
      </c>
      <c r="C590" s="1" t="s">
        <v>19</v>
      </c>
      <c r="D590" s="1" t="s">
        <v>76</v>
      </c>
      <c r="E590" t="b">
        <v>0</v>
      </c>
      <c r="F590" s="1" t="s">
        <v>1027</v>
      </c>
      <c r="G590" s="1" t="s">
        <v>1601</v>
      </c>
      <c r="H590" s="1" t="s">
        <v>1602</v>
      </c>
      <c r="I590" s="1" t="s">
        <v>1603</v>
      </c>
    </row>
    <row r="591" spans="1:9" x14ac:dyDescent="0.25">
      <c r="A591" s="1" t="s">
        <v>150</v>
      </c>
      <c r="B591" s="1" t="s">
        <v>1586</v>
      </c>
      <c r="C591" s="1" t="s">
        <v>440</v>
      </c>
      <c r="D591" s="1" t="s">
        <v>136</v>
      </c>
      <c r="E591" t="b">
        <v>0</v>
      </c>
      <c r="F591" s="1" t="s">
        <v>1027</v>
      </c>
      <c r="G591" s="1" t="s">
        <v>1604</v>
      </c>
      <c r="H591" s="1" t="s">
        <v>1605</v>
      </c>
      <c r="I591" s="1" t="s">
        <v>1606</v>
      </c>
    </row>
    <row r="592" spans="1:9" x14ac:dyDescent="0.25">
      <c r="A592" s="1" t="s">
        <v>150</v>
      </c>
      <c r="B592" s="1" t="s">
        <v>1582</v>
      </c>
      <c r="C592" s="1" t="s">
        <v>19</v>
      </c>
      <c r="D592" s="1" t="s">
        <v>136</v>
      </c>
      <c r="E592" t="b">
        <v>0</v>
      </c>
      <c r="F592" s="1" t="s">
        <v>1027</v>
      </c>
      <c r="G592" s="1" t="s">
        <v>1604</v>
      </c>
      <c r="H592" s="1" t="s">
        <v>1605</v>
      </c>
      <c r="I592" s="1" t="s">
        <v>1606</v>
      </c>
    </row>
    <row r="593" spans="1:9" x14ac:dyDescent="0.25">
      <c r="A593" s="1" t="s">
        <v>2503</v>
      </c>
      <c r="B593" s="1" t="s">
        <v>2504</v>
      </c>
      <c r="C593" s="1" t="s">
        <v>19</v>
      </c>
      <c r="D593" s="1" t="s">
        <v>20</v>
      </c>
      <c r="E593" t="b">
        <v>1</v>
      </c>
      <c r="F593" s="1" t="s">
        <v>1027</v>
      </c>
      <c r="G593" s="1" t="s">
        <v>2505</v>
      </c>
      <c r="H593" s="1" t="s">
        <v>2506</v>
      </c>
      <c r="I593" s="1" t="s">
        <v>2507</v>
      </c>
    </row>
    <row r="594" spans="1:9" x14ac:dyDescent="0.25">
      <c r="A594" s="1" t="s">
        <v>2503</v>
      </c>
      <c r="B594" s="1" t="s">
        <v>2508</v>
      </c>
      <c r="C594" s="1" t="s">
        <v>19</v>
      </c>
      <c r="D594" s="1" t="s">
        <v>20</v>
      </c>
      <c r="E594" t="b">
        <v>1</v>
      </c>
      <c r="F594" s="1" t="s">
        <v>1027</v>
      </c>
      <c r="G594" s="1" t="s">
        <v>2505</v>
      </c>
      <c r="H594" s="1" t="s">
        <v>2506</v>
      </c>
      <c r="I594" s="1" t="s">
        <v>2507</v>
      </c>
    </row>
    <row r="595" spans="1:9" x14ac:dyDescent="0.25">
      <c r="A595" s="1" t="s">
        <v>1607</v>
      </c>
      <c r="B595" s="1" t="s">
        <v>1608</v>
      </c>
      <c r="C595" s="1" t="s">
        <v>11</v>
      </c>
      <c r="D595" s="1" t="s">
        <v>111</v>
      </c>
      <c r="E595" t="b">
        <v>0</v>
      </c>
      <c r="F595" s="1" t="s">
        <v>1027</v>
      </c>
      <c r="G595" s="1" t="s">
        <v>1609</v>
      </c>
      <c r="H595" s="1" t="s">
        <v>1610</v>
      </c>
      <c r="I595" s="1" t="s">
        <v>1611</v>
      </c>
    </row>
    <row r="596" spans="1:9" x14ac:dyDescent="0.25">
      <c r="A596" s="1" t="s">
        <v>1607</v>
      </c>
      <c r="B596" s="1" t="s">
        <v>1612</v>
      </c>
      <c r="C596" s="1" t="s">
        <v>11</v>
      </c>
      <c r="D596" s="1" t="s">
        <v>111</v>
      </c>
      <c r="E596" t="b">
        <v>0</v>
      </c>
      <c r="F596" s="1" t="s">
        <v>1027</v>
      </c>
      <c r="G596" s="1" t="s">
        <v>1609</v>
      </c>
      <c r="H596" s="1" t="s">
        <v>1610</v>
      </c>
      <c r="I596" s="1" t="s">
        <v>1611</v>
      </c>
    </row>
    <row r="597" spans="1:9" x14ac:dyDescent="0.25">
      <c r="A597" s="1" t="s">
        <v>1607</v>
      </c>
      <c r="B597" s="1" t="s">
        <v>1613</v>
      </c>
      <c r="C597" s="1" t="s">
        <v>11</v>
      </c>
      <c r="D597" s="1" t="s">
        <v>111</v>
      </c>
      <c r="E597" t="b">
        <v>0</v>
      </c>
      <c r="F597" s="1" t="s">
        <v>1027</v>
      </c>
      <c r="G597" s="1" t="s">
        <v>1609</v>
      </c>
      <c r="H597" s="1" t="s">
        <v>1610</v>
      </c>
      <c r="I597" s="1" t="s">
        <v>1611</v>
      </c>
    </row>
    <row r="598" spans="1:9" x14ac:dyDescent="0.25">
      <c r="A598" s="1" t="s">
        <v>1607</v>
      </c>
      <c r="B598" s="1" t="s">
        <v>1608</v>
      </c>
      <c r="C598" s="1" t="s">
        <v>11</v>
      </c>
      <c r="D598" s="1" t="s">
        <v>111</v>
      </c>
      <c r="E598" t="b">
        <v>0</v>
      </c>
      <c r="F598" s="1" t="s">
        <v>1027</v>
      </c>
      <c r="G598" s="1" t="s">
        <v>1614</v>
      </c>
      <c r="H598" s="1" t="s">
        <v>1615</v>
      </c>
      <c r="I598" s="1" t="s">
        <v>1616</v>
      </c>
    </row>
    <row r="599" spans="1:9" x14ac:dyDescent="0.25">
      <c r="A599" s="1" t="s">
        <v>1607</v>
      </c>
      <c r="B599" s="1" t="s">
        <v>1612</v>
      </c>
      <c r="C599" s="1" t="s">
        <v>11</v>
      </c>
      <c r="D599" s="1" t="s">
        <v>111</v>
      </c>
      <c r="E599" t="b">
        <v>0</v>
      </c>
      <c r="F599" s="1" t="s">
        <v>1027</v>
      </c>
      <c r="G599" s="1" t="s">
        <v>1614</v>
      </c>
      <c r="H599" s="1" t="s">
        <v>1615</v>
      </c>
      <c r="I599" s="1" t="s">
        <v>1616</v>
      </c>
    </row>
    <row r="600" spans="1:9" x14ac:dyDescent="0.25">
      <c r="A600" s="1" t="s">
        <v>1607</v>
      </c>
      <c r="B600" s="1" t="s">
        <v>1617</v>
      </c>
      <c r="C600" s="1" t="s">
        <v>19</v>
      </c>
      <c r="D600" s="1" t="s">
        <v>20</v>
      </c>
      <c r="E600" t="b">
        <v>0</v>
      </c>
      <c r="F600" s="1" t="s">
        <v>1027</v>
      </c>
      <c r="G600" s="1" t="s">
        <v>1618</v>
      </c>
      <c r="H600" s="1" t="s">
        <v>1619</v>
      </c>
      <c r="I600" s="1" t="s">
        <v>1620</v>
      </c>
    </row>
    <row r="601" spans="1:9" x14ac:dyDescent="0.25">
      <c r="A601" s="1" t="s">
        <v>1607</v>
      </c>
      <c r="B601" s="1" t="s">
        <v>1621</v>
      </c>
      <c r="C601" s="1" t="s">
        <v>19</v>
      </c>
      <c r="D601" s="1" t="s">
        <v>1622</v>
      </c>
      <c r="E601" t="b">
        <v>0</v>
      </c>
      <c r="F601" s="1" t="s">
        <v>1027</v>
      </c>
      <c r="G601" s="1" t="s">
        <v>1623</v>
      </c>
      <c r="H601" s="1" t="s">
        <v>1624</v>
      </c>
      <c r="I601" s="1" t="s">
        <v>1625</v>
      </c>
    </row>
    <row r="602" spans="1:9" x14ac:dyDescent="0.25">
      <c r="A602" s="1" t="s">
        <v>1607</v>
      </c>
      <c r="B602" s="1" t="s">
        <v>1626</v>
      </c>
      <c r="C602" s="1" t="s">
        <v>19</v>
      </c>
      <c r="D602" s="1" t="s">
        <v>111</v>
      </c>
      <c r="E602" t="b">
        <v>0</v>
      </c>
      <c r="F602" s="1" t="s">
        <v>1027</v>
      </c>
      <c r="G602" s="1" t="s">
        <v>1627</v>
      </c>
      <c r="H602" s="1" t="s">
        <v>1628</v>
      </c>
      <c r="I602" s="1" t="s">
        <v>1629</v>
      </c>
    </row>
    <row r="603" spans="1:9" x14ac:dyDescent="0.25">
      <c r="A603" s="1" t="s">
        <v>1607</v>
      </c>
      <c r="B603" s="1" t="s">
        <v>1630</v>
      </c>
      <c r="C603" s="1" t="s">
        <v>19</v>
      </c>
      <c r="D603" s="1" t="s">
        <v>111</v>
      </c>
      <c r="E603" t="b">
        <v>0</v>
      </c>
      <c r="F603" s="1" t="s">
        <v>1027</v>
      </c>
      <c r="G603" s="1" t="s">
        <v>1631</v>
      </c>
      <c r="H603" s="1" t="s">
        <v>1632</v>
      </c>
      <c r="I603" s="1" t="s">
        <v>55</v>
      </c>
    </row>
    <row r="604" spans="1:9" x14ac:dyDescent="0.25">
      <c r="A604" s="1" t="s">
        <v>1607</v>
      </c>
      <c r="B604" s="1" t="s">
        <v>1633</v>
      </c>
      <c r="C604" s="1" t="s">
        <v>19</v>
      </c>
      <c r="D604" s="1" t="s">
        <v>1622</v>
      </c>
      <c r="E604" t="b">
        <v>0</v>
      </c>
      <c r="F604" s="1" t="s">
        <v>1027</v>
      </c>
      <c r="G604" s="1" t="s">
        <v>1634</v>
      </c>
      <c r="H604" s="1" t="s">
        <v>1635</v>
      </c>
      <c r="I604" s="1" t="s">
        <v>1636</v>
      </c>
    </row>
    <row r="605" spans="1:9" x14ac:dyDescent="0.25">
      <c r="A605" s="1" t="s">
        <v>1607</v>
      </c>
      <c r="B605" s="1" t="s">
        <v>1637</v>
      </c>
      <c r="C605" s="1" t="s">
        <v>19</v>
      </c>
      <c r="D605" s="1" t="s">
        <v>111</v>
      </c>
      <c r="E605" t="b">
        <v>0</v>
      </c>
      <c r="F605" s="1" t="s">
        <v>1027</v>
      </c>
      <c r="G605" s="1" t="s">
        <v>1638</v>
      </c>
      <c r="H605" s="1" t="s">
        <v>1639</v>
      </c>
      <c r="I605" s="1" t="s">
        <v>1640</v>
      </c>
    </row>
    <row r="606" spans="1:9" x14ac:dyDescent="0.25">
      <c r="A606" s="1" t="s">
        <v>1607</v>
      </c>
      <c r="B606" s="1" t="s">
        <v>1621</v>
      </c>
      <c r="C606" s="1" t="s">
        <v>19</v>
      </c>
      <c r="D606" s="1" t="s">
        <v>1622</v>
      </c>
      <c r="E606" t="b">
        <v>0</v>
      </c>
      <c r="F606" s="1" t="s">
        <v>1027</v>
      </c>
      <c r="G606" s="1" t="s">
        <v>1641</v>
      </c>
      <c r="H606" s="1" t="s">
        <v>1642</v>
      </c>
      <c r="I606" s="1" t="s">
        <v>1643</v>
      </c>
    </row>
    <row r="607" spans="1:9" x14ac:dyDescent="0.25">
      <c r="A607" s="1" t="s">
        <v>1644</v>
      </c>
      <c r="B607" s="1" t="s">
        <v>1645</v>
      </c>
      <c r="C607" s="1" t="s">
        <v>19</v>
      </c>
      <c r="D607" s="1" t="s">
        <v>167</v>
      </c>
      <c r="E607" t="b">
        <v>0</v>
      </c>
      <c r="F607" s="1" t="s">
        <v>1027</v>
      </c>
      <c r="G607" s="1" t="s">
        <v>1646</v>
      </c>
      <c r="H607" s="1" t="s">
        <v>1647</v>
      </c>
      <c r="I607" s="1" t="s">
        <v>1648</v>
      </c>
    </row>
    <row r="608" spans="1:9" x14ac:dyDescent="0.25">
      <c r="A608" s="1" t="s">
        <v>1644</v>
      </c>
      <c r="B608" s="1" t="s">
        <v>1649</v>
      </c>
      <c r="C608" s="1" t="s">
        <v>19</v>
      </c>
      <c r="D608" s="1" t="s">
        <v>167</v>
      </c>
      <c r="E608" t="b">
        <v>0</v>
      </c>
      <c r="F608" s="1" t="s">
        <v>1027</v>
      </c>
      <c r="G608" s="1" t="s">
        <v>1646</v>
      </c>
      <c r="H608" s="1" t="s">
        <v>1647</v>
      </c>
      <c r="I608" s="1" t="s">
        <v>1648</v>
      </c>
    </row>
    <row r="609" spans="1:9" x14ac:dyDescent="0.25">
      <c r="A609" s="1" t="s">
        <v>1644</v>
      </c>
      <c r="B609" s="1" t="s">
        <v>1650</v>
      </c>
      <c r="C609" s="1" t="s">
        <v>19</v>
      </c>
      <c r="D609" s="1" t="s">
        <v>167</v>
      </c>
      <c r="E609" t="b">
        <v>0</v>
      </c>
      <c r="F609" s="1" t="s">
        <v>1027</v>
      </c>
      <c r="G609" s="1" t="s">
        <v>1646</v>
      </c>
      <c r="H609" s="1" t="s">
        <v>1647</v>
      </c>
      <c r="I609" s="1" t="s">
        <v>1648</v>
      </c>
    </row>
    <row r="610" spans="1:9" x14ac:dyDescent="0.25">
      <c r="A610" s="1" t="s">
        <v>1644</v>
      </c>
      <c r="B610" s="1" t="s">
        <v>1651</v>
      </c>
      <c r="C610" s="1" t="s">
        <v>19</v>
      </c>
      <c r="D610" s="1" t="s">
        <v>167</v>
      </c>
      <c r="E610" t="b">
        <v>0</v>
      </c>
      <c r="F610" s="1" t="s">
        <v>1027</v>
      </c>
      <c r="G610" s="1" t="s">
        <v>1646</v>
      </c>
      <c r="H610" s="1" t="s">
        <v>1647</v>
      </c>
      <c r="I610" s="1" t="s">
        <v>1648</v>
      </c>
    </row>
    <row r="611" spans="1:9" x14ac:dyDescent="0.25">
      <c r="A611" s="1" t="s">
        <v>1644</v>
      </c>
      <c r="B611" s="1" t="s">
        <v>1652</v>
      </c>
      <c r="C611" s="1" t="s">
        <v>19</v>
      </c>
      <c r="D611" s="1" t="s">
        <v>167</v>
      </c>
      <c r="E611" t="b">
        <v>0</v>
      </c>
      <c r="F611" s="1" t="s">
        <v>1027</v>
      </c>
      <c r="G611" s="1" t="s">
        <v>1646</v>
      </c>
      <c r="H611" s="1" t="s">
        <v>1647</v>
      </c>
      <c r="I611" s="1" t="s">
        <v>1648</v>
      </c>
    </row>
    <row r="612" spans="1:9" x14ac:dyDescent="0.25">
      <c r="A612" s="1" t="s">
        <v>1644</v>
      </c>
      <c r="B612" s="1" t="s">
        <v>1653</v>
      </c>
      <c r="C612" s="1" t="s">
        <v>19</v>
      </c>
      <c r="D612" s="1" t="s">
        <v>167</v>
      </c>
      <c r="E612" t="b">
        <v>0</v>
      </c>
      <c r="F612" s="1" t="s">
        <v>1027</v>
      </c>
      <c r="G612" s="1" t="s">
        <v>1646</v>
      </c>
      <c r="H612" s="1" t="s">
        <v>1647</v>
      </c>
      <c r="I612" s="1" t="s">
        <v>1648</v>
      </c>
    </row>
    <row r="613" spans="1:9" x14ac:dyDescent="0.25">
      <c r="A613" s="1" t="s">
        <v>1644</v>
      </c>
      <c r="B613" s="1" t="s">
        <v>1654</v>
      </c>
      <c r="C613" s="1" t="s">
        <v>19</v>
      </c>
      <c r="D613" s="1" t="s">
        <v>167</v>
      </c>
      <c r="E613" t="b">
        <v>0</v>
      </c>
      <c r="F613" s="1" t="s">
        <v>1027</v>
      </c>
      <c r="G613" s="1" t="s">
        <v>1646</v>
      </c>
      <c r="H613" s="1" t="s">
        <v>1647</v>
      </c>
      <c r="I613" s="1" t="s">
        <v>1648</v>
      </c>
    </row>
    <row r="614" spans="1:9" x14ac:dyDescent="0.25">
      <c r="A614" s="1" t="s">
        <v>1644</v>
      </c>
      <c r="B614" s="1" t="s">
        <v>1655</v>
      </c>
      <c r="C614" s="1" t="s">
        <v>19</v>
      </c>
      <c r="D614" s="1" t="s">
        <v>167</v>
      </c>
      <c r="E614" t="b">
        <v>0</v>
      </c>
      <c r="F614" s="1" t="s">
        <v>1027</v>
      </c>
      <c r="G614" s="1" t="s">
        <v>1646</v>
      </c>
      <c r="H614" s="1" t="s">
        <v>1647</v>
      </c>
      <c r="I614" s="1" t="s">
        <v>1648</v>
      </c>
    </row>
    <row r="615" spans="1:9" x14ac:dyDescent="0.25">
      <c r="A615" s="1" t="s">
        <v>1644</v>
      </c>
      <c r="B615" s="1" t="s">
        <v>1035</v>
      </c>
      <c r="C615" s="1" t="s">
        <v>19</v>
      </c>
      <c r="D615" s="1" t="s">
        <v>167</v>
      </c>
      <c r="E615" t="b">
        <v>0</v>
      </c>
      <c r="F615" s="1" t="s">
        <v>1027</v>
      </c>
      <c r="G615" s="1" t="s">
        <v>1646</v>
      </c>
      <c r="H615" s="1" t="s">
        <v>1647</v>
      </c>
      <c r="I615" s="1" t="s">
        <v>1648</v>
      </c>
    </row>
    <row r="616" spans="1:9" x14ac:dyDescent="0.25">
      <c r="A616" s="1" t="s">
        <v>676</v>
      </c>
      <c r="B616" s="1" t="s">
        <v>677</v>
      </c>
      <c r="C616" s="1" t="s">
        <v>304</v>
      </c>
      <c r="D616" s="1" t="s">
        <v>111</v>
      </c>
      <c r="E616" t="b">
        <v>0</v>
      </c>
      <c r="F616" s="1" t="s">
        <v>542</v>
      </c>
      <c r="G616" s="1" t="s">
        <v>678</v>
      </c>
      <c r="H616" s="1" t="s">
        <v>679</v>
      </c>
      <c r="I616" s="1" t="s">
        <v>55</v>
      </c>
    </row>
    <row r="617" spans="1:9" x14ac:dyDescent="0.25">
      <c r="A617" s="1" t="s">
        <v>2509</v>
      </c>
      <c r="B617" s="1" t="s">
        <v>2510</v>
      </c>
      <c r="C617" s="1" t="s">
        <v>11</v>
      </c>
      <c r="D617" s="1" t="s">
        <v>2173</v>
      </c>
      <c r="E617" t="b">
        <v>0</v>
      </c>
      <c r="F617" s="1" t="s">
        <v>1027</v>
      </c>
      <c r="G617" s="1" t="s">
        <v>2511</v>
      </c>
      <c r="H617" s="1" t="s">
        <v>2512</v>
      </c>
      <c r="I617" s="1" t="s">
        <v>2513</v>
      </c>
    </row>
    <row r="618" spans="1:9" x14ac:dyDescent="0.25">
      <c r="A618" s="1" t="s">
        <v>466</v>
      </c>
      <c r="B618" s="1" t="s">
        <v>467</v>
      </c>
      <c r="C618" s="1" t="s">
        <v>75</v>
      </c>
      <c r="D618" s="1" t="s">
        <v>12</v>
      </c>
      <c r="E618" t="b">
        <v>0</v>
      </c>
      <c r="F618" s="1" t="s">
        <v>13</v>
      </c>
      <c r="G618" s="1" t="s">
        <v>468</v>
      </c>
      <c r="H618" s="1" t="s">
        <v>469</v>
      </c>
      <c r="I618" s="1" t="s">
        <v>470</v>
      </c>
    </row>
    <row r="619" spans="1:9" x14ac:dyDescent="0.25">
      <c r="A619" s="1" t="s">
        <v>466</v>
      </c>
      <c r="B619" s="1" t="s">
        <v>471</v>
      </c>
      <c r="C619" s="1" t="s">
        <v>75</v>
      </c>
      <c r="D619" s="1" t="s">
        <v>12</v>
      </c>
      <c r="E619" t="b">
        <v>0</v>
      </c>
      <c r="F619" s="1" t="s">
        <v>13</v>
      </c>
      <c r="G619" s="1" t="s">
        <v>468</v>
      </c>
      <c r="H619" s="1" t="s">
        <v>469</v>
      </c>
      <c r="I619" s="1" t="s">
        <v>470</v>
      </c>
    </row>
    <row r="620" spans="1:9" x14ac:dyDescent="0.25">
      <c r="A620" s="1" t="s">
        <v>466</v>
      </c>
      <c r="B620" s="1" t="s">
        <v>2514</v>
      </c>
      <c r="C620" s="1" t="s">
        <v>11</v>
      </c>
      <c r="D620" s="1" t="s">
        <v>12</v>
      </c>
      <c r="E620" t="b">
        <v>0</v>
      </c>
      <c r="F620" s="1" t="s">
        <v>1027</v>
      </c>
      <c r="G620" s="1" t="s">
        <v>2515</v>
      </c>
      <c r="H620" s="1" t="s">
        <v>2516</v>
      </c>
      <c r="I620" s="1" t="s">
        <v>2517</v>
      </c>
    </row>
    <row r="621" spans="1:9" x14ac:dyDescent="0.25">
      <c r="A621" s="1" t="s">
        <v>466</v>
      </c>
      <c r="B621" s="1" t="s">
        <v>467</v>
      </c>
      <c r="C621" s="1" t="s">
        <v>11</v>
      </c>
      <c r="D621" s="1" t="s">
        <v>12</v>
      </c>
      <c r="E621" t="b">
        <v>0</v>
      </c>
      <c r="F621" s="1" t="s">
        <v>1027</v>
      </c>
      <c r="G621" s="1" t="s">
        <v>2518</v>
      </c>
      <c r="H621" s="1" t="s">
        <v>2519</v>
      </c>
      <c r="I621" s="1" t="s">
        <v>2520</v>
      </c>
    </row>
    <row r="622" spans="1:9" x14ac:dyDescent="0.25">
      <c r="A622" s="1" t="s">
        <v>466</v>
      </c>
      <c r="B622" s="1" t="s">
        <v>471</v>
      </c>
      <c r="C622" s="1" t="s">
        <v>19</v>
      </c>
      <c r="D622" s="1" t="s">
        <v>12</v>
      </c>
      <c r="E622" t="b">
        <v>0</v>
      </c>
      <c r="F622" s="1" t="s">
        <v>1027</v>
      </c>
      <c r="G622" s="1" t="s">
        <v>2521</v>
      </c>
      <c r="H622" s="1" t="s">
        <v>2522</v>
      </c>
      <c r="I622" s="1" t="s">
        <v>2523</v>
      </c>
    </row>
    <row r="623" spans="1:9" x14ac:dyDescent="0.25">
      <c r="A623" s="1" t="s">
        <v>466</v>
      </c>
      <c r="B623" s="1" t="s">
        <v>467</v>
      </c>
      <c r="C623" s="1" t="s">
        <v>19</v>
      </c>
      <c r="D623" s="1" t="s">
        <v>12</v>
      </c>
      <c r="E623" t="b">
        <v>0</v>
      </c>
      <c r="F623" s="1" t="s">
        <v>1027</v>
      </c>
      <c r="G623" s="1" t="s">
        <v>2521</v>
      </c>
      <c r="H623" s="1" t="s">
        <v>2522</v>
      </c>
      <c r="I623" s="1" t="s">
        <v>2523</v>
      </c>
    </row>
    <row r="624" spans="1:9" x14ac:dyDescent="0.25">
      <c r="A624" s="1" t="s">
        <v>466</v>
      </c>
      <c r="B624" s="1" t="s">
        <v>2514</v>
      </c>
      <c r="C624" s="1" t="s">
        <v>19</v>
      </c>
      <c r="D624" s="1" t="s">
        <v>12</v>
      </c>
      <c r="E624" t="b">
        <v>0</v>
      </c>
      <c r="F624" s="1" t="s">
        <v>1027</v>
      </c>
      <c r="G624" s="1" t="s">
        <v>2522</v>
      </c>
      <c r="H624" s="1" t="s">
        <v>2524</v>
      </c>
      <c r="I624" s="1" t="s">
        <v>2525</v>
      </c>
    </row>
    <row r="625" spans="1:9" x14ac:dyDescent="0.25">
      <c r="A625" s="1" t="s">
        <v>466</v>
      </c>
      <c r="B625" s="1" t="s">
        <v>2514</v>
      </c>
      <c r="C625" s="1" t="s">
        <v>19</v>
      </c>
      <c r="D625" s="1" t="s">
        <v>12</v>
      </c>
      <c r="E625" t="b">
        <v>0</v>
      </c>
      <c r="F625" s="1" t="s">
        <v>1027</v>
      </c>
      <c r="G625" s="1" t="s">
        <v>2526</v>
      </c>
      <c r="H625" s="1" t="s">
        <v>2527</v>
      </c>
      <c r="I625" s="1" t="s">
        <v>2528</v>
      </c>
    </row>
    <row r="626" spans="1:9" x14ac:dyDescent="0.25">
      <c r="A626" s="1" t="s">
        <v>466</v>
      </c>
      <c r="B626" s="1" t="s">
        <v>2529</v>
      </c>
      <c r="C626" s="1" t="s">
        <v>19</v>
      </c>
      <c r="D626" s="1" t="s">
        <v>12</v>
      </c>
      <c r="E626" t="b">
        <v>0</v>
      </c>
      <c r="F626" s="1" t="s">
        <v>1027</v>
      </c>
      <c r="G626" s="1" t="s">
        <v>2526</v>
      </c>
      <c r="H626" s="1" t="s">
        <v>2527</v>
      </c>
      <c r="I626" s="1" t="s">
        <v>2528</v>
      </c>
    </row>
    <row r="627" spans="1:9" x14ac:dyDescent="0.25">
      <c r="A627" s="1" t="s">
        <v>680</v>
      </c>
      <c r="B627" s="1" t="s">
        <v>681</v>
      </c>
      <c r="C627" s="1" t="s">
        <v>123</v>
      </c>
      <c r="D627" s="1" t="s">
        <v>111</v>
      </c>
      <c r="E627" t="b">
        <v>0</v>
      </c>
      <c r="F627" s="1" t="s">
        <v>542</v>
      </c>
      <c r="G627" s="1" t="s">
        <v>682</v>
      </c>
      <c r="H627" s="1" t="s">
        <v>683</v>
      </c>
      <c r="I627" s="1" t="s">
        <v>684</v>
      </c>
    </row>
    <row r="628" spans="1:9" x14ac:dyDescent="0.25">
      <c r="A628" s="1" t="s">
        <v>680</v>
      </c>
      <c r="B628" s="1" t="s">
        <v>685</v>
      </c>
      <c r="C628" s="1" t="s">
        <v>123</v>
      </c>
      <c r="D628" s="1" t="s">
        <v>111</v>
      </c>
      <c r="E628" t="b">
        <v>0</v>
      </c>
      <c r="F628" s="1" t="s">
        <v>542</v>
      </c>
      <c r="G628" s="1" t="s">
        <v>682</v>
      </c>
      <c r="H628" s="1" t="s">
        <v>683</v>
      </c>
      <c r="I628" s="1" t="s">
        <v>684</v>
      </c>
    </row>
    <row r="629" spans="1:9" x14ac:dyDescent="0.25">
      <c r="A629" s="1" t="s">
        <v>686</v>
      </c>
      <c r="B629" s="1" t="s">
        <v>687</v>
      </c>
      <c r="C629" s="1" t="s">
        <v>304</v>
      </c>
      <c r="D629" s="1" t="s">
        <v>588</v>
      </c>
      <c r="E629" t="b">
        <v>0</v>
      </c>
      <c r="F629" s="1" t="s">
        <v>542</v>
      </c>
      <c r="G629" s="1" t="s">
        <v>688</v>
      </c>
      <c r="H629" s="1" t="s">
        <v>689</v>
      </c>
      <c r="I629" s="1" t="s">
        <v>55</v>
      </c>
    </row>
    <row r="630" spans="1:9" x14ac:dyDescent="0.25">
      <c r="A630" s="1" t="s">
        <v>686</v>
      </c>
      <c r="B630" s="1" t="s">
        <v>1656</v>
      </c>
      <c r="C630" s="1" t="s">
        <v>11</v>
      </c>
      <c r="D630" s="1" t="s">
        <v>841</v>
      </c>
      <c r="E630" t="b">
        <v>0</v>
      </c>
      <c r="F630" s="1" t="s">
        <v>1027</v>
      </c>
      <c r="G630" s="1" t="s">
        <v>55</v>
      </c>
      <c r="H630" s="1" t="s">
        <v>1657</v>
      </c>
      <c r="I630" s="1" t="s">
        <v>1658</v>
      </c>
    </row>
    <row r="631" spans="1:9" x14ac:dyDescent="0.25">
      <c r="A631" s="1" t="s">
        <v>686</v>
      </c>
      <c r="B631" s="1" t="s">
        <v>1659</v>
      </c>
      <c r="C631" s="1" t="s">
        <v>11</v>
      </c>
      <c r="D631" s="1" t="s">
        <v>841</v>
      </c>
      <c r="E631" t="b">
        <v>0</v>
      </c>
      <c r="F631" s="1" t="s">
        <v>1027</v>
      </c>
      <c r="G631" s="1" t="s">
        <v>55</v>
      </c>
      <c r="H631" s="1" t="s">
        <v>1657</v>
      </c>
      <c r="I631" s="1" t="s">
        <v>1658</v>
      </c>
    </row>
    <row r="632" spans="1:9" x14ac:dyDescent="0.25">
      <c r="A632" s="1" t="s">
        <v>161</v>
      </c>
      <c r="B632" s="1" t="s">
        <v>162</v>
      </c>
      <c r="C632" s="1" t="s">
        <v>19</v>
      </c>
      <c r="D632" s="1" t="s">
        <v>12</v>
      </c>
      <c r="E632" t="b">
        <v>0</v>
      </c>
      <c r="F632" s="1" t="s">
        <v>13</v>
      </c>
      <c r="G632" s="1" t="s">
        <v>163</v>
      </c>
      <c r="H632" s="1" t="s">
        <v>164</v>
      </c>
      <c r="I632" s="1" t="s">
        <v>165</v>
      </c>
    </row>
    <row r="633" spans="1:9" x14ac:dyDescent="0.25">
      <c r="A633" s="1" t="s">
        <v>161</v>
      </c>
      <c r="B633" s="1" t="s">
        <v>166</v>
      </c>
      <c r="C633" s="1" t="s">
        <v>19</v>
      </c>
      <c r="D633" s="1" t="s">
        <v>167</v>
      </c>
      <c r="E633" t="b">
        <v>0</v>
      </c>
      <c r="F633" s="1" t="s">
        <v>13</v>
      </c>
      <c r="G633" s="1" t="s">
        <v>168</v>
      </c>
      <c r="H633" s="1" t="s">
        <v>169</v>
      </c>
      <c r="I633" s="1" t="s">
        <v>170</v>
      </c>
    </row>
    <row r="634" spans="1:9" x14ac:dyDescent="0.25">
      <c r="A634" s="1" t="s">
        <v>161</v>
      </c>
      <c r="B634" s="1" t="s">
        <v>171</v>
      </c>
      <c r="C634" s="1" t="s">
        <v>19</v>
      </c>
      <c r="D634" s="1" t="s">
        <v>167</v>
      </c>
      <c r="E634" t="b">
        <v>0</v>
      </c>
      <c r="F634" s="1" t="s">
        <v>13</v>
      </c>
      <c r="G634" s="1" t="s">
        <v>168</v>
      </c>
      <c r="H634" s="1" t="s">
        <v>169</v>
      </c>
      <c r="I634" s="1" t="s">
        <v>170</v>
      </c>
    </row>
    <row r="635" spans="1:9" x14ac:dyDescent="0.25">
      <c r="A635" s="1" t="s">
        <v>161</v>
      </c>
      <c r="B635" s="1" t="s">
        <v>172</v>
      </c>
      <c r="C635" s="1" t="s">
        <v>19</v>
      </c>
      <c r="D635" s="1" t="s">
        <v>167</v>
      </c>
      <c r="E635" t="b">
        <v>0</v>
      </c>
      <c r="F635" s="1" t="s">
        <v>13</v>
      </c>
      <c r="G635" s="1" t="s">
        <v>168</v>
      </c>
      <c r="H635" s="1" t="s">
        <v>169</v>
      </c>
      <c r="I635" s="1" t="s">
        <v>170</v>
      </c>
    </row>
    <row r="636" spans="1:9" x14ac:dyDescent="0.25">
      <c r="A636" s="1" t="s">
        <v>161</v>
      </c>
      <c r="B636" s="1" t="s">
        <v>162</v>
      </c>
      <c r="C636" s="1" t="s">
        <v>11</v>
      </c>
      <c r="D636" s="1" t="s">
        <v>12</v>
      </c>
      <c r="E636" t="b">
        <v>0</v>
      </c>
      <c r="F636" s="1" t="s">
        <v>1027</v>
      </c>
      <c r="G636" s="1" t="s">
        <v>1660</v>
      </c>
      <c r="H636" s="1" t="s">
        <v>1661</v>
      </c>
      <c r="I636" s="1" t="s">
        <v>1662</v>
      </c>
    </row>
    <row r="637" spans="1:9" x14ac:dyDescent="0.25">
      <c r="A637" s="1" t="s">
        <v>161</v>
      </c>
      <c r="B637" s="1" t="s">
        <v>162</v>
      </c>
      <c r="C637" s="1" t="s">
        <v>19</v>
      </c>
      <c r="D637" s="1" t="s">
        <v>12</v>
      </c>
      <c r="E637" t="b">
        <v>0</v>
      </c>
      <c r="F637" s="1" t="s">
        <v>1027</v>
      </c>
      <c r="G637" s="1" t="s">
        <v>1663</v>
      </c>
      <c r="H637" s="1" t="s">
        <v>1664</v>
      </c>
      <c r="I637" s="1" t="s">
        <v>1665</v>
      </c>
    </row>
    <row r="638" spans="1:9" x14ac:dyDescent="0.25">
      <c r="A638" s="1" t="s">
        <v>876</v>
      </c>
      <c r="B638" s="1" t="s">
        <v>877</v>
      </c>
      <c r="C638" s="1" t="s">
        <v>11</v>
      </c>
      <c r="D638" s="1" t="s">
        <v>878</v>
      </c>
      <c r="E638" t="b">
        <v>0</v>
      </c>
      <c r="F638" s="1" t="s">
        <v>542</v>
      </c>
      <c r="G638" s="1" t="s">
        <v>879</v>
      </c>
      <c r="H638" s="1" t="s">
        <v>880</v>
      </c>
      <c r="I638" s="1" t="s">
        <v>881</v>
      </c>
    </row>
    <row r="639" spans="1:9" x14ac:dyDescent="0.25">
      <c r="A639" s="1" t="s">
        <v>876</v>
      </c>
      <c r="B639" s="1" t="s">
        <v>877</v>
      </c>
      <c r="C639" s="1" t="s">
        <v>11</v>
      </c>
      <c r="D639" s="1" t="s">
        <v>878</v>
      </c>
      <c r="E639" t="b">
        <v>0</v>
      </c>
      <c r="F639" s="1" t="s">
        <v>542</v>
      </c>
      <c r="G639" s="1" t="s">
        <v>882</v>
      </c>
      <c r="H639" s="1" t="s">
        <v>883</v>
      </c>
      <c r="I639" s="1" t="s">
        <v>884</v>
      </c>
    </row>
    <row r="640" spans="1:9" x14ac:dyDescent="0.25">
      <c r="A640" s="1" t="s">
        <v>173</v>
      </c>
      <c r="B640" s="1" t="s">
        <v>174</v>
      </c>
      <c r="C640" s="1" t="s">
        <v>75</v>
      </c>
      <c r="D640" s="1" t="s">
        <v>76</v>
      </c>
      <c r="E640" t="b">
        <v>0</v>
      </c>
      <c r="F640" s="1" t="s">
        <v>13</v>
      </c>
      <c r="G640" s="1" t="s">
        <v>55</v>
      </c>
      <c r="H640" s="1" t="s">
        <v>175</v>
      </c>
      <c r="I640" s="1" t="s">
        <v>176</v>
      </c>
    </row>
    <row r="641" spans="1:9" x14ac:dyDescent="0.25">
      <c r="A641" s="1" t="s">
        <v>173</v>
      </c>
      <c r="B641" s="1" t="s">
        <v>177</v>
      </c>
      <c r="C641" s="1" t="s">
        <v>75</v>
      </c>
      <c r="D641" s="1" t="s">
        <v>76</v>
      </c>
      <c r="E641" t="b">
        <v>0</v>
      </c>
      <c r="F641" s="1" t="s">
        <v>13</v>
      </c>
      <c r="G641" s="1" t="s">
        <v>175</v>
      </c>
      <c r="H641" s="1" t="s">
        <v>178</v>
      </c>
      <c r="I641" s="1" t="s">
        <v>179</v>
      </c>
    </row>
    <row r="642" spans="1:9" x14ac:dyDescent="0.25">
      <c r="A642" s="1" t="s">
        <v>173</v>
      </c>
      <c r="B642" s="1" t="s">
        <v>180</v>
      </c>
      <c r="C642" s="1" t="s">
        <v>75</v>
      </c>
      <c r="D642" s="1" t="s">
        <v>76</v>
      </c>
      <c r="E642" t="b">
        <v>0</v>
      </c>
      <c r="F642" s="1" t="s">
        <v>13</v>
      </c>
      <c r="G642" s="1" t="s">
        <v>175</v>
      </c>
      <c r="H642" s="1" t="s">
        <v>178</v>
      </c>
      <c r="I642" s="1" t="s">
        <v>179</v>
      </c>
    </row>
    <row r="643" spans="1:9" x14ac:dyDescent="0.25">
      <c r="A643" s="1" t="s">
        <v>173</v>
      </c>
      <c r="B643" s="1" t="s">
        <v>181</v>
      </c>
      <c r="C643" s="1" t="s">
        <v>11</v>
      </c>
      <c r="D643" s="1" t="s">
        <v>76</v>
      </c>
      <c r="E643" t="b">
        <v>0</v>
      </c>
      <c r="F643" s="1" t="s">
        <v>13</v>
      </c>
      <c r="G643" s="1" t="s">
        <v>182</v>
      </c>
      <c r="H643" s="1" t="s">
        <v>183</v>
      </c>
      <c r="I643" s="1" t="s">
        <v>184</v>
      </c>
    </row>
    <row r="644" spans="1:9" x14ac:dyDescent="0.25">
      <c r="A644" s="1" t="s">
        <v>173</v>
      </c>
      <c r="B644" s="1" t="s">
        <v>185</v>
      </c>
      <c r="C644" s="1" t="s">
        <v>60</v>
      </c>
      <c r="D644" s="1" t="s">
        <v>76</v>
      </c>
      <c r="E644" t="b">
        <v>0</v>
      </c>
      <c r="F644" s="1" t="s">
        <v>13</v>
      </c>
      <c r="G644" s="1" t="s">
        <v>186</v>
      </c>
      <c r="H644" s="1" t="s">
        <v>187</v>
      </c>
      <c r="I644" s="1" t="s">
        <v>188</v>
      </c>
    </row>
    <row r="645" spans="1:9" x14ac:dyDescent="0.25">
      <c r="A645" s="1" t="s">
        <v>173</v>
      </c>
      <c r="B645" s="1" t="s">
        <v>1666</v>
      </c>
      <c r="C645" s="1" t="s">
        <v>11</v>
      </c>
      <c r="D645" s="1" t="s">
        <v>76</v>
      </c>
      <c r="E645" t="b">
        <v>0</v>
      </c>
      <c r="F645" s="1" t="s">
        <v>1027</v>
      </c>
      <c r="G645" s="1" t="s">
        <v>1667</v>
      </c>
      <c r="H645" s="1" t="s">
        <v>1668</v>
      </c>
      <c r="I645" s="1" t="s">
        <v>1669</v>
      </c>
    </row>
    <row r="646" spans="1:9" x14ac:dyDescent="0.25">
      <c r="A646" s="1" t="s">
        <v>173</v>
      </c>
      <c r="B646" s="1" t="s">
        <v>1670</v>
      </c>
      <c r="C646" s="1" t="s">
        <v>11</v>
      </c>
      <c r="D646" s="1" t="s">
        <v>76</v>
      </c>
      <c r="E646" t="b">
        <v>0</v>
      </c>
      <c r="F646" s="1" t="s">
        <v>1027</v>
      </c>
      <c r="G646" s="1" t="s">
        <v>1667</v>
      </c>
      <c r="H646" s="1" t="s">
        <v>1668</v>
      </c>
      <c r="I646" s="1" t="s">
        <v>1669</v>
      </c>
    </row>
    <row r="647" spans="1:9" x14ac:dyDescent="0.25">
      <c r="A647" s="1" t="s">
        <v>173</v>
      </c>
      <c r="B647" s="1" t="s">
        <v>1671</v>
      </c>
      <c r="C647" s="1" t="s">
        <v>11</v>
      </c>
      <c r="D647" s="1" t="s">
        <v>76</v>
      </c>
      <c r="E647" t="b">
        <v>0</v>
      </c>
      <c r="F647" s="1" t="s">
        <v>1027</v>
      </c>
      <c r="G647" s="1" t="s">
        <v>1672</v>
      </c>
      <c r="H647" s="1" t="s">
        <v>1673</v>
      </c>
      <c r="I647" s="1" t="s">
        <v>1674</v>
      </c>
    </row>
    <row r="648" spans="1:9" x14ac:dyDescent="0.25">
      <c r="A648" s="1" t="s">
        <v>885</v>
      </c>
      <c r="B648" s="1" t="s">
        <v>886</v>
      </c>
      <c r="C648" s="1" t="s">
        <v>304</v>
      </c>
      <c r="D648" s="1" t="s">
        <v>588</v>
      </c>
      <c r="E648" t="b">
        <v>0</v>
      </c>
      <c r="F648" s="1" t="s">
        <v>542</v>
      </c>
      <c r="G648" s="1" t="s">
        <v>695</v>
      </c>
      <c r="H648" s="1" t="s">
        <v>887</v>
      </c>
      <c r="I648" s="1" t="s">
        <v>888</v>
      </c>
    </row>
    <row r="649" spans="1:9" x14ac:dyDescent="0.25">
      <c r="A649" s="1" t="s">
        <v>189</v>
      </c>
      <c r="B649" s="1" t="s">
        <v>190</v>
      </c>
      <c r="C649" s="1" t="s">
        <v>11</v>
      </c>
      <c r="D649" s="1" t="s">
        <v>111</v>
      </c>
      <c r="E649" t="b">
        <v>0</v>
      </c>
      <c r="F649" s="1" t="s">
        <v>13</v>
      </c>
      <c r="G649" s="1" t="s">
        <v>191</v>
      </c>
      <c r="H649" s="1" t="s">
        <v>192</v>
      </c>
      <c r="I649" s="1" t="s">
        <v>193</v>
      </c>
    </row>
    <row r="650" spans="1:9" x14ac:dyDescent="0.25">
      <c r="A650" s="1" t="s">
        <v>189</v>
      </c>
      <c r="B650" s="1" t="s">
        <v>194</v>
      </c>
      <c r="C650" s="1" t="s">
        <v>11</v>
      </c>
      <c r="D650" s="1" t="s">
        <v>111</v>
      </c>
      <c r="E650" t="b">
        <v>0</v>
      </c>
      <c r="F650" s="1" t="s">
        <v>13</v>
      </c>
      <c r="G650" s="1" t="s">
        <v>191</v>
      </c>
      <c r="H650" s="1" t="s">
        <v>192</v>
      </c>
      <c r="I650" s="1" t="s">
        <v>193</v>
      </c>
    </row>
    <row r="651" spans="1:9" x14ac:dyDescent="0.25">
      <c r="A651" s="1" t="s">
        <v>189</v>
      </c>
      <c r="B651" s="1" t="s">
        <v>690</v>
      </c>
      <c r="C651" s="1" t="s">
        <v>11</v>
      </c>
      <c r="D651" s="1" t="s">
        <v>111</v>
      </c>
      <c r="E651" t="b">
        <v>0</v>
      </c>
      <c r="F651" s="1" t="s">
        <v>542</v>
      </c>
      <c r="G651" s="1" t="s">
        <v>691</v>
      </c>
      <c r="H651" s="1" t="s">
        <v>692</v>
      </c>
      <c r="I651" s="1" t="s">
        <v>693</v>
      </c>
    </row>
    <row r="652" spans="1:9" x14ac:dyDescent="0.25">
      <c r="A652" s="1" t="s">
        <v>189</v>
      </c>
      <c r="B652" s="1" t="s">
        <v>694</v>
      </c>
      <c r="C652" s="1" t="s">
        <v>11</v>
      </c>
      <c r="D652" s="1" t="s">
        <v>111</v>
      </c>
      <c r="E652" t="b">
        <v>0</v>
      </c>
      <c r="F652" s="1" t="s">
        <v>542</v>
      </c>
      <c r="G652" s="1" t="s">
        <v>695</v>
      </c>
      <c r="H652" s="1" t="s">
        <v>696</v>
      </c>
      <c r="I652" s="1" t="s">
        <v>697</v>
      </c>
    </row>
    <row r="653" spans="1:9" x14ac:dyDescent="0.25">
      <c r="A653" s="1" t="s">
        <v>189</v>
      </c>
      <c r="B653" s="1" t="s">
        <v>690</v>
      </c>
      <c r="C653" s="1" t="s">
        <v>11</v>
      </c>
      <c r="D653" s="1" t="s">
        <v>111</v>
      </c>
      <c r="E653" t="b">
        <v>0</v>
      </c>
      <c r="F653" s="1" t="s">
        <v>542</v>
      </c>
      <c r="G653" s="1" t="s">
        <v>696</v>
      </c>
      <c r="H653" s="1" t="s">
        <v>697</v>
      </c>
      <c r="I653" s="1" t="s">
        <v>55</v>
      </c>
    </row>
    <row r="654" spans="1:9" x14ac:dyDescent="0.25">
      <c r="A654" s="1" t="s">
        <v>189</v>
      </c>
      <c r="B654" s="1" t="s">
        <v>694</v>
      </c>
      <c r="C654" s="1" t="s">
        <v>19</v>
      </c>
      <c r="D654" s="1" t="s">
        <v>111</v>
      </c>
      <c r="E654" t="b">
        <v>0</v>
      </c>
      <c r="F654" s="1" t="s">
        <v>1027</v>
      </c>
      <c r="G654" s="1" t="s">
        <v>1675</v>
      </c>
      <c r="H654" s="1" t="s">
        <v>1676</v>
      </c>
      <c r="I654" s="1" t="s">
        <v>1677</v>
      </c>
    </row>
    <row r="655" spans="1:9" x14ac:dyDescent="0.25">
      <c r="A655" s="1" t="s">
        <v>189</v>
      </c>
      <c r="B655" s="1" t="s">
        <v>1678</v>
      </c>
      <c r="C655" s="1" t="s">
        <v>19</v>
      </c>
      <c r="D655" s="1" t="s">
        <v>111</v>
      </c>
      <c r="E655" t="b">
        <v>0</v>
      </c>
      <c r="F655" s="1" t="s">
        <v>1027</v>
      </c>
      <c r="G655" s="1" t="s">
        <v>1679</v>
      </c>
      <c r="H655" s="1" t="s">
        <v>1680</v>
      </c>
      <c r="I655" s="1" t="s">
        <v>1681</v>
      </c>
    </row>
    <row r="656" spans="1:9" x14ac:dyDescent="0.25">
      <c r="A656" s="1" t="s">
        <v>698</v>
      </c>
      <c r="B656" s="1" t="s">
        <v>699</v>
      </c>
      <c r="C656" s="1" t="s">
        <v>11</v>
      </c>
      <c r="D656" s="1" t="s">
        <v>550</v>
      </c>
      <c r="E656" t="b">
        <v>0</v>
      </c>
      <c r="F656" s="1" t="s">
        <v>542</v>
      </c>
      <c r="G656" s="1" t="s">
        <v>55</v>
      </c>
      <c r="H656" s="1" t="s">
        <v>700</v>
      </c>
      <c r="I656" s="1" t="s">
        <v>55</v>
      </c>
    </row>
    <row r="657" spans="1:9" x14ac:dyDescent="0.25">
      <c r="A657" s="1" t="s">
        <v>698</v>
      </c>
      <c r="B657" s="1" t="s">
        <v>699</v>
      </c>
      <c r="C657" s="1" t="s">
        <v>19</v>
      </c>
      <c r="D657" s="1" t="s">
        <v>550</v>
      </c>
      <c r="E657" t="b">
        <v>0</v>
      </c>
      <c r="F657" s="1" t="s">
        <v>1027</v>
      </c>
      <c r="G657" s="1" t="s">
        <v>1682</v>
      </c>
      <c r="H657" s="1" t="s">
        <v>1683</v>
      </c>
      <c r="I657" s="1" t="s">
        <v>1684</v>
      </c>
    </row>
    <row r="658" spans="1:9" x14ac:dyDescent="0.25">
      <c r="A658" s="1" t="s">
        <v>889</v>
      </c>
      <c r="B658" s="1" t="s">
        <v>890</v>
      </c>
      <c r="C658" s="1" t="s">
        <v>19</v>
      </c>
      <c r="D658" s="1" t="s">
        <v>111</v>
      </c>
      <c r="E658" t="b">
        <v>0</v>
      </c>
      <c r="F658" s="1" t="s">
        <v>542</v>
      </c>
      <c r="G658" s="1" t="s">
        <v>891</v>
      </c>
      <c r="H658" s="1" t="s">
        <v>892</v>
      </c>
      <c r="I658" s="1" t="s">
        <v>55</v>
      </c>
    </row>
    <row r="659" spans="1:9" x14ac:dyDescent="0.25">
      <c r="A659" s="1" t="s">
        <v>889</v>
      </c>
      <c r="B659" s="1" t="s">
        <v>2530</v>
      </c>
      <c r="C659" s="1" t="s">
        <v>60</v>
      </c>
      <c r="D659" s="1" t="s">
        <v>1622</v>
      </c>
      <c r="E659" t="b">
        <v>0</v>
      </c>
      <c r="F659" s="1" t="s">
        <v>1027</v>
      </c>
      <c r="G659" s="1" t="s">
        <v>2531</v>
      </c>
      <c r="H659" s="1" t="s">
        <v>2532</v>
      </c>
      <c r="I659" s="1" t="s">
        <v>2533</v>
      </c>
    </row>
    <row r="660" spans="1:9" x14ac:dyDescent="0.25">
      <c r="A660" s="1" t="s">
        <v>1685</v>
      </c>
      <c r="B660" s="1" t="s">
        <v>1686</v>
      </c>
      <c r="C660" s="1" t="s">
        <v>123</v>
      </c>
      <c r="D660" s="1" t="s">
        <v>12</v>
      </c>
      <c r="E660" t="b">
        <v>0</v>
      </c>
      <c r="F660" s="1" t="s">
        <v>1027</v>
      </c>
      <c r="G660" s="1" t="s">
        <v>1687</v>
      </c>
      <c r="H660" s="1" t="s">
        <v>1688</v>
      </c>
      <c r="I660" s="1" t="s">
        <v>1689</v>
      </c>
    </row>
    <row r="661" spans="1:9" x14ac:dyDescent="0.25">
      <c r="A661" s="1" t="s">
        <v>1685</v>
      </c>
      <c r="B661" s="1" t="s">
        <v>1686</v>
      </c>
      <c r="C661" s="1" t="s">
        <v>4</v>
      </c>
      <c r="D661" s="1" t="s">
        <v>12</v>
      </c>
      <c r="E661" t="b">
        <v>1</v>
      </c>
      <c r="F661" s="1" t="s">
        <v>1027</v>
      </c>
      <c r="G661" s="1" t="s">
        <v>1690</v>
      </c>
      <c r="H661" s="1" t="s">
        <v>1691</v>
      </c>
      <c r="I661" s="1" t="s">
        <v>1692</v>
      </c>
    </row>
    <row r="662" spans="1:9" x14ac:dyDescent="0.25">
      <c r="A662" s="1" t="s">
        <v>1693</v>
      </c>
      <c r="B662" s="1" t="s">
        <v>1694</v>
      </c>
      <c r="C662" s="1" t="s">
        <v>11</v>
      </c>
      <c r="D662" s="1" t="s">
        <v>111</v>
      </c>
      <c r="E662" t="b">
        <v>0</v>
      </c>
      <c r="F662" s="1" t="s">
        <v>1027</v>
      </c>
      <c r="G662" s="1" t="s">
        <v>1695</v>
      </c>
      <c r="H662" s="1" t="s">
        <v>1696</v>
      </c>
      <c r="I662" s="1" t="s">
        <v>1697</v>
      </c>
    </row>
    <row r="663" spans="1:9" x14ac:dyDescent="0.25">
      <c r="A663" s="1" t="s">
        <v>893</v>
      </c>
      <c r="B663" s="1" t="s">
        <v>894</v>
      </c>
      <c r="C663" s="1" t="s">
        <v>19</v>
      </c>
      <c r="D663" s="1" t="s">
        <v>12</v>
      </c>
      <c r="E663" t="b">
        <v>0</v>
      </c>
      <c r="F663" s="1" t="s">
        <v>542</v>
      </c>
      <c r="G663" s="1" t="s">
        <v>895</v>
      </c>
      <c r="H663" s="1" t="s">
        <v>896</v>
      </c>
      <c r="I663" s="1" t="s">
        <v>897</v>
      </c>
    </row>
    <row r="664" spans="1:9" x14ac:dyDescent="0.25">
      <c r="A664" s="1" t="s">
        <v>893</v>
      </c>
      <c r="B664" s="1" t="s">
        <v>894</v>
      </c>
      <c r="C664" s="1" t="s">
        <v>4</v>
      </c>
      <c r="D664" s="1" t="s">
        <v>12</v>
      </c>
      <c r="E664" t="b">
        <v>1</v>
      </c>
      <c r="F664" s="1" t="s">
        <v>1027</v>
      </c>
      <c r="G664" s="1" t="s">
        <v>2534</v>
      </c>
      <c r="H664" s="1" t="s">
        <v>2535</v>
      </c>
      <c r="I664" s="1" t="s">
        <v>2536</v>
      </c>
    </row>
    <row r="665" spans="1:9" x14ac:dyDescent="0.25">
      <c r="A665" s="1" t="s">
        <v>893</v>
      </c>
      <c r="B665" s="1" t="s">
        <v>2537</v>
      </c>
      <c r="C665" s="1" t="s">
        <v>11</v>
      </c>
      <c r="D665" s="1" t="s">
        <v>12</v>
      </c>
      <c r="E665" t="b">
        <v>0</v>
      </c>
      <c r="F665" s="1" t="s">
        <v>1027</v>
      </c>
      <c r="G665" s="1" t="s">
        <v>2538</v>
      </c>
      <c r="H665" s="1" t="s">
        <v>2539</v>
      </c>
      <c r="I665" s="1" t="s">
        <v>2540</v>
      </c>
    </row>
    <row r="666" spans="1:9" x14ac:dyDescent="0.25">
      <c r="A666" s="1" t="s">
        <v>701</v>
      </c>
      <c r="B666" s="1" t="s">
        <v>702</v>
      </c>
      <c r="C666" s="1" t="s">
        <v>11</v>
      </c>
      <c r="D666" s="1" t="s">
        <v>550</v>
      </c>
      <c r="E666" t="b">
        <v>0</v>
      </c>
      <c r="F666" s="1" t="s">
        <v>542</v>
      </c>
      <c r="G666" s="1" t="s">
        <v>55</v>
      </c>
      <c r="H666" s="1" t="s">
        <v>703</v>
      </c>
      <c r="I666" s="1" t="s">
        <v>704</v>
      </c>
    </row>
    <row r="667" spans="1:9" x14ac:dyDescent="0.25">
      <c r="A667" s="1" t="s">
        <v>2541</v>
      </c>
      <c r="B667" s="1" t="s">
        <v>2542</v>
      </c>
      <c r="C667" s="1" t="s">
        <v>11</v>
      </c>
      <c r="D667" s="1" t="s">
        <v>111</v>
      </c>
      <c r="E667" t="b">
        <v>0</v>
      </c>
      <c r="F667" s="1" t="s">
        <v>1027</v>
      </c>
      <c r="G667" s="1" t="s">
        <v>2543</v>
      </c>
      <c r="H667" s="1" t="s">
        <v>2544</v>
      </c>
      <c r="I667" s="1" t="s">
        <v>2545</v>
      </c>
    </row>
    <row r="668" spans="1:9" x14ac:dyDescent="0.25">
      <c r="A668" s="1" t="s">
        <v>2541</v>
      </c>
      <c r="B668" s="1" t="s">
        <v>2546</v>
      </c>
      <c r="C668" s="1" t="s">
        <v>11</v>
      </c>
      <c r="D668" s="1" t="s">
        <v>111</v>
      </c>
      <c r="E668" t="b">
        <v>0</v>
      </c>
      <c r="F668" s="1" t="s">
        <v>1027</v>
      </c>
      <c r="G668" s="1" t="s">
        <v>2544</v>
      </c>
      <c r="H668" s="1" t="s">
        <v>2547</v>
      </c>
      <c r="I668" s="1" t="s">
        <v>2548</v>
      </c>
    </row>
    <row r="669" spans="1:9" x14ac:dyDescent="0.25">
      <c r="A669" s="1" t="s">
        <v>2541</v>
      </c>
      <c r="B669" s="1" t="s">
        <v>2549</v>
      </c>
      <c r="C669" s="1" t="s">
        <v>11</v>
      </c>
      <c r="D669" s="1" t="s">
        <v>111</v>
      </c>
      <c r="E669" t="b">
        <v>0</v>
      </c>
      <c r="F669" s="1" t="s">
        <v>1027</v>
      </c>
      <c r="G669" s="1" t="s">
        <v>2544</v>
      </c>
      <c r="H669" s="1" t="s">
        <v>2547</v>
      </c>
      <c r="I669" s="1" t="s">
        <v>2548</v>
      </c>
    </row>
    <row r="670" spans="1:9" x14ac:dyDescent="0.25">
      <c r="A670" s="1" t="s">
        <v>2541</v>
      </c>
      <c r="B670" s="1" t="s">
        <v>2550</v>
      </c>
      <c r="C670" s="1" t="s">
        <v>11</v>
      </c>
      <c r="D670" s="1" t="s">
        <v>12</v>
      </c>
      <c r="E670" t="b">
        <v>0</v>
      </c>
      <c r="F670" s="1" t="s">
        <v>1027</v>
      </c>
      <c r="G670" s="1" t="s">
        <v>2551</v>
      </c>
      <c r="H670" s="1" t="s">
        <v>2552</v>
      </c>
      <c r="I670" s="1" t="s">
        <v>2553</v>
      </c>
    </row>
    <row r="671" spans="1:9" x14ac:dyDescent="0.25">
      <c r="A671" s="1" t="s">
        <v>2541</v>
      </c>
      <c r="B671" s="1" t="s">
        <v>2554</v>
      </c>
      <c r="C671" s="1" t="s">
        <v>11</v>
      </c>
      <c r="D671" s="1" t="s">
        <v>111</v>
      </c>
      <c r="E671" t="b">
        <v>0</v>
      </c>
      <c r="F671" s="1" t="s">
        <v>1027</v>
      </c>
      <c r="G671" s="1" t="s">
        <v>2555</v>
      </c>
      <c r="H671" s="1" t="s">
        <v>2556</v>
      </c>
      <c r="I671" s="1" t="s">
        <v>2557</v>
      </c>
    </row>
    <row r="672" spans="1:9" x14ac:dyDescent="0.25">
      <c r="A672" s="1" t="s">
        <v>2541</v>
      </c>
      <c r="B672" s="1" t="s">
        <v>2558</v>
      </c>
      <c r="C672" s="1" t="s">
        <v>11</v>
      </c>
      <c r="D672" s="1" t="s">
        <v>111</v>
      </c>
      <c r="E672" t="b">
        <v>0</v>
      </c>
      <c r="F672" s="1" t="s">
        <v>1027</v>
      </c>
      <c r="G672" s="1" t="s">
        <v>2559</v>
      </c>
      <c r="H672" s="1" t="s">
        <v>2560</v>
      </c>
      <c r="I672" s="1" t="s">
        <v>2561</v>
      </c>
    </row>
    <row r="673" spans="1:9" x14ac:dyDescent="0.25">
      <c r="A673" s="1" t="s">
        <v>2562</v>
      </c>
      <c r="B673" s="1" t="s">
        <v>2563</v>
      </c>
      <c r="C673" s="1" t="s">
        <v>11</v>
      </c>
      <c r="D673" s="1" t="s">
        <v>111</v>
      </c>
      <c r="E673" t="b">
        <v>0</v>
      </c>
      <c r="F673" s="1" t="s">
        <v>1027</v>
      </c>
      <c r="G673" s="1" t="s">
        <v>2564</v>
      </c>
      <c r="H673" s="1" t="s">
        <v>2565</v>
      </c>
      <c r="I673" s="1" t="s">
        <v>2566</v>
      </c>
    </row>
    <row r="674" spans="1:9" x14ac:dyDescent="0.25">
      <c r="A674" s="1" t="s">
        <v>2562</v>
      </c>
      <c r="B674" s="1" t="s">
        <v>2563</v>
      </c>
      <c r="C674" s="1" t="s">
        <v>19</v>
      </c>
      <c r="D674" s="1" t="s">
        <v>111</v>
      </c>
      <c r="E674" t="b">
        <v>0</v>
      </c>
      <c r="F674" s="1" t="s">
        <v>1027</v>
      </c>
      <c r="G674" s="1" t="s">
        <v>55</v>
      </c>
      <c r="H674" s="1" t="s">
        <v>2567</v>
      </c>
      <c r="I674" s="1" t="s">
        <v>2568</v>
      </c>
    </row>
    <row r="675" spans="1:9" x14ac:dyDescent="0.25">
      <c r="A675" s="1" t="s">
        <v>705</v>
      </c>
      <c r="B675" s="1" t="s">
        <v>706</v>
      </c>
      <c r="C675" s="1" t="s">
        <v>123</v>
      </c>
      <c r="D675" s="1" t="s">
        <v>111</v>
      </c>
      <c r="E675" t="b">
        <v>0</v>
      </c>
      <c r="F675" s="1" t="s">
        <v>542</v>
      </c>
      <c r="G675" s="1" t="s">
        <v>55</v>
      </c>
      <c r="H675" s="1" t="s">
        <v>707</v>
      </c>
      <c r="I675" s="1" t="s">
        <v>708</v>
      </c>
    </row>
    <row r="676" spans="1:9" x14ac:dyDescent="0.25">
      <c r="A676" s="1" t="s">
        <v>705</v>
      </c>
      <c r="B676" s="1" t="s">
        <v>709</v>
      </c>
      <c r="C676" s="1" t="s">
        <v>123</v>
      </c>
      <c r="D676" s="1" t="s">
        <v>111</v>
      </c>
      <c r="E676" t="b">
        <v>0</v>
      </c>
      <c r="F676" s="1" t="s">
        <v>542</v>
      </c>
      <c r="G676" s="1" t="s">
        <v>55</v>
      </c>
      <c r="H676" s="1" t="s">
        <v>707</v>
      </c>
      <c r="I676" s="1" t="s">
        <v>708</v>
      </c>
    </row>
    <row r="677" spans="1:9" x14ac:dyDescent="0.25">
      <c r="A677" s="1" t="s">
        <v>705</v>
      </c>
      <c r="B677" s="1" t="s">
        <v>710</v>
      </c>
      <c r="C677" s="1" t="s">
        <v>123</v>
      </c>
      <c r="D677" s="1" t="s">
        <v>111</v>
      </c>
      <c r="E677" t="b">
        <v>0</v>
      </c>
      <c r="F677" s="1" t="s">
        <v>542</v>
      </c>
      <c r="G677" s="1" t="s">
        <v>55</v>
      </c>
      <c r="H677" s="1" t="s">
        <v>707</v>
      </c>
      <c r="I677" s="1" t="s">
        <v>708</v>
      </c>
    </row>
    <row r="678" spans="1:9" x14ac:dyDescent="0.25">
      <c r="A678" s="1" t="s">
        <v>195</v>
      </c>
      <c r="B678" s="1" t="s">
        <v>196</v>
      </c>
      <c r="C678" s="1" t="s">
        <v>197</v>
      </c>
      <c r="D678" s="1" t="s">
        <v>28</v>
      </c>
      <c r="E678" t="b">
        <v>0</v>
      </c>
      <c r="F678" s="1" t="s">
        <v>13</v>
      </c>
      <c r="G678" s="1" t="s">
        <v>198</v>
      </c>
      <c r="H678" s="1" t="s">
        <v>199</v>
      </c>
      <c r="I678" s="1" t="s">
        <v>200</v>
      </c>
    </row>
    <row r="679" spans="1:9" x14ac:dyDescent="0.25">
      <c r="A679" s="1" t="s">
        <v>195</v>
      </c>
      <c r="B679" s="1" t="s">
        <v>1698</v>
      </c>
      <c r="C679" s="1" t="s">
        <v>11</v>
      </c>
      <c r="D679" s="1" t="s">
        <v>28</v>
      </c>
      <c r="E679" t="b">
        <v>0</v>
      </c>
      <c r="F679" s="1" t="s">
        <v>1027</v>
      </c>
      <c r="G679" s="1" t="s">
        <v>55</v>
      </c>
      <c r="H679" s="1" t="s">
        <v>1699</v>
      </c>
      <c r="I679" s="1" t="s">
        <v>1700</v>
      </c>
    </row>
    <row r="680" spans="1:9" x14ac:dyDescent="0.25">
      <c r="A680" s="1" t="s">
        <v>195</v>
      </c>
      <c r="B680" s="1" t="s">
        <v>196</v>
      </c>
      <c r="C680" s="1" t="s">
        <v>19</v>
      </c>
      <c r="D680" s="1" t="s">
        <v>28</v>
      </c>
      <c r="E680" t="b">
        <v>1</v>
      </c>
      <c r="F680" s="1" t="s">
        <v>1027</v>
      </c>
      <c r="G680" s="1" t="s">
        <v>55</v>
      </c>
      <c r="H680" s="1" t="s">
        <v>1701</v>
      </c>
      <c r="I680" s="1" t="s">
        <v>1702</v>
      </c>
    </row>
    <row r="681" spans="1:9" x14ac:dyDescent="0.25">
      <c r="A681" s="1" t="s">
        <v>195</v>
      </c>
      <c r="B681" s="1" t="s">
        <v>1698</v>
      </c>
      <c r="C681" s="1" t="s">
        <v>19</v>
      </c>
      <c r="D681" s="1" t="s">
        <v>28</v>
      </c>
      <c r="E681" t="b">
        <v>1</v>
      </c>
      <c r="F681" s="1" t="s">
        <v>1027</v>
      </c>
      <c r="G681" s="1" t="s">
        <v>55</v>
      </c>
      <c r="H681" s="1" t="s">
        <v>1701</v>
      </c>
      <c r="I681" s="1" t="s">
        <v>1702</v>
      </c>
    </row>
    <row r="682" spans="1:9" x14ac:dyDescent="0.25">
      <c r="A682" s="1" t="s">
        <v>195</v>
      </c>
      <c r="B682" s="1" t="s">
        <v>196</v>
      </c>
      <c r="C682" s="1" t="s">
        <v>19</v>
      </c>
      <c r="D682" s="1" t="s">
        <v>28</v>
      </c>
      <c r="E682" t="b">
        <v>1</v>
      </c>
      <c r="F682" s="1" t="s">
        <v>1027</v>
      </c>
      <c r="G682" s="1" t="s">
        <v>1703</v>
      </c>
      <c r="H682" s="1" t="s">
        <v>1704</v>
      </c>
      <c r="I682" s="1" t="s">
        <v>1705</v>
      </c>
    </row>
    <row r="683" spans="1:9" x14ac:dyDescent="0.25">
      <c r="A683" s="1" t="s">
        <v>195</v>
      </c>
      <c r="B683" s="1" t="s">
        <v>1698</v>
      </c>
      <c r="C683" s="1" t="s">
        <v>19</v>
      </c>
      <c r="D683" s="1" t="s">
        <v>28</v>
      </c>
      <c r="E683" t="b">
        <v>1</v>
      </c>
      <c r="F683" s="1" t="s">
        <v>1027</v>
      </c>
      <c r="G683" s="1" t="s">
        <v>1706</v>
      </c>
      <c r="H683" s="1" t="s">
        <v>1707</v>
      </c>
      <c r="I683" s="1" t="s">
        <v>1708</v>
      </c>
    </row>
    <row r="684" spans="1:9" x14ac:dyDescent="0.25">
      <c r="A684" s="1" t="s">
        <v>195</v>
      </c>
      <c r="B684" s="1" t="s">
        <v>196</v>
      </c>
      <c r="C684" s="1" t="s">
        <v>19</v>
      </c>
      <c r="D684" s="1" t="s">
        <v>28</v>
      </c>
      <c r="E684" t="b">
        <v>1</v>
      </c>
      <c r="F684" s="1" t="s">
        <v>1027</v>
      </c>
      <c r="G684" s="1" t="s">
        <v>1706</v>
      </c>
      <c r="H684" s="1" t="s">
        <v>1707</v>
      </c>
      <c r="I684" s="1" t="s">
        <v>1708</v>
      </c>
    </row>
    <row r="685" spans="1:9" x14ac:dyDescent="0.25">
      <c r="A685" s="1" t="s">
        <v>195</v>
      </c>
      <c r="B685" s="1" t="s">
        <v>1698</v>
      </c>
      <c r="C685" s="1" t="s">
        <v>19</v>
      </c>
      <c r="D685" s="1" t="s">
        <v>28</v>
      </c>
      <c r="E685" t="b">
        <v>1</v>
      </c>
      <c r="F685" s="1" t="s">
        <v>1027</v>
      </c>
      <c r="G685" s="1" t="s">
        <v>1709</v>
      </c>
      <c r="H685" s="1" t="s">
        <v>1710</v>
      </c>
      <c r="I685" s="1" t="s">
        <v>1711</v>
      </c>
    </row>
    <row r="686" spans="1:9" x14ac:dyDescent="0.25">
      <c r="A686" s="1" t="s">
        <v>195</v>
      </c>
      <c r="B686" s="1" t="s">
        <v>196</v>
      </c>
      <c r="C686" s="1" t="s">
        <v>19</v>
      </c>
      <c r="D686" s="1" t="s">
        <v>28</v>
      </c>
      <c r="E686" t="b">
        <v>1</v>
      </c>
      <c r="F686" s="1" t="s">
        <v>1027</v>
      </c>
      <c r="G686" s="1" t="s">
        <v>1709</v>
      </c>
      <c r="H686" s="1" t="s">
        <v>1710</v>
      </c>
      <c r="I686" s="1" t="s">
        <v>1711</v>
      </c>
    </row>
    <row r="687" spans="1:9" x14ac:dyDescent="0.25">
      <c r="A687" s="1" t="s">
        <v>1712</v>
      </c>
      <c r="B687" s="1" t="s">
        <v>1713</v>
      </c>
      <c r="C687" s="1" t="s">
        <v>11</v>
      </c>
      <c r="D687" s="1" t="s">
        <v>12</v>
      </c>
      <c r="E687" t="b">
        <v>0</v>
      </c>
      <c r="F687" s="1" t="s">
        <v>1027</v>
      </c>
      <c r="G687" s="1" t="s">
        <v>1714</v>
      </c>
      <c r="H687" s="1" t="s">
        <v>1715</v>
      </c>
      <c r="I687" s="1" t="s">
        <v>1716</v>
      </c>
    </row>
    <row r="688" spans="1:9" x14ac:dyDescent="0.25">
      <c r="A688" s="1" t="s">
        <v>2569</v>
      </c>
      <c r="B688" s="1" t="s">
        <v>2570</v>
      </c>
      <c r="C688" s="1" t="s">
        <v>19</v>
      </c>
      <c r="D688" s="1" t="s">
        <v>12</v>
      </c>
      <c r="E688" t="b">
        <v>0</v>
      </c>
      <c r="F688" s="1" t="s">
        <v>1027</v>
      </c>
      <c r="G688" s="1" t="s">
        <v>2571</v>
      </c>
      <c r="H688" s="1" t="s">
        <v>2572</v>
      </c>
      <c r="I688" s="1" t="s">
        <v>55</v>
      </c>
    </row>
    <row r="689" spans="1:9" x14ac:dyDescent="0.25">
      <c r="A689" s="1" t="s">
        <v>2569</v>
      </c>
      <c r="B689" s="1" t="s">
        <v>2573</v>
      </c>
      <c r="C689" s="1" t="s">
        <v>19</v>
      </c>
      <c r="D689" s="1" t="s">
        <v>12</v>
      </c>
      <c r="E689" t="b">
        <v>0</v>
      </c>
      <c r="F689" s="1" t="s">
        <v>1027</v>
      </c>
      <c r="G689" s="1" t="s">
        <v>2571</v>
      </c>
      <c r="H689" s="1" t="s">
        <v>2572</v>
      </c>
      <c r="I689" s="1" t="s">
        <v>55</v>
      </c>
    </row>
    <row r="690" spans="1:9" x14ac:dyDescent="0.25">
      <c r="A690" s="1" t="s">
        <v>2569</v>
      </c>
      <c r="B690" s="1" t="s">
        <v>2570</v>
      </c>
      <c r="C690" s="1" t="s">
        <v>19</v>
      </c>
      <c r="D690" s="1" t="s">
        <v>12</v>
      </c>
      <c r="E690" t="b">
        <v>0</v>
      </c>
      <c r="F690" s="1" t="s">
        <v>1027</v>
      </c>
      <c r="G690" s="1" t="s">
        <v>55</v>
      </c>
      <c r="H690" s="1" t="s">
        <v>2574</v>
      </c>
      <c r="I690" s="1" t="s">
        <v>2575</v>
      </c>
    </row>
    <row r="691" spans="1:9" x14ac:dyDescent="0.25">
      <c r="A691" s="1" t="s">
        <v>2569</v>
      </c>
      <c r="B691" s="1" t="s">
        <v>2573</v>
      </c>
      <c r="C691" s="1" t="s">
        <v>19</v>
      </c>
      <c r="D691" s="1" t="s">
        <v>12</v>
      </c>
      <c r="E691" t="b">
        <v>0</v>
      </c>
      <c r="F691" s="1" t="s">
        <v>1027</v>
      </c>
      <c r="G691" s="1" t="s">
        <v>55</v>
      </c>
      <c r="H691" s="1" t="s">
        <v>2574</v>
      </c>
      <c r="I691" s="1" t="s">
        <v>2575</v>
      </c>
    </row>
    <row r="692" spans="1:9" x14ac:dyDescent="0.25">
      <c r="A692" s="1" t="s">
        <v>2569</v>
      </c>
      <c r="B692" s="1" t="s">
        <v>2576</v>
      </c>
      <c r="C692" s="1" t="s">
        <v>19</v>
      </c>
      <c r="D692" s="1" t="s">
        <v>12</v>
      </c>
      <c r="E692" t="b">
        <v>0</v>
      </c>
      <c r="F692" s="1" t="s">
        <v>1027</v>
      </c>
      <c r="G692" s="1" t="s">
        <v>55</v>
      </c>
      <c r="H692" s="1" t="s">
        <v>2574</v>
      </c>
      <c r="I692" s="1" t="s">
        <v>2575</v>
      </c>
    </row>
    <row r="693" spans="1:9" x14ac:dyDescent="0.25">
      <c r="A693" s="1" t="s">
        <v>2569</v>
      </c>
      <c r="B693" s="1" t="s">
        <v>2577</v>
      </c>
      <c r="C693" s="1" t="s">
        <v>19</v>
      </c>
      <c r="D693" s="1" t="s">
        <v>12</v>
      </c>
      <c r="E693" t="b">
        <v>0</v>
      </c>
      <c r="F693" s="1" t="s">
        <v>1027</v>
      </c>
      <c r="G693" s="1" t="s">
        <v>55</v>
      </c>
      <c r="H693" s="1" t="s">
        <v>2574</v>
      </c>
      <c r="I693" s="1" t="s">
        <v>2575</v>
      </c>
    </row>
    <row r="694" spans="1:9" x14ac:dyDescent="0.25">
      <c r="A694" s="1" t="s">
        <v>201</v>
      </c>
      <c r="B694" s="1" t="s">
        <v>202</v>
      </c>
      <c r="C694" s="1" t="s">
        <v>75</v>
      </c>
      <c r="D694" s="1" t="s">
        <v>76</v>
      </c>
      <c r="E694" t="b">
        <v>0</v>
      </c>
      <c r="F694" s="1" t="s">
        <v>13</v>
      </c>
      <c r="G694" s="1" t="s">
        <v>55</v>
      </c>
      <c r="H694" s="1" t="s">
        <v>203</v>
      </c>
      <c r="I694" s="1" t="s">
        <v>204</v>
      </c>
    </row>
    <row r="695" spans="1:9" x14ac:dyDescent="0.25">
      <c r="A695" s="1" t="s">
        <v>711</v>
      </c>
      <c r="B695" s="1" t="s">
        <v>712</v>
      </c>
      <c r="C695" s="1" t="s">
        <v>19</v>
      </c>
      <c r="D695" s="1" t="s">
        <v>111</v>
      </c>
      <c r="E695" t="b">
        <v>0</v>
      </c>
      <c r="F695" s="1" t="s">
        <v>542</v>
      </c>
      <c r="G695" s="1" t="s">
        <v>713</v>
      </c>
      <c r="H695" s="1" t="s">
        <v>714</v>
      </c>
      <c r="I695" s="1" t="s">
        <v>715</v>
      </c>
    </row>
    <row r="696" spans="1:9" x14ac:dyDescent="0.25">
      <c r="A696" s="1" t="s">
        <v>1717</v>
      </c>
      <c r="B696" s="1" t="s">
        <v>1718</v>
      </c>
      <c r="C696" s="1" t="s">
        <v>11</v>
      </c>
      <c r="D696" s="1" t="s">
        <v>111</v>
      </c>
      <c r="E696" t="b">
        <v>0</v>
      </c>
      <c r="F696" s="1" t="s">
        <v>1027</v>
      </c>
      <c r="G696" s="1" t="s">
        <v>1719</v>
      </c>
      <c r="H696" s="1" t="s">
        <v>1720</v>
      </c>
      <c r="I696" s="1" t="s">
        <v>1721</v>
      </c>
    </row>
    <row r="697" spans="1:9" x14ac:dyDescent="0.25">
      <c r="A697" s="1" t="s">
        <v>1717</v>
      </c>
      <c r="B697" s="1" t="s">
        <v>1722</v>
      </c>
      <c r="C697" s="1" t="s">
        <v>11</v>
      </c>
      <c r="D697" s="1" t="s">
        <v>111</v>
      </c>
      <c r="E697" t="b">
        <v>0</v>
      </c>
      <c r="F697" s="1" t="s">
        <v>1027</v>
      </c>
      <c r="G697" s="1" t="s">
        <v>1719</v>
      </c>
      <c r="H697" s="1" t="s">
        <v>1720</v>
      </c>
      <c r="I697" s="1" t="s">
        <v>1721</v>
      </c>
    </row>
    <row r="698" spans="1:9" x14ac:dyDescent="0.25">
      <c r="A698" s="1" t="s">
        <v>2578</v>
      </c>
      <c r="B698" s="1" t="s">
        <v>2579</v>
      </c>
      <c r="C698" s="1" t="s">
        <v>11</v>
      </c>
      <c r="D698" s="1" t="s">
        <v>12</v>
      </c>
      <c r="E698" t="b">
        <v>0</v>
      </c>
      <c r="F698" s="1" t="s">
        <v>1027</v>
      </c>
      <c r="G698" s="1" t="s">
        <v>2580</v>
      </c>
      <c r="H698" s="1" t="s">
        <v>2581</v>
      </c>
      <c r="I698" s="1" t="s">
        <v>2582</v>
      </c>
    </row>
    <row r="699" spans="1:9" x14ac:dyDescent="0.25">
      <c r="A699" s="1" t="s">
        <v>472</v>
      </c>
      <c r="B699" s="1" t="s">
        <v>473</v>
      </c>
      <c r="C699" s="1" t="s">
        <v>304</v>
      </c>
      <c r="D699" s="1" t="s">
        <v>111</v>
      </c>
      <c r="E699" t="b">
        <v>0</v>
      </c>
      <c r="F699" s="1" t="s">
        <v>13</v>
      </c>
      <c r="G699" s="1" t="s">
        <v>474</v>
      </c>
      <c r="H699" s="1" t="s">
        <v>475</v>
      </c>
      <c r="I699" s="1" t="s">
        <v>476</v>
      </c>
    </row>
    <row r="700" spans="1:9" x14ac:dyDescent="0.25">
      <c r="A700" s="1" t="s">
        <v>1723</v>
      </c>
      <c r="B700" s="1" t="s">
        <v>1724</v>
      </c>
      <c r="C700" s="1" t="s">
        <v>19</v>
      </c>
      <c r="D700" s="1" t="s">
        <v>61</v>
      </c>
      <c r="E700" t="b">
        <v>0</v>
      </c>
      <c r="F700" s="1" t="s">
        <v>1027</v>
      </c>
      <c r="G700" s="1" t="s">
        <v>1725</v>
      </c>
      <c r="H700" s="1" t="s">
        <v>1726</v>
      </c>
      <c r="I700" s="1" t="s">
        <v>1727</v>
      </c>
    </row>
    <row r="701" spans="1:9" x14ac:dyDescent="0.25">
      <c r="A701" s="1" t="s">
        <v>1723</v>
      </c>
      <c r="B701" s="1" t="s">
        <v>1728</v>
      </c>
      <c r="C701" s="1" t="s">
        <v>19</v>
      </c>
      <c r="D701" s="1" t="s">
        <v>61</v>
      </c>
      <c r="E701" t="b">
        <v>0</v>
      </c>
      <c r="F701" s="1" t="s">
        <v>1027</v>
      </c>
      <c r="G701" s="1" t="s">
        <v>1725</v>
      </c>
      <c r="H701" s="1" t="s">
        <v>1726</v>
      </c>
      <c r="I701" s="1" t="s">
        <v>1727</v>
      </c>
    </row>
    <row r="702" spans="1:9" x14ac:dyDescent="0.25">
      <c r="A702" s="1" t="s">
        <v>2583</v>
      </c>
      <c r="B702" s="1" t="s">
        <v>2584</v>
      </c>
      <c r="C702" s="1" t="s">
        <v>123</v>
      </c>
      <c r="D702" s="1" t="s">
        <v>12</v>
      </c>
      <c r="E702" t="b">
        <v>0</v>
      </c>
      <c r="F702" s="1" t="s">
        <v>1027</v>
      </c>
      <c r="G702" s="1" t="s">
        <v>2585</v>
      </c>
      <c r="H702" s="1" t="s">
        <v>2586</v>
      </c>
      <c r="I702" s="1" t="s">
        <v>2587</v>
      </c>
    </row>
    <row r="703" spans="1:9" x14ac:dyDescent="0.25">
      <c r="A703" s="1" t="s">
        <v>898</v>
      </c>
      <c r="B703" s="1" t="s">
        <v>899</v>
      </c>
      <c r="C703" s="1" t="s">
        <v>11</v>
      </c>
      <c r="D703" s="1" t="s">
        <v>111</v>
      </c>
      <c r="E703" t="b">
        <v>0</v>
      </c>
      <c r="F703" s="1" t="s">
        <v>542</v>
      </c>
      <c r="G703" s="1" t="s">
        <v>900</v>
      </c>
      <c r="H703" s="1" t="s">
        <v>901</v>
      </c>
      <c r="I703" s="1" t="s">
        <v>902</v>
      </c>
    </row>
    <row r="704" spans="1:9" x14ac:dyDescent="0.25">
      <c r="A704" s="1" t="s">
        <v>898</v>
      </c>
      <c r="B704" s="1" t="s">
        <v>903</v>
      </c>
      <c r="C704" s="1" t="s">
        <v>11</v>
      </c>
      <c r="D704" s="1" t="s">
        <v>111</v>
      </c>
      <c r="E704" t="b">
        <v>0</v>
      </c>
      <c r="F704" s="1" t="s">
        <v>542</v>
      </c>
      <c r="G704" s="1" t="s">
        <v>904</v>
      </c>
      <c r="H704" s="1" t="s">
        <v>905</v>
      </c>
      <c r="I704" s="1" t="s">
        <v>55</v>
      </c>
    </row>
    <row r="705" spans="1:9" x14ac:dyDescent="0.25">
      <c r="A705" s="1" t="s">
        <v>2588</v>
      </c>
      <c r="B705" s="1" t="s">
        <v>2589</v>
      </c>
      <c r="C705" s="1" t="s">
        <v>1378</v>
      </c>
      <c r="D705" s="1" t="s">
        <v>111</v>
      </c>
      <c r="E705" t="b">
        <v>0</v>
      </c>
      <c r="F705" s="1" t="s">
        <v>1027</v>
      </c>
      <c r="G705" s="1" t="s">
        <v>2590</v>
      </c>
      <c r="H705" s="1" t="s">
        <v>2591</v>
      </c>
      <c r="I705" s="1" t="s">
        <v>2592</v>
      </c>
    </row>
    <row r="706" spans="1:9" x14ac:dyDescent="0.25">
      <c r="A706" s="1" t="s">
        <v>2588</v>
      </c>
      <c r="B706" s="1" t="s">
        <v>2593</v>
      </c>
      <c r="C706" s="1" t="s">
        <v>1378</v>
      </c>
      <c r="D706" s="1" t="s">
        <v>111</v>
      </c>
      <c r="E706" t="b">
        <v>0</v>
      </c>
      <c r="F706" s="1" t="s">
        <v>1027</v>
      </c>
      <c r="G706" s="1" t="s">
        <v>2590</v>
      </c>
      <c r="H706" s="1" t="s">
        <v>2591</v>
      </c>
      <c r="I706" s="1" t="s">
        <v>2592</v>
      </c>
    </row>
    <row r="707" spans="1:9" x14ac:dyDescent="0.25">
      <c r="A707" s="1" t="s">
        <v>2588</v>
      </c>
      <c r="B707" s="1" t="s">
        <v>2594</v>
      </c>
      <c r="C707" s="1" t="s">
        <v>1378</v>
      </c>
      <c r="D707" s="1" t="s">
        <v>111</v>
      </c>
      <c r="E707" t="b">
        <v>0</v>
      </c>
      <c r="F707" s="1" t="s">
        <v>1027</v>
      </c>
      <c r="G707" s="1" t="s">
        <v>2590</v>
      </c>
      <c r="H707" s="1" t="s">
        <v>2591</v>
      </c>
      <c r="I707" s="1" t="s">
        <v>2592</v>
      </c>
    </row>
    <row r="708" spans="1:9" x14ac:dyDescent="0.25">
      <c r="A708" s="1" t="s">
        <v>2588</v>
      </c>
      <c r="B708" s="1" t="s">
        <v>2593</v>
      </c>
      <c r="C708" s="1" t="s">
        <v>1378</v>
      </c>
      <c r="D708" s="1" t="s">
        <v>111</v>
      </c>
      <c r="E708" t="b">
        <v>0</v>
      </c>
      <c r="F708" s="1" t="s">
        <v>1027</v>
      </c>
      <c r="G708" s="1" t="s">
        <v>2595</v>
      </c>
      <c r="H708" s="1" t="s">
        <v>2596</v>
      </c>
      <c r="I708" s="1" t="s">
        <v>2597</v>
      </c>
    </row>
    <row r="709" spans="1:9" x14ac:dyDescent="0.25">
      <c r="A709" s="1" t="s">
        <v>2588</v>
      </c>
      <c r="B709" s="1" t="s">
        <v>2594</v>
      </c>
      <c r="C709" s="1" t="s">
        <v>1378</v>
      </c>
      <c r="D709" s="1" t="s">
        <v>111</v>
      </c>
      <c r="E709" t="b">
        <v>0</v>
      </c>
      <c r="F709" s="1" t="s">
        <v>1027</v>
      </c>
      <c r="G709" s="1" t="s">
        <v>2595</v>
      </c>
      <c r="H709" s="1" t="s">
        <v>2596</v>
      </c>
      <c r="I709" s="1" t="s">
        <v>2597</v>
      </c>
    </row>
    <row r="710" spans="1:9" x14ac:dyDescent="0.25">
      <c r="A710" s="1" t="s">
        <v>2588</v>
      </c>
      <c r="B710" s="1" t="s">
        <v>2589</v>
      </c>
      <c r="C710" s="1" t="s">
        <v>1378</v>
      </c>
      <c r="D710" s="1" t="s">
        <v>111</v>
      </c>
      <c r="E710" t="b">
        <v>0</v>
      </c>
      <c r="F710" s="1" t="s">
        <v>1027</v>
      </c>
      <c r="G710" s="1" t="s">
        <v>2595</v>
      </c>
      <c r="H710" s="1" t="s">
        <v>2596</v>
      </c>
      <c r="I710" s="1" t="s">
        <v>2597</v>
      </c>
    </row>
    <row r="711" spans="1:9" x14ac:dyDescent="0.25">
      <c r="A711" s="1" t="s">
        <v>2598</v>
      </c>
      <c r="B711" s="1" t="s">
        <v>2599</v>
      </c>
      <c r="C711" s="1" t="s">
        <v>11</v>
      </c>
      <c r="D711" s="1" t="s">
        <v>111</v>
      </c>
      <c r="E711" t="b">
        <v>0</v>
      </c>
      <c r="F711" s="1" t="s">
        <v>1027</v>
      </c>
      <c r="G711" s="1" t="s">
        <v>2600</v>
      </c>
      <c r="H711" s="1" t="s">
        <v>2601</v>
      </c>
      <c r="I711" s="1" t="s">
        <v>55</v>
      </c>
    </row>
    <row r="712" spans="1:9" x14ac:dyDescent="0.25">
      <c r="A712" s="1" t="s">
        <v>205</v>
      </c>
      <c r="B712" s="1" t="s">
        <v>206</v>
      </c>
      <c r="C712" s="1" t="s">
        <v>75</v>
      </c>
      <c r="D712" s="1" t="s">
        <v>76</v>
      </c>
      <c r="E712" t="b">
        <v>0</v>
      </c>
      <c r="F712" s="1" t="s">
        <v>13</v>
      </c>
      <c r="G712" s="1" t="s">
        <v>207</v>
      </c>
      <c r="H712" s="1" t="s">
        <v>208</v>
      </c>
      <c r="I712" s="1" t="s">
        <v>209</v>
      </c>
    </row>
    <row r="713" spans="1:9" x14ac:dyDescent="0.25">
      <c r="A713" s="1" t="s">
        <v>1729</v>
      </c>
      <c r="B713" s="1" t="s">
        <v>1730</v>
      </c>
      <c r="C713" s="1" t="s">
        <v>11</v>
      </c>
      <c r="D713" s="1" t="s">
        <v>111</v>
      </c>
      <c r="E713" t="b">
        <v>0</v>
      </c>
      <c r="F713" s="1" t="s">
        <v>1027</v>
      </c>
      <c r="G713" s="1" t="s">
        <v>1731</v>
      </c>
      <c r="H713" s="1" t="s">
        <v>1732</v>
      </c>
      <c r="I713" s="1" t="s">
        <v>1733</v>
      </c>
    </row>
    <row r="714" spans="1:9" x14ac:dyDescent="0.25">
      <c r="A714" s="1" t="s">
        <v>1729</v>
      </c>
      <c r="B714" s="1" t="s">
        <v>1734</v>
      </c>
      <c r="C714" s="1" t="s">
        <v>19</v>
      </c>
      <c r="D714" s="1" t="s">
        <v>111</v>
      </c>
      <c r="E714" t="b">
        <v>0</v>
      </c>
      <c r="F714" s="1" t="s">
        <v>1027</v>
      </c>
      <c r="G714" s="1" t="s">
        <v>1731</v>
      </c>
      <c r="H714" s="1" t="s">
        <v>1732</v>
      </c>
      <c r="I714" s="1" t="s">
        <v>1733</v>
      </c>
    </row>
    <row r="715" spans="1:9" x14ac:dyDescent="0.25">
      <c r="A715" s="1" t="s">
        <v>2602</v>
      </c>
      <c r="B715" s="1" t="s">
        <v>2603</v>
      </c>
      <c r="C715" s="1" t="s">
        <v>11</v>
      </c>
      <c r="D715" s="1" t="s">
        <v>111</v>
      </c>
      <c r="E715" t="b">
        <v>0</v>
      </c>
      <c r="F715" s="1" t="s">
        <v>1027</v>
      </c>
      <c r="G715" s="1" t="s">
        <v>2604</v>
      </c>
      <c r="H715" s="1" t="s">
        <v>2605</v>
      </c>
      <c r="I715" s="1" t="s">
        <v>2606</v>
      </c>
    </row>
    <row r="716" spans="1:9" x14ac:dyDescent="0.25">
      <c r="A716" s="1" t="s">
        <v>2602</v>
      </c>
      <c r="B716" s="1" t="s">
        <v>2607</v>
      </c>
      <c r="C716" s="1" t="s">
        <v>11</v>
      </c>
      <c r="D716" s="1" t="s">
        <v>111</v>
      </c>
      <c r="E716" t="b">
        <v>0</v>
      </c>
      <c r="F716" s="1" t="s">
        <v>1027</v>
      </c>
      <c r="G716" s="1" t="s">
        <v>2604</v>
      </c>
      <c r="H716" s="1" t="s">
        <v>2605</v>
      </c>
      <c r="I716" s="1" t="s">
        <v>2606</v>
      </c>
    </row>
    <row r="717" spans="1:9" x14ac:dyDescent="0.25">
      <c r="A717" s="1" t="s">
        <v>906</v>
      </c>
      <c r="B717" s="1" t="s">
        <v>907</v>
      </c>
      <c r="C717" s="1" t="s">
        <v>11</v>
      </c>
      <c r="D717" s="1" t="s">
        <v>111</v>
      </c>
      <c r="E717" t="b">
        <v>0</v>
      </c>
      <c r="F717" s="1" t="s">
        <v>542</v>
      </c>
      <c r="G717" s="1" t="s">
        <v>55</v>
      </c>
      <c r="H717" s="1" t="s">
        <v>908</v>
      </c>
      <c r="I717" s="1" t="s">
        <v>55</v>
      </c>
    </row>
    <row r="718" spans="1:9" x14ac:dyDescent="0.25">
      <c r="A718" s="1" t="s">
        <v>1735</v>
      </c>
      <c r="B718" s="1" t="s">
        <v>1736</v>
      </c>
      <c r="C718" s="1" t="s">
        <v>11</v>
      </c>
      <c r="D718" s="1" t="s">
        <v>111</v>
      </c>
      <c r="E718" t="b">
        <v>0</v>
      </c>
      <c r="F718" s="1" t="s">
        <v>1027</v>
      </c>
      <c r="G718" s="1" t="s">
        <v>1737</v>
      </c>
      <c r="H718" s="1" t="s">
        <v>1738</v>
      </c>
      <c r="I718" s="1" t="s">
        <v>1739</v>
      </c>
    </row>
    <row r="719" spans="1:9" x14ac:dyDescent="0.25">
      <c r="A719" s="1" t="s">
        <v>1735</v>
      </c>
      <c r="B719" s="1" t="s">
        <v>1740</v>
      </c>
      <c r="C719" s="1" t="s">
        <v>11</v>
      </c>
      <c r="D719" s="1" t="s">
        <v>111</v>
      </c>
      <c r="E719" t="b">
        <v>0</v>
      </c>
      <c r="F719" s="1" t="s">
        <v>1027</v>
      </c>
      <c r="G719" s="1" t="s">
        <v>1737</v>
      </c>
      <c r="H719" s="1" t="s">
        <v>1738</v>
      </c>
      <c r="I719" s="1" t="s">
        <v>1739</v>
      </c>
    </row>
    <row r="720" spans="1:9" x14ac:dyDescent="0.25">
      <c r="A720" s="1" t="s">
        <v>1735</v>
      </c>
      <c r="B720" s="1" t="s">
        <v>1741</v>
      </c>
      <c r="C720" s="1" t="s">
        <v>11</v>
      </c>
      <c r="D720" s="1" t="s">
        <v>111</v>
      </c>
      <c r="E720" t="b">
        <v>0</v>
      </c>
      <c r="F720" s="1" t="s">
        <v>1027</v>
      </c>
      <c r="G720" s="1" t="s">
        <v>1738</v>
      </c>
      <c r="H720" s="1" t="s">
        <v>1742</v>
      </c>
      <c r="I720" s="1" t="s">
        <v>1743</v>
      </c>
    </row>
    <row r="721" spans="1:9" x14ac:dyDescent="0.25">
      <c r="A721" s="1" t="s">
        <v>1735</v>
      </c>
      <c r="B721" s="1" t="s">
        <v>1744</v>
      </c>
      <c r="C721" s="1" t="s">
        <v>11</v>
      </c>
      <c r="D721" s="1" t="s">
        <v>111</v>
      </c>
      <c r="E721" t="b">
        <v>0</v>
      </c>
      <c r="F721" s="1" t="s">
        <v>1027</v>
      </c>
      <c r="G721" s="1" t="s">
        <v>1738</v>
      </c>
      <c r="H721" s="1" t="s">
        <v>1742</v>
      </c>
      <c r="I721" s="1" t="s">
        <v>1743</v>
      </c>
    </row>
    <row r="722" spans="1:9" x14ac:dyDescent="0.25">
      <c r="A722" s="1" t="s">
        <v>1735</v>
      </c>
      <c r="B722" s="1" t="s">
        <v>1745</v>
      </c>
      <c r="C722" s="1" t="s">
        <v>11</v>
      </c>
      <c r="D722" s="1" t="s">
        <v>111</v>
      </c>
      <c r="E722" t="b">
        <v>0</v>
      </c>
      <c r="F722" s="1" t="s">
        <v>1027</v>
      </c>
      <c r="G722" s="1" t="s">
        <v>1746</v>
      </c>
      <c r="H722" s="1" t="s">
        <v>1747</v>
      </c>
      <c r="I722" s="1" t="s">
        <v>1748</v>
      </c>
    </row>
    <row r="723" spans="1:9" x14ac:dyDescent="0.25">
      <c r="A723" s="1" t="s">
        <v>1735</v>
      </c>
      <c r="B723" s="1" t="s">
        <v>1749</v>
      </c>
      <c r="C723" s="1" t="s">
        <v>11</v>
      </c>
      <c r="D723" s="1" t="s">
        <v>111</v>
      </c>
      <c r="E723" t="b">
        <v>0</v>
      </c>
      <c r="F723" s="1" t="s">
        <v>1027</v>
      </c>
      <c r="G723" s="1" t="s">
        <v>1746</v>
      </c>
      <c r="H723" s="1" t="s">
        <v>1747</v>
      </c>
      <c r="I723" s="1" t="s">
        <v>1748</v>
      </c>
    </row>
    <row r="724" spans="1:9" x14ac:dyDescent="0.25">
      <c r="A724" s="1" t="s">
        <v>2608</v>
      </c>
      <c r="B724" s="1" t="s">
        <v>2609</v>
      </c>
      <c r="C724" s="1" t="s">
        <v>19</v>
      </c>
      <c r="D724" s="1" t="s">
        <v>12</v>
      </c>
      <c r="E724" t="b">
        <v>0</v>
      </c>
      <c r="F724" s="1" t="s">
        <v>1027</v>
      </c>
      <c r="G724" s="1" t="s">
        <v>2610</v>
      </c>
      <c r="H724" s="1" t="s">
        <v>2611</v>
      </c>
      <c r="I724" s="1" t="s">
        <v>2612</v>
      </c>
    </row>
    <row r="725" spans="1:9" x14ac:dyDescent="0.25">
      <c r="A725" s="1" t="s">
        <v>2608</v>
      </c>
      <c r="B725" s="1" t="s">
        <v>2613</v>
      </c>
      <c r="C725" s="1" t="s">
        <v>19</v>
      </c>
      <c r="D725" s="1" t="s">
        <v>12</v>
      </c>
      <c r="E725" t="b">
        <v>0</v>
      </c>
      <c r="F725" s="1" t="s">
        <v>1027</v>
      </c>
      <c r="G725" s="1" t="s">
        <v>2610</v>
      </c>
      <c r="H725" s="1" t="s">
        <v>2611</v>
      </c>
      <c r="I725" s="1" t="s">
        <v>2612</v>
      </c>
    </row>
    <row r="726" spans="1:9" x14ac:dyDescent="0.25">
      <c r="A726" s="1" t="s">
        <v>2608</v>
      </c>
      <c r="B726" s="1" t="s">
        <v>2614</v>
      </c>
      <c r="C726" s="1" t="s">
        <v>19</v>
      </c>
      <c r="D726" s="1" t="s">
        <v>12</v>
      </c>
      <c r="E726" t="b">
        <v>0</v>
      </c>
      <c r="F726" s="1" t="s">
        <v>1027</v>
      </c>
      <c r="G726" s="1" t="s">
        <v>2610</v>
      </c>
      <c r="H726" s="1" t="s">
        <v>2611</v>
      </c>
      <c r="I726" s="1" t="s">
        <v>2612</v>
      </c>
    </row>
    <row r="727" spans="1:9" x14ac:dyDescent="0.25">
      <c r="A727" s="1" t="s">
        <v>2608</v>
      </c>
      <c r="B727" s="1" t="s">
        <v>2609</v>
      </c>
      <c r="C727" s="1" t="s">
        <v>4</v>
      </c>
      <c r="D727" s="1" t="s">
        <v>12</v>
      </c>
      <c r="E727" t="b">
        <v>1</v>
      </c>
      <c r="F727" s="1" t="s">
        <v>1027</v>
      </c>
      <c r="G727" s="1" t="s">
        <v>55</v>
      </c>
      <c r="H727" s="1" t="s">
        <v>2615</v>
      </c>
      <c r="I727" s="1" t="s">
        <v>2616</v>
      </c>
    </row>
    <row r="728" spans="1:9" x14ac:dyDescent="0.25">
      <c r="A728" s="1" t="s">
        <v>2608</v>
      </c>
      <c r="B728" s="1" t="s">
        <v>2613</v>
      </c>
      <c r="C728" s="1" t="s">
        <v>4</v>
      </c>
      <c r="D728" s="1" t="s">
        <v>12</v>
      </c>
      <c r="E728" t="b">
        <v>1</v>
      </c>
      <c r="F728" s="1" t="s">
        <v>1027</v>
      </c>
      <c r="G728" s="1" t="s">
        <v>55</v>
      </c>
      <c r="H728" s="1" t="s">
        <v>2615</v>
      </c>
      <c r="I728" s="1" t="s">
        <v>2616</v>
      </c>
    </row>
    <row r="729" spans="1:9" x14ac:dyDescent="0.25">
      <c r="A729" s="1" t="s">
        <v>2608</v>
      </c>
      <c r="B729" s="1" t="s">
        <v>2609</v>
      </c>
      <c r="C729" s="1" t="s">
        <v>11</v>
      </c>
      <c r="D729" s="1" t="s">
        <v>12</v>
      </c>
      <c r="E729" t="b">
        <v>0</v>
      </c>
      <c r="F729" s="1" t="s">
        <v>1027</v>
      </c>
      <c r="G729" s="1" t="s">
        <v>2617</v>
      </c>
      <c r="H729" s="1" t="s">
        <v>2618</v>
      </c>
      <c r="I729" s="1" t="s">
        <v>2619</v>
      </c>
    </row>
    <row r="730" spans="1:9" x14ac:dyDescent="0.25">
      <c r="A730" s="1" t="s">
        <v>2608</v>
      </c>
      <c r="B730" s="1" t="s">
        <v>2613</v>
      </c>
      <c r="C730" s="1" t="s">
        <v>11</v>
      </c>
      <c r="D730" s="1" t="s">
        <v>12</v>
      </c>
      <c r="E730" t="b">
        <v>0</v>
      </c>
      <c r="F730" s="1" t="s">
        <v>1027</v>
      </c>
      <c r="G730" s="1" t="s">
        <v>2617</v>
      </c>
      <c r="H730" s="1" t="s">
        <v>2618</v>
      </c>
      <c r="I730" s="1" t="s">
        <v>2619</v>
      </c>
    </row>
    <row r="731" spans="1:9" x14ac:dyDescent="0.25">
      <c r="A731" s="1" t="s">
        <v>1750</v>
      </c>
      <c r="B731" s="1" t="s">
        <v>1751</v>
      </c>
      <c r="C731" s="1" t="s">
        <v>19</v>
      </c>
      <c r="D731" s="1" t="s">
        <v>12</v>
      </c>
      <c r="E731" t="b">
        <v>1</v>
      </c>
      <c r="F731" s="1" t="s">
        <v>1027</v>
      </c>
      <c r="G731" s="1" t="s">
        <v>1752</v>
      </c>
      <c r="H731" s="1" t="s">
        <v>1753</v>
      </c>
      <c r="I731" s="1" t="s">
        <v>1754</v>
      </c>
    </row>
    <row r="732" spans="1:9" x14ac:dyDescent="0.25">
      <c r="A732" s="1" t="s">
        <v>1755</v>
      </c>
      <c r="B732" s="1" t="s">
        <v>1756</v>
      </c>
      <c r="C732" s="1" t="s">
        <v>19</v>
      </c>
      <c r="D732" s="1" t="s">
        <v>76</v>
      </c>
      <c r="E732" t="b">
        <v>0</v>
      </c>
      <c r="F732" s="1" t="s">
        <v>1027</v>
      </c>
      <c r="G732" s="1" t="s">
        <v>1757</v>
      </c>
      <c r="H732" s="1" t="s">
        <v>1758</v>
      </c>
      <c r="I732" s="1" t="s">
        <v>1759</v>
      </c>
    </row>
    <row r="733" spans="1:9" x14ac:dyDescent="0.25">
      <c r="A733" s="1" t="s">
        <v>1755</v>
      </c>
      <c r="B733" s="1" t="s">
        <v>1760</v>
      </c>
      <c r="C733" s="1" t="s">
        <v>19</v>
      </c>
      <c r="D733" s="1" t="s">
        <v>61</v>
      </c>
      <c r="E733" t="b">
        <v>0</v>
      </c>
      <c r="F733" s="1" t="s">
        <v>1027</v>
      </c>
      <c r="G733" s="1" t="s">
        <v>1758</v>
      </c>
      <c r="H733" s="1" t="s">
        <v>1761</v>
      </c>
      <c r="I733" s="1" t="s">
        <v>1762</v>
      </c>
    </row>
    <row r="734" spans="1:9" x14ac:dyDescent="0.25">
      <c r="A734" s="1" t="s">
        <v>1755</v>
      </c>
      <c r="B734" s="1" t="s">
        <v>1763</v>
      </c>
      <c r="C734" s="1" t="s">
        <v>19</v>
      </c>
      <c r="D734" s="1" t="s">
        <v>61</v>
      </c>
      <c r="E734" t="b">
        <v>0</v>
      </c>
      <c r="F734" s="1" t="s">
        <v>1027</v>
      </c>
      <c r="G734" s="1" t="s">
        <v>1764</v>
      </c>
      <c r="H734" s="1" t="s">
        <v>1765</v>
      </c>
      <c r="I734" s="1" t="s">
        <v>1766</v>
      </c>
    </row>
    <row r="735" spans="1:9" x14ac:dyDescent="0.25">
      <c r="A735" s="1" t="s">
        <v>2620</v>
      </c>
      <c r="B735" s="1" t="s">
        <v>2621</v>
      </c>
      <c r="C735" s="1" t="s">
        <v>11</v>
      </c>
      <c r="D735" s="1" t="s">
        <v>111</v>
      </c>
      <c r="E735" t="b">
        <v>0</v>
      </c>
      <c r="F735" s="1" t="s">
        <v>1027</v>
      </c>
      <c r="G735" s="1" t="s">
        <v>2622</v>
      </c>
      <c r="H735" s="1" t="s">
        <v>2623</v>
      </c>
      <c r="I735" s="1" t="s">
        <v>2624</v>
      </c>
    </row>
    <row r="736" spans="1:9" x14ac:dyDescent="0.25">
      <c r="A736" s="1" t="s">
        <v>2620</v>
      </c>
      <c r="B736" s="1" t="s">
        <v>2625</v>
      </c>
      <c r="C736" s="1" t="s">
        <v>11</v>
      </c>
      <c r="D736" s="1" t="s">
        <v>111</v>
      </c>
      <c r="E736" t="b">
        <v>0</v>
      </c>
      <c r="F736" s="1" t="s">
        <v>1027</v>
      </c>
      <c r="G736" s="1" t="s">
        <v>2622</v>
      </c>
      <c r="H736" s="1" t="s">
        <v>2623</v>
      </c>
      <c r="I736" s="1" t="s">
        <v>2624</v>
      </c>
    </row>
    <row r="737" spans="1:9" x14ac:dyDescent="0.25">
      <c r="A737" s="1" t="s">
        <v>2620</v>
      </c>
      <c r="B737" s="1" t="s">
        <v>2626</v>
      </c>
      <c r="C737" s="1" t="s">
        <v>11</v>
      </c>
      <c r="D737" s="1" t="s">
        <v>111</v>
      </c>
      <c r="E737" t="b">
        <v>0</v>
      </c>
      <c r="F737" s="1" t="s">
        <v>1027</v>
      </c>
      <c r="G737" s="1" t="s">
        <v>2623</v>
      </c>
      <c r="H737" s="1" t="s">
        <v>2627</v>
      </c>
      <c r="I737" s="1" t="s">
        <v>2628</v>
      </c>
    </row>
    <row r="738" spans="1:9" x14ac:dyDescent="0.25">
      <c r="A738" s="1" t="s">
        <v>2620</v>
      </c>
      <c r="B738" s="1" t="s">
        <v>2629</v>
      </c>
      <c r="C738" s="1" t="s">
        <v>11</v>
      </c>
      <c r="D738" s="1" t="s">
        <v>111</v>
      </c>
      <c r="E738" t="b">
        <v>0</v>
      </c>
      <c r="F738" s="1" t="s">
        <v>1027</v>
      </c>
      <c r="G738" s="1" t="s">
        <v>2623</v>
      </c>
      <c r="H738" s="1" t="s">
        <v>2627</v>
      </c>
      <c r="I738" s="1" t="s">
        <v>2628</v>
      </c>
    </row>
    <row r="739" spans="1:9" x14ac:dyDescent="0.25">
      <c r="A739" s="1" t="s">
        <v>2620</v>
      </c>
      <c r="B739" s="1" t="s">
        <v>2630</v>
      </c>
      <c r="C739" s="1" t="s">
        <v>11</v>
      </c>
      <c r="D739" s="1" t="s">
        <v>111</v>
      </c>
      <c r="E739" t="b">
        <v>0</v>
      </c>
      <c r="F739" s="1" t="s">
        <v>1027</v>
      </c>
      <c r="G739" s="1" t="s">
        <v>2623</v>
      </c>
      <c r="H739" s="1" t="s">
        <v>2627</v>
      </c>
      <c r="I739" s="1" t="s">
        <v>2628</v>
      </c>
    </row>
    <row r="740" spans="1:9" x14ac:dyDescent="0.25">
      <c r="A740" s="1" t="s">
        <v>2620</v>
      </c>
      <c r="B740" s="1" t="s">
        <v>2631</v>
      </c>
      <c r="C740" s="1" t="s">
        <v>11</v>
      </c>
      <c r="D740" s="1" t="s">
        <v>111</v>
      </c>
      <c r="E740" t="b">
        <v>0</v>
      </c>
      <c r="F740" s="1" t="s">
        <v>1027</v>
      </c>
      <c r="G740" s="1" t="s">
        <v>2623</v>
      </c>
      <c r="H740" s="1" t="s">
        <v>2627</v>
      </c>
      <c r="I740" s="1" t="s">
        <v>2628</v>
      </c>
    </row>
    <row r="741" spans="1:9" x14ac:dyDescent="0.25">
      <c r="A741" s="1" t="s">
        <v>1767</v>
      </c>
      <c r="B741" s="1" t="s">
        <v>1768</v>
      </c>
      <c r="C741" s="1" t="s">
        <v>11</v>
      </c>
      <c r="D741" s="1" t="s">
        <v>136</v>
      </c>
      <c r="E741" t="b">
        <v>0</v>
      </c>
      <c r="F741" s="1" t="s">
        <v>1027</v>
      </c>
      <c r="G741" s="1" t="s">
        <v>55</v>
      </c>
      <c r="H741" s="1" t="s">
        <v>1769</v>
      </c>
      <c r="I741" s="1" t="s">
        <v>1770</v>
      </c>
    </row>
    <row r="742" spans="1:9" x14ac:dyDescent="0.25">
      <c r="A742" s="1" t="s">
        <v>1767</v>
      </c>
      <c r="B742" s="1" t="s">
        <v>1771</v>
      </c>
      <c r="C742" s="1" t="s">
        <v>11</v>
      </c>
      <c r="D742" s="1" t="s">
        <v>111</v>
      </c>
      <c r="E742" t="b">
        <v>0</v>
      </c>
      <c r="F742" s="1" t="s">
        <v>1027</v>
      </c>
      <c r="G742" s="1" t="s">
        <v>55</v>
      </c>
      <c r="H742" s="1" t="s">
        <v>1769</v>
      </c>
      <c r="I742" s="1" t="s">
        <v>1770</v>
      </c>
    </row>
    <row r="743" spans="1:9" x14ac:dyDescent="0.25">
      <c r="A743" s="1" t="s">
        <v>1767</v>
      </c>
      <c r="B743" s="1" t="s">
        <v>1772</v>
      </c>
      <c r="C743" s="1" t="s">
        <v>11</v>
      </c>
      <c r="D743" s="1" t="s">
        <v>111</v>
      </c>
      <c r="E743" t="b">
        <v>0</v>
      </c>
      <c r="F743" s="1" t="s">
        <v>1027</v>
      </c>
      <c r="G743" s="1" t="s">
        <v>1773</v>
      </c>
      <c r="H743" s="1" t="s">
        <v>1774</v>
      </c>
      <c r="I743" s="1" t="s">
        <v>1775</v>
      </c>
    </row>
    <row r="744" spans="1:9" x14ac:dyDescent="0.25">
      <c r="A744" s="1" t="s">
        <v>2632</v>
      </c>
      <c r="B744" s="1" t="s">
        <v>2633</v>
      </c>
      <c r="C744" s="1" t="s">
        <v>11</v>
      </c>
      <c r="D744" s="1" t="s">
        <v>111</v>
      </c>
      <c r="E744" t="b">
        <v>0</v>
      </c>
      <c r="F744" s="1" t="s">
        <v>1027</v>
      </c>
      <c r="G744" s="1" t="s">
        <v>2634</v>
      </c>
      <c r="H744" s="1" t="s">
        <v>2635</v>
      </c>
      <c r="I744" s="1" t="s">
        <v>2636</v>
      </c>
    </row>
    <row r="745" spans="1:9" x14ac:dyDescent="0.25">
      <c r="A745" s="1" t="s">
        <v>2637</v>
      </c>
      <c r="B745" s="1" t="s">
        <v>2638</v>
      </c>
      <c r="C745" s="1" t="s">
        <v>19</v>
      </c>
      <c r="D745" s="1" t="s">
        <v>12</v>
      </c>
      <c r="E745" t="b">
        <v>0</v>
      </c>
      <c r="F745" s="1" t="s">
        <v>1027</v>
      </c>
      <c r="G745" s="1" t="s">
        <v>2639</v>
      </c>
      <c r="H745" s="1" t="s">
        <v>2640</v>
      </c>
      <c r="I745" s="1" t="s">
        <v>2641</v>
      </c>
    </row>
    <row r="746" spans="1:9" x14ac:dyDescent="0.25">
      <c r="A746" s="1" t="s">
        <v>2637</v>
      </c>
      <c r="B746" s="1" t="s">
        <v>2642</v>
      </c>
      <c r="C746" s="1" t="s">
        <v>19</v>
      </c>
      <c r="D746" s="1" t="s">
        <v>12</v>
      </c>
      <c r="E746" t="b">
        <v>0</v>
      </c>
      <c r="F746" s="1" t="s">
        <v>1027</v>
      </c>
      <c r="G746" s="1" t="s">
        <v>2639</v>
      </c>
      <c r="H746" s="1" t="s">
        <v>2640</v>
      </c>
      <c r="I746" s="1" t="s">
        <v>2641</v>
      </c>
    </row>
    <row r="747" spans="1:9" x14ac:dyDescent="0.25">
      <c r="A747" s="1" t="s">
        <v>909</v>
      </c>
      <c r="B747" s="1" t="s">
        <v>910</v>
      </c>
      <c r="C747" s="1" t="s">
        <v>11</v>
      </c>
      <c r="D747" s="1" t="s">
        <v>111</v>
      </c>
      <c r="E747" t="b">
        <v>0</v>
      </c>
      <c r="F747" s="1" t="s">
        <v>542</v>
      </c>
      <c r="G747" s="1" t="s">
        <v>55</v>
      </c>
      <c r="H747" s="1" t="s">
        <v>911</v>
      </c>
      <c r="I747" s="1" t="s">
        <v>912</v>
      </c>
    </row>
    <row r="748" spans="1:9" x14ac:dyDescent="0.25">
      <c r="A748" s="1" t="s">
        <v>210</v>
      </c>
      <c r="B748" s="1" t="s">
        <v>211</v>
      </c>
      <c r="C748" s="1" t="s">
        <v>60</v>
      </c>
      <c r="D748" s="1" t="s">
        <v>111</v>
      </c>
      <c r="E748" t="b">
        <v>0</v>
      </c>
      <c r="F748" s="1" t="s">
        <v>13</v>
      </c>
      <c r="G748" s="1" t="s">
        <v>212</v>
      </c>
      <c r="H748" s="1" t="s">
        <v>213</v>
      </c>
      <c r="I748" s="1" t="s">
        <v>214</v>
      </c>
    </row>
    <row r="749" spans="1:9" x14ac:dyDescent="0.25">
      <c r="A749" s="1" t="s">
        <v>210</v>
      </c>
      <c r="B749" s="1" t="s">
        <v>716</v>
      </c>
      <c r="C749" s="1" t="s">
        <v>19</v>
      </c>
      <c r="D749" s="1" t="s">
        <v>111</v>
      </c>
      <c r="E749" t="b">
        <v>0</v>
      </c>
      <c r="F749" s="1" t="s">
        <v>542</v>
      </c>
      <c r="G749" s="1" t="s">
        <v>717</v>
      </c>
      <c r="H749" s="1" t="s">
        <v>718</v>
      </c>
      <c r="I749" s="1" t="s">
        <v>719</v>
      </c>
    </row>
    <row r="750" spans="1:9" x14ac:dyDescent="0.25">
      <c r="A750" s="1" t="s">
        <v>210</v>
      </c>
      <c r="B750" s="1" t="s">
        <v>1776</v>
      </c>
      <c r="C750" s="1" t="s">
        <v>19</v>
      </c>
      <c r="D750" s="1" t="s">
        <v>167</v>
      </c>
      <c r="E750" t="b">
        <v>0</v>
      </c>
      <c r="F750" s="1" t="s">
        <v>1027</v>
      </c>
      <c r="G750" s="1" t="s">
        <v>1777</v>
      </c>
      <c r="H750" s="1" t="s">
        <v>1778</v>
      </c>
      <c r="I750" s="1" t="s">
        <v>1779</v>
      </c>
    </row>
    <row r="751" spans="1:9" x14ac:dyDescent="0.25">
      <c r="A751" s="1" t="s">
        <v>210</v>
      </c>
      <c r="B751" s="1" t="s">
        <v>1780</v>
      </c>
      <c r="C751" s="1" t="s">
        <v>19</v>
      </c>
      <c r="D751" s="1" t="s">
        <v>167</v>
      </c>
      <c r="E751" t="b">
        <v>0</v>
      </c>
      <c r="F751" s="1" t="s">
        <v>1027</v>
      </c>
      <c r="G751" s="1" t="s">
        <v>1777</v>
      </c>
      <c r="H751" s="1" t="s">
        <v>1778</v>
      </c>
      <c r="I751" s="1" t="s">
        <v>1779</v>
      </c>
    </row>
    <row r="752" spans="1:9" x14ac:dyDescent="0.25">
      <c r="A752" s="1" t="s">
        <v>210</v>
      </c>
      <c r="B752" s="1" t="s">
        <v>1781</v>
      </c>
      <c r="C752" s="1" t="s">
        <v>19</v>
      </c>
      <c r="D752" s="1" t="s">
        <v>167</v>
      </c>
      <c r="E752" t="b">
        <v>0</v>
      </c>
      <c r="F752" s="1" t="s">
        <v>1027</v>
      </c>
      <c r="G752" s="1" t="s">
        <v>1777</v>
      </c>
      <c r="H752" s="1" t="s">
        <v>1778</v>
      </c>
      <c r="I752" s="1" t="s">
        <v>1779</v>
      </c>
    </row>
    <row r="753" spans="1:9" x14ac:dyDescent="0.25">
      <c r="A753" s="1" t="s">
        <v>210</v>
      </c>
      <c r="B753" s="1" t="s">
        <v>1782</v>
      </c>
      <c r="C753" s="1" t="s">
        <v>19</v>
      </c>
      <c r="D753" s="1" t="s">
        <v>167</v>
      </c>
      <c r="E753" t="b">
        <v>0</v>
      </c>
      <c r="F753" s="1" t="s">
        <v>1027</v>
      </c>
      <c r="G753" s="1" t="s">
        <v>1777</v>
      </c>
      <c r="H753" s="1" t="s">
        <v>1778</v>
      </c>
      <c r="I753" s="1" t="s">
        <v>1779</v>
      </c>
    </row>
    <row r="754" spans="1:9" x14ac:dyDescent="0.25">
      <c r="A754" s="1" t="s">
        <v>210</v>
      </c>
      <c r="B754" s="1" t="s">
        <v>1783</v>
      </c>
      <c r="C754" s="1" t="s">
        <v>19</v>
      </c>
      <c r="D754" s="1" t="s">
        <v>167</v>
      </c>
      <c r="E754" t="b">
        <v>0</v>
      </c>
      <c r="F754" s="1" t="s">
        <v>1027</v>
      </c>
      <c r="G754" s="1" t="s">
        <v>1777</v>
      </c>
      <c r="H754" s="1" t="s">
        <v>1778</v>
      </c>
      <c r="I754" s="1" t="s">
        <v>1779</v>
      </c>
    </row>
    <row r="755" spans="1:9" x14ac:dyDescent="0.25">
      <c r="A755" s="1" t="s">
        <v>210</v>
      </c>
      <c r="B755" s="1" t="s">
        <v>1784</v>
      </c>
      <c r="C755" s="1" t="s">
        <v>19</v>
      </c>
      <c r="D755" s="1" t="s">
        <v>167</v>
      </c>
      <c r="E755" t="b">
        <v>0</v>
      </c>
      <c r="F755" s="1" t="s">
        <v>1027</v>
      </c>
      <c r="G755" s="1" t="s">
        <v>1777</v>
      </c>
      <c r="H755" s="1" t="s">
        <v>1778</v>
      </c>
      <c r="I755" s="1" t="s">
        <v>1779</v>
      </c>
    </row>
    <row r="756" spans="1:9" x14ac:dyDescent="0.25">
      <c r="A756" s="1" t="s">
        <v>210</v>
      </c>
      <c r="B756" s="1" t="s">
        <v>1785</v>
      </c>
      <c r="C756" s="1" t="s">
        <v>19</v>
      </c>
      <c r="D756" s="1" t="s">
        <v>167</v>
      </c>
      <c r="E756" t="b">
        <v>0</v>
      </c>
      <c r="F756" s="1" t="s">
        <v>1027</v>
      </c>
      <c r="G756" s="1" t="s">
        <v>1777</v>
      </c>
      <c r="H756" s="1" t="s">
        <v>1778</v>
      </c>
      <c r="I756" s="1" t="s">
        <v>1779</v>
      </c>
    </row>
    <row r="757" spans="1:9" x14ac:dyDescent="0.25">
      <c r="A757" s="1" t="s">
        <v>210</v>
      </c>
      <c r="B757" s="1" t="s">
        <v>1786</v>
      </c>
      <c r="C757" s="1" t="s">
        <v>19</v>
      </c>
      <c r="D757" s="1" t="s">
        <v>167</v>
      </c>
      <c r="E757" t="b">
        <v>0</v>
      </c>
      <c r="F757" s="1" t="s">
        <v>1027</v>
      </c>
      <c r="G757" s="1" t="s">
        <v>1777</v>
      </c>
      <c r="H757" s="1" t="s">
        <v>1778</v>
      </c>
      <c r="I757" s="1" t="s">
        <v>1779</v>
      </c>
    </row>
    <row r="758" spans="1:9" x14ac:dyDescent="0.25">
      <c r="A758" s="1" t="s">
        <v>1787</v>
      </c>
      <c r="B758" s="1" t="s">
        <v>1788</v>
      </c>
      <c r="C758" s="1" t="s">
        <v>11</v>
      </c>
      <c r="D758" s="1" t="s">
        <v>550</v>
      </c>
      <c r="E758" t="b">
        <v>0</v>
      </c>
      <c r="F758" s="1" t="s">
        <v>1027</v>
      </c>
      <c r="G758" s="1" t="s">
        <v>1789</v>
      </c>
      <c r="H758" s="1" t="s">
        <v>1790</v>
      </c>
      <c r="I758" s="1" t="s">
        <v>1791</v>
      </c>
    </row>
    <row r="759" spans="1:9" x14ac:dyDescent="0.25">
      <c r="A759" s="1" t="s">
        <v>2643</v>
      </c>
      <c r="B759" s="1" t="s">
        <v>2644</v>
      </c>
      <c r="C759" s="1" t="s">
        <v>4</v>
      </c>
      <c r="D759" s="1" t="s">
        <v>12</v>
      </c>
      <c r="E759" t="b">
        <v>1</v>
      </c>
      <c r="F759" s="1" t="s">
        <v>1027</v>
      </c>
      <c r="G759" s="1" t="s">
        <v>2645</v>
      </c>
      <c r="H759" s="1" t="s">
        <v>2646</v>
      </c>
      <c r="I759" s="1" t="s">
        <v>2647</v>
      </c>
    </row>
    <row r="760" spans="1:9" x14ac:dyDescent="0.25">
      <c r="A760" s="1" t="s">
        <v>2648</v>
      </c>
      <c r="B760" s="1" t="s">
        <v>2649</v>
      </c>
      <c r="C760" s="1" t="s">
        <v>11</v>
      </c>
      <c r="D760" s="1" t="s">
        <v>802</v>
      </c>
      <c r="E760" t="b">
        <v>0</v>
      </c>
      <c r="F760" s="1" t="s">
        <v>1027</v>
      </c>
      <c r="G760" s="1" t="s">
        <v>2650</v>
      </c>
      <c r="H760" s="1" t="s">
        <v>2651</v>
      </c>
      <c r="I760" s="1" t="s">
        <v>2652</v>
      </c>
    </row>
    <row r="761" spans="1:9" x14ac:dyDescent="0.25">
      <c r="A761" s="1" t="s">
        <v>2648</v>
      </c>
      <c r="B761" s="1" t="s">
        <v>2653</v>
      </c>
      <c r="C761" s="1" t="s">
        <v>11</v>
      </c>
      <c r="D761" s="1" t="s">
        <v>802</v>
      </c>
      <c r="E761" t="b">
        <v>0</v>
      </c>
      <c r="F761" s="1" t="s">
        <v>1027</v>
      </c>
      <c r="G761" s="1" t="s">
        <v>2650</v>
      </c>
      <c r="H761" s="1" t="s">
        <v>2651</v>
      </c>
      <c r="I761" s="1" t="s">
        <v>2652</v>
      </c>
    </row>
    <row r="762" spans="1:9" x14ac:dyDescent="0.25">
      <c r="A762" s="1" t="s">
        <v>2654</v>
      </c>
      <c r="B762" s="1" t="s">
        <v>2655</v>
      </c>
      <c r="C762" s="1" t="s">
        <v>19</v>
      </c>
      <c r="D762" s="1" t="s">
        <v>20</v>
      </c>
      <c r="E762" t="b">
        <v>0</v>
      </c>
      <c r="F762" s="1" t="s">
        <v>1027</v>
      </c>
      <c r="G762" s="1" t="s">
        <v>2656</v>
      </c>
      <c r="H762" s="1" t="s">
        <v>2657</v>
      </c>
      <c r="I762" s="1" t="s">
        <v>2658</v>
      </c>
    </row>
    <row r="763" spans="1:9" x14ac:dyDescent="0.25">
      <c r="A763" s="1" t="s">
        <v>477</v>
      </c>
      <c r="B763" s="1" t="s">
        <v>478</v>
      </c>
      <c r="C763" s="1" t="s">
        <v>75</v>
      </c>
      <c r="D763" s="1" t="s">
        <v>111</v>
      </c>
      <c r="E763" t="b">
        <v>0</v>
      </c>
      <c r="F763" s="1" t="s">
        <v>13</v>
      </c>
      <c r="G763" s="1" t="s">
        <v>479</v>
      </c>
      <c r="H763" s="1" t="s">
        <v>480</v>
      </c>
      <c r="I763" s="1" t="s">
        <v>481</v>
      </c>
    </row>
    <row r="764" spans="1:9" x14ac:dyDescent="0.25">
      <c r="A764" s="1" t="s">
        <v>477</v>
      </c>
      <c r="B764" s="1" t="s">
        <v>482</v>
      </c>
      <c r="C764" s="1" t="s">
        <v>75</v>
      </c>
      <c r="D764" s="1" t="s">
        <v>111</v>
      </c>
      <c r="E764" t="b">
        <v>0</v>
      </c>
      <c r="F764" s="1" t="s">
        <v>13</v>
      </c>
      <c r="G764" s="1" t="s">
        <v>483</v>
      </c>
      <c r="H764" s="1" t="s">
        <v>484</v>
      </c>
      <c r="I764" s="1" t="s">
        <v>485</v>
      </c>
    </row>
    <row r="765" spans="1:9" x14ac:dyDescent="0.25">
      <c r="A765" s="1" t="s">
        <v>477</v>
      </c>
      <c r="B765" s="1" t="s">
        <v>486</v>
      </c>
      <c r="C765" s="1" t="s">
        <v>75</v>
      </c>
      <c r="D765" s="1" t="s">
        <v>111</v>
      </c>
      <c r="E765" t="b">
        <v>0</v>
      </c>
      <c r="F765" s="1" t="s">
        <v>13</v>
      </c>
      <c r="G765" s="1" t="s">
        <v>487</v>
      </c>
      <c r="H765" s="1" t="s">
        <v>488</v>
      </c>
      <c r="I765" s="1" t="s">
        <v>489</v>
      </c>
    </row>
    <row r="766" spans="1:9" x14ac:dyDescent="0.25">
      <c r="A766" s="1" t="s">
        <v>477</v>
      </c>
      <c r="B766" s="1" t="s">
        <v>478</v>
      </c>
      <c r="C766" s="1" t="s">
        <v>19</v>
      </c>
      <c r="D766" s="1" t="s">
        <v>111</v>
      </c>
      <c r="E766" t="b">
        <v>0</v>
      </c>
      <c r="F766" s="1" t="s">
        <v>13</v>
      </c>
      <c r="G766" s="1" t="s">
        <v>490</v>
      </c>
      <c r="H766" s="1" t="s">
        <v>491</v>
      </c>
      <c r="I766" s="1" t="s">
        <v>492</v>
      </c>
    </row>
    <row r="767" spans="1:9" x14ac:dyDescent="0.25">
      <c r="A767" s="1" t="s">
        <v>477</v>
      </c>
      <c r="B767" s="1" t="s">
        <v>482</v>
      </c>
      <c r="C767" s="1" t="s">
        <v>19</v>
      </c>
      <c r="D767" s="1" t="s">
        <v>111</v>
      </c>
      <c r="E767" t="b">
        <v>0</v>
      </c>
      <c r="F767" s="1" t="s">
        <v>1027</v>
      </c>
      <c r="G767" s="1" t="s">
        <v>2659</v>
      </c>
      <c r="H767" s="1" t="s">
        <v>2660</v>
      </c>
      <c r="I767" s="1" t="s">
        <v>2661</v>
      </c>
    </row>
    <row r="768" spans="1:9" x14ac:dyDescent="0.25">
      <c r="A768" s="1" t="s">
        <v>477</v>
      </c>
      <c r="B768" s="1" t="s">
        <v>2662</v>
      </c>
      <c r="C768" s="1" t="s">
        <v>19</v>
      </c>
      <c r="D768" s="1" t="s">
        <v>12</v>
      </c>
      <c r="E768" t="b">
        <v>0</v>
      </c>
      <c r="F768" s="1" t="s">
        <v>1027</v>
      </c>
      <c r="G768" s="1" t="s">
        <v>2660</v>
      </c>
      <c r="H768" s="1" t="s">
        <v>490</v>
      </c>
      <c r="I768" s="1" t="s">
        <v>2663</v>
      </c>
    </row>
    <row r="769" spans="1:9" x14ac:dyDescent="0.25">
      <c r="A769" s="1" t="s">
        <v>477</v>
      </c>
      <c r="B769" s="1" t="s">
        <v>2664</v>
      </c>
      <c r="C769" s="1" t="s">
        <v>19</v>
      </c>
      <c r="D769" s="1" t="s">
        <v>12</v>
      </c>
      <c r="E769" t="b">
        <v>0</v>
      </c>
      <c r="F769" s="1" t="s">
        <v>1027</v>
      </c>
      <c r="G769" s="1" t="s">
        <v>2660</v>
      </c>
      <c r="H769" s="1" t="s">
        <v>490</v>
      </c>
      <c r="I769" s="1" t="s">
        <v>2663</v>
      </c>
    </row>
    <row r="770" spans="1:9" x14ac:dyDescent="0.25">
      <c r="A770" s="1" t="s">
        <v>477</v>
      </c>
      <c r="B770" s="1" t="s">
        <v>2665</v>
      </c>
      <c r="C770" s="1" t="s">
        <v>19</v>
      </c>
      <c r="D770" s="1" t="s">
        <v>12</v>
      </c>
      <c r="E770" t="b">
        <v>0</v>
      </c>
      <c r="F770" s="1" t="s">
        <v>1027</v>
      </c>
      <c r="G770" s="1" t="s">
        <v>2666</v>
      </c>
      <c r="H770" s="1" t="s">
        <v>2667</v>
      </c>
      <c r="I770" s="1" t="s">
        <v>2668</v>
      </c>
    </row>
    <row r="771" spans="1:9" x14ac:dyDescent="0.25">
      <c r="A771" s="1" t="s">
        <v>477</v>
      </c>
      <c r="B771" s="1" t="s">
        <v>2669</v>
      </c>
      <c r="C771" s="1" t="s">
        <v>19</v>
      </c>
      <c r="D771" s="1" t="s">
        <v>12</v>
      </c>
      <c r="E771" t="b">
        <v>0</v>
      </c>
      <c r="F771" s="1" t="s">
        <v>1027</v>
      </c>
      <c r="G771" s="1" t="s">
        <v>2666</v>
      </c>
      <c r="H771" s="1" t="s">
        <v>2667</v>
      </c>
      <c r="I771" s="1" t="s">
        <v>2668</v>
      </c>
    </row>
    <row r="772" spans="1:9" x14ac:dyDescent="0.25">
      <c r="A772" s="1" t="s">
        <v>2670</v>
      </c>
      <c r="B772" s="1" t="s">
        <v>2671</v>
      </c>
      <c r="C772" s="1" t="s">
        <v>19</v>
      </c>
      <c r="D772" s="1" t="s">
        <v>2017</v>
      </c>
      <c r="E772" t="b">
        <v>0</v>
      </c>
      <c r="F772" s="1" t="s">
        <v>1027</v>
      </c>
      <c r="G772" s="1" t="s">
        <v>2672</v>
      </c>
      <c r="H772" s="1" t="s">
        <v>2673</v>
      </c>
      <c r="I772" s="1" t="s">
        <v>2674</v>
      </c>
    </row>
    <row r="773" spans="1:9" x14ac:dyDescent="0.25">
      <c r="A773" s="1" t="s">
        <v>493</v>
      </c>
      <c r="B773" s="1" t="s">
        <v>494</v>
      </c>
      <c r="C773" s="1" t="s">
        <v>75</v>
      </c>
      <c r="D773" s="1" t="s">
        <v>76</v>
      </c>
      <c r="E773" t="b">
        <v>0</v>
      </c>
      <c r="F773" s="1" t="s">
        <v>13</v>
      </c>
      <c r="G773" s="1" t="s">
        <v>55</v>
      </c>
      <c r="H773" s="1" t="s">
        <v>495</v>
      </c>
      <c r="I773" s="1" t="s">
        <v>496</v>
      </c>
    </row>
    <row r="774" spans="1:9" x14ac:dyDescent="0.25">
      <c r="A774" s="1" t="s">
        <v>493</v>
      </c>
      <c r="B774" s="1" t="s">
        <v>913</v>
      </c>
      <c r="C774" s="1" t="s">
        <v>11</v>
      </c>
      <c r="D774" s="1" t="s">
        <v>878</v>
      </c>
      <c r="E774" t="b">
        <v>0</v>
      </c>
      <c r="F774" s="1" t="s">
        <v>542</v>
      </c>
      <c r="G774" s="1" t="s">
        <v>914</v>
      </c>
      <c r="H774" s="1" t="s">
        <v>915</v>
      </c>
      <c r="I774" s="1" t="s">
        <v>916</v>
      </c>
    </row>
    <row r="775" spans="1:9" x14ac:dyDescent="0.25">
      <c r="A775" s="1" t="s">
        <v>493</v>
      </c>
      <c r="B775" s="1" t="s">
        <v>2675</v>
      </c>
      <c r="C775" s="1" t="s">
        <v>60</v>
      </c>
      <c r="D775" s="1" t="s">
        <v>76</v>
      </c>
      <c r="E775" t="b">
        <v>0</v>
      </c>
      <c r="F775" s="1" t="s">
        <v>1027</v>
      </c>
      <c r="G775" s="1" t="s">
        <v>2676</v>
      </c>
      <c r="H775" s="1" t="s">
        <v>2677</v>
      </c>
      <c r="I775" s="1" t="s">
        <v>2678</v>
      </c>
    </row>
    <row r="776" spans="1:9" x14ac:dyDescent="0.25">
      <c r="A776" s="1" t="s">
        <v>493</v>
      </c>
      <c r="B776" s="1" t="s">
        <v>2679</v>
      </c>
      <c r="C776" s="1" t="s">
        <v>60</v>
      </c>
      <c r="D776" s="1" t="s">
        <v>76</v>
      </c>
      <c r="E776" t="b">
        <v>0</v>
      </c>
      <c r="F776" s="1" t="s">
        <v>1027</v>
      </c>
      <c r="G776" s="1" t="s">
        <v>2680</v>
      </c>
      <c r="H776" s="1" t="s">
        <v>2681</v>
      </c>
      <c r="I776" s="1" t="s">
        <v>2682</v>
      </c>
    </row>
    <row r="777" spans="1:9" x14ac:dyDescent="0.25">
      <c r="A777" s="1" t="s">
        <v>497</v>
      </c>
      <c r="B777" s="1" t="s">
        <v>498</v>
      </c>
      <c r="C777" s="1" t="s">
        <v>123</v>
      </c>
      <c r="D777" s="1" t="s">
        <v>20</v>
      </c>
      <c r="E777" t="b">
        <v>0</v>
      </c>
      <c r="F777" s="1" t="s">
        <v>13</v>
      </c>
      <c r="G777" s="1" t="s">
        <v>499</v>
      </c>
      <c r="H777" s="1" t="s">
        <v>500</v>
      </c>
      <c r="I777" s="1" t="s">
        <v>501</v>
      </c>
    </row>
    <row r="778" spans="1:9" x14ac:dyDescent="0.25">
      <c r="A778" s="1" t="s">
        <v>497</v>
      </c>
      <c r="B778" s="1" t="s">
        <v>502</v>
      </c>
      <c r="C778" s="1" t="s">
        <v>123</v>
      </c>
      <c r="D778" s="1" t="s">
        <v>111</v>
      </c>
      <c r="E778" t="b">
        <v>0</v>
      </c>
      <c r="F778" s="1" t="s">
        <v>13</v>
      </c>
      <c r="G778" s="1" t="s">
        <v>499</v>
      </c>
      <c r="H778" s="1" t="s">
        <v>500</v>
      </c>
      <c r="I778" s="1" t="s">
        <v>501</v>
      </c>
    </row>
    <row r="779" spans="1:9" x14ac:dyDescent="0.25">
      <c r="A779" s="1" t="s">
        <v>497</v>
      </c>
      <c r="B779" s="1" t="s">
        <v>2683</v>
      </c>
      <c r="C779" s="1" t="s">
        <v>123</v>
      </c>
      <c r="D779" s="1" t="s">
        <v>12</v>
      </c>
      <c r="E779" t="b">
        <v>0</v>
      </c>
      <c r="F779" s="1" t="s">
        <v>1027</v>
      </c>
      <c r="G779" s="1" t="s">
        <v>2684</v>
      </c>
      <c r="H779" s="1" t="s">
        <v>2685</v>
      </c>
      <c r="I779" s="1" t="s">
        <v>2686</v>
      </c>
    </row>
    <row r="780" spans="1:9" x14ac:dyDescent="0.25">
      <c r="A780" s="1" t="s">
        <v>497</v>
      </c>
      <c r="B780" s="1" t="s">
        <v>2687</v>
      </c>
      <c r="C780" s="1" t="s">
        <v>123</v>
      </c>
      <c r="D780" s="1" t="s">
        <v>12</v>
      </c>
      <c r="E780" t="b">
        <v>0</v>
      </c>
      <c r="F780" s="1" t="s">
        <v>1027</v>
      </c>
      <c r="G780" s="1" t="s">
        <v>2684</v>
      </c>
      <c r="H780" s="1" t="s">
        <v>2685</v>
      </c>
      <c r="I780" s="1" t="s">
        <v>2686</v>
      </c>
    </row>
    <row r="781" spans="1:9" x14ac:dyDescent="0.25">
      <c r="A781" s="1" t="s">
        <v>497</v>
      </c>
      <c r="B781" s="1" t="s">
        <v>2688</v>
      </c>
      <c r="C781" s="1" t="s">
        <v>123</v>
      </c>
      <c r="D781" s="1" t="s">
        <v>12</v>
      </c>
      <c r="E781" t="b">
        <v>0</v>
      </c>
      <c r="F781" s="1" t="s">
        <v>1027</v>
      </c>
      <c r="G781" s="1" t="s">
        <v>2684</v>
      </c>
      <c r="H781" s="1" t="s">
        <v>2685</v>
      </c>
      <c r="I781" s="1" t="s">
        <v>2686</v>
      </c>
    </row>
    <row r="782" spans="1:9" x14ac:dyDescent="0.25">
      <c r="A782" s="1" t="s">
        <v>497</v>
      </c>
      <c r="B782" s="1" t="s">
        <v>2689</v>
      </c>
      <c r="C782" s="1" t="s">
        <v>123</v>
      </c>
      <c r="D782" s="1" t="s">
        <v>12</v>
      </c>
      <c r="E782" t="b">
        <v>0</v>
      </c>
      <c r="F782" s="1" t="s">
        <v>1027</v>
      </c>
      <c r="G782" s="1" t="s">
        <v>2684</v>
      </c>
      <c r="H782" s="1" t="s">
        <v>2685</v>
      </c>
      <c r="I782" s="1" t="s">
        <v>2686</v>
      </c>
    </row>
    <row r="783" spans="1:9" x14ac:dyDescent="0.25">
      <c r="A783" s="1" t="s">
        <v>497</v>
      </c>
      <c r="B783" s="1" t="s">
        <v>2683</v>
      </c>
      <c r="C783" s="1" t="s">
        <v>123</v>
      </c>
      <c r="D783" s="1" t="s">
        <v>12</v>
      </c>
      <c r="E783" t="b">
        <v>0</v>
      </c>
      <c r="F783" s="1" t="s">
        <v>1027</v>
      </c>
      <c r="G783" s="1" t="s">
        <v>55</v>
      </c>
      <c r="H783" s="1" t="s">
        <v>2690</v>
      </c>
      <c r="I783" s="1" t="s">
        <v>2691</v>
      </c>
    </row>
    <row r="784" spans="1:9" x14ac:dyDescent="0.25">
      <c r="A784" s="1" t="s">
        <v>497</v>
      </c>
      <c r="B784" s="1" t="s">
        <v>2692</v>
      </c>
      <c r="C784" s="1" t="s">
        <v>123</v>
      </c>
      <c r="D784" s="1" t="s">
        <v>12</v>
      </c>
      <c r="E784" t="b">
        <v>0</v>
      </c>
      <c r="F784" s="1" t="s">
        <v>1027</v>
      </c>
      <c r="G784" s="1" t="s">
        <v>2693</v>
      </c>
      <c r="H784" s="1" t="s">
        <v>2694</v>
      </c>
      <c r="I784" s="1" t="s">
        <v>2695</v>
      </c>
    </row>
    <row r="785" spans="1:9" x14ac:dyDescent="0.25">
      <c r="A785" s="1" t="s">
        <v>497</v>
      </c>
      <c r="B785" s="1" t="s">
        <v>2696</v>
      </c>
      <c r="C785" s="1" t="s">
        <v>123</v>
      </c>
      <c r="D785" s="1" t="s">
        <v>12</v>
      </c>
      <c r="E785" t="b">
        <v>0</v>
      </c>
      <c r="F785" s="1" t="s">
        <v>1027</v>
      </c>
      <c r="G785" s="1" t="s">
        <v>55</v>
      </c>
      <c r="H785" s="1" t="s">
        <v>2697</v>
      </c>
      <c r="I785" s="1" t="s">
        <v>2698</v>
      </c>
    </row>
    <row r="786" spans="1:9" x14ac:dyDescent="0.25">
      <c r="A786" s="1" t="s">
        <v>2699</v>
      </c>
      <c r="B786" s="1" t="s">
        <v>2700</v>
      </c>
      <c r="C786" s="1" t="s">
        <v>11</v>
      </c>
      <c r="D786" s="1" t="s">
        <v>111</v>
      </c>
      <c r="E786" t="b">
        <v>0</v>
      </c>
      <c r="F786" s="1" t="s">
        <v>1027</v>
      </c>
      <c r="G786" s="1" t="s">
        <v>2701</v>
      </c>
      <c r="H786" s="1" t="s">
        <v>2702</v>
      </c>
      <c r="I786" s="1" t="s">
        <v>2703</v>
      </c>
    </row>
    <row r="787" spans="1:9" x14ac:dyDescent="0.25">
      <c r="A787" s="1" t="s">
        <v>720</v>
      </c>
      <c r="B787" s="1" t="s">
        <v>721</v>
      </c>
      <c r="C787" s="1" t="s">
        <v>11</v>
      </c>
      <c r="D787" s="1" t="s">
        <v>669</v>
      </c>
      <c r="E787" t="b">
        <v>0</v>
      </c>
      <c r="F787" s="1" t="s">
        <v>542</v>
      </c>
      <c r="G787" s="1" t="s">
        <v>722</v>
      </c>
      <c r="H787" s="1" t="s">
        <v>723</v>
      </c>
      <c r="I787" s="1" t="s">
        <v>724</v>
      </c>
    </row>
    <row r="788" spans="1:9" x14ac:dyDescent="0.25">
      <c r="A788" s="1" t="s">
        <v>720</v>
      </c>
      <c r="B788" s="1" t="s">
        <v>725</v>
      </c>
      <c r="C788" s="1" t="s">
        <v>11</v>
      </c>
      <c r="D788" s="1" t="s">
        <v>111</v>
      </c>
      <c r="E788" t="b">
        <v>0</v>
      </c>
      <c r="F788" s="1" t="s">
        <v>542</v>
      </c>
      <c r="G788" s="1" t="s">
        <v>723</v>
      </c>
      <c r="H788" s="1" t="s">
        <v>724</v>
      </c>
      <c r="I788" s="1" t="s">
        <v>55</v>
      </c>
    </row>
    <row r="789" spans="1:9" x14ac:dyDescent="0.25">
      <c r="A789" s="1" t="s">
        <v>720</v>
      </c>
      <c r="B789" s="1" t="s">
        <v>726</v>
      </c>
      <c r="C789" s="1" t="s">
        <v>11</v>
      </c>
      <c r="D789" s="1" t="s">
        <v>111</v>
      </c>
      <c r="E789" t="b">
        <v>0</v>
      </c>
      <c r="F789" s="1" t="s">
        <v>542</v>
      </c>
      <c r="G789" s="1" t="s">
        <v>723</v>
      </c>
      <c r="H789" s="1" t="s">
        <v>724</v>
      </c>
      <c r="I789" s="1" t="s">
        <v>55</v>
      </c>
    </row>
    <row r="790" spans="1:9" x14ac:dyDescent="0.25">
      <c r="A790" s="1" t="s">
        <v>917</v>
      </c>
      <c r="B790" s="1" t="s">
        <v>918</v>
      </c>
      <c r="C790" s="1" t="s">
        <v>123</v>
      </c>
      <c r="D790" s="1" t="s">
        <v>919</v>
      </c>
      <c r="E790" t="b">
        <v>0</v>
      </c>
      <c r="F790" s="1" t="s">
        <v>542</v>
      </c>
      <c r="G790" s="1" t="s">
        <v>55</v>
      </c>
      <c r="H790" s="1" t="s">
        <v>920</v>
      </c>
      <c r="I790" s="1" t="s">
        <v>55</v>
      </c>
    </row>
    <row r="791" spans="1:9" x14ac:dyDescent="0.25">
      <c r="A791" s="1" t="s">
        <v>917</v>
      </c>
      <c r="B791" s="1" t="s">
        <v>2704</v>
      </c>
      <c r="C791" s="1" t="s">
        <v>11</v>
      </c>
      <c r="D791" s="1" t="s">
        <v>111</v>
      </c>
      <c r="E791" t="b">
        <v>0</v>
      </c>
      <c r="F791" s="1" t="s">
        <v>1027</v>
      </c>
      <c r="G791" s="1" t="s">
        <v>2705</v>
      </c>
      <c r="H791" s="1" t="s">
        <v>2706</v>
      </c>
      <c r="I791" s="1" t="s">
        <v>55</v>
      </c>
    </row>
    <row r="792" spans="1:9" x14ac:dyDescent="0.25">
      <c r="A792" s="1" t="s">
        <v>534</v>
      </c>
      <c r="B792" s="1" t="s">
        <v>535</v>
      </c>
      <c r="C792" s="1" t="s">
        <v>19</v>
      </c>
      <c r="D792" s="1" t="s">
        <v>111</v>
      </c>
      <c r="E792" t="b">
        <v>0</v>
      </c>
      <c r="F792" s="1" t="s">
        <v>530</v>
      </c>
      <c r="G792" s="1" t="s">
        <v>536</v>
      </c>
      <c r="H792" s="1" t="s">
        <v>537</v>
      </c>
      <c r="I792" s="1" t="s">
        <v>538</v>
      </c>
    </row>
    <row r="793" spans="1:9" x14ac:dyDescent="0.25">
      <c r="A793" s="1" t="s">
        <v>534</v>
      </c>
      <c r="B793" s="1" t="s">
        <v>539</v>
      </c>
      <c r="C793" s="1" t="s">
        <v>19</v>
      </c>
      <c r="D793" s="1" t="s">
        <v>111</v>
      </c>
      <c r="E793" t="b">
        <v>0</v>
      </c>
      <c r="F793" s="1" t="s">
        <v>530</v>
      </c>
      <c r="G793" s="1" t="s">
        <v>536</v>
      </c>
      <c r="H793" s="1" t="s">
        <v>537</v>
      </c>
      <c r="I793" s="1" t="s">
        <v>538</v>
      </c>
    </row>
    <row r="794" spans="1:9" x14ac:dyDescent="0.25">
      <c r="A794" s="1" t="s">
        <v>534</v>
      </c>
      <c r="B794" s="1" t="s">
        <v>921</v>
      </c>
      <c r="C794" s="1" t="s">
        <v>11</v>
      </c>
      <c r="D794" s="1" t="s">
        <v>111</v>
      </c>
      <c r="E794" t="b">
        <v>0</v>
      </c>
      <c r="F794" s="1" t="s">
        <v>542</v>
      </c>
      <c r="G794" s="1" t="s">
        <v>922</v>
      </c>
      <c r="H794" s="1" t="s">
        <v>923</v>
      </c>
      <c r="I794" s="1" t="s">
        <v>55</v>
      </c>
    </row>
    <row r="795" spans="1:9" x14ac:dyDescent="0.25">
      <c r="A795" s="1" t="s">
        <v>534</v>
      </c>
      <c r="B795" s="1" t="s">
        <v>924</v>
      </c>
      <c r="C795" s="1" t="s">
        <v>11</v>
      </c>
      <c r="D795" s="1" t="s">
        <v>111</v>
      </c>
      <c r="E795" t="b">
        <v>0</v>
      </c>
      <c r="F795" s="1" t="s">
        <v>542</v>
      </c>
      <c r="G795" s="1" t="s">
        <v>922</v>
      </c>
      <c r="H795" s="1" t="s">
        <v>923</v>
      </c>
      <c r="I795" s="1" t="s">
        <v>55</v>
      </c>
    </row>
    <row r="796" spans="1:9" x14ac:dyDescent="0.25">
      <c r="A796" s="1" t="s">
        <v>534</v>
      </c>
      <c r="B796" s="1" t="s">
        <v>2707</v>
      </c>
      <c r="C796" s="1" t="s">
        <v>197</v>
      </c>
      <c r="D796" s="1" t="s">
        <v>111</v>
      </c>
      <c r="E796" t="b">
        <v>0</v>
      </c>
      <c r="F796" s="1" t="s">
        <v>1027</v>
      </c>
      <c r="G796" s="1" t="s">
        <v>2708</v>
      </c>
      <c r="H796" s="1" t="s">
        <v>2709</v>
      </c>
      <c r="I796" s="1" t="s">
        <v>55</v>
      </c>
    </row>
    <row r="797" spans="1:9" x14ac:dyDescent="0.25">
      <c r="A797" s="1" t="s">
        <v>534</v>
      </c>
      <c r="B797" s="1" t="s">
        <v>2710</v>
      </c>
      <c r="C797" s="1" t="s">
        <v>19</v>
      </c>
      <c r="D797" s="1" t="s">
        <v>111</v>
      </c>
      <c r="E797" t="b">
        <v>0</v>
      </c>
      <c r="F797" s="1" t="s">
        <v>1027</v>
      </c>
      <c r="G797" s="1" t="s">
        <v>2711</v>
      </c>
      <c r="H797" s="1" t="s">
        <v>2712</v>
      </c>
      <c r="I797" s="1" t="s">
        <v>2713</v>
      </c>
    </row>
    <row r="798" spans="1:9" x14ac:dyDescent="0.25">
      <c r="A798" s="1" t="s">
        <v>534</v>
      </c>
      <c r="B798" s="1" t="s">
        <v>2714</v>
      </c>
      <c r="C798" s="1" t="s">
        <v>19</v>
      </c>
      <c r="D798" s="1" t="s">
        <v>111</v>
      </c>
      <c r="E798" t="b">
        <v>0</v>
      </c>
      <c r="F798" s="1" t="s">
        <v>1027</v>
      </c>
      <c r="G798" s="1" t="s">
        <v>2711</v>
      </c>
      <c r="H798" s="1" t="s">
        <v>2712</v>
      </c>
      <c r="I798" s="1" t="s">
        <v>2713</v>
      </c>
    </row>
    <row r="799" spans="1:9" x14ac:dyDescent="0.25">
      <c r="A799" s="1" t="s">
        <v>534</v>
      </c>
      <c r="B799" s="1" t="s">
        <v>2715</v>
      </c>
      <c r="C799" s="1" t="s">
        <v>19</v>
      </c>
      <c r="D799" s="1" t="s">
        <v>111</v>
      </c>
      <c r="E799" t="b">
        <v>0</v>
      </c>
      <c r="F799" s="1" t="s">
        <v>1027</v>
      </c>
      <c r="G799" s="1" t="s">
        <v>2711</v>
      </c>
      <c r="H799" s="1" t="s">
        <v>2712</v>
      </c>
      <c r="I799" s="1" t="s">
        <v>2713</v>
      </c>
    </row>
    <row r="800" spans="1:9" x14ac:dyDescent="0.25">
      <c r="A800" s="1" t="s">
        <v>503</v>
      </c>
      <c r="B800" s="1" t="s">
        <v>504</v>
      </c>
      <c r="C800" s="1" t="s">
        <v>19</v>
      </c>
      <c r="D800" s="1" t="s">
        <v>12</v>
      </c>
      <c r="E800" t="b">
        <v>0</v>
      </c>
      <c r="F800" s="1" t="s">
        <v>13</v>
      </c>
      <c r="G800" s="1" t="s">
        <v>505</v>
      </c>
      <c r="H800" s="1" t="s">
        <v>506</v>
      </c>
      <c r="I800" s="1" t="s">
        <v>507</v>
      </c>
    </row>
    <row r="801" spans="1:9" x14ac:dyDescent="0.25">
      <c r="A801" s="1" t="s">
        <v>503</v>
      </c>
      <c r="B801" s="1" t="s">
        <v>504</v>
      </c>
      <c r="C801" s="1" t="s">
        <v>11</v>
      </c>
      <c r="D801" s="1" t="s">
        <v>12</v>
      </c>
      <c r="E801" t="b">
        <v>0</v>
      </c>
      <c r="F801" s="1" t="s">
        <v>1027</v>
      </c>
      <c r="G801" s="1" t="s">
        <v>2716</v>
      </c>
      <c r="H801" s="1" t="s">
        <v>2717</v>
      </c>
      <c r="I801" s="1" t="s">
        <v>2718</v>
      </c>
    </row>
    <row r="802" spans="1:9" x14ac:dyDescent="0.25">
      <c r="A802" s="1" t="s">
        <v>503</v>
      </c>
      <c r="B802" s="1" t="s">
        <v>2719</v>
      </c>
      <c r="C802" s="1" t="s">
        <v>19</v>
      </c>
      <c r="D802" s="1" t="s">
        <v>12</v>
      </c>
      <c r="E802" t="b">
        <v>0</v>
      </c>
      <c r="F802" s="1" t="s">
        <v>1027</v>
      </c>
      <c r="G802" s="1" t="s">
        <v>2720</v>
      </c>
      <c r="H802" s="1" t="s">
        <v>505</v>
      </c>
      <c r="I802" s="1" t="s">
        <v>2721</v>
      </c>
    </row>
    <row r="803" spans="1:9" x14ac:dyDescent="0.25">
      <c r="A803" s="1" t="s">
        <v>503</v>
      </c>
      <c r="B803" s="1" t="s">
        <v>2719</v>
      </c>
      <c r="C803" s="1" t="s">
        <v>19</v>
      </c>
      <c r="D803" s="1" t="s">
        <v>12</v>
      </c>
      <c r="E803" t="b">
        <v>0</v>
      </c>
      <c r="F803" s="1" t="s">
        <v>1027</v>
      </c>
      <c r="G803" s="1" t="s">
        <v>2722</v>
      </c>
      <c r="H803" s="1" t="s">
        <v>2723</v>
      </c>
      <c r="I803" s="1" t="s">
        <v>2724</v>
      </c>
    </row>
    <row r="804" spans="1:9" x14ac:dyDescent="0.25">
      <c r="A804" s="1" t="s">
        <v>503</v>
      </c>
      <c r="B804" s="1" t="s">
        <v>504</v>
      </c>
      <c r="C804" s="1" t="s">
        <v>19</v>
      </c>
      <c r="D804" s="1" t="s">
        <v>12</v>
      </c>
      <c r="E804" t="b">
        <v>0</v>
      </c>
      <c r="F804" s="1" t="s">
        <v>1027</v>
      </c>
      <c r="G804" s="1" t="s">
        <v>2723</v>
      </c>
      <c r="H804" s="1" t="s">
        <v>2725</v>
      </c>
      <c r="I804" s="1" t="s">
        <v>2726</v>
      </c>
    </row>
    <row r="805" spans="1:9" x14ac:dyDescent="0.25">
      <c r="A805" s="1" t="s">
        <v>215</v>
      </c>
      <c r="B805" s="1" t="s">
        <v>216</v>
      </c>
      <c r="C805" s="1" t="s">
        <v>123</v>
      </c>
      <c r="D805" s="1" t="s">
        <v>111</v>
      </c>
      <c r="E805" t="b">
        <v>0</v>
      </c>
      <c r="F805" s="1" t="s">
        <v>13</v>
      </c>
      <c r="G805" s="1" t="s">
        <v>217</v>
      </c>
      <c r="H805" s="1" t="s">
        <v>218</v>
      </c>
      <c r="I805" s="1" t="s">
        <v>219</v>
      </c>
    </row>
    <row r="806" spans="1:9" x14ac:dyDescent="0.25">
      <c r="A806" s="1" t="s">
        <v>215</v>
      </c>
      <c r="B806" s="1" t="s">
        <v>220</v>
      </c>
      <c r="C806" s="1" t="s">
        <v>123</v>
      </c>
      <c r="D806" s="1" t="s">
        <v>61</v>
      </c>
      <c r="E806" t="b">
        <v>0</v>
      </c>
      <c r="F806" s="1" t="s">
        <v>13</v>
      </c>
      <c r="G806" s="1" t="s">
        <v>221</v>
      </c>
      <c r="H806" s="1" t="s">
        <v>222</v>
      </c>
      <c r="I806" s="1" t="s">
        <v>223</v>
      </c>
    </row>
    <row r="807" spans="1:9" x14ac:dyDescent="0.25">
      <c r="A807" s="1" t="s">
        <v>215</v>
      </c>
      <c r="B807" s="1" t="s">
        <v>224</v>
      </c>
      <c r="C807" s="1" t="s">
        <v>123</v>
      </c>
      <c r="D807" s="1" t="s">
        <v>61</v>
      </c>
      <c r="E807" t="b">
        <v>0</v>
      </c>
      <c r="F807" s="1" t="s">
        <v>13</v>
      </c>
      <c r="G807" s="1" t="s">
        <v>221</v>
      </c>
      <c r="H807" s="1" t="s">
        <v>222</v>
      </c>
      <c r="I807" s="1" t="s">
        <v>223</v>
      </c>
    </row>
    <row r="808" spans="1:9" x14ac:dyDescent="0.25">
      <c r="A808" s="1" t="s">
        <v>215</v>
      </c>
      <c r="B808" s="1" t="s">
        <v>225</v>
      </c>
      <c r="C808" s="1" t="s">
        <v>123</v>
      </c>
      <c r="D808" s="1" t="s">
        <v>61</v>
      </c>
      <c r="E808" t="b">
        <v>0</v>
      </c>
      <c r="F808" s="1" t="s">
        <v>13</v>
      </c>
      <c r="G808" s="1" t="s">
        <v>221</v>
      </c>
      <c r="H808" s="1" t="s">
        <v>222</v>
      </c>
      <c r="I808" s="1" t="s">
        <v>223</v>
      </c>
    </row>
    <row r="809" spans="1:9" x14ac:dyDescent="0.25">
      <c r="A809" s="1" t="s">
        <v>2727</v>
      </c>
      <c r="B809" s="1" t="s">
        <v>2728</v>
      </c>
      <c r="C809" s="1" t="s">
        <v>19</v>
      </c>
      <c r="D809" s="1" t="s">
        <v>12</v>
      </c>
      <c r="E809" t="b">
        <v>0</v>
      </c>
      <c r="F809" s="1" t="s">
        <v>1027</v>
      </c>
      <c r="G809" s="1" t="s">
        <v>2729</v>
      </c>
      <c r="H809" s="1" t="s">
        <v>2730</v>
      </c>
      <c r="I809" s="1" t="s">
        <v>2731</v>
      </c>
    </row>
    <row r="810" spans="1:9" x14ac:dyDescent="0.25">
      <c r="A810" s="1" t="s">
        <v>2727</v>
      </c>
      <c r="B810" s="1" t="s">
        <v>2732</v>
      </c>
      <c r="C810" s="1" t="s">
        <v>19</v>
      </c>
      <c r="D810" s="1" t="s">
        <v>12</v>
      </c>
      <c r="E810" t="b">
        <v>0</v>
      </c>
      <c r="F810" s="1" t="s">
        <v>1027</v>
      </c>
      <c r="G810" s="1" t="s">
        <v>2733</v>
      </c>
      <c r="H810" s="1" t="s">
        <v>2734</v>
      </c>
      <c r="I810" s="1" t="s">
        <v>2735</v>
      </c>
    </row>
    <row r="811" spans="1:9" x14ac:dyDescent="0.25">
      <c r="A811" s="1" t="s">
        <v>2727</v>
      </c>
      <c r="B811" s="1" t="s">
        <v>2736</v>
      </c>
      <c r="C811" s="1" t="s">
        <v>19</v>
      </c>
      <c r="D811" s="1" t="s">
        <v>12</v>
      </c>
      <c r="E811" t="b">
        <v>0</v>
      </c>
      <c r="F811" s="1" t="s">
        <v>1027</v>
      </c>
      <c r="G811" s="1" t="s">
        <v>2733</v>
      </c>
      <c r="H811" s="1" t="s">
        <v>2734</v>
      </c>
      <c r="I811" s="1" t="s">
        <v>2735</v>
      </c>
    </row>
    <row r="812" spans="1:9" x14ac:dyDescent="0.25">
      <c r="A812" s="1" t="s">
        <v>2727</v>
      </c>
      <c r="B812" s="1" t="s">
        <v>2732</v>
      </c>
      <c r="C812" s="1" t="s">
        <v>197</v>
      </c>
      <c r="D812" s="1" t="s">
        <v>12</v>
      </c>
      <c r="E812" t="b">
        <v>0</v>
      </c>
      <c r="F812" s="1" t="s">
        <v>1027</v>
      </c>
      <c r="G812" s="1" t="s">
        <v>2737</v>
      </c>
      <c r="H812" s="1" t="s">
        <v>2738</v>
      </c>
      <c r="I812" s="1" t="s">
        <v>2739</v>
      </c>
    </row>
    <row r="813" spans="1:9" x14ac:dyDescent="0.25">
      <c r="A813" s="1" t="s">
        <v>2727</v>
      </c>
      <c r="B813" s="1" t="s">
        <v>2736</v>
      </c>
      <c r="C813" s="1" t="s">
        <v>197</v>
      </c>
      <c r="D813" s="1" t="s">
        <v>12</v>
      </c>
      <c r="E813" t="b">
        <v>0</v>
      </c>
      <c r="F813" s="1" t="s">
        <v>1027</v>
      </c>
      <c r="G813" s="1" t="s">
        <v>2737</v>
      </c>
      <c r="H813" s="1" t="s">
        <v>2738</v>
      </c>
      <c r="I813" s="1" t="s">
        <v>2739</v>
      </c>
    </row>
    <row r="814" spans="1:9" x14ac:dyDescent="0.25">
      <c r="A814" s="1" t="s">
        <v>2727</v>
      </c>
      <c r="B814" s="1" t="s">
        <v>2740</v>
      </c>
      <c r="C814" s="1" t="s">
        <v>197</v>
      </c>
      <c r="D814" s="1" t="s">
        <v>12</v>
      </c>
      <c r="E814" t="b">
        <v>0</v>
      </c>
      <c r="F814" s="1" t="s">
        <v>1027</v>
      </c>
      <c r="G814" s="1" t="s">
        <v>2741</v>
      </c>
      <c r="H814" s="1" t="s">
        <v>2742</v>
      </c>
      <c r="I814" s="1" t="s">
        <v>2743</v>
      </c>
    </row>
    <row r="815" spans="1:9" x14ac:dyDescent="0.25">
      <c r="A815" s="1" t="s">
        <v>2744</v>
      </c>
      <c r="B815" s="1" t="s">
        <v>2745</v>
      </c>
      <c r="C815" s="1" t="s">
        <v>4</v>
      </c>
      <c r="D815" s="1" t="s">
        <v>111</v>
      </c>
      <c r="E815" t="b">
        <v>1</v>
      </c>
      <c r="F815" s="1" t="s">
        <v>1027</v>
      </c>
      <c r="G815" s="1" t="s">
        <v>2746</v>
      </c>
      <c r="H815" s="1" t="s">
        <v>2747</v>
      </c>
      <c r="I815" s="1" t="s">
        <v>2748</v>
      </c>
    </row>
    <row r="816" spans="1:9" x14ac:dyDescent="0.25">
      <c r="A816" s="1" t="s">
        <v>2744</v>
      </c>
      <c r="B816" s="1" t="s">
        <v>2745</v>
      </c>
      <c r="C816" s="1" t="s">
        <v>19</v>
      </c>
      <c r="D816" s="1" t="s">
        <v>111</v>
      </c>
      <c r="E816" t="b">
        <v>0</v>
      </c>
      <c r="F816" s="1" t="s">
        <v>1027</v>
      </c>
      <c r="G816" s="1" t="s">
        <v>55</v>
      </c>
      <c r="H816" s="1" t="s">
        <v>2749</v>
      </c>
      <c r="I816" s="1" t="s">
        <v>2750</v>
      </c>
    </row>
    <row r="817" spans="1:9" x14ac:dyDescent="0.25">
      <c r="A817" s="1" t="s">
        <v>2744</v>
      </c>
      <c r="B817" s="1" t="s">
        <v>2745</v>
      </c>
      <c r="C817" s="1" t="s">
        <v>11</v>
      </c>
      <c r="D817" s="1" t="s">
        <v>111</v>
      </c>
      <c r="E817" t="b">
        <v>0</v>
      </c>
      <c r="F817" s="1" t="s">
        <v>1027</v>
      </c>
      <c r="G817" s="1" t="s">
        <v>55</v>
      </c>
      <c r="H817" s="1" t="s">
        <v>2751</v>
      </c>
      <c r="I817" s="1" t="s">
        <v>55</v>
      </c>
    </row>
    <row r="818" spans="1:9" x14ac:dyDescent="0.25">
      <c r="A818" s="1" t="s">
        <v>226</v>
      </c>
      <c r="B818" s="1" t="s">
        <v>227</v>
      </c>
      <c r="C818" s="1" t="s">
        <v>11</v>
      </c>
      <c r="D818" s="1" t="s">
        <v>20</v>
      </c>
      <c r="E818" t="b">
        <v>0</v>
      </c>
      <c r="F818" s="1" t="s">
        <v>13</v>
      </c>
      <c r="G818" s="1" t="s">
        <v>228</v>
      </c>
      <c r="H818" s="1" t="s">
        <v>229</v>
      </c>
      <c r="I818" s="1" t="s">
        <v>230</v>
      </c>
    </row>
    <row r="819" spans="1:9" x14ac:dyDescent="0.25">
      <c r="A819" s="1" t="s">
        <v>226</v>
      </c>
      <c r="B819" s="1" t="s">
        <v>1792</v>
      </c>
      <c r="C819" s="1" t="s">
        <v>19</v>
      </c>
      <c r="D819" s="1" t="s">
        <v>12</v>
      </c>
      <c r="E819" t="b">
        <v>1</v>
      </c>
      <c r="F819" s="1" t="s">
        <v>1027</v>
      </c>
      <c r="G819" s="1" t="s">
        <v>1793</v>
      </c>
      <c r="H819" s="1" t="s">
        <v>1794</v>
      </c>
      <c r="I819" s="1" t="s">
        <v>1795</v>
      </c>
    </row>
    <row r="820" spans="1:9" x14ac:dyDescent="0.25">
      <c r="A820" s="1" t="s">
        <v>226</v>
      </c>
      <c r="B820" s="1" t="s">
        <v>1796</v>
      </c>
      <c r="C820" s="1" t="s">
        <v>19</v>
      </c>
      <c r="D820" s="1" t="s">
        <v>12</v>
      </c>
      <c r="E820" t="b">
        <v>1</v>
      </c>
      <c r="F820" s="1" t="s">
        <v>1027</v>
      </c>
      <c r="G820" s="1" t="s">
        <v>1793</v>
      </c>
      <c r="H820" s="1" t="s">
        <v>1794</v>
      </c>
      <c r="I820" s="1" t="s">
        <v>1795</v>
      </c>
    </row>
    <row r="821" spans="1:9" x14ac:dyDescent="0.25">
      <c r="A821" s="1" t="s">
        <v>231</v>
      </c>
      <c r="B821" s="1" t="s">
        <v>232</v>
      </c>
      <c r="C821" s="1" t="s">
        <v>11</v>
      </c>
      <c r="D821" s="1" t="s">
        <v>136</v>
      </c>
      <c r="E821" t="b">
        <v>0</v>
      </c>
      <c r="F821" s="1" t="s">
        <v>13</v>
      </c>
      <c r="G821" s="1" t="s">
        <v>233</v>
      </c>
      <c r="H821" s="1" t="s">
        <v>234</v>
      </c>
      <c r="I821" s="1" t="s">
        <v>235</v>
      </c>
    </row>
    <row r="822" spans="1:9" x14ac:dyDescent="0.25">
      <c r="A822" s="1" t="s">
        <v>236</v>
      </c>
      <c r="B822" s="1" t="s">
        <v>237</v>
      </c>
      <c r="C822" s="1" t="s">
        <v>123</v>
      </c>
      <c r="D822" s="1" t="s">
        <v>111</v>
      </c>
      <c r="E822" t="b">
        <v>0</v>
      </c>
      <c r="F822" s="1" t="s">
        <v>13</v>
      </c>
      <c r="G822" s="1" t="s">
        <v>238</v>
      </c>
      <c r="H822" s="1" t="s">
        <v>239</v>
      </c>
      <c r="I822" s="1" t="s">
        <v>240</v>
      </c>
    </row>
    <row r="823" spans="1:9" x14ac:dyDescent="0.25">
      <c r="A823" s="1" t="s">
        <v>236</v>
      </c>
      <c r="B823" s="1" t="s">
        <v>241</v>
      </c>
      <c r="C823" s="1" t="s">
        <v>123</v>
      </c>
      <c r="D823" s="1" t="s">
        <v>111</v>
      </c>
      <c r="E823" t="b">
        <v>0</v>
      </c>
      <c r="F823" s="1" t="s">
        <v>13</v>
      </c>
      <c r="G823" s="1" t="s">
        <v>238</v>
      </c>
      <c r="H823" s="1" t="s">
        <v>239</v>
      </c>
      <c r="I823" s="1" t="s">
        <v>240</v>
      </c>
    </row>
    <row r="824" spans="1:9" x14ac:dyDescent="0.25">
      <c r="A824" s="1" t="s">
        <v>2752</v>
      </c>
      <c r="B824" s="1" t="s">
        <v>2753</v>
      </c>
      <c r="C824" s="1" t="s">
        <v>11</v>
      </c>
      <c r="D824" s="1" t="s">
        <v>802</v>
      </c>
      <c r="E824" t="b">
        <v>0</v>
      </c>
      <c r="F824" s="1" t="s">
        <v>1027</v>
      </c>
      <c r="G824" s="1" t="s">
        <v>2754</v>
      </c>
      <c r="H824" s="1" t="s">
        <v>2755</v>
      </c>
      <c r="I824" s="1" t="s">
        <v>2756</v>
      </c>
    </row>
    <row r="825" spans="1:9" x14ac:dyDescent="0.25">
      <c r="A825" s="1" t="s">
        <v>2752</v>
      </c>
      <c r="B825" s="1" t="s">
        <v>2757</v>
      </c>
      <c r="C825" s="1" t="s">
        <v>11</v>
      </c>
      <c r="D825" s="1" t="s">
        <v>802</v>
      </c>
      <c r="E825" t="b">
        <v>0</v>
      </c>
      <c r="F825" s="1" t="s">
        <v>1027</v>
      </c>
      <c r="G825" s="1" t="s">
        <v>2758</v>
      </c>
      <c r="H825" s="1" t="s">
        <v>2759</v>
      </c>
      <c r="I825" s="1" t="s">
        <v>2760</v>
      </c>
    </row>
    <row r="826" spans="1:9" x14ac:dyDescent="0.25">
      <c r="A826" s="1" t="s">
        <v>2752</v>
      </c>
      <c r="B826" s="1" t="s">
        <v>2761</v>
      </c>
      <c r="C826" s="1" t="s">
        <v>11</v>
      </c>
      <c r="D826" s="1" t="s">
        <v>802</v>
      </c>
      <c r="E826" t="b">
        <v>0</v>
      </c>
      <c r="F826" s="1" t="s">
        <v>1027</v>
      </c>
      <c r="G826" s="1" t="s">
        <v>2762</v>
      </c>
      <c r="H826" s="1" t="s">
        <v>2763</v>
      </c>
      <c r="I826" s="1" t="s">
        <v>2764</v>
      </c>
    </row>
    <row r="827" spans="1:9" x14ac:dyDescent="0.25">
      <c r="A827" s="1" t="s">
        <v>727</v>
      </c>
      <c r="B827" s="1" t="s">
        <v>728</v>
      </c>
      <c r="C827" s="1" t="s">
        <v>11</v>
      </c>
      <c r="D827" s="1" t="s">
        <v>550</v>
      </c>
      <c r="E827" t="b">
        <v>0</v>
      </c>
      <c r="F827" s="1" t="s">
        <v>542</v>
      </c>
      <c r="G827" s="1" t="s">
        <v>729</v>
      </c>
      <c r="H827" s="1" t="s">
        <v>730</v>
      </c>
      <c r="I827" s="1" t="s">
        <v>731</v>
      </c>
    </row>
    <row r="828" spans="1:9" x14ac:dyDescent="0.25">
      <c r="A828" s="1" t="s">
        <v>727</v>
      </c>
      <c r="B828" s="1" t="s">
        <v>1797</v>
      </c>
      <c r="C828" s="1" t="s">
        <v>19</v>
      </c>
      <c r="D828" s="1" t="s">
        <v>136</v>
      </c>
      <c r="E828" t="b">
        <v>1</v>
      </c>
      <c r="F828" s="1" t="s">
        <v>1027</v>
      </c>
      <c r="G828" s="1" t="s">
        <v>1798</v>
      </c>
      <c r="H828" s="1" t="s">
        <v>1799</v>
      </c>
      <c r="I828" s="1" t="s">
        <v>1800</v>
      </c>
    </row>
    <row r="829" spans="1:9" x14ac:dyDescent="0.25">
      <c r="A829" s="1" t="s">
        <v>727</v>
      </c>
      <c r="B829" s="1" t="s">
        <v>1801</v>
      </c>
      <c r="C829" s="1" t="s">
        <v>19</v>
      </c>
      <c r="D829" s="1" t="s">
        <v>136</v>
      </c>
      <c r="E829" t="b">
        <v>1</v>
      </c>
      <c r="F829" s="1" t="s">
        <v>1027</v>
      </c>
      <c r="G829" s="1" t="s">
        <v>1798</v>
      </c>
      <c r="H829" s="1" t="s">
        <v>1799</v>
      </c>
      <c r="I829" s="1" t="s">
        <v>1800</v>
      </c>
    </row>
    <row r="830" spans="1:9" x14ac:dyDescent="0.25">
      <c r="A830" s="1" t="s">
        <v>727</v>
      </c>
      <c r="B830" s="1" t="s">
        <v>728</v>
      </c>
      <c r="C830" s="1" t="s">
        <v>19</v>
      </c>
      <c r="D830" s="1" t="s">
        <v>550</v>
      </c>
      <c r="E830" t="b">
        <v>0</v>
      </c>
      <c r="F830" s="1" t="s">
        <v>1027</v>
      </c>
      <c r="G830" s="1" t="s">
        <v>1802</v>
      </c>
      <c r="H830" s="1" t="s">
        <v>1803</v>
      </c>
      <c r="I830" s="1" t="s">
        <v>1804</v>
      </c>
    </row>
    <row r="831" spans="1:9" x14ac:dyDescent="0.25">
      <c r="A831" s="1" t="s">
        <v>1805</v>
      </c>
      <c r="B831" s="1" t="s">
        <v>1806</v>
      </c>
      <c r="C831" s="1" t="s">
        <v>440</v>
      </c>
      <c r="D831" s="1" t="s">
        <v>550</v>
      </c>
      <c r="E831" t="b">
        <v>0</v>
      </c>
      <c r="F831" s="1" t="s">
        <v>1027</v>
      </c>
      <c r="G831" s="1" t="s">
        <v>1807</v>
      </c>
      <c r="H831" s="1" t="s">
        <v>1808</v>
      </c>
      <c r="I831" s="1" t="s">
        <v>1809</v>
      </c>
    </row>
    <row r="832" spans="1:9" x14ac:dyDescent="0.25">
      <c r="A832" s="1" t="s">
        <v>1805</v>
      </c>
      <c r="B832" s="1" t="s">
        <v>1806</v>
      </c>
      <c r="C832" s="1" t="s">
        <v>75</v>
      </c>
      <c r="D832" s="1" t="s">
        <v>550</v>
      </c>
      <c r="E832" t="b">
        <v>0</v>
      </c>
      <c r="F832" s="1" t="s">
        <v>1027</v>
      </c>
      <c r="G832" s="1" t="s">
        <v>1810</v>
      </c>
      <c r="H832" s="1" t="s">
        <v>1811</v>
      </c>
      <c r="I832" s="1" t="s">
        <v>1812</v>
      </c>
    </row>
    <row r="833" spans="1:9" x14ac:dyDescent="0.25">
      <c r="A833" s="1" t="s">
        <v>925</v>
      </c>
      <c r="B833" s="1" t="s">
        <v>926</v>
      </c>
      <c r="C833" s="1" t="s">
        <v>19</v>
      </c>
      <c r="D833" s="1" t="s">
        <v>111</v>
      </c>
      <c r="E833" t="b">
        <v>0</v>
      </c>
      <c r="F833" s="1" t="s">
        <v>542</v>
      </c>
      <c r="G833" s="1" t="s">
        <v>927</v>
      </c>
      <c r="H833" s="1" t="s">
        <v>928</v>
      </c>
      <c r="I833" s="1" t="s">
        <v>929</v>
      </c>
    </row>
    <row r="834" spans="1:9" x14ac:dyDescent="0.25">
      <c r="A834" s="1" t="s">
        <v>925</v>
      </c>
      <c r="B834" s="1" t="s">
        <v>930</v>
      </c>
      <c r="C834" s="1" t="s">
        <v>19</v>
      </c>
      <c r="D834" s="1" t="s">
        <v>111</v>
      </c>
      <c r="E834" t="b">
        <v>0</v>
      </c>
      <c r="F834" s="1" t="s">
        <v>542</v>
      </c>
      <c r="G834" s="1" t="s">
        <v>927</v>
      </c>
      <c r="H834" s="1" t="s">
        <v>928</v>
      </c>
      <c r="I834" s="1" t="s">
        <v>929</v>
      </c>
    </row>
    <row r="835" spans="1:9" x14ac:dyDescent="0.25">
      <c r="A835" s="1" t="s">
        <v>925</v>
      </c>
      <c r="B835" s="1" t="s">
        <v>931</v>
      </c>
      <c r="C835" s="1" t="s">
        <v>19</v>
      </c>
      <c r="D835" s="1" t="s">
        <v>111</v>
      </c>
      <c r="E835" t="b">
        <v>0</v>
      </c>
      <c r="F835" s="1" t="s">
        <v>542</v>
      </c>
      <c r="G835" s="1" t="s">
        <v>927</v>
      </c>
      <c r="H835" s="1" t="s">
        <v>928</v>
      </c>
      <c r="I835" s="1" t="s">
        <v>929</v>
      </c>
    </row>
    <row r="836" spans="1:9" x14ac:dyDescent="0.25">
      <c r="A836" s="1" t="s">
        <v>925</v>
      </c>
      <c r="B836" s="1" t="s">
        <v>2765</v>
      </c>
      <c r="C836" s="1" t="s">
        <v>60</v>
      </c>
      <c r="D836" s="1" t="s">
        <v>111</v>
      </c>
      <c r="E836" t="b">
        <v>0</v>
      </c>
      <c r="F836" s="1" t="s">
        <v>1027</v>
      </c>
      <c r="G836" s="1" t="s">
        <v>2766</v>
      </c>
      <c r="H836" s="1" t="s">
        <v>2767</v>
      </c>
      <c r="I836" s="1" t="s">
        <v>2768</v>
      </c>
    </row>
    <row r="837" spans="1:9" x14ac:dyDescent="0.25">
      <c r="A837" s="1" t="s">
        <v>925</v>
      </c>
      <c r="B837" s="1" t="s">
        <v>2769</v>
      </c>
      <c r="C837" s="1" t="s">
        <v>60</v>
      </c>
      <c r="D837" s="1" t="s">
        <v>111</v>
      </c>
      <c r="E837" t="b">
        <v>0</v>
      </c>
      <c r="F837" s="1" t="s">
        <v>1027</v>
      </c>
      <c r="G837" s="1" t="s">
        <v>2766</v>
      </c>
      <c r="H837" s="1" t="s">
        <v>2767</v>
      </c>
      <c r="I837" s="1" t="s">
        <v>2768</v>
      </c>
    </row>
    <row r="838" spans="1:9" x14ac:dyDescent="0.25">
      <c r="A838" s="1" t="s">
        <v>925</v>
      </c>
      <c r="B838" s="1" t="s">
        <v>2770</v>
      </c>
      <c r="C838" s="1" t="s">
        <v>60</v>
      </c>
      <c r="D838" s="1" t="s">
        <v>111</v>
      </c>
      <c r="E838" t="b">
        <v>0</v>
      </c>
      <c r="F838" s="1" t="s">
        <v>1027</v>
      </c>
      <c r="G838" s="1" t="s">
        <v>2766</v>
      </c>
      <c r="H838" s="1" t="s">
        <v>2767</v>
      </c>
      <c r="I838" s="1" t="s">
        <v>2768</v>
      </c>
    </row>
    <row r="839" spans="1:9" x14ac:dyDescent="0.25">
      <c r="A839" s="1" t="s">
        <v>925</v>
      </c>
      <c r="B839" s="1" t="s">
        <v>2771</v>
      </c>
      <c r="C839" s="1" t="s">
        <v>60</v>
      </c>
      <c r="D839" s="1" t="s">
        <v>111</v>
      </c>
      <c r="E839" t="b">
        <v>0</v>
      </c>
      <c r="F839" s="1" t="s">
        <v>1027</v>
      </c>
      <c r="G839" s="1" t="s">
        <v>2766</v>
      </c>
      <c r="H839" s="1" t="s">
        <v>2767</v>
      </c>
      <c r="I839" s="1" t="s">
        <v>2768</v>
      </c>
    </row>
    <row r="840" spans="1:9" x14ac:dyDescent="0.25">
      <c r="A840" s="1" t="s">
        <v>925</v>
      </c>
      <c r="B840" s="1" t="s">
        <v>2772</v>
      </c>
      <c r="C840" s="1" t="s">
        <v>60</v>
      </c>
      <c r="D840" s="1" t="s">
        <v>111</v>
      </c>
      <c r="E840" t="b">
        <v>0</v>
      </c>
      <c r="F840" s="1" t="s">
        <v>1027</v>
      </c>
      <c r="G840" s="1" t="s">
        <v>2766</v>
      </c>
      <c r="H840" s="1" t="s">
        <v>2767</v>
      </c>
      <c r="I840" s="1" t="s">
        <v>2768</v>
      </c>
    </row>
    <row r="841" spans="1:9" x14ac:dyDescent="0.25">
      <c r="A841" s="1" t="s">
        <v>925</v>
      </c>
      <c r="B841" s="1" t="s">
        <v>2773</v>
      </c>
      <c r="C841" s="1" t="s">
        <v>60</v>
      </c>
      <c r="D841" s="1" t="s">
        <v>111</v>
      </c>
      <c r="E841" t="b">
        <v>0</v>
      </c>
      <c r="F841" s="1" t="s">
        <v>1027</v>
      </c>
      <c r="G841" s="1" t="s">
        <v>2766</v>
      </c>
      <c r="H841" s="1" t="s">
        <v>2767</v>
      </c>
      <c r="I841" s="1" t="s">
        <v>2768</v>
      </c>
    </row>
    <row r="842" spans="1:9" x14ac:dyDescent="0.25">
      <c r="A842" s="1" t="s">
        <v>925</v>
      </c>
      <c r="B842" s="1" t="s">
        <v>2774</v>
      </c>
      <c r="C842" s="1" t="s">
        <v>60</v>
      </c>
      <c r="D842" s="1" t="s">
        <v>111</v>
      </c>
      <c r="E842" t="b">
        <v>0</v>
      </c>
      <c r="F842" s="1" t="s">
        <v>1027</v>
      </c>
      <c r="G842" s="1" t="s">
        <v>2766</v>
      </c>
      <c r="H842" s="1" t="s">
        <v>2767</v>
      </c>
      <c r="I842" s="1" t="s">
        <v>2768</v>
      </c>
    </row>
    <row r="843" spans="1:9" x14ac:dyDescent="0.25">
      <c r="A843" s="1" t="s">
        <v>2775</v>
      </c>
      <c r="B843" s="1" t="s">
        <v>2776</v>
      </c>
      <c r="C843" s="1" t="s">
        <v>75</v>
      </c>
      <c r="D843" s="1" t="s">
        <v>111</v>
      </c>
      <c r="E843" t="b">
        <v>0</v>
      </c>
      <c r="F843" s="1" t="s">
        <v>1027</v>
      </c>
      <c r="G843" s="1" t="s">
        <v>2777</v>
      </c>
      <c r="H843" s="1" t="s">
        <v>2778</v>
      </c>
      <c r="I843" s="1" t="s">
        <v>2779</v>
      </c>
    </row>
    <row r="844" spans="1:9" x14ac:dyDescent="0.25">
      <c r="A844" s="1" t="s">
        <v>732</v>
      </c>
      <c r="B844" s="1" t="s">
        <v>733</v>
      </c>
      <c r="C844" s="1" t="s">
        <v>11</v>
      </c>
      <c r="D844" s="1" t="s">
        <v>111</v>
      </c>
      <c r="E844" t="b">
        <v>0</v>
      </c>
      <c r="F844" s="1" t="s">
        <v>542</v>
      </c>
      <c r="G844" s="1" t="s">
        <v>734</v>
      </c>
      <c r="H844" s="1" t="s">
        <v>735</v>
      </c>
      <c r="I844" s="1" t="s">
        <v>736</v>
      </c>
    </row>
    <row r="845" spans="1:9" x14ac:dyDescent="0.25">
      <c r="A845" s="1" t="s">
        <v>932</v>
      </c>
      <c r="B845" s="1" t="s">
        <v>933</v>
      </c>
      <c r="C845" s="1" t="s">
        <v>19</v>
      </c>
      <c r="D845" s="1" t="s">
        <v>669</v>
      </c>
      <c r="E845" t="b">
        <v>0</v>
      </c>
      <c r="F845" s="1" t="s">
        <v>542</v>
      </c>
      <c r="G845" s="1" t="s">
        <v>934</v>
      </c>
      <c r="H845" s="1" t="s">
        <v>935</v>
      </c>
      <c r="I845" s="1" t="s">
        <v>936</v>
      </c>
    </row>
    <row r="846" spans="1:9" x14ac:dyDescent="0.25">
      <c r="A846" s="1" t="s">
        <v>932</v>
      </c>
      <c r="B846" s="1" t="s">
        <v>933</v>
      </c>
      <c r="C846" s="1" t="s">
        <v>123</v>
      </c>
      <c r="D846" s="1" t="s">
        <v>669</v>
      </c>
      <c r="E846" t="b">
        <v>0</v>
      </c>
      <c r="F846" s="1" t="s">
        <v>542</v>
      </c>
      <c r="G846" s="1" t="s">
        <v>55</v>
      </c>
      <c r="H846" s="1" t="s">
        <v>937</v>
      </c>
      <c r="I846" s="1" t="s">
        <v>938</v>
      </c>
    </row>
    <row r="847" spans="1:9" x14ac:dyDescent="0.25">
      <c r="A847" s="1" t="s">
        <v>932</v>
      </c>
      <c r="B847" s="1" t="s">
        <v>939</v>
      </c>
      <c r="C847" s="1" t="s">
        <v>123</v>
      </c>
      <c r="D847" s="1" t="s">
        <v>111</v>
      </c>
      <c r="E847" t="b">
        <v>0</v>
      </c>
      <c r="F847" s="1" t="s">
        <v>542</v>
      </c>
      <c r="G847" s="1" t="s">
        <v>55</v>
      </c>
      <c r="H847" s="1" t="s">
        <v>937</v>
      </c>
      <c r="I847" s="1" t="s">
        <v>938</v>
      </c>
    </row>
    <row r="848" spans="1:9" x14ac:dyDescent="0.25">
      <c r="A848" s="1" t="s">
        <v>242</v>
      </c>
      <c r="B848" s="1" t="s">
        <v>243</v>
      </c>
      <c r="C848" s="1" t="s">
        <v>19</v>
      </c>
      <c r="D848" s="1" t="s">
        <v>111</v>
      </c>
      <c r="E848" t="b">
        <v>0</v>
      </c>
      <c r="F848" s="1" t="s">
        <v>13</v>
      </c>
      <c r="G848" s="1" t="s">
        <v>244</v>
      </c>
      <c r="H848" s="1" t="s">
        <v>245</v>
      </c>
      <c r="I848" s="1" t="s">
        <v>246</v>
      </c>
    </row>
    <row r="849" spans="1:9" x14ac:dyDescent="0.25">
      <c r="A849" s="1" t="s">
        <v>247</v>
      </c>
      <c r="B849" s="1" t="s">
        <v>248</v>
      </c>
      <c r="C849" s="1" t="s">
        <v>123</v>
      </c>
      <c r="D849" s="1" t="s">
        <v>61</v>
      </c>
      <c r="E849" t="b">
        <v>0</v>
      </c>
      <c r="F849" s="1" t="s">
        <v>13</v>
      </c>
      <c r="G849" s="1" t="s">
        <v>249</v>
      </c>
      <c r="H849" s="1" t="s">
        <v>250</v>
      </c>
      <c r="I849" s="1" t="s">
        <v>251</v>
      </c>
    </row>
    <row r="850" spans="1:9" x14ac:dyDescent="0.25">
      <c r="A850" s="1" t="s">
        <v>247</v>
      </c>
      <c r="B850" s="1" t="s">
        <v>252</v>
      </c>
      <c r="C850" s="1" t="s">
        <v>123</v>
      </c>
      <c r="D850" s="1" t="s">
        <v>61</v>
      </c>
      <c r="E850" t="b">
        <v>0</v>
      </c>
      <c r="F850" s="1" t="s">
        <v>13</v>
      </c>
      <c r="G850" s="1" t="s">
        <v>249</v>
      </c>
      <c r="H850" s="1" t="s">
        <v>250</v>
      </c>
      <c r="I850" s="1" t="s">
        <v>251</v>
      </c>
    </row>
    <row r="851" spans="1:9" x14ac:dyDescent="0.25">
      <c r="A851" s="1" t="s">
        <v>247</v>
      </c>
      <c r="B851" s="1" t="s">
        <v>253</v>
      </c>
      <c r="C851" s="1" t="s">
        <v>123</v>
      </c>
      <c r="D851" s="1" t="s">
        <v>61</v>
      </c>
      <c r="E851" t="b">
        <v>0</v>
      </c>
      <c r="F851" s="1" t="s">
        <v>13</v>
      </c>
      <c r="G851" s="1" t="s">
        <v>249</v>
      </c>
      <c r="H851" s="1" t="s">
        <v>250</v>
      </c>
      <c r="I851" s="1" t="s">
        <v>251</v>
      </c>
    </row>
    <row r="852" spans="1:9" x14ac:dyDescent="0.25">
      <c r="A852" s="1" t="s">
        <v>247</v>
      </c>
      <c r="B852" s="1" t="s">
        <v>254</v>
      </c>
      <c r="C852" s="1" t="s">
        <v>123</v>
      </c>
      <c r="D852" s="1" t="s">
        <v>61</v>
      </c>
      <c r="E852" t="b">
        <v>0</v>
      </c>
      <c r="F852" s="1" t="s">
        <v>13</v>
      </c>
      <c r="G852" s="1" t="s">
        <v>55</v>
      </c>
      <c r="H852" s="1" t="s">
        <v>255</v>
      </c>
      <c r="I852" s="1" t="s">
        <v>256</v>
      </c>
    </row>
    <row r="853" spans="1:9" x14ac:dyDescent="0.25">
      <c r="A853" s="1" t="s">
        <v>247</v>
      </c>
      <c r="B853" s="1" t="s">
        <v>257</v>
      </c>
      <c r="C853" s="1" t="s">
        <v>123</v>
      </c>
      <c r="D853" s="1" t="s">
        <v>61</v>
      </c>
      <c r="E853" t="b">
        <v>0</v>
      </c>
      <c r="F853" s="1" t="s">
        <v>13</v>
      </c>
      <c r="G853" s="1" t="s">
        <v>255</v>
      </c>
      <c r="H853" s="1" t="s">
        <v>258</v>
      </c>
      <c r="I853" s="1" t="s">
        <v>259</v>
      </c>
    </row>
    <row r="854" spans="1:9" x14ac:dyDescent="0.25">
      <c r="A854" s="1" t="s">
        <v>247</v>
      </c>
      <c r="B854" s="1" t="s">
        <v>260</v>
      </c>
      <c r="C854" s="1" t="s">
        <v>123</v>
      </c>
      <c r="D854" s="1" t="s">
        <v>61</v>
      </c>
      <c r="E854" t="b">
        <v>0</v>
      </c>
      <c r="F854" s="1" t="s">
        <v>13</v>
      </c>
      <c r="G854" s="1" t="s">
        <v>255</v>
      </c>
      <c r="H854" s="1" t="s">
        <v>258</v>
      </c>
      <c r="I854" s="1" t="s">
        <v>259</v>
      </c>
    </row>
    <row r="855" spans="1:9" x14ac:dyDescent="0.25">
      <c r="A855" s="1" t="s">
        <v>247</v>
      </c>
      <c r="B855" s="1" t="s">
        <v>261</v>
      </c>
      <c r="C855" s="1" t="s">
        <v>123</v>
      </c>
      <c r="D855" s="1" t="s">
        <v>61</v>
      </c>
      <c r="E855" t="b">
        <v>0</v>
      </c>
      <c r="F855" s="1" t="s">
        <v>13</v>
      </c>
      <c r="G855" s="1" t="s">
        <v>255</v>
      </c>
      <c r="H855" s="1" t="s">
        <v>258</v>
      </c>
      <c r="I855" s="1" t="s">
        <v>259</v>
      </c>
    </row>
    <row r="856" spans="1:9" x14ac:dyDescent="0.25">
      <c r="A856" s="1" t="s">
        <v>247</v>
      </c>
      <c r="B856" s="1" t="s">
        <v>262</v>
      </c>
      <c r="C856" s="1" t="s">
        <v>123</v>
      </c>
      <c r="D856" s="1" t="s">
        <v>61</v>
      </c>
      <c r="E856" t="b">
        <v>0</v>
      </c>
      <c r="F856" s="1" t="s">
        <v>13</v>
      </c>
      <c r="G856" s="1" t="s">
        <v>255</v>
      </c>
      <c r="H856" s="1" t="s">
        <v>258</v>
      </c>
      <c r="I856" s="1" t="s">
        <v>259</v>
      </c>
    </row>
    <row r="857" spans="1:9" x14ac:dyDescent="0.25">
      <c r="A857" s="1" t="s">
        <v>247</v>
      </c>
      <c r="B857" s="1" t="s">
        <v>263</v>
      </c>
      <c r="C857" s="1" t="s">
        <v>123</v>
      </c>
      <c r="D857" s="1" t="s">
        <v>61</v>
      </c>
      <c r="E857" t="b">
        <v>0</v>
      </c>
      <c r="F857" s="1" t="s">
        <v>13</v>
      </c>
      <c r="G857" s="1" t="s">
        <v>255</v>
      </c>
      <c r="H857" s="1" t="s">
        <v>258</v>
      </c>
      <c r="I857" s="1" t="s">
        <v>259</v>
      </c>
    </row>
    <row r="858" spans="1:9" x14ac:dyDescent="0.25">
      <c r="A858" s="1" t="s">
        <v>247</v>
      </c>
      <c r="B858" s="1" t="s">
        <v>264</v>
      </c>
      <c r="C858" s="1" t="s">
        <v>123</v>
      </c>
      <c r="D858" s="1" t="s">
        <v>61</v>
      </c>
      <c r="E858" t="b">
        <v>0</v>
      </c>
      <c r="F858" s="1" t="s">
        <v>13</v>
      </c>
      <c r="G858" s="1" t="s">
        <v>265</v>
      </c>
      <c r="H858" s="1" t="s">
        <v>266</v>
      </c>
      <c r="I858" s="1" t="s">
        <v>267</v>
      </c>
    </row>
    <row r="859" spans="1:9" x14ac:dyDescent="0.25">
      <c r="A859" s="1" t="s">
        <v>247</v>
      </c>
      <c r="B859" s="1" t="s">
        <v>268</v>
      </c>
      <c r="C859" s="1" t="s">
        <v>123</v>
      </c>
      <c r="D859" s="1" t="s">
        <v>61</v>
      </c>
      <c r="E859" t="b">
        <v>0</v>
      </c>
      <c r="F859" s="1" t="s">
        <v>13</v>
      </c>
      <c r="G859" s="1" t="s">
        <v>265</v>
      </c>
      <c r="H859" s="1" t="s">
        <v>266</v>
      </c>
      <c r="I859" s="1" t="s">
        <v>267</v>
      </c>
    </row>
    <row r="860" spans="1:9" x14ac:dyDescent="0.25">
      <c r="A860" s="1" t="s">
        <v>247</v>
      </c>
      <c r="B860" s="1" t="s">
        <v>269</v>
      </c>
      <c r="C860" s="1" t="s">
        <v>123</v>
      </c>
      <c r="D860" s="1" t="s">
        <v>61</v>
      </c>
      <c r="E860" t="b">
        <v>0</v>
      </c>
      <c r="F860" s="1" t="s">
        <v>13</v>
      </c>
      <c r="G860" s="1" t="s">
        <v>265</v>
      </c>
      <c r="H860" s="1" t="s">
        <v>266</v>
      </c>
      <c r="I860" s="1" t="s">
        <v>267</v>
      </c>
    </row>
    <row r="861" spans="1:9" x14ac:dyDescent="0.25">
      <c r="A861" s="1" t="s">
        <v>247</v>
      </c>
      <c r="B861" s="1" t="s">
        <v>270</v>
      </c>
      <c r="C861" s="1" t="s">
        <v>123</v>
      </c>
      <c r="D861" s="1" t="s">
        <v>61</v>
      </c>
      <c r="E861" t="b">
        <v>0</v>
      </c>
      <c r="F861" s="1" t="s">
        <v>13</v>
      </c>
      <c r="G861" s="1" t="s">
        <v>265</v>
      </c>
      <c r="H861" s="1" t="s">
        <v>266</v>
      </c>
      <c r="I861" s="1" t="s">
        <v>267</v>
      </c>
    </row>
    <row r="862" spans="1:9" x14ac:dyDescent="0.25">
      <c r="A862" s="1" t="s">
        <v>247</v>
      </c>
      <c r="B862" s="1" t="s">
        <v>271</v>
      </c>
      <c r="C862" s="1" t="s">
        <v>123</v>
      </c>
      <c r="D862" s="1" t="s">
        <v>61</v>
      </c>
      <c r="E862" t="b">
        <v>0</v>
      </c>
      <c r="F862" s="1" t="s">
        <v>13</v>
      </c>
      <c r="G862" s="1" t="s">
        <v>266</v>
      </c>
      <c r="H862" s="1" t="s">
        <v>272</v>
      </c>
      <c r="I862" s="1" t="s">
        <v>273</v>
      </c>
    </row>
    <row r="863" spans="1:9" x14ac:dyDescent="0.25">
      <c r="A863" s="1" t="s">
        <v>247</v>
      </c>
      <c r="B863" s="1" t="s">
        <v>274</v>
      </c>
      <c r="C863" s="1" t="s">
        <v>123</v>
      </c>
      <c r="D863" s="1" t="s">
        <v>61</v>
      </c>
      <c r="E863" t="b">
        <v>0</v>
      </c>
      <c r="F863" s="1" t="s">
        <v>13</v>
      </c>
      <c r="G863" s="1" t="s">
        <v>266</v>
      </c>
      <c r="H863" s="1" t="s">
        <v>272</v>
      </c>
      <c r="I863" s="1" t="s">
        <v>273</v>
      </c>
    </row>
    <row r="864" spans="1:9" x14ac:dyDescent="0.25">
      <c r="A864" s="1" t="s">
        <v>1813</v>
      </c>
      <c r="B864" s="1" t="s">
        <v>1814</v>
      </c>
      <c r="C864" s="1" t="s">
        <v>11</v>
      </c>
      <c r="D864" s="1" t="s">
        <v>878</v>
      </c>
      <c r="E864" t="b">
        <v>0</v>
      </c>
      <c r="F864" s="1" t="s">
        <v>1027</v>
      </c>
      <c r="G864" s="1" t="s">
        <v>1815</v>
      </c>
      <c r="H864" s="1" t="s">
        <v>1816</v>
      </c>
      <c r="I864" s="1" t="s">
        <v>55</v>
      </c>
    </row>
    <row r="865" spans="1:9" x14ac:dyDescent="0.25">
      <c r="A865" s="1" t="s">
        <v>1817</v>
      </c>
      <c r="B865" s="1" t="s">
        <v>1818</v>
      </c>
      <c r="C865" s="1" t="s">
        <v>123</v>
      </c>
      <c r="D865" s="1" t="s">
        <v>12</v>
      </c>
      <c r="E865" t="b">
        <v>0</v>
      </c>
      <c r="F865" s="1" t="s">
        <v>1027</v>
      </c>
      <c r="G865" s="1" t="s">
        <v>1819</v>
      </c>
      <c r="H865" s="1" t="s">
        <v>1820</v>
      </c>
      <c r="I865" s="1" t="s">
        <v>1821</v>
      </c>
    </row>
    <row r="866" spans="1:9" x14ac:dyDescent="0.25">
      <c r="A866" s="1" t="s">
        <v>1817</v>
      </c>
      <c r="B866" s="1" t="s">
        <v>1818</v>
      </c>
      <c r="C866" s="1" t="s">
        <v>123</v>
      </c>
      <c r="D866" s="1" t="s">
        <v>12</v>
      </c>
      <c r="E866" t="b">
        <v>0</v>
      </c>
      <c r="F866" s="1" t="s">
        <v>1027</v>
      </c>
      <c r="G866" s="1" t="s">
        <v>1822</v>
      </c>
      <c r="H866" s="1" t="s">
        <v>1823</v>
      </c>
      <c r="I866" s="1" t="s">
        <v>1824</v>
      </c>
    </row>
    <row r="867" spans="1:9" x14ac:dyDescent="0.25">
      <c r="A867" s="1" t="s">
        <v>275</v>
      </c>
      <c r="B867" s="1" t="s">
        <v>276</v>
      </c>
      <c r="C867" s="1" t="s">
        <v>60</v>
      </c>
      <c r="D867" s="1" t="s">
        <v>61</v>
      </c>
      <c r="E867" t="b">
        <v>0</v>
      </c>
      <c r="F867" s="1" t="s">
        <v>13</v>
      </c>
      <c r="G867" s="1" t="s">
        <v>277</v>
      </c>
      <c r="H867" s="1" t="s">
        <v>278</v>
      </c>
      <c r="I867" s="1" t="s">
        <v>279</v>
      </c>
    </row>
    <row r="868" spans="1:9" x14ac:dyDescent="0.25">
      <c r="A868" s="1" t="s">
        <v>275</v>
      </c>
      <c r="B868" s="1" t="s">
        <v>276</v>
      </c>
      <c r="C868" s="1" t="s">
        <v>60</v>
      </c>
      <c r="D868" s="1" t="s">
        <v>61</v>
      </c>
      <c r="E868" t="b">
        <v>0</v>
      </c>
      <c r="F868" s="1" t="s">
        <v>13</v>
      </c>
      <c r="G868" s="1" t="s">
        <v>280</v>
      </c>
      <c r="H868" s="1" t="s">
        <v>281</v>
      </c>
      <c r="I868" s="1" t="s">
        <v>282</v>
      </c>
    </row>
    <row r="869" spans="1:9" x14ac:dyDescent="0.25">
      <c r="A869" s="1" t="s">
        <v>275</v>
      </c>
      <c r="B869" s="1" t="s">
        <v>283</v>
      </c>
      <c r="C869" s="1" t="s">
        <v>60</v>
      </c>
      <c r="D869" s="1" t="s">
        <v>61</v>
      </c>
      <c r="E869" t="b">
        <v>0</v>
      </c>
      <c r="F869" s="1" t="s">
        <v>13</v>
      </c>
      <c r="G869" s="1" t="s">
        <v>284</v>
      </c>
      <c r="H869" s="1" t="s">
        <v>285</v>
      </c>
      <c r="I869" s="1" t="s">
        <v>286</v>
      </c>
    </row>
    <row r="870" spans="1:9" x14ac:dyDescent="0.25">
      <c r="A870" s="1" t="s">
        <v>275</v>
      </c>
      <c r="B870" s="1" t="s">
        <v>287</v>
      </c>
      <c r="C870" s="1" t="s">
        <v>60</v>
      </c>
      <c r="D870" s="1" t="s">
        <v>61</v>
      </c>
      <c r="E870" t="b">
        <v>0</v>
      </c>
      <c r="F870" s="1" t="s">
        <v>13</v>
      </c>
      <c r="G870" s="1" t="s">
        <v>284</v>
      </c>
      <c r="H870" s="1" t="s">
        <v>285</v>
      </c>
      <c r="I870" s="1" t="s">
        <v>286</v>
      </c>
    </row>
    <row r="871" spans="1:9" x14ac:dyDescent="0.25">
      <c r="A871" s="1" t="s">
        <v>275</v>
      </c>
      <c r="B871" s="1" t="s">
        <v>288</v>
      </c>
      <c r="C871" s="1" t="s">
        <v>60</v>
      </c>
      <c r="D871" s="1" t="s">
        <v>61</v>
      </c>
      <c r="E871" t="b">
        <v>0</v>
      </c>
      <c r="F871" s="1" t="s">
        <v>13</v>
      </c>
      <c r="G871" s="1" t="s">
        <v>289</v>
      </c>
      <c r="H871" s="1" t="s">
        <v>290</v>
      </c>
      <c r="I871" s="1" t="s">
        <v>291</v>
      </c>
    </row>
    <row r="872" spans="1:9" x14ac:dyDescent="0.25">
      <c r="A872" s="1" t="s">
        <v>275</v>
      </c>
      <c r="B872" s="1" t="s">
        <v>292</v>
      </c>
      <c r="C872" s="1" t="s">
        <v>60</v>
      </c>
      <c r="D872" s="1" t="s">
        <v>61</v>
      </c>
      <c r="E872" t="b">
        <v>0</v>
      </c>
      <c r="F872" s="1" t="s">
        <v>13</v>
      </c>
      <c r="G872" s="1" t="s">
        <v>289</v>
      </c>
      <c r="H872" s="1" t="s">
        <v>290</v>
      </c>
      <c r="I872" s="1" t="s">
        <v>291</v>
      </c>
    </row>
    <row r="873" spans="1:9" x14ac:dyDescent="0.25">
      <c r="A873" s="1" t="s">
        <v>275</v>
      </c>
      <c r="B873" s="1" t="s">
        <v>293</v>
      </c>
      <c r="C873" s="1" t="s">
        <v>60</v>
      </c>
      <c r="D873" s="1" t="s">
        <v>61</v>
      </c>
      <c r="E873" t="b">
        <v>0</v>
      </c>
      <c r="F873" s="1" t="s">
        <v>13</v>
      </c>
      <c r="G873" s="1" t="s">
        <v>294</v>
      </c>
      <c r="H873" s="1" t="s">
        <v>295</v>
      </c>
      <c r="I873" s="1" t="s">
        <v>296</v>
      </c>
    </row>
    <row r="874" spans="1:9" x14ac:dyDescent="0.25">
      <c r="A874" s="1" t="s">
        <v>275</v>
      </c>
      <c r="B874" s="1" t="s">
        <v>297</v>
      </c>
      <c r="C874" s="1" t="s">
        <v>60</v>
      </c>
      <c r="D874" s="1" t="s">
        <v>61</v>
      </c>
      <c r="E874" t="b">
        <v>0</v>
      </c>
      <c r="F874" s="1" t="s">
        <v>13</v>
      </c>
      <c r="G874" s="1" t="s">
        <v>294</v>
      </c>
      <c r="H874" s="1" t="s">
        <v>295</v>
      </c>
      <c r="I874" s="1" t="s">
        <v>296</v>
      </c>
    </row>
    <row r="875" spans="1:9" x14ac:dyDescent="0.25">
      <c r="A875" s="1" t="s">
        <v>275</v>
      </c>
      <c r="B875" s="1" t="s">
        <v>298</v>
      </c>
      <c r="C875" s="1" t="s">
        <v>60</v>
      </c>
      <c r="D875" s="1" t="s">
        <v>61</v>
      </c>
      <c r="E875" t="b">
        <v>0</v>
      </c>
      <c r="F875" s="1" t="s">
        <v>13</v>
      </c>
      <c r="G875" s="1" t="s">
        <v>294</v>
      </c>
      <c r="H875" s="1" t="s">
        <v>295</v>
      </c>
      <c r="I875" s="1" t="s">
        <v>296</v>
      </c>
    </row>
    <row r="876" spans="1:9" x14ac:dyDescent="0.25">
      <c r="A876" s="1" t="s">
        <v>275</v>
      </c>
      <c r="B876" s="1" t="s">
        <v>299</v>
      </c>
      <c r="C876" s="1" t="s">
        <v>60</v>
      </c>
      <c r="D876" s="1" t="s">
        <v>61</v>
      </c>
      <c r="E876" t="b">
        <v>0</v>
      </c>
      <c r="F876" s="1" t="s">
        <v>13</v>
      </c>
      <c r="G876" s="1" t="s">
        <v>294</v>
      </c>
      <c r="H876" s="1" t="s">
        <v>295</v>
      </c>
      <c r="I876" s="1" t="s">
        <v>296</v>
      </c>
    </row>
    <row r="877" spans="1:9" x14ac:dyDescent="0.25">
      <c r="A877" s="1" t="s">
        <v>275</v>
      </c>
      <c r="B877" s="1" t="s">
        <v>300</v>
      </c>
      <c r="C877" s="1" t="s">
        <v>60</v>
      </c>
      <c r="D877" s="1" t="s">
        <v>61</v>
      </c>
      <c r="E877" t="b">
        <v>0</v>
      </c>
      <c r="F877" s="1" t="s">
        <v>13</v>
      </c>
      <c r="G877" s="1" t="s">
        <v>301</v>
      </c>
      <c r="H877" s="1" t="s">
        <v>302</v>
      </c>
      <c r="I877" s="1" t="s">
        <v>303</v>
      </c>
    </row>
    <row r="878" spans="1:9" x14ac:dyDescent="0.25">
      <c r="A878" s="1" t="s">
        <v>275</v>
      </c>
      <c r="B878" s="1" t="s">
        <v>276</v>
      </c>
      <c r="C878" s="1" t="s">
        <v>304</v>
      </c>
      <c r="D878" s="1" t="s">
        <v>61</v>
      </c>
      <c r="E878" t="b">
        <v>0</v>
      </c>
      <c r="F878" s="1" t="s">
        <v>13</v>
      </c>
      <c r="G878" s="1" t="s">
        <v>305</v>
      </c>
      <c r="H878" s="1" t="s">
        <v>306</v>
      </c>
      <c r="I878" s="1" t="s">
        <v>307</v>
      </c>
    </row>
    <row r="879" spans="1:9" x14ac:dyDescent="0.25">
      <c r="A879" s="1" t="s">
        <v>275</v>
      </c>
      <c r="B879" s="1" t="s">
        <v>276</v>
      </c>
      <c r="C879" s="1" t="s">
        <v>440</v>
      </c>
      <c r="D879" s="1" t="s">
        <v>61</v>
      </c>
      <c r="E879" t="b">
        <v>0</v>
      </c>
      <c r="F879" s="1" t="s">
        <v>1027</v>
      </c>
      <c r="G879" s="1" t="s">
        <v>55</v>
      </c>
      <c r="H879" s="1" t="s">
        <v>1825</v>
      </c>
      <c r="I879" s="1" t="s">
        <v>1826</v>
      </c>
    </row>
    <row r="880" spans="1:9" x14ac:dyDescent="0.25">
      <c r="A880" s="1" t="s">
        <v>275</v>
      </c>
      <c r="B880" s="1" t="s">
        <v>1827</v>
      </c>
      <c r="C880" s="1" t="s">
        <v>11</v>
      </c>
      <c r="D880" s="1" t="s">
        <v>61</v>
      </c>
      <c r="E880" t="b">
        <v>0</v>
      </c>
      <c r="F880" s="1" t="s">
        <v>1027</v>
      </c>
      <c r="G880" s="1" t="s">
        <v>1828</v>
      </c>
      <c r="H880" s="1" t="s">
        <v>1829</v>
      </c>
      <c r="I880" s="1" t="s">
        <v>1830</v>
      </c>
    </row>
    <row r="881" spans="1:9" x14ac:dyDescent="0.25">
      <c r="A881" s="1" t="s">
        <v>275</v>
      </c>
      <c r="B881" s="1" t="s">
        <v>1831</v>
      </c>
      <c r="C881" s="1" t="s">
        <v>11</v>
      </c>
      <c r="D881" s="1" t="s">
        <v>61</v>
      </c>
      <c r="E881" t="b">
        <v>0</v>
      </c>
      <c r="F881" s="1" t="s">
        <v>1027</v>
      </c>
      <c r="G881" s="1" t="s">
        <v>1832</v>
      </c>
      <c r="H881" s="1" t="s">
        <v>1833</v>
      </c>
      <c r="I881" s="1" t="s">
        <v>1834</v>
      </c>
    </row>
    <row r="882" spans="1:9" x14ac:dyDescent="0.25">
      <c r="A882" s="1" t="s">
        <v>275</v>
      </c>
      <c r="B882" s="1" t="s">
        <v>276</v>
      </c>
      <c r="C882" s="1" t="s">
        <v>19</v>
      </c>
      <c r="D882" s="1" t="s">
        <v>61</v>
      </c>
      <c r="E882" t="b">
        <v>1</v>
      </c>
      <c r="F882" s="1" t="s">
        <v>1027</v>
      </c>
      <c r="G882" s="1" t="s">
        <v>1835</v>
      </c>
      <c r="H882" s="1" t="s">
        <v>1836</v>
      </c>
      <c r="I882" s="1" t="s">
        <v>1837</v>
      </c>
    </row>
    <row r="883" spans="1:9" x14ac:dyDescent="0.25">
      <c r="A883" s="1" t="s">
        <v>275</v>
      </c>
      <c r="B883" s="1" t="s">
        <v>276</v>
      </c>
      <c r="C883" s="1" t="s">
        <v>60</v>
      </c>
      <c r="D883" s="1" t="s">
        <v>61</v>
      </c>
      <c r="E883" t="b">
        <v>0</v>
      </c>
      <c r="F883" s="1" t="s">
        <v>1027</v>
      </c>
      <c r="G883" s="1" t="s">
        <v>1838</v>
      </c>
      <c r="H883" s="1" t="s">
        <v>1839</v>
      </c>
      <c r="I883" s="1" t="s">
        <v>1840</v>
      </c>
    </row>
    <row r="884" spans="1:9" x14ac:dyDescent="0.25">
      <c r="A884" s="1" t="s">
        <v>275</v>
      </c>
      <c r="B884" s="1" t="s">
        <v>276</v>
      </c>
      <c r="C884" s="1" t="s">
        <v>304</v>
      </c>
      <c r="D884" s="1" t="s">
        <v>61</v>
      </c>
      <c r="E884" t="b">
        <v>0</v>
      </c>
      <c r="F884" s="1" t="s">
        <v>1027</v>
      </c>
      <c r="G884" s="1" t="s">
        <v>55</v>
      </c>
      <c r="H884" s="1" t="s">
        <v>305</v>
      </c>
      <c r="I884" s="1" t="s">
        <v>1841</v>
      </c>
    </row>
    <row r="885" spans="1:9" x14ac:dyDescent="0.25">
      <c r="A885" s="1" t="s">
        <v>2780</v>
      </c>
      <c r="B885" s="1" t="s">
        <v>2781</v>
      </c>
      <c r="C885" s="1" t="s">
        <v>11</v>
      </c>
      <c r="D885" s="1" t="s">
        <v>12</v>
      </c>
      <c r="E885" t="b">
        <v>0</v>
      </c>
      <c r="F885" s="1" t="s">
        <v>1027</v>
      </c>
      <c r="G885" s="1" t="s">
        <v>2782</v>
      </c>
      <c r="H885" s="1" t="s">
        <v>2783</v>
      </c>
      <c r="I885" s="1" t="s">
        <v>2784</v>
      </c>
    </row>
    <row r="886" spans="1:9" x14ac:dyDescent="0.25">
      <c r="A886" s="1" t="s">
        <v>2785</v>
      </c>
      <c r="B886" s="1" t="s">
        <v>2786</v>
      </c>
      <c r="C886" s="1" t="s">
        <v>11</v>
      </c>
      <c r="D886" s="1" t="s">
        <v>28</v>
      </c>
      <c r="E886" t="b">
        <v>0</v>
      </c>
      <c r="F886" s="1" t="s">
        <v>1027</v>
      </c>
      <c r="G886" s="1" t="s">
        <v>2787</v>
      </c>
      <c r="H886" s="1" t="s">
        <v>2788</v>
      </c>
      <c r="I886" s="1" t="s">
        <v>2789</v>
      </c>
    </row>
    <row r="887" spans="1:9" x14ac:dyDescent="0.25">
      <c r="A887" s="1" t="s">
        <v>2785</v>
      </c>
      <c r="B887" s="1" t="s">
        <v>2790</v>
      </c>
      <c r="C887" s="1" t="s">
        <v>11</v>
      </c>
      <c r="D887" s="1" t="s">
        <v>111</v>
      </c>
      <c r="E887" t="b">
        <v>0</v>
      </c>
      <c r="F887" s="1" t="s">
        <v>1027</v>
      </c>
      <c r="G887" s="1" t="s">
        <v>2791</v>
      </c>
      <c r="H887" s="1" t="s">
        <v>2792</v>
      </c>
      <c r="I887" s="1" t="s">
        <v>2793</v>
      </c>
    </row>
    <row r="888" spans="1:9" x14ac:dyDescent="0.25">
      <c r="A888" s="1" t="s">
        <v>2785</v>
      </c>
      <c r="B888" s="1" t="s">
        <v>2794</v>
      </c>
      <c r="C888" s="1" t="s">
        <v>11</v>
      </c>
      <c r="D888" s="1" t="s">
        <v>111</v>
      </c>
      <c r="E888" t="b">
        <v>0</v>
      </c>
      <c r="F888" s="1" t="s">
        <v>1027</v>
      </c>
      <c r="G888" s="1" t="s">
        <v>2791</v>
      </c>
      <c r="H888" s="1" t="s">
        <v>2792</v>
      </c>
      <c r="I888" s="1" t="s">
        <v>2793</v>
      </c>
    </row>
    <row r="889" spans="1:9" x14ac:dyDescent="0.25">
      <c r="A889" s="1" t="s">
        <v>1842</v>
      </c>
      <c r="B889" s="1" t="s">
        <v>1843</v>
      </c>
      <c r="C889" s="1" t="s">
        <v>440</v>
      </c>
      <c r="D889" s="1" t="s">
        <v>61</v>
      </c>
      <c r="E889" t="b">
        <v>0</v>
      </c>
      <c r="F889" s="1" t="s">
        <v>1027</v>
      </c>
      <c r="G889" s="1" t="s">
        <v>1844</v>
      </c>
      <c r="H889" s="1" t="s">
        <v>1845</v>
      </c>
      <c r="I889" s="1" t="s">
        <v>1846</v>
      </c>
    </row>
    <row r="890" spans="1:9" x14ac:dyDescent="0.25">
      <c r="A890" s="1" t="s">
        <v>1842</v>
      </c>
      <c r="B890" s="1" t="s">
        <v>1847</v>
      </c>
      <c r="C890" s="1" t="s">
        <v>440</v>
      </c>
      <c r="D890" s="1" t="s">
        <v>61</v>
      </c>
      <c r="E890" t="b">
        <v>0</v>
      </c>
      <c r="F890" s="1" t="s">
        <v>1027</v>
      </c>
      <c r="G890" s="1" t="s">
        <v>1848</v>
      </c>
      <c r="H890" s="1" t="s">
        <v>1849</v>
      </c>
      <c r="I890" s="1" t="s">
        <v>55</v>
      </c>
    </row>
    <row r="891" spans="1:9" x14ac:dyDescent="0.25">
      <c r="A891" s="1" t="s">
        <v>1842</v>
      </c>
      <c r="B891" s="1" t="s">
        <v>1847</v>
      </c>
      <c r="C891" s="1" t="s">
        <v>19</v>
      </c>
      <c r="D891" s="1" t="s">
        <v>61</v>
      </c>
      <c r="E891" t="b">
        <v>0</v>
      </c>
      <c r="F891" s="1" t="s">
        <v>1027</v>
      </c>
      <c r="G891" s="1" t="s">
        <v>1850</v>
      </c>
      <c r="H891" s="1" t="s">
        <v>1851</v>
      </c>
      <c r="I891" s="1" t="s">
        <v>55</v>
      </c>
    </row>
    <row r="892" spans="1:9" x14ac:dyDescent="0.25">
      <c r="A892" s="1" t="s">
        <v>1842</v>
      </c>
      <c r="B892" s="1" t="s">
        <v>1847</v>
      </c>
      <c r="C892" s="1" t="s">
        <v>440</v>
      </c>
      <c r="D892" s="1" t="s">
        <v>61</v>
      </c>
      <c r="E892" t="b">
        <v>0</v>
      </c>
      <c r="F892" s="1" t="s">
        <v>1027</v>
      </c>
      <c r="G892" s="1" t="s">
        <v>55</v>
      </c>
      <c r="H892" s="1" t="s">
        <v>1852</v>
      </c>
      <c r="I892" s="1" t="s">
        <v>55</v>
      </c>
    </row>
    <row r="893" spans="1:9" x14ac:dyDescent="0.25">
      <c r="A893" s="1" t="s">
        <v>1842</v>
      </c>
      <c r="B893" s="1" t="s">
        <v>1843</v>
      </c>
      <c r="C893" s="1" t="s">
        <v>19</v>
      </c>
      <c r="D893" s="1" t="s">
        <v>61</v>
      </c>
      <c r="E893" t="b">
        <v>0</v>
      </c>
      <c r="F893" s="1" t="s">
        <v>1027</v>
      </c>
      <c r="G893" s="1" t="s">
        <v>1853</v>
      </c>
      <c r="H893" s="1" t="s">
        <v>1854</v>
      </c>
      <c r="I893" s="1" t="s">
        <v>1855</v>
      </c>
    </row>
    <row r="894" spans="1:9" x14ac:dyDescent="0.25">
      <c r="A894" s="1" t="s">
        <v>1842</v>
      </c>
      <c r="B894" s="1" t="s">
        <v>1847</v>
      </c>
      <c r="C894" s="1" t="s">
        <v>19</v>
      </c>
      <c r="D894" s="1" t="s">
        <v>61</v>
      </c>
      <c r="E894" t="b">
        <v>0</v>
      </c>
      <c r="F894" s="1" t="s">
        <v>1027</v>
      </c>
      <c r="G894" s="1" t="s">
        <v>1854</v>
      </c>
      <c r="H894" s="1" t="s">
        <v>1856</v>
      </c>
      <c r="I894" s="1" t="s">
        <v>1857</v>
      </c>
    </row>
    <row r="895" spans="1:9" x14ac:dyDescent="0.25">
      <c r="A895" s="1" t="s">
        <v>1842</v>
      </c>
      <c r="B895" s="1" t="s">
        <v>1843</v>
      </c>
      <c r="C895" s="1" t="s">
        <v>19</v>
      </c>
      <c r="D895" s="1" t="s">
        <v>61</v>
      </c>
      <c r="E895" t="b">
        <v>0</v>
      </c>
      <c r="F895" s="1" t="s">
        <v>1027</v>
      </c>
      <c r="G895" s="1" t="s">
        <v>1858</v>
      </c>
      <c r="H895" s="1" t="s">
        <v>1859</v>
      </c>
      <c r="I895" s="1" t="s">
        <v>1860</v>
      </c>
    </row>
    <row r="896" spans="1:9" x14ac:dyDescent="0.25">
      <c r="A896" s="1" t="s">
        <v>1842</v>
      </c>
      <c r="B896" s="1" t="s">
        <v>1861</v>
      </c>
      <c r="C896" s="1" t="s">
        <v>19</v>
      </c>
      <c r="D896" s="1" t="s">
        <v>61</v>
      </c>
      <c r="E896" t="b">
        <v>0</v>
      </c>
      <c r="F896" s="1" t="s">
        <v>1027</v>
      </c>
      <c r="G896" s="1" t="s">
        <v>1858</v>
      </c>
      <c r="H896" s="1" t="s">
        <v>1859</v>
      </c>
      <c r="I896" s="1" t="s">
        <v>1860</v>
      </c>
    </row>
    <row r="897" spans="1:9" x14ac:dyDescent="0.25">
      <c r="A897" s="1" t="s">
        <v>1842</v>
      </c>
      <c r="B897" s="1" t="s">
        <v>1847</v>
      </c>
      <c r="C897" s="1" t="s">
        <v>19</v>
      </c>
      <c r="D897" s="1" t="s">
        <v>61</v>
      </c>
      <c r="E897" t="b">
        <v>0</v>
      </c>
      <c r="F897" s="1" t="s">
        <v>1027</v>
      </c>
      <c r="G897" s="1" t="s">
        <v>1858</v>
      </c>
      <c r="H897" s="1" t="s">
        <v>1859</v>
      </c>
      <c r="I897" s="1" t="s">
        <v>1860</v>
      </c>
    </row>
    <row r="898" spans="1:9" x14ac:dyDescent="0.25">
      <c r="A898" s="1" t="s">
        <v>1842</v>
      </c>
      <c r="B898" s="1" t="s">
        <v>1861</v>
      </c>
      <c r="C898" s="1" t="s">
        <v>19</v>
      </c>
      <c r="D898" s="1" t="s">
        <v>61</v>
      </c>
      <c r="E898" t="b">
        <v>0</v>
      </c>
      <c r="F898" s="1" t="s">
        <v>1027</v>
      </c>
      <c r="G898" s="1" t="s">
        <v>1859</v>
      </c>
      <c r="H898" s="1" t="s">
        <v>1862</v>
      </c>
      <c r="I898" s="1" t="s">
        <v>1863</v>
      </c>
    </row>
    <row r="899" spans="1:9" x14ac:dyDescent="0.25">
      <c r="A899" s="1" t="s">
        <v>1842</v>
      </c>
      <c r="B899" s="1" t="s">
        <v>1847</v>
      </c>
      <c r="C899" s="1" t="s">
        <v>19</v>
      </c>
      <c r="D899" s="1" t="s">
        <v>61</v>
      </c>
      <c r="E899" t="b">
        <v>0</v>
      </c>
      <c r="F899" s="1" t="s">
        <v>1027</v>
      </c>
      <c r="G899" s="1" t="s">
        <v>1859</v>
      </c>
      <c r="H899" s="1" t="s">
        <v>1862</v>
      </c>
      <c r="I899" s="1" t="s">
        <v>1863</v>
      </c>
    </row>
    <row r="900" spans="1:9" x14ac:dyDescent="0.25">
      <c r="A900" s="1" t="s">
        <v>1842</v>
      </c>
      <c r="B900" s="1" t="s">
        <v>1861</v>
      </c>
      <c r="C900" s="1" t="s">
        <v>19</v>
      </c>
      <c r="D900" s="1" t="s">
        <v>61</v>
      </c>
      <c r="E900" t="b">
        <v>0</v>
      </c>
      <c r="F900" s="1" t="s">
        <v>1027</v>
      </c>
      <c r="G900" s="1" t="s">
        <v>1864</v>
      </c>
      <c r="H900" s="1" t="s">
        <v>1865</v>
      </c>
      <c r="I900" s="1" t="s">
        <v>1866</v>
      </c>
    </row>
    <row r="901" spans="1:9" x14ac:dyDescent="0.25">
      <c r="A901" s="1" t="s">
        <v>1842</v>
      </c>
      <c r="B901" s="1" t="s">
        <v>1847</v>
      </c>
      <c r="C901" s="1" t="s">
        <v>19</v>
      </c>
      <c r="D901" s="1" t="s">
        <v>61</v>
      </c>
      <c r="E901" t="b">
        <v>0</v>
      </c>
      <c r="F901" s="1" t="s">
        <v>1027</v>
      </c>
      <c r="G901" s="1" t="s">
        <v>1867</v>
      </c>
      <c r="H901" s="1" t="s">
        <v>1868</v>
      </c>
      <c r="I901" s="1" t="s">
        <v>55</v>
      </c>
    </row>
    <row r="902" spans="1:9" x14ac:dyDescent="0.25">
      <c r="A902" s="1" t="s">
        <v>1842</v>
      </c>
      <c r="B902" s="1" t="s">
        <v>1861</v>
      </c>
      <c r="C902" s="1" t="s">
        <v>19</v>
      </c>
      <c r="D902" s="1" t="s">
        <v>61</v>
      </c>
      <c r="E902" t="b">
        <v>0</v>
      </c>
      <c r="F902" s="1" t="s">
        <v>1027</v>
      </c>
      <c r="G902" s="1" t="s">
        <v>1869</v>
      </c>
      <c r="H902" s="1" t="s">
        <v>1870</v>
      </c>
      <c r="I902" s="1" t="s">
        <v>1871</v>
      </c>
    </row>
    <row r="903" spans="1:9" x14ac:dyDescent="0.25">
      <c r="A903" s="1" t="s">
        <v>1842</v>
      </c>
      <c r="B903" s="1" t="s">
        <v>1843</v>
      </c>
      <c r="C903" s="1" t="s">
        <v>19</v>
      </c>
      <c r="D903" s="1" t="s">
        <v>61</v>
      </c>
      <c r="E903" t="b">
        <v>0</v>
      </c>
      <c r="F903" s="1" t="s">
        <v>1027</v>
      </c>
      <c r="G903" s="1" t="s">
        <v>1869</v>
      </c>
      <c r="H903" s="1" t="s">
        <v>1870</v>
      </c>
      <c r="I903" s="1" t="s">
        <v>1871</v>
      </c>
    </row>
    <row r="904" spans="1:9" x14ac:dyDescent="0.25">
      <c r="A904" s="1" t="s">
        <v>1842</v>
      </c>
      <c r="B904" s="1" t="s">
        <v>1847</v>
      </c>
      <c r="C904" s="1" t="s">
        <v>19</v>
      </c>
      <c r="D904" s="1" t="s">
        <v>61</v>
      </c>
      <c r="E904" t="b">
        <v>0</v>
      </c>
      <c r="F904" s="1" t="s">
        <v>1027</v>
      </c>
      <c r="G904" s="1" t="s">
        <v>1869</v>
      </c>
      <c r="H904" s="1" t="s">
        <v>1870</v>
      </c>
      <c r="I904" s="1" t="s">
        <v>1871</v>
      </c>
    </row>
    <row r="905" spans="1:9" x14ac:dyDescent="0.25">
      <c r="A905" s="1" t="s">
        <v>1842</v>
      </c>
      <c r="B905" s="1" t="s">
        <v>1861</v>
      </c>
      <c r="C905" s="1" t="s">
        <v>19</v>
      </c>
      <c r="D905" s="1" t="s">
        <v>61</v>
      </c>
      <c r="E905" t="b">
        <v>0</v>
      </c>
      <c r="F905" s="1" t="s">
        <v>1027</v>
      </c>
      <c r="G905" s="1" t="s">
        <v>1872</v>
      </c>
      <c r="H905" s="1" t="s">
        <v>1873</v>
      </c>
      <c r="I905" s="1" t="s">
        <v>55</v>
      </c>
    </row>
    <row r="906" spans="1:9" x14ac:dyDescent="0.25">
      <c r="A906" s="1" t="s">
        <v>1842</v>
      </c>
      <c r="B906" s="1" t="s">
        <v>1847</v>
      </c>
      <c r="C906" s="1" t="s">
        <v>19</v>
      </c>
      <c r="D906" s="1" t="s">
        <v>61</v>
      </c>
      <c r="E906" t="b">
        <v>0</v>
      </c>
      <c r="F906" s="1" t="s">
        <v>1027</v>
      </c>
      <c r="G906" s="1" t="s">
        <v>1872</v>
      </c>
      <c r="H906" s="1" t="s">
        <v>1873</v>
      </c>
      <c r="I906" s="1" t="s">
        <v>55</v>
      </c>
    </row>
    <row r="907" spans="1:9" x14ac:dyDescent="0.25">
      <c r="A907" s="1" t="s">
        <v>1842</v>
      </c>
      <c r="B907" s="1" t="s">
        <v>1861</v>
      </c>
      <c r="C907" s="1" t="s">
        <v>60</v>
      </c>
      <c r="D907" s="1" t="s">
        <v>61</v>
      </c>
      <c r="E907" t="b">
        <v>0</v>
      </c>
      <c r="F907" s="1" t="s">
        <v>1027</v>
      </c>
      <c r="G907" s="1" t="s">
        <v>55</v>
      </c>
      <c r="H907" s="1" t="s">
        <v>1874</v>
      </c>
      <c r="I907" s="1" t="s">
        <v>1875</v>
      </c>
    </row>
    <row r="908" spans="1:9" x14ac:dyDescent="0.25">
      <c r="A908" s="1" t="s">
        <v>1842</v>
      </c>
      <c r="B908" s="1" t="s">
        <v>1847</v>
      </c>
      <c r="C908" s="1" t="s">
        <v>60</v>
      </c>
      <c r="D908" s="1" t="s">
        <v>61</v>
      </c>
      <c r="E908" t="b">
        <v>0</v>
      </c>
      <c r="F908" s="1" t="s">
        <v>1027</v>
      </c>
      <c r="G908" s="1" t="s">
        <v>55</v>
      </c>
      <c r="H908" s="1" t="s">
        <v>1874</v>
      </c>
      <c r="I908" s="1" t="s">
        <v>1875</v>
      </c>
    </row>
    <row r="909" spans="1:9" x14ac:dyDescent="0.25">
      <c r="A909" s="1" t="s">
        <v>1842</v>
      </c>
      <c r="B909" s="1" t="s">
        <v>1847</v>
      </c>
      <c r="C909" s="1" t="s">
        <v>60</v>
      </c>
      <c r="D909" s="1" t="s">
        <v>61</v>
      </c>
      <c r="E909" t="b">
        <v>0</v>
      </c>
      <c r="F909" s="1" t="s">
        <v>1027</v>
      </c>
      <c r="G909" s="1" t="s">
        <v>1876</v>
      </c>
      <c r="H909" s="1" t="s">
        <v>1877</v>
      </c>
      <c r="I909" s="1" t="s">
        <v>1878</v>
      </c>
    </row>
    <row r="910" spans="1:9" x14ac:dyDescent="0.25">
      <c r="A910" s="1" t="s">
        <v>1879</v>
      </c>
      <c r="B910" s="1" t="s">
        <v>1880</v>
      </c>
      <c r="C910" s="1" t="s">
        <v>11</v>
      </c>
      <c r="D910" s="1" t="s">
        <v>20</v>
      </c>
      <c r="E910" t="b">
        <v>0</v>
      </c>
      <c r="F910" s="1" t="s">
        <v>1027</v>
      </c>
      <c r="G910" s="1" t="s">
        <v>55</v>
      </c>
      <c r="H910" s="1" t="s">
        <v>1881</v>
      </c>
      <c r="I910" s="1" t="s">
        <v>1882</v>
      </c>
    </row>
    <row r="911" spans="1:9" x14ac:dyDescent="0.25">
      <c r="A911" s="1" t="s">
        <v>1879</v>
      </c>
      <c r="B911" s="1" t="s">
        <v>1880</v>
      </c>
      <c r="C911" s="1" t="s">
        <v>19</v>
      </c>
      <c r="D911" s="1" t="s">
        <v>20</v>
      </c>
      <c r="E911" t="b">
        <v>1</v>
      </c>
      <c r="F911" s="1" t="s">
        <v>1027</v>
      </c>
      <c r="G911" s="1" t="s">
        <v>55</v>
      </c>
      <c r="H911" s="1" t="s">
        <v>1883</v>
      </c>
      <c r="I911" s="1" t="s">
        <v>1884</v>
      </c>
    </row>
    <row r="912" spans="1:9" x14ac:dyDescent="0.25">
      <c r="A912" s="1" t="s">
        <v>1879</v>
      </c>
      <c r="B912" s="1" t="s">
        <v>1880</v>
      </c>
      <c r="C912" s="1" t="s">
        <v>304</v>
      </c>
      <c r="D912" s="1" t="s">
        <v>20</v>
      </c>
      <c r="E912" t="b">
        <v>0</v>
      </c>
      <c r="F912" s="1" t="s">
        <v>1027</v>
      </c>
      <c r="G912" s="1" t="s">
        <v>1885</v>
      </c>
      <c r="H912" s="1" t="s">
        <v>1886</v>
      </c>
      <c r="I912" s="1" t="s">
        <v>1887</v>
      </c>
    </row>
    <row r="913" spans="1:9" x14ac:dyDescent="0.25">
      <c r="A913" s="1" t="s">
        <v>2795</v>
      </c>
      <c r="B913" s="1" t="s">
        <v>2796</v>
      </c>
      <c r="C913" s="1" t="s">
        <v>11</v>
      </c>
      <c r="D913" s="1" t="s">
        <v>111</v>
      </c>
      <c r="E913" t="b">
        <v>0</v>
      </c>
      <c r="F913" s="1" t="s">
        <v>1027</v>
      </c>
      <c r="G913" s="1" t="s">
        <v>2797</v>
      </c>
      <c r="H913" s="1" t="s">
        <v>2798</v>
      </c>
      <c r="I913" s="1" t="s">
        <v>2799</v>
      </c>
    </row>
    <row r="914" spans="1:9" x14ac:dyDescent="0.25">
      <c r="A914" s="1" t="s">
        <v>2795</v>
      </c>
      <c r="B914" s="1" t="s">
        <v>2800</v>
      </c>
      <c r="C914" s="1" t="s">
        <v>11</v>
      </c>
      <c r="D914" s="1" t="s">
        <v>111</v>
      </c>
      <c r="E914" t="b">
        <v>0</v>
      </c>
      <c r="F914" s="1" t="s">
        <v>1027</v>
      </c>
      <c r="G914" s="1" t="s">
        <v>2797</v>
      </c>
      <c r="H914" s="1" t="s">
        <v>2798</v>
      </c>
      <c r="I914" s="1" t="s">
        <v>2799</v>
      </c>
    </row>
    <row r="915" spans="1:9" x14ac:dyDescent="0.25">
      <c r="A915" s="1" t="s">
        <v>1888</v>
      </c>
      <c r="B915" s="1" t="s">
        <v>1889</v>
      </c>
      <c r="C915" s="1" t="s">
        <v>19</v>
      </c>
      <c r="D915" s="1" t="s">
        <v>111</v>
      </c>
      <c r="E915" t="b">
        <v>0</v>
      </c>
      <c r="F915" s="1" t="s">
        <v>1027</v>
      </c>
      <c r="G915" s="1" t="s">
        <v>1890</v>
      </c>
      <c r="H915" s="1" t="s">
        <v>1891</v>
      </c>
      <c r="I915" s="1" t="s">
        <v>1892</v>
      </c>
    </row>
    <row r="916" spans="1:9" x14ac:dyDescent="0.25">
      <c r="A916" s="1" t="s">
        <v>1888</v>
      </c>
      <c r="B916" s="1" t="s">
        <v>1893</v>
      </c>
      <c r="C916" s="1" t="s">
        <v>19</v>
      </c>
      <c r="D916" s="1" t="s">
        <v>111</v>
      </c>
      <c r="E916" t="b">
        <v>0</v>
      </c>
      <c r="F916" s="1" t="s">
        <v>1027</v>
      </c>
      <c r="G916" s="1" t="s">
        <v>1890</v>
      </c>
      <c r="H916" s="1" t="s">
        <v>1891</v>
      </c>
      <c r="I916" s="1" t="s">
        <v>1892</v>
      </c>
    </row>
    <row r="917" spans="1:9" x14ac:dyDescent="0.25">
      <c r="A917" s="1" t="s">
        <v>1888</v>
      </c>
      <c r="B917" s="1" t="s">
        <v>1894</v>
      </c>
      <c r="C917" s="1" t="s">
        <v>19</v>
      </c>
      <c r="D917" s="1" t="s">
        <v>111</v>
      </c>
      <c r="E917" t="b">
        <v>0</v>
      </c>
      <c r="F917" s="1" t="s">
        <v>1027</v>
      </c>
      <c r="G917" s="1" t="s">
        <v>1891</v>
      </c>
      <c r="H917" s="1" t="s">
        <v>1895</v>
      </c>
      <c r="I917" s="1" t="s">
        <v>1896</v>
      </c>
    </row>
    <row r="918" spans="1:9" x14ac:dyDescent="0.25">
      <c r="A918" s="1" t="s">
        <v>1888</v>
      </c>
      <c r="B918" s="1" t="s">
        <v>1897</v>
      </c>
      <c r="C918" s="1" t="s">
        <v>19</v>
      </c>
      <c r="D918" s="1" t="s">
        <v>111</v>
      </c>
      <c r="E918" t="b">
        <v>0</v>
      </c>
      <c r="F918" s="1" t="s">
        <v>1027</v>
      </c>
      <c r="G918" s="1" t="s">
        <v>1891</v>
      </c>
      <c r="H918" s="1" t="s">
        <v>1895</v>
      </c>
      <c r="I918" s="1" t="s">
        <v>1896</v>
      </c>
    </row>
    <row r="919" spans="1:9" x14ac:dyDescent="0.25">
      <c r="A919" s="1" t="s">
        <v>1888</v>
      </c>
      <c r="B919" s="1" t="s">
        <v>1898</v>
      </c>
      <c r="C919" s="1" t="s">
        <v>19</v>
      </c>
      <c r="D919" s="1" t="s">
        <v>111</v>
      </c>
      <c r="E919" t="b">
        <v>0</v>
      </c>
      <c r="F919" s="1" t="s">
        <v>1027</v>
      </c>
      <c r="G919" s="1" t="s">
        <v>1891</v>
      </c>
      <c r="H919" s="1" t="s">
        <v>1895</v>
      </c>
      <c r="I919" s="1" t="s">
        <v>1896</v>
      </c>
    </row>
    <row r="920" spans="1:9" x14ac:dyDescent="0.25">
      <c r="A920" s="1" t="s">
        <v>1888</v>
      </c>
      <c r="B920" s="1" t="s">
        <v>1899</v>
      </c>
      <c r="C920" s="1" t="s">
        <v>19</v>
      </c>
      <c r="D920" s="1" t="s">
        <v>111</v>
      </c>
      <c r="E920" t="b">
        <v>0</v>
      </c>
      <c r="F920" s="1" t="s">
        <v>1027</v>
      </c>
      <c r="G920" s="1" t="s">
        <v>1891</v>
      </c>
      <c r="H920" s="1" t="s">
        <v>1895</v>
      </c>
      <c r="I920" s="1" t="s">
        <v>1896</v>
      </c>
    </row>
    <row r="921" spans="1:9" x14ac:dyDescent="0.25">
      <c r="A921" s="1" t="s">
        <v>1888</v>
      </c>
      <c r="B921" s="1" t="s">
        <v>1900</v>
      </c>
      <c r="C921" s="1" t="s">
        <v>19</v>
      </c>
      <c r="D921" s="1" t="s">
        <v>111</v>
      </c>
      <c r="E921" t="b">
        <v>0</v>
      </c>
      <c r="F921" s="1" t="s">
        <v>1027</v>
      </c>
      <c r="G921" s="1" t="s">
        <v>1901</v>
      </c>
      <c r="H921" s="1" t="s">
        <v>1902</v>
      </c>
      <c r="I921" s="1" t="s">
        <v>55</v>
      </c>
    </row>
    <row r="922" spans="1:9" x14ac:dyDescent="0.25">
      <c r="A922" s="1" t="s">
        <v>1888</v>
      </c>
      <c r="B922" s="1" t="s">
        <v>1903</v>
      </c>
      <c r="C922" s="1" t="s">
        <v>19</v>
      </c>
      <c r="D922" s="1" t="s">
        <v>111</v>
      </c>
      <c r="E922" t="b">
        <v>0</v>
      </c>
      <c r="F922" s="1" t="s">
        <v>1027</v>
      </c>
      <c r="G922" s="1" t="s">
        <v>1901</v>
      </c>
      <c r="H922" s="1" t="s">
        <v>1902</v>
      </c>
      <c r="I922" s="1" t="s">
        <v>55</v>
      </c>
    </row>
    <row r="923" spans="1:9" x14ac:dyDescent="0.25">
      <c r="A923" s="1" t="s">
        <v>1888</v>
      </c>
      <c r="B923" s="1" t="s">
        <v>1904</v>
      </c>
      <c r="C923" s="1" t="s">
        <v>19</v>
      </c>
      <c r="D923" s="1" t="s">
        <v>111</v>
      </c>
      <c r="E923" t="b">
        <v>0</v>
      </c>
      <c r="F923" s="1" t="s">
        <v>1027</v>
      </c>
      <c r="G923" s="1" t="s">
        <v>1901</v>
      </c>
      <c r="H923" s="1" t="s">
        <v>1902</v>
      </c>
      <c r="I923" s="1" t="s">
        <v>55</v>
      </c>
    </row>
    <row r="924" spans="1:9" x14ac:dyDescent="0.25">
      <c r="A924" s="1" t="s">
        <v>308</v>
      </c>
      <c r="B924" s="1" t="s">
        <v>309</v>
      </c>
      <c r="C924" s="1" t="s">
        <v>19</v>
      </c>
      <c r="D924" s="1" t="s">
        <v>111</v>
      </c>
      <c r="E924" t="b">
        <v>0</v>
      </c>
      <c r="F924" s="1" t="s">
        <v>13</v>
      </c>
      <c r="G924" s="1" t="s">
        <v>55</v>
      </c>
      <c r="H924" s="1" t="s">
        <v>310</v>
      </c>
      <c r="I924" s="1" t="s">
        <v>55</v>
      </c>
    </row>
    <row r="925" spans="1:9" x14ac:dyDescent="0.25">
      <c r="A925" s="1" t="s">
        <v>308</v>
      </c>
      <c r="B925" s="1" t="s">
        <v>737</v>
      </c>
      <c r="C925" s="1" t="s">
        <v>11</v>
      </c>
      <c r="D925" s="1" t="s">
        <v>111</v>
      </c>
      <c r="E925" t="b">
        <v>0</v>
      </c>
      <c r="F925" s="1" t="s">
        <v>542</v>
      </c>
      <c r="G925" s="1" t="s">
        <v>55</v>
      </c>
      <c r="H925" s="1" t="s">
        <v>738</v>
      </c>
      <c r="I925" s="1" t="s">
        <v>739</v>
      </c>
    </row>
    <row r="926" spans="1:9" x14ac:dyDescent="0.25">
      <c r="A926" s="1" t="s">
        <v>308</v>
      </c>
      <c r="B926" s="1" t="s">
        <v>740</v>
      </c>
      <c r="C926" s="1" t="s">
        <v>11</v>
      </c>
      <c r="D926" s="1" t="s">
        <v>111</v>
      </c>
      <c r="E926" t="b">
        <v>0</v>
      </c>
      <c r="F926" s="1" t="s">
        <v>542</v>
      </c>
      <c r="G926" s="1" t="s">
        <v>55</v>
      </c>
      <c r="H926" s="1" t="s">
        <v>738</v>
      </c>
      <c r="I926" s="1" t="s">
        <v>739</v>
      </c>
    </row>
    <row r="927" spans="1:9" x14ac:dyDescent="0.25">
      <c r="A927" s="1" t="s">
        <v>308</v>
      </c>
      <c r="B927" s="1" t="s">
        <v>741</v>
      </c>
      <c r="C927" s="1" t="s">
        <v>11</v>
      </c>
      <c r="D927" s="1" t="s">
        <v>669</v>
      </c>
      <c r="E927" t="b">
        <v>0</v>
      </c>
      <c r="F927" s="1" t="s">
        <v>542</v>
      </c>
      <c r="G927" s="1" t="s">
        <v>55</v>
      </c>
      <c r="H927" s="1" t="s">
        <v>738</v>
      </c>
      <c r="I927" s="1" t="s">
        <v>739</v>
      </c>
    </row>
    <row r="928" spans="1:9" x14ac:dyDescent="0.25">
      <c r="A928" s="1" t="s">
        <v>308</v>
      </c>
      <c r="B928" s="1" t="s">
        <v>742</v>
      </c>
      <c r="C928" s="1" t="s">
        <v>11</v>
      </c>
      <c r="D928" s="1" t="s">
        <v>111</v>
      </c>
      <c r="E928" t="b">
        <v>0</v>
      </c>
      <c r="F928" s="1" t="s">
        <v>542</v>
      </c>
      <c r="G928" s="1" t="s">
        <v>55</v>
      </c>
      <c r="H928" s="1" t="s">
        <v>738</v>
      </c>
      <c r="I928" s="1" t="s">
        <v>739</v>
      </c>
    </row>
    <row r="929" spans="1:9" x14ac:dyDescent="0.25">
      <c r="A929" s="1" t="s">
        <v>308</v>
      </c>
      <c r="B929" s="1" t="s">
        <v>743</v>
      </c>
      <c r="C929" s="1" t="s">
        <v>11</v>
      </c>
      <c r="D929" s="1" t="s">
        <v>111</v>
      </c>
      <c r="E929" t="b">
        <v>0</v>
      </c>
      <c r="F929" s="1" t="s">
        <v>542</v>
      </c>
      <c r="G929" s="1" t="s">
        <v>55</v>
      </c>
      <c r="H929" s="1" t="s">
        <v>738</v>
      </c>
      <c r="I929" s="1" t="s">
        <v>739</v>
      </c>
    </row>
    <row r="930" spans="1:9" x14ac:dyDescent="0.25">
      <c r="A930" s="1" t="s">
        <v>308</v>
      </c>
      <c r="B930" s="1" t="s">
        <v>1905</v>
      </c>
      <c r="C930" s="1" t="s">
        <v>11</v>
      </c>
      <c r="D930" s="1" t="s">
        <v>841</v>
      </c>
      <c r="E930" t="b">
        <v>0</v>
      </c>
      <c r="F930" s="1" t="s">
        <v>1027</v>
      </c>
      <c r="G930" s="1" t="s">
        <v>1906</v>
      </c>
      <c r="H930" s="1" t="s">
        <v>1907</v>
      </c>
      <c r="I930" s="1" t="s">
        <v>1908</v>
      </c>
    </row>
    <row r="931" spans="1:9" x14ac:dyDescent="0.25">
      <c r="A931" s="1" t="s">
        <v>308</v>
      </c>
      <c r="B931" s="1" t="s">
        <v>1909</v>
      </c>
      <c r="C931" s="1" t="s">
        <v>11</v>
      </c>
      <c r="D931" s="1" t="s">
        <v>111</v>
      </c>
      <c r="E931" t="b">
        <v>0</v>
      </c>
      <c r="F931" s="1" t="s">
        <v>1027</v>
      </c>
      <c r="G931" s="1" t="s">
        <v>1907</v>
      </c>
      <c r="H931" s="1" t="s">
        <v>1910</v>
      </c>
      <c r="I931" s="1" t="s">
        <v>1911</v>
      </c>
    </row>
    <row r="932" spans="1:9" x14ac:dyDescent="0.25">
      <c r="A932" s="1" t="s">
        <v>311</v>
      </c>
      <c r="B932" s="1" t="s">
        <v>312</v>
      </c>
      <c r="C932" s="1" t="s">
        <v>60</v>
      </c>
      <c r="D932" s="1" t="s">
        <v>61</v>
      </c>
      <c r="E932" t="b">
        <v>0</v>
      </c>
      <c r="F932" s="1" t="s">
        <v>13</v>
      </c>
      <c r="G932" s="1" t="s">
        <v>313</v>
      </c>
      <c r="H932" s="1" t="s">
        <v>314</v>
      </c>
      <c r="I932" s="1" t="s">
        <v>315</v>
      </c>
    </row>
    <row r="933" spans="1:9" x14ac:dyDescent="0.25">
      <c r="A933" s="1" t="s">
        <v>311</v>
      </c>
      <c r="B933" s="1" t="s">
        <v>312</v>
      </c>
      <c r="C933" s="1" t="s">
        <v>60</v>
      </c>
      <c r="D933" s="1" t="s">
        <v>61</v>
      </c>
      <c r="E933" t="b">
        <v>0</v>
      </c>
      <c r="F933" s="1" t="s">
        <v>13</v>
      </c>
      <c r="G933" s="1" t="s">
        <v>316</v>
      </c>
      <c r="H933" s="1" t="s">
        <v>317</v>
      </c>
      <c r="I933" s="1" t="s">
        <v>318</v>
      </c>
    </row>
    <row r="934" spans="1:9" x14ac:dyDescent="0.25">
      <c r="A934" s="1" t="s">
        <v>311</v>
      </c>
      <c r="B934" s="1" t="s">
        <v>312</v>
      </c>
      <c r="C934" s="1" t="s">
        <v>11</v>
      </c>
      <c r="D934" s="1" t="s">
        <v>61</v>
      </c>
      <c r="E934" t="b">
        <v>0</v>
      </c>
      <c r="F934" s="1" t="s">
        <v>1027</v>
      </c>
      <c r="G934" s="1" t="s">
        <v>1912</v>
      </c>
      <c r="H934" s="1" t="s">
        <v>1913</v>
      </c>
      <c r="I934" s="1" t="s">
        <v>1914</v>
      </c>
    </row>
    <row r="935" spans="1:9" x14ac:dyDescent="0.25">
      <c r="A935" s="1" t="s">
        <v>311</v>
      </c>
      <c r="B935" s="1" t="s">
        <v>312</v>
      </c>
      <c r="C935" s="1" t="s">
        <v>19</v>
      </c>
      <c r="D935" s="1" t="s">
        <v>61</v>
      </c>
      <c r="E935" t="b">
        <v>0</v>
      </c>
      <c r="F935" s="1" t="s">
        <v>1027</v>
      </c>
      <c r="G935" s="1" t="s">
        <v>1915</v>
      </c>
      <c r="H935" s="1" t="s">
        <v>1916</v>
      </c>
      <c r="I935" s="1" t="s">
        <v>1917</v>
      </c>
    </row>
    <row r="936" spans="1:9" x14ac:dyDescent="0.25">
      <c r="A936" s="1" t="s">
        <v>311</v>
      </c>
      <c r="B936" s="1" t="s">
        <v>312</v>
      </c>
      <c r="C936" s="1" t="s">
        <v>19</v>
      </c>
      <c r="D936" s="1" t="s">
        <v>61</v>
      </c>
      <c r="E936" t="b">
        <v>1</v>
      </c>
      <c r="F936" s="1" t="s">
        <v>1027</v>
      </c>
      <c r="G936" s="1" t="s">
        <v>1918</v>
      </c>
      <c r="H936" s="1" t="s">
        <v>1919</v>
      </c>
      <c r="I936" s="1" t="s">
        <v>1920</v>
      </c>
    </row>
    <row r="937" spans="1:9" x14ac:dyDescent="0.25">
      <c r="A937" s="1" t="s">
        <v>311</v>
      </c>
      <c r="B937" s="1" t="s">
        <v>312</v>
      </c>
      <c r="C937" s="1" t="s">
        <v>60</v>
      </c>
      <c r="D937" s="1" t="s">
        <v>61</v>
      </c>
      <c r="E937" t="b">
        <v>0</v>
      </c>
      <c r="F937" s="1" t="s">
        <v>1027</v>
      </c>
      <c r="G937" s="1" t="s">
        <v>1921</v>
      </c>
      <c r="H937" s="1" t="s">
        <v>1922</v>
      </c>
      <c r="I937" s="1" t="s">
        <v>55</v>
      </c>
    </row>
    <row r="938" spans="1:9" x14ac:dyDescent="0.25">
      <c r="A938" s="1" t="s">
        <v>2801</v>
      </c>
      <c r="B938" s="1" t="s">
        <v>2802</v>
      </c>
      <c r="C938" s="1" t="s">
        <v>11</v>
      </c>
      <c r="D938" s="1" t="s">
        <v>111</v>
      </c>
      <c r="E938" t="b">
        <v>0</v>
      </c>
      <c r="F938" s="1" t="s">
        <v>1027</v>
      </c>
      <c r="G938" s="1" t="s">
        <v>2803</v>
      </c>
      <c r="H938" s="1" t="s">
        <v>2804</v>
      </c>
      <c r="I938" s="1" t="s">
        <v>2805</v>
      </c>
    </row>
    <row r="939" spans="1:9" x14ac:dyDescent="0.25">
      <c r="A939" s="1" t="s">
        <v>2801</v>
      </c>
      <c r="B939" s="1" t="s">
        <v>2806</v>
      </c>
      <c r="C939" s="1" t="s">
        <v>60</v>
      </c>
      <c r="D939" s="1" t="s">
        <v>111</v>
      </c>
      <c r="E939" t="b">
        <v>0</v>
      </c>
      <c r="F939" s="1" t="s">
        <v>1027</v>
      </c>
      <c r="G939" s="1" t="s">
        <v>55</v>
      </c>
      <c r="H939" s="1" t="s">
        <v>2807</v>
      </c>
      <c r="I939" s="1" t="s">
        <v>55</v>
      </c>
    </row>
    <row r="940" spans="1:9" x14ac:dyDescent="0.25">
      <c r="A940" s="1" t="s">
        <v>2808</v>
      </c>
      <c r="B940" s="1" t="s">
        <v>2809</v>
      </c>
      <c r="C940" s="1" t="s">
        <v>11</v>
      </c>
      <c r="D940" s="1" t="s">
        <v>2173</v>
      </c>
      <c r="E940" t="b">
        <v>0</v>
      </c>
      <c r="F940" s="1" t="s">
        <v>1027</v>
      </c>
      <c r="G940" s="1" t="s">
        <v>2810</v>
      </c>
      <c r="H940" s="1" t="s">
        <v>2811</v>
      </c>
      <c r="I940" s="1" t="s">
        <v>2812</v>
      </c>
    </row>
    <row r="941" spans="1:9" x14ac:dyDescent="0.25">
      <c r="A941" s="1" t="s">
        <v>2808</v>
      </c>
      <c r="B941" s="1" t="s">
        <v>2813</v>
      </c>
      <c r="C941" s="1" t="s">
        <v>11</v>
      </c>
      <c r="D941" s="1" t="s">
        <v>12</v>
      </c>
      <c r="E941" t="b">
        <v>0</v>
      </c>
      <c r="F941" s="1" t="s">
        <v>1027</v>
      </c>
      <c r="G941" s="1" t="s">
        <v>2814</v>
      </c>
      <c r="H941" s="1" t="s">
        <v>2815</v>
      </c>
      <c r="I941" s="1" t="s">
        <v>2816</v>
      </c>
    </row>
    <row r="942" spans="1:9" x14ac:dyDescent="0.25">
      <c r="A942" s="1" t="s">
        <v>2808</v>
      </c>
      <c r="B942" s="1" t="s">
        <v>2817</v>
      </c>
      <c r="C942" s="1" t="s">
        <v>11</v>
      </c>
      <c r="D942" s="1" t="s">
        <v>12</v>
      </c>
      <c r="E942" t="b">
        <v>0</v>
      </c>
      <c r="F942" s="1" t="s">
        <v>1027</v>
      </c>
      <c r="G942" s="1" t="s">
        <v>2814</v>
      </c>
      <c r="H942" s="1" t="s">
        <v>2815</v>
      </c>
      <c r="I942" s="1" t="s">
        <v>2816</v>
      </c>
    </row>
    <row r="943" spans="1:9" x14ac:dyDescent="0.25">
      <c r="A943" s="1" t="s">
        <v>2808</v>
      </c>
      <c r="B943" s="1" t="s">
        <v>2818</v>
      </c>
      <c r="C943" s="1" t="s">
        <v>11</v>
      </c>
      <c r="D943" s="1" t="s">
        <v>12</v>
      </c>
      <c r="E943" t="b">
        <v>0</v>
      </c>
      <c r="F943" s="1" t="s">
        <v>1027</v>
      </c>
      <c r="G943" s="1" t="s">
        <v>2814</v>
      </c>
      <c r="H943" s="1" t="s">
        <v>2815</v>
      </c>
      <c r="I943" s="1" t="s">
        <v>2816</v>
      </c>
    </row>
    <row r="944" spans="1:9" x14ac:dyDescent="0.25">
      <c r="A944" s="1" t="s">
        <v>940</v>
      </c>
      <c r="B944" s="1" t="s">
        <v>941</v>
      </c>
      <c r="C944" s="1" t="s">
        <v>19</v>
      </c>
      <c r="D944" s="1" t="s">
        <v>111</v>
      </c>
      <c r="E944" t="b">
        <v>0</v>
      </c>
      <c r="F944" s="1" t="s">
        <v>542</v>
      </c>
      <c r="G944" s="1" t="s">
        <v>942</v>
      </c>
      <c r="H944" s="1" t="s">
        <v>943</v>
      </c>
      <c r="I944" s="1" t="s">
        <v>944</v>
      </c>
    </row>
    <row r="945" spans="1:9" x14ac:dyDescent="0.25">
      <c r="A945" s="1" t="s">
        <v>2819</v>
      </c>
      <c r="B945" s="1" t="s">
        <v>2820</v>
      </c>
      <c r="C945" s="1" t="s">
        <v>19</v>
      </c>
      <c r="D945" s="1" t="s">
        <v>111</v>
      </c>
      <c r="E945" t="b">
        <v>0</v>
      </c>
      <c r="F945" s="1" t="s">
        <v>1027</v>
      </c>
      <c r="G945" s="1" t="s">
        <v>2821</v>
      </c>
      <c r="H945" s="1" t="s">
        <v>2822</v>
      </c>
      <c r="I945" s="1" t="s">
        <v>2823</v>
      </c>
    </row>
    <row r="946" spans="1:9" x14ac:dyDescent="0.25">
      <c r="A946" s="1" t="s">
        <v>945</v>
      </c>
      <c r="B946" s="1" t="s">
        <v>946</v>
      </c>
      <c r="C946" s="1" t="s">
        <v>123</v>
      </c>
      <c r="D946" s="1" t="s">
        <v>111</v>
      </c>
      <c r="E946" t="b">
        <v>0</v>
      </c>
      <c r="F946" s="1" t="s">
        <v>542</v>
      </c>
      <c r="G946" s="1" t="s">
        <v>947</v>
      </c>
      <c r="H946" s="1" t="s">
        <v>948</v>
      </c>
      <c r="I946" s="1" t="s">
        <v>55</v>
      </c>
    </row>
    <row r="947" spans="1:9" x14ac:dyDescent="0.25">
      <c r="A947" s="1" t="s">
        <v>945</v>
      </c>
      <c r="B947" s="1" t="s">
        <v>949</v>
      </c>
      <c r="C947" s="1" t="s">
        <v>123</v>
      </c>
      <c r="D947" s="1" t="s">
        <v>111</v>
      </c>
      <c r="E947" t="b">
        <v>0</v>
      </c>
      <c r="F947" s="1" t="s">
        <v>542</v>
      </c>
      <c r="G947" s="1" t="s">
        <v>947</v>
      </c>
      <c r="H947" s="1" t="s">
        <v>948</v>
      </c>
      <c r="I947" s="1" t="s">
        <v>55</v>
      </c>
    </row>
    <row r="948" spans="1:9" x14ac:dyDescent="0.25">
      <c r="A948" s="1" t="s">
        <v>945</v>
      </c>
      <c r="B948" s="1" t="s">
        <v>2824</v>
      </c>
      <c r="C948" s="1" t="s">
        <v>11</v>
      </c>
      <c r="D948" s="1" t="s">
        <v>111</v>
      </c>
      <c r="E948" t="b">
        <v>0</v>
      </c>
      <c r="F948" s="1" t="s">
        <v>1027</v>
      </c>
      <c r="G948" s="1" t="s">
        <v>2825</v>
      </c>
      <c r="H948" s="1" t="s">
        <v>2826</v>
      </c>
      <c r="I948" s="1" t="s">
        <v>2827</v>
      </c>
    </row>
    <row r="949" spans="1:9" x14ac:dyDescent="0.25">
      <c r="A949" s="1" t="s">
        <v>945</v>
      </c>
      <c r="B949" s="1" t="s">
        <v>2828</v>
      </c>
      <c r="C949" s="1" t="s">
        <v>11</v>
      </c>
      <c r="D949" s="1" t="s">
        <v>111</v>
      </c>
      <c r="E949" t="b">
        <v>0</v>
      </c>
      <c r="F949" s="1" t="s">
        <v>1027</v>
      </c>
      <c r="G949" s="1" t="s">
        <v>2825</v>
      </c>
      <c r="H949" s="1" t="s">
        <v>2826</v>
      </c>
      <c r="I949" s="1" t="s">
        <v>2827</v>
      </c>
    </row>
    <row r="950" spans="1:9" x14ac:dyDescent="0.25">
      <c r="A950" s="1" t="s">
        <v>945</v>
      </c>
      <c r="B950" s="1" t="s">
        <v>2829</v>
      </c>
      <c r="C950" s="1" t="s">
        <v>11</v>
      </c>
      <c r="D950" s="1" t="s">
        <v>111</v>
      </c>
      <c r="E950" t="b">
        <v>0</v>
      </c>
      <c r="F950" s="1" t="s">
        <v>1027</v>
      </c>
      <c r="G950" s="1" t="s">
        <v>2825</v>
      </c>
      <c r="H950" s="1" t="s">
        <v>2826</v>
      </c>
      <c r="I950" s="1" t="s">
        <v>2827</v>
      </c>
    </row>
    <row r="951" spans="1:9" x14ac:dyDescent="0.25">
      <c r="A951" s="1" t="s">
        <v>945</v>
      </c>
      <c r="B951" s="1" t="s">
        <v>2830</v>
      </c>
      <c r="C951" s="1" t="s">
        <v>11</v>
      </c>
      <c r="D951" s="1" t="s">
        <v>111</v>
      </c>
      <c r="E951" t="b">
        <v>0</v>
      </c>
      <c r="F951" s="1" t="s">
        <v>1027</v>
      </c>
      <c r="G951" s="1" t="s">
        <v>2825</v>
      </c>
      <c r="H951" s="1" t="s">
        <v>2826</v>
      </c>
      <c r="I951" s="1" t="s">
        <v>2827</v>
      </c>
    </row>
    <row r="952" spans="1:9" x14ac:dyDescent="0.25">
      <c r="A952" s="1" t="s">
        <v>945</v>
      </c>
      <c r="B952" s="1" t="s">
        <v>2831</v>
      </c>
      <c r="C952" s="1" t="s">
        <v>11</v>
      </c>
      <c r="D952" s="1" t="s">
        <v>111</v>
      </c>
      <c r="E952" t="b">
        <v>0</v>
      </c>
      <c r="F952" s="1" t="s">
        <v>1027</v>
      </c>
      <c r="G952" s="1" t="s">
        <v>2825</v>
      </c>
      <c r="H952" s="1" t="s">
        <v>2826</v>
      </c>
      <c r="I952" s="1" t="s">
        <v>2827</v>
      </c>
    </row>
    <row r="953" spans="1:9" x14ac:dyDescent="0.25">
      <c r="A953" s="1" t="s">
        <v>945</v>
      </c>
      <c r="B953" s="1" t="s">
        <v>2832</v>
      </c>
      <c r="C953" s="1" t="s">
        <v>11</v>
      </c>
      <c r="D953" s="1" t="s">
        <v>111</v>
      </c>
      <c r="E953" t="b">
        <v>0</v>
      </c>
      <c r="F953" s="1" t="s">
        <v>1027</v>
      </c>
      <c r="G953" s="1" t="s">
        <v>2825</v>
      </c>
      <c r="H953" s="1" t="s">
        <v>2826</v>
      </c>
      <c r="I953" s="1" t="s">
        <v>2827</v>
      </c>
    </row>
    <row r="954" spans="1:9" x14ac:dyDescent="0.25">
      <c r="A954" s="1" t="s">
        <v>945</v>
      </c>
      <c r="B954" s="1" t="s">
        <v>2833</v>
      </c>
      <c r="C954" s="1" t="s">
        <v>11</v>
      </c>
      <c r="D954" s="1" t="s">
        <v>111</v>
      </c>
      <c r="E954" t="b">
        <v>0</v>
      </c>
      <c r="F954" s="1" t="s">
        <v>1027</v>
      </c>
      <c r="G954" s="1" t="s">
        <v>2825</v>
      </c>
      <c r="H954" s="1" t="s">
        <v>2826</v>
      </c>
      <c r="I954" s="1" t="s">
        <v>2827</v>
      </c>
    </row>
    <row r="955" spans="1:9" x14ac:dyDescent="0.25">
      <c r="A955" s="1" t="s">
        <v>945</v>
      </c>
      <c r="B955" s="1" t="s">
        <v>2834</v>
      </c>
      <c r="C955" s="1" t="s">
        <v>11</v>
      </c>
      <c r="D955" s="1" t="s">
        <v>111</v>
      </c>
      <c r="E955" t="b">
        <v>0</v>
      </c>
      <c r="F955" s="1" t="s">
        <v>1027</v>
      </c>
      <c r="G955" s="1" t="s">
        <v>2825</v>
      </c>
      <c r="H955" s="1" t="s">
        <v>2826</v>
      </c>
      <c r="I955" s="1" t="s">
        <v>2827</v>
      </c>
    </row>
    <row r="956" spans="1:9" x14ac:dyDescent="0.25">
      <c r="A956" s="1" t="s">
        <v>945</v>
      </c>
      <c r="B956" s="1" t="s">
        <v>2835</v>
      </c>
      <c r="C956" s="1" t="s">
        <v>11</v>
      </c>
      <c r="D956" s="1" t="s">
        <v>111</v>
      </c>
      <c r="E956" t="b">
        <v>0</v>
      </c>
      <c r="F956" s="1" t="s">
        <v>1027</v>
      </c>
      <c r="G956" s="1" t="s">
        <v>2825</v>
      </c>
      <c r="H956" s="1" t="s">
        <v>2826</v>
      </c>
      <c r="I956" s="1" t="s">
        <v>2827</v>
      </c>
    </row>
    <row r="957" spans="1:9" x14ac:dyDescent="0.25">
      <c r="A957" s="1" t="s">
        <v>945</v>
      </c>
      <c r="B957" s="1" t="s">
        <v>2836</v>
      </c>
      <c r="C957" s="1" t="s">
        <v>11</v>
      </c>
      <c r="D957" s="1" t="s">
        <v>111</v>
      </c>
      <c r="E957" t="b">
        <v>0</v>
      </c>
      <c r="F957" s="1" t="s">
        <v>1027</v>
      </c>
      <c r="G957" s="1" t="s">
        <v>2825</v>
      </c>
      <c r="H957" s="1" t="s">
        <v>2826</v>
      </c>
      <c r="I957" s="1" t="s">
        <v>2827</v>
      </c>
    </row>
    <row r="958" spans="1:9" x14ac:dyDescent="0.25">
      <c r="A958" s="1" t="s">
        <v>945</v>
      </c>
      <c r="B958" s="1" t="s">
        <v>2837</v>
      </c>
      <c r="C958" s="1" t="s">
        <v>11</v>
      </c>
      <c r="D958" s="1" t="s">
        <v>111</v>
      </c>
      <c r="E958" t="b">
        <v>0</v>
      </c>
      <c r="F958" s="1" t="s">
        <v>1027</v>
      </c>
      <c r="G958" s="1" t="s">
        <v>2825</v>
      </c>
      <c r="H958" s="1" t="s">
        <v>2826</v>
      </c>
      <c r="I958" s="1" t="s">
        <v>2827</v>
      </c>
    </row>
    <row r="959" spans="1:9" x14ac:dyDescent="0.25">
      <c r="A959" s="1" t="s">
        <v>945</v>
      </c>
      <c r="B959" s="1" t="s">
        <v>2838</v>
      </c>
      <c r="C959" s="1" t="s">
        <v>11</v>
      </c>
      <c r="D959" s="1" t="s">
        <v>111</v>
      </c>
      <c r="E959" t="b">
        <v>0</v>
      </c>
      <c r="F959" s="1" t="s">
        <v>1027</v>
      </c>
      <c r="G959" s="1" t="s">
        <v>2825</v>
      </c>
      <c r="H959" s="1" t="s">
        <v>2826</v>
      </c>
      <c r="I959" s="1" t="s">
        <v>2827</v>
      </c>
    </row>
    <row r="960" spans="1:9" x14ac:dyDescent="0.25">
      <c r="A960" s="1" t="s">
        <v>945</v>
      </c>
      <c r="B960" s="1" t="s">
        <v>2839</v>
      </c>
      <c r="C960" s="1" t="s">
        <v>11</v>
      </c>
      <c r="D960" s="1" t="s">
        <v>111</v>
      </c>
      <c r="E960" t="b">
        <v>0</v>
      </c>
      <c r="F960" s="1" t="s">
        <v>1027</v>
      </c>
      <c r="G960" s="1" t="s">
        <v>2825</v>
      </c>
      <c r="H960" s="1" t="s">
        <v>2826</v>
      </c>
      <c r="I960" s="1" t="s">
        <v>2827</v>
      </c>
    </row>
    <row r="961" spans="1:9" x14ac:dyDescent="0.25">
      <c r="A961" s="1" t="s">
        <v>945</v>
      </c>
      <c r="B961" s="1" t="s">
        <v>2840</v>
      </c>
      <c r="C961" s="1" t="s">
        <v>11</v>
      </c>
      <c r="D961" s="1" t="s">
        <v>111</v>
      </c>
      <c r="E961" t="b">
        <v>0</v>
      </c>
      <c r="F961" s="1" t="s">
        <v>1027</v>
      </c>
      <c r="G961" s="1" t="s">
        <v>2825</v>
      </c>
      <c r="H961" s="1" t="s">
        <v>2826</v>
      </c>
      <c r="I961" s="1" t="s">
        <v>2827</v>
      </c>
    </row>
    <row r="962" spans="1:9" x14ac:dyDescent="0.25">
      <c r="A962" s="1" t="s">
        <v>945</v>
      </c>
      <c r="B962" s="1" t="s">
        <v>2841</v>
      </c>
      <c r="C962" s="1" t="s">
        <v>11</v>
      </c>
      <c r="D962" s="1" t="s">
        <v>111</v>
      </c>
      <c r="E962" t="b">
        <v>0</v>
      </c>
      <c r="F962" s="1" t="s">
        <v>1027</v>
      </c>
      <c r="G962" s="1" t="s">
        <v>2825</v>
      </c>
      <c r="H962" s="1" t="s">
        <v>2826</v>
      </c>
      <c r="I962" s="1" t="s">
        <v>2827</v>
      </c>
    </row>
    <row r="963" spans="1:9" x14ac:dyDescent="0.25">
      <c r="A963" s="1" t="s">
        <v>945</v>
      </c>
      <c r="B963" s="1" t="s">
        <v>2842</v>
      </c>
      <c r="C963" s="1" t="s">
        <v>11</v>
      </c>
      <c r="D963" s="1" t="s">
        <v>111</v>
      </c>
      <c r="E963" t="b">
        <v>0</v>
      </c>
      <c r="F963" s="1" t="s">
        <v>1027</v>
      </c>
      <c r="G963" s="1" t="s">
        <v>2825</v>
      </c>
      <c r="H963" s="1" t="s">
        <v>2826</v>
      </c>
      <c r="I963" s="1" t="s">
        <v>2827</v>
      </c>
    </row>
    <row r="964" spans="1:9" x14ac:dyDescent="0.25">
      <c r="A964" s="1" t="s">
        <v>950</v>
      </c>
      <c r="B964" s="1" t="s">
        <v>951</v>
      </c>
      <c r="C964" s="1" t="s">
        <v>123</v>
      </c>
      <c r="D964" s="1" t="s">
        <v>111</v>
      </c>
      <c r="E964" t="b">
        <v>0</v>
      </c>
      <c r="F964" s="1" t="s">
        <v>542</v>
      </c>
      <c r="G964" s="1" t="s">
        <v>55</v>
      </c>
      <c r="H964" s="1" t="s">
        <v>952</v>
      </c>
      <c r="I964" s="1" t="s">
        <v>953</v>
      </c>
    </row>
    <row r="965" spans="1:9" x14ac:dyDescent="0.25">
      <c r="A965" s="1" t="s">
        <v>954</v>
      </c>
      <c r="B965" s="1" t="s">
        <v>955</v>
      </c>
      <c r="C965" s="1" t="s">
        <v>11</v>
      </c>
      <c r="D965" s="1" t="s">
        <v>111</v>
      </c>
      <c r="E965" t="b">
        <v>0</v>
      </c>
      <c r="F965" s="1" t="s">
        <v>542</v>
      </c>
      <c r="G965" s="1" t="s">
        <v>956</v>
      </c>
      <c r="H965" s="1" t="s">
        <v>957</v>
      </c>
      <c r="I965" s="1" t="s">
        <v>55</v>
      </c>
    </row>
    <row r="966" spans="1:9" x14ac:dyDescent="0.25">
      <c r="A966" s="1" t="s">
        <v>954</v>
      </c>
      <c r="B966" s="1" t="s">
        <v>958</v>
      </c>
      <c r="C966" s="1" t="s">
        <v>11</v>
      </c>
      <c r="D966" s="1" t="s">
        <v>111</v>
      </c>
      <c r="E966" t="b">
        <v>0</v>
      </c>
      <c r="F966" s="1" t="s">
        <v>542</v>
      </c>
      <c r="G966" s="1" t="s">
        <v>956</v>
      </c>
      <c r="H966" s="1" t="s">
        <v>957</v>
      </c>
      <c r="I966" s="1" t="s">
        <v>55</v>
      </c>
    </row>
    <row r="967" spans="1:9" x14ac:dyDescent="0.25">
      <c r="A967" s="1" t="s">
        <v>954</v>
      </c>
      <c r="B967" s="1" t="s">
        <v>959</v>
      </c>
      <c r="C967" s="1" t="s">
        <v>11</v>
      </c>
      <c r="D967" s="1" t="s">
        <v>111</v>
      </c>
      <c r="E967" t="b">
        <v>0</v>
      </c>
      <c r="F967" s="1" t="s">
        <v>542</v>
      </c>
      <c r="G967" s="1" t="s">
        <v>956</v>
      </c>
      <c r="H967" s="1" t="s">
        <v>957</v>
      </c>
      <c r="I967" s="1" t="s">
        <v>55</v>
      </c>
    </row>
    <row r="968" spans="1:9" x14ac:dyDescent="0.25">
      <c r="A968" s="1" t="s">
        <v>954</v>
      </c>
      <c r="B968" s="1" t="s">
        <v>955</v>
      </c>
      <c r="C968" s="1" t="s">
        <v>11</v>
      </c>
      <c r="D968" s="1" t="s">
        <v>111</v>
      </c>
      <c r="E968" t="b">
        <v>0</v>
      </c>
      <c r="F968" s="1" t="s">
        <v>542</v>
      </c>
      <c r="G968" s="1" t="s">
        <v>960</v>
      </c>
      <c r="H968" s="1" t="s">
        <v>961</v>
      </c>
      <c r="I968" s="1" t="s">
        <v>55</v>
      </c>
    </row>
    <row r="969" spans="1:9" x14ac:dyDescent="0.25">
      <c r="A969" s="1" t="s">
        <v>954</v>
      </c>
      <c r="B969" s="1" t="s">
        <v>958</v>
      </c>
      <c r="C969" s="1" t="s">
        <v>11</v>
      </c>
      <c r="D969" s="1" t="s">
        <v>111</v>
      </c>
      <c r="E969" t="b">
        <v>0</v>
      </c>
      <c r="F969" s="1" t="s">
        <v>542</v>
      </c>
      <c r="G969" s="1" t="s">
        <v>960</v>
      </c>
      <c r="H969" s="1" t="s">
        <v>961</v>
      </c>
      <c r="I969" s="1" t="s">
        <v>55</v>
      </c>
    </row>
    <row r="970" spans="1:9" x14ac:dyDescent="0.25">
      <c r="A970" s="1" t="s">
        <v>954</v>
      </c>
      <c r="B970" s="1" t="s">
        <v>959</v>
      </c>
      <c r="C970" s="1" t="s">
        <v>11</v>
      </c>
      <c r="D970" s="1" t="s">
        <v>111</v>
      </c>
      <c r="E970" t="b">
        <v>0</v>
      </c>
      <c r="F970" s="1" t="s">
        <v>542</v>
      </c>
      <c r="G970" s="1" t="s">
        <v>960</v>
      </c>
      <c r="H970" s="1" t="s">
        <v>961</v>
      </c>
      <c r="I970" s="1" t="s">
        <v>55</v>
      </c>
    </row>
    <row r="971" spans="1:9" x14ac:dyDescent="0.25">
      <c r="A971" s="1" t="s">
        <v>954</v>
      </c>
      <c r="B971" s="1" t="s">
        <v>2843</v>
      </c>
      <c r="C971" s="1" t="s">
        <v>11</v>
      </c>
      <c r="D971" s="1" t="s">
        <v>841</v>
      </c>
      <c r="E971" t="b">
        <v>0</v>
      </c>
      <c r="F971" s="1" t="s">
        <v>1027</v>
      </c>
      <c r="G971" s="1" t="s">
        <v>55</v>
      </c>
      <c r="H971" s="1" t="s">
        <v>2844</v>
      </c>
      <c r="I971" s="1" t="s">
        <v>2845</v>
      </c>
    </row>
    <row r="972" spans="1:9" x14ac:dyDescent="0.25">
      <c r="A972" s="1" t="s">
        <v>954</v>
      </c>
      <c r="B972" s="1" t="s">
        <v>2843</v>
      </c>
      <c r="C972" s="1" t="s">
        <v>11</v>
      </c>
      <c r="D972" s="1" t="s">
        <v>841</v>
      </c>
      <c r="E972" t="b">
        <v>0</v>
      </c>
      <c r="F972" s="1" t="s">
        <v>1027</v>
      </c>
      <c r="G972" s="1" t="s">
        <v>2846</v>
      </c>
      <c r="H972" s="1" t="s">
        <v>960</v>
      </c>
      <c r="I972" s="1" t="s">
        <v>961</v>
      </c>
    </row>
    <row r="973" spans="1:9" x14ac:dyDescent="0.25">
      <c r="A973" s="1" t="s">
        <v>2847</v>
      </c>
      <c r="B973" s="1" t="s">
        <v>2848</v>
      </c>
      <c r="C973" s="1" t="s">
        <v>19</v>
      </c>
      <c r="D973" s="1" t="s">
        <v>12</v>
      </c>
      <c r="E973" t="b">
        <v>0</v>
      </c>
      <c r="F973" s="1" t="s">
        <v>1027</v>
      </c>
      <c r="G973" s="1" t="s">
        <v>2849</v>
      </c>
      <c r="H973" s="1" t="s">
        <v>2850</v>
      </c>
      <c r="I973" s="1" t="s">
        <v>2851</v>
      </c>
    </row>
    <row r="974" spans="1:9" x14ac:dyDescent="0.25">
      <c r="A974" s="1" t="s">
        <v>2847</v>
      </c>
      <c r="B974" s="1" t="s">
        <v>2848</v>
      </c>
      <c r="C974" s="1" t="s">
        <v>19</v>
      </c>
      <c r="D974" s="1" t="s">
        <v>12</v>
      </c>
      <c r="E974" t="b">
        <v>0</v>
      </c>
      <c r="F974" s="1" t="s">
        <v>1027</v>
      </c>
      <c r="G974" s="1" t="s">
        <v>2852</v>
      </c>
      <c r="H974" s="1" t="s">
        <v>2853</v>
      </c>
      <c r="I974" s="1" t="s">
        <v>2854</v>
      </c>
    </row>
    <row r="975" spans="1:9" x14ac:dyDescent="0.25">
      <c r="A975" s="1" t="s">
        <v>2847</v>
      </c>
      <c r="B975" s="1" t="s">
        <v>2848</v>
      </c>
      <c r="C975" s="1" t="s">
        <v>11</v>
      </c>
      <c r="D975" s="1" t="s">
        <v>12</v>
      </c>
      <c r="E975" t="b">
        <v>0</v>
      </c>
      <c r="F975" s="1" t="s">
        <v>1027</v>
      </c>
      <c r="G975" s="1" t="s">
        <v>2855</v>
      </c>
      <c r="H975" s="1" t="s">
        <v>2856</v>
      </c>
      <c r="I975" s="1" t="s">
        <v>2857</v>
      </c>
    </row>
    <row r="976" spans="1:9" x14ac:dyDescent="0.25">
      <c r="A976" s="1" t="s">
        <v>508</v>
      </c>
      <c r="B976" s="1" t="s">
        <v>509</v>
      </c>
      <c r="C976" s="1" t="s">
        <v>11</v>
      </c>
      <c r="D976" s="1" t="s">
        <v>510</v>
      </c>
      <c r="E976" t="b">
        <v>0</v>
      </c>
      <c r="F976" s="1" t="s">
        <v>13</v>
      </c>
      <c r="G976" s="1" t="s">
        <v>55</v>
      </c>
      <c r="H976" s="1" t="s">
        <v>511</v>
      </c>
      <c r="I976" s="1" t="s">
        <v>55</v>
      </c>
    </row>
    <row r="977" spans="1:9" x14ac:dyDescent="0.25">
      <c r="A977" s="1" t="s">
        <v>319</v>
      </c>
      <c r="B977" s="1" t="s">
        <v>320</v>
      </c>
      <c r="C977" s="1" t="s">
        <v>123</v>
      </c>
      <c r="D977" s="1" t="s">
        <v>61</v>
      </c>
      <c r="E977" t="b">
        <v>0</v>
      </c>
      <c r="F977" s="1" t="s">
        <v>13</v>
      </c>
      <c r="G977" s="1" t="s">
        <v>321</v>
      </c>
      <c r="H977" s="1" t="s">
        <v>322</v>
      </c>
      <c r="I977" s="1" t="s">
        <v>323</v>
      </c>
    </row>
    <row r="978" spans="1:9" x14ac:dyDescent="0.25">
      <c r="A978" s="1" t="s">
        <v>744</v>
      </c>
      <c r="B978" s="1" t="s">
        <v>745</v>
      </c>
      <c r="C978" s="1" t="s">
        <v>123</v>
      </c>
      <c r="D978" s="1" t="s">
        <v>519</v>
      </c>
      <c r="E978" t="b">
        <v>0</v>
      </c>
      <c r="F978" s="1" t="s">
        <v>542</v>
      </c>
      <c r="G978" s="1" t="s">
        <v>55</v>
      </c>
      <c r="H978" s="1" t="s">
        <v>746</v>
      </c>
      <c r="I978" s="1" t="s">
        <v>55</v>
      </c>
    </row>
    <row r="979" spans="1:9" x14ac:dyDescent="0.25">
      <c r="A979" s="1" t="s">
        <v>747</v>
      </c>
      <c r="B979" s="1" t="s">
        <v>748</v>
      </c>
      <c r="C979" s="1" t="s">
        <v>11</v>
      </c>
      <c r="D979" s="1" t="s">
        <v>111</v>
      </c>
      <c r="E979" t="b">
        <v>0</v>
      </c>
      <c r="F979" s="1" t="s">
        <v>542</v>
      </c>
      <c r="G979" s="1" t="s">
        <v>749</v>
      </c>
      <c r="H979" s="1" t="s">
        <v>750</v>
      </c>
      <c r="I979" s="1" t="s">
        <v>751</v>
      </c>
    </row>
    <row r="980" spans="1:9" x14ac:dyDescent="0.25">
      <c r="A980" s="1" t="s">
        <v>747</v>
      </c>
      <c r="B980" s="1" t="s">
        <v>752</v>
      </c>
      <c r="C980" s="1" t="s">
        <v>11</v>
      </c>
      <c r="D980" s="1" t="s">
        <v>111</v>
      </c>
      <c r="E980" t="b">
        <v>0</v>
      </c>
      <c r="F980" s="1" t="s">
        <v>542</v>
      </c>
      <c r="G980" s="1" t="s">
        <v>749</v>
      </c>
      <c r="H980" s="1" t="s">
        <v>750</v>
      </c>
      <c r="I980" s="1" t="s">
        <v>751</v>
      </c>
    </row>
    <row r="981" spans="1:9" x14ac:dyDescent="0.25">
      <c r="A981" s="1" t="s">
        <v>2858</v>
      </c>
      <c r="B981" s="1" t="s">
        <v>2859</v>
      </c>
      <c r="C981" s="1" t="s">
        <v>19</v>
      </c>
      <c r="D981" s="1" t="s">
        <v>12</v>
      </c>
      <c r="E981" t="b">
        <v>1</v>
      </c>
      <c r="F981" s="1" t="s">
        <v>1027</v>
      </c>
      <c r="G981" s="1" t="s">
        <v>2860</v>
      </c>
      <c r="H981" s="1" t="s">
        <v>2861</v>
      </c>
      <c r="I981" s="1" t="s">
        <v>2862</v>
      </c>
    </row>
    <row r="982" spans="1:9" x14ac:dyDescent="0.25">
      <c r="A982" s="1" t="s">
        <v>2858</v>
      </c>
      <c r="B982" s="1" t="s">
        <v>2863</v>
      </c>
      <c r="C982" s="1" t="s">
        <v>11</v>
      </c>
      <c r="D982" s="1" t="s">
        <v>12</v>
      </c>
      <c r="E982" t="b">
        <v>0</v>
      </c>
      <c r="F982" s="1" t="s">
        <v>1027</v>
      </c>
      <c r="G982" s="1" t="s">
        <v>2864</v>
      </c>
      <c r="H982" s="1" t="s">
        <v>2865</v>
      </c>
      <c r="I982" s="1" t="s">
        <v>2866</v>
      </c>
    </row>
    <row r="983" spans="1:9" x14ac:dyDescent="0.25">
      <c r="A983" s="1" t="s">
        <v>1923</v>
      </c>
      <c r="B983" s="1" t="s">
        <v>1924</v>
      </c>
      <c r="C983" s="1" t="s">
        <v>11</v>
      </c>
      <c r="D983" s="1" t="s">
        <v>669</v>
      </c>
      <c r="E983" t="b">
        <v>0</v>
      </c>
      <c r="F983" s="1" t="s">
        <v>1027</v>
      </c>
      <c r="G983" s="1" t="s">
        <v>1925</v>
      </c>
      <c r="H983" s="1" t="s">
        <v>1926</v>
      </c>
      <c r="I983" s="1" t="s">
        <v>1927</v>
      </c>
    </row>
    <row r="984" spans="1:9" x14ac:dyDescent="0.25">
      <c r="A984" s="1" t="s">
        <v>1923</v>
      </c>
      <c r="B984" s="1" t="s">
        <v>1928</v>
      </c>
      <c r="C984" s="1" t="s">
        <v>11</v>
      </c>
      <c r="D984" s="1" t="s">
        <v>669</v>
      </c>
      <c r="E984" t="b">
        <v>0</v>
      </c>
      <c r="F984" s="1" t="s">
        <v>1027</v>
      </c>
      <c r="G984" s="1" t="s">
        <v>1929</v>
      </c>
      <c r="H984" s="1" t="s">
        <v>1930</v>
      </c>
      <c r="I984" s="1" t="s">
        <v>1931</v>
      </c>
    </row>
    <row r="985" spans="1:9" x14ac:dyDescent="0.25">
      <c r="A985" s="1" t="s">
        <v>1932</v>
      </c>
      <c r="B985" s="1" t="s">
        <v>1933</v>
      </c>
      <c r="C985" s="1" t="s">
        <v>11</v>
      </c>
      <c r="D985" s="1" t="s">
        <v>12</v>
      </c>
      <c r="E985" t="b">
        <v>0</v>
      </c>
      <c r="F985" s="1" t="s">
        <v>1027</v>
      </c>
      <c r="G985" s="1" t="s">
        <v>1934</v>
      </c>
      <c r="H985" s="1" t="s">
        <v>1935</v>
      </c>
      <c r="I985" s="1" t="s">
        <v>1936</v>
      </c>
    </row>
    <row r="986" spans="1:9" x14ac:dyDescent="0.25">
      <c r="A986" s="1" t="s">
        <v>1932</v>
      </c>
      <c r="B986" s="1" t="s">
        <v>1937</v>
      </c>
      <c r="C986" s="1" t="s">
        <v>11</v>
      </c>
      <c r="D986" s="1" t="s">
        <v>12</v>
      </c>
      <c r="E986" t="b">
        <v>0</v>
      </c>
      <c r="F986" s="1" t="s">
        <v>1027</v>
      </c>
      <c r="G986" s="1" t="s">
        <v>1934</v>
      </c>
      <c r="H986" s="1" t="s">
        <v>1935</v>
      </c>
      <c r="I986" s="1" t="s">
        <v>1936</v>
      </c>
    </row>
    <row r="987" spans="1:9" x14ac:dyDescent="0.25">
      <c r="A987" s="1" t="s">
        <v>1932</v>
      </c>
      <c r="B987" s="1" t="s">
        <v>1937</v>
      </c>
      <c r="C987" s="1" t="s">
        <v>11</v>
      </c>
      <c r="D987" s="1" t="s">
        <v>12</v>
      </c>
      <c r="E987" t="b">
        <v>0</v>
      </c>
      <c r="F987" s="1" t="s">
        <v>1027</v>
      </c>
      <c r="G987" s="1" t="s">
        <v>1935</v>
      </c>
      <c r="H987" s="1" t="s">
        <v>1938</v>
      </c>
      <c r="I987" s="1" t="s">
        <v>1939</v>
      </c>
    </row>
    <row r="988" spans="1:9" x14ac:dyDescent="0.25">
      <c r="A988" s="1" t="s">
        <v>1932</v>
      </c>
      <c r="B988" s="1" t="s">
        <v>1937</v>
      </c>
      <c r="C988" s="1" t="s">
        <v>19</v>
      </c>
      <c r="D988" s="1" t="s">
        <v>12</v>
      </c>
      <c r="E988" t="b">
        <v>0</v>
      </c>
      <c r="F988" s="1" t="s">
        <v>1027</v>
      </c>
      <c r="G988" s="1" t="s">
        <v>1940</v>
      </c>
      <c r="H988" s="1" t="s">
        <v>1941</v>
      </c>
      <c r="I988" s="1" t="s">
        <v>1942</v>
      </c>
    </row>
    <row r="989" spans="1:9" x14ac:dyDescent="0.25">
      <c r="A989" s="1" t="s">
        <v>1932</v>
      </c>
      <c r="B989" s="1" t="s">
        <v>1933</v>
      </c>
      <c r="C989" s="1" t="s">
        <v>60</v>
      </c>
      <c r="D989" s="1" t="s">
        <v>12</v>
      </c>
      <c r="E989" t="b">
        <v>0</v>
      </c>
      <c r="F989" s="1" t="s">
        <v>1027</v>
      </c>
      <c r="G989" s="1" t="s">
        <v>1943</v>
      </c>
      <c r="H989" s="1" t="s">
        <v>1944</v>
      </c>
      <c r="I989" s="1" t="s">
        <v>1945</v>
      </c>
    </row>
    <row r="990" spans="1:9" x14ac:dyDescent="0.25">
      <c r="A990" s="1" t="s">
        <v>1932</v>
      </c>
      <c r="B990" s="1" t="s">
        <v>1937</v>
      </c>
      <c r="C990" s="1" t="s">
        <v>60</v>
      </c>
      <c r="D990" s="1" t="s">
        <v>12</v>
      </c>
      <c r="E990" t="b">
        <v>0</v>
      </c>
      <c r="F990" s="1" t="s">
        <v>1027</v>
      </c>
      <c r="G990" s="1" t="s">
        <v>1943</v>
      </c>
      <c r="H990" s="1" t="s">
        <v>1944</v>
      </c>
      <c r="I990" s="1" t="s">
        <v>1945</v>
      </c>
    </row>
    <row r="991" spans="1:9" x14ac:dyDescent="0.25">
      <c r="A991" s="1" t="s">
        <v>1932</v>
      </c>
      <c r="B991" s="1" t="s">
        <v>1937</v>
      </c>
      <c r="C991" s="1" t="s">
        <v>11</v>
      </c>
      <c r="D991" s="1" t="s">
        <v>12</v>
      </c>
      <c r="E991" t="b">
        <v>0</v>
      </c>
      <c r="F991" s="1" t="s">
        <v>1027</v>
      </c>
      <c r="G991" s="1" t="s">
        <v>1946</v>
      </c>
      <c r="H991" s="1" t="s">
        <v>1947</v>
      </c>
      <c r="I991" s="1" t="s">
        <v>1948</v>
      </c>
    </row>
    <row r="992" spans="1:9" x14ac:dyDescent="0.25">
      <c r="A992" s="1" t="s">
        <v>1932</v>
      </c>
      <c r="B992" s="1" t="s">
        <v>1937</v>
      </c>
      <c r="C992" s="1" t="s">
        <v>4</v>
      </c>
      <c r="D992" s="1" t="s">
        <v>12</v>
      </c>
      <c r="E992" t="b">
        <v>1</v>
      </c>
      <c r="F992" s="1" t="s">
        <v>1027</v>
      </c>
      <c r="G992" s="1" t="s">
        <v>1949</v>
      </c>
      <c r="H992" s="1" t="s">
        <v>1950</v>
      </c>
      <c r="I992" s="1" t="s">
        <v>1951</v>
      </c>
    </row>
    <row r="993" spans="1:9" x14ac:dyDescent="0.25">
      <c r="A993" s="1" t="s">
        <v>1932</v>
      </c>
      <c r="B993" s="1" t="s">
        <v>1933</v>
      </c>
      <c r="C993" s="1" t="s">
        <v>4</v>
      </c>
      <c r="D993" s="1" t="s">
        <v>12</v>
      </c>
      <c r="E993" t="b">
        <v>1</v>
      </c>
      <c r="F993" s="1" t="s">
        <v>1027</v>
      </c>
      <c r="G993" s="1" t="s">
        <v>1950</v>
      </c>
      <c r="H993" s="1" t="s">
        <v>1952</v>
      </c>
      <c r="I993" s="1" t="s">
        <v>1953</v>
      </c>
    </row>
    <row r="994" spans="1:9" x14ac:dyDescent="0.25">
      <c r="A994" s="1" t="s">
        <v>512</v>
      </c>
      <c r="B994" s="1" t="s">
        <v>513</v>
      </c>
      <c r="C994" s="1" t="s">
        <v>60</v>
      </c>
      <c r="D994" s="1" t="s">
        <v>76</v>
      </c>
      <c r="E994" t="b">
        <v>0</v>
      </c>
      <c r="F994" s="1" t="s">
        <v>13</v>
      </c>
      <c r="G994" s="1" t="s">
        <v>514</v>
      </c>
      <c r="H994" s="1" t="s">
        <v>515</v>
      </c>
      <c r="I994" s="1" t="s">
        <v>516</v>
      </c>
    </row>
    <row r="995" spans="1:9" x14ac:dyDescent="0.25">
      <c r="A995" s="1" t="s">
        <v>512</v>
      </c>
      <c r="B995" s="1" t="s">
        <v>2867</v>
      </c>
      <c r="C995" s="1" t="s">
        <v>4</v>
      </c>
      <c r="D995" s="1" t="s">
        <v>12</v>
      </c>
      <c r="E995" t="b">
        <v>1</v>
      </c>
      <c r="F995" s="1" t="s">
        <v>1027</v>
      </c>
      <c r="G995" s="1" t="s">
        <v>2868</v>
      </c>
      <c r="H995" s="1" t="s">
        <v>2869</v>
      </c>
      <c r="I995" s="1" t="s">
        <v>2870</v>
      </c>
    </row>
    <row r="996" spans="1:9" x14ac:dyDescent="0.25">
      <c r="A996" s="1" t="s">
        <v>512</v>
      </c>
      <c r="B996" s="1" t="s">
        <v>2871</v>
      </c>
      <c r="C996" s="1" t="s">
        <v>19</v>
      </c>
      <c r="D996" s="1" t="s">
        <v>12</v>
      </c>
      <c r="E996" t="b">
        <v>1</v>
      </c>
      <c r="F996" s="1" t="s">
        <v>1027</v>
      </c>
      <c r="G996" s="1" t="s">
        <v>2872</v>
      </c>
      <c r="H996" s="1" t="s">
        <v>2873</v>
      </c>
      <c r="I996" s="1" t="s">
        <v>2874</v>
      </c>
    </row>
    <row r="997" spans="1:9" x14ac:dyDescent="0.25">
      <c r="A997" s="1" t="s">
        <v>512</v>
      </c>
      <c r="B997" s="1" t="s">
        <v>2867</v>
      </c>
      <c r="C997" s="1" t="s">
        <v>4</v>
      </c>
      <c r="D997" s="1" t="s">
        <v>12</v>
      </c>
      <c r="E997" t="b">
        <v>1</v>
      </c>
      <c r="F997" s="1" t="s">
        <v>1027</v>
      </c>
      <c r="G997" s="1" t="s">
        <v>2872</v>
      </c>
      <c r="H997" s="1" t="s">
        <v>2873</v>
      </c>
      <c r="I997" s="1" t="s">
        <v>2874</v>
      </c>
    </row>
    <row r="998" spans="1:9" x14ac:dyDescent="0.25">
      <c r="A998" s="1" t="s">
        <v>512</v>
      </c>
      <c r="B998" s="1" t="s">
        <v>2867</v>
      </c>
      <c r="C998" s="1" t="s">
        <v>19</v>
      </c>
      <c r="D998" s="1" t="s">
        <v>12</v>
      </c>
      <c r="E998" t="b">
        <v>0</v>
      </c>
      <c r="F998" s="1" t="s">
        <v>1027</v>
      </c>
      <c r="G998" s="1" t="s">
        <v>55</v>
      </c>
      <c r="H998" s="1" t="s">
        <v>2875</v>
      </c>
      <c r="I998" s="1" t="s">
        <v>2876</v>
      </c>
    </row>
    <row r="999" spans="1:9" x14ac:dyDescent="0.25">
      <c r="A999" s="1" t="s">
        <v>512</v>
      </c>
      <c r="B999" s="1" t="s">
        <v>2871</v>
      </c>
      <c r="C999" s="1" t="s">
        <v>19</v>
      </c>
      <c r="D999" s="1" t="s">
        <v>12</v>
      </c>
      <c r="E999" t="b">
        <v>0</v>
      </c>
      <c r="F999" s="1" t="s">
        <v>1027</v>
      </c>
      <c r="G999" s="1" t="s">
        <v>2875</v>
      </c>
      <c r="H999" s="1" t="s">
        <v>2876</v>
      </c>
      <c r="I999" s="1" t="s">
        <v>55</v>
      </c>
    </row>
    <row r="1000" spans="1:9" x14ac:dyDescent="0.25">
      <c r="A1000" s="1" t="s">
        <v>512</v>
      </c>
      <c r="B1000" s="1" t="s">
        <v>2877</v>
      </c>
      <c r="C1000" s="1" t="s">
        <v>60</v>
      </c>
      <c r="D1000" s="1" t="s">
        <v>76</v>
      </c>
      <c r="E1000" t="b">
        <v>0</v>
      </c>
      <c r="F1000" s="1" t="s">
        <v>1027</v>
      </c>
      <c r="G1000" s="1" t="s">
        <v>2878</v>
      </c>
      <c r="H1000" s="1" t="s">
        <v>2879</v>
      </c>
      <c r="I1000" s="1" t="s">
        <v>2880</v>
      </c>
    </row>
    <row r="1001" spans="1:9" x14ac:dyDescent="0.25">
      <c r="A1001" s="1" t="s">
        <v>512</v>
      </c>
      <c r="B1001" s="1" t="s">
        <v>2867</v>
      </c>
      <c r="C1001" s="1" t="s">
        <v>60</v>
      </c>
      <c r="D1001" s="1" t="s">
        <v>12</v>
      </c>
      <c r="E1001" t="b">
        <v>0</v>
      </c>
      <c r="F1001" s="1" t="s">
        <v>1027</v>
      </c>
      <c r="G1001" s="1" t="s">
        <v>2881</v>
      </c>
      <c r="H1001" s="1" t="s">
        <v>2882</v>
      </c>
      <c r="I1001" s="1" t="s">
        <v>2883</v>
      </c>
    </row>
    <row r="1002" spans="1:9" x14ac:dyDescent="0.25">
      <c r="A1002" s="1" t="s">
        <v>512</v>
      </c>
      <c r="B1002" s="1" t="s">
        <v>2871</v>
      </c>
      <c r="C1002" s="1" t="s">
        <v>60</v>
      </c>
      <c r="D1002" s="1" t="s">
        <v>12</v>
      </c>
      <c r="E1002" t="b">
        <v>0</v>
      </c>
      <c r="F1002" s="1" t="s">
        <v>1027</v>
      </c>
      <c r="G1002" s="1" t="s">
        <v>2881</v>
      </c>
      <c r="H1002" s="1" t="s">
        <v>2882</v>
      </c>
      <c r="I1002" s="1" t="s">
        <v>2883</v>
      </c>
    </row>
    <row r="1003" spans="1:9" x14ac:dyDescent="0.25">
      <c r="A1003" s="1" t="s">
        <v>512</v>
      </c>
      <c r="B1003" s="1" t="s">
        <v>2867</v>
      </c>
      <c r="C1003" s="1" t="s">
        <v>11</v>
      </c>
      <c r="D1003" s="1" t="s">
        <v>12</v>
      </c>
      <c r="E1003" t="b">
        <v>0</v>
      </c>
      <c r="F1003" s="1" t="s">
        <v>1027</v>
      </c>
      <c r="G1003" s="1" t="s">
        <v>55</v>
      </c>
      <c r="H1003" s="1" t="s">
        <v>2884</v>
      </c>
      <c r="I1003" s="1" t="s">
        <v>2885</v>
      </c>
    </row>
    <row r="1004" spans="1:9" x14ac:dyDescent="0.25">
      <c r="A1004" s="1" t="s">
        <v>512</v>
      </c>
      <c r="B1004" s="1" t="s">
        <v>2871</v>
      </c>
      <c r="C1004" s="1" t="s">
        <v>11</v>
      </c>
      <c r="D1004" s="1" t="s">
        <v>12</v>
      </c>
      <c r="E1004" t="b">
        <v>0</v>
      </c>
      <c r="F1004" s="1" t="s">
        <v>1027</v>
      </c>
      <c r="G1004" s="1" t="s">
        <v>55</v>
      </c>
      <c r="H1004" s="1" t="s">
        <v>2884</v>
      </c>
      <c r="I1004" s="1" t="s">
        <v>2885</v>
      </c>
    </row>
    <row r="1005" spans="1:9" x14ac:dyDescent="0.25">
      <c r="A1005" s="1" t="s">
        <v>324</v>
      </c>
      <c r="B1005" s="1" t="s">
        <v>325</v>
      </c>
      <c r="C1005" s="1" t="s">
        <v>60</v>
      </c>
      <c r="D1005" s="1" t="s">
        <v>12</v>
      </c>
      <c r="E1005" t="b">
        <v>0</v>
      </c>
      <c r="F1005" s="1" t="s">
        <v>13</v>
      </c>
      <c r="G1005" s="1" t="s">
        <v>326</v>
      </c>
      <c r="H1005" s="1" t="s">
        <v>327</v>
      </c>
      <c r="I1005" s="1" t="s">
        <v>328</v>
      </c>
    </row>
    <row r="1006" spans="1:9" x14ac:dyDescent="0.25">
      <c r="A1006" s="1" t="s">
        <v>324</v>
      </c>
      <c r="B1006" s="1" t="s">
        <v>329</v>
      </c>
      <c r="C1006" s="1" t="s">
        <v>60</v>
      </c>
      <c r="D1006" s="1" t="s">
        <v>12</v>
      </c>
      <c r="E1006" t="b">
        <v>0</v>
      </c>
      <c r="F1006" s="1" t="s">
        <v>13</v>
      </c>
      <c r="G1006" s="1" t="s">
        <v>326</v>
      </c>
      <c r="H1006" s="1" t="s">
        <v>327</v>
      </c>
      <c r="I1006" s="1" t="s">
        <v>328</v>
      </c>
    </row>
    <row r="1007" spans="1:9" x14ac:dyDescent="0.25">
      <c r="A1007" s="1" t="s">
        <v>324</v>
      </c>
      <c r="B1007" s="1" t="s">
        <v>753</v>
      </c>
      <c r="C1007" s="1" t="s">
        <v>19</v>
      </c>
      <c r="D1007" s="1" t="s">
        <v>12</v>
      </c>
      <c r="E1007" t="b">
        <v>0</v>
      </c>
      <c r="F1007" s="1" t="s">
        <v>542</v>
      </c>
      <c r="G1007" s="1" t="s">
        <v>754</v>
      </c>
      <c r="H1007" s="1" t="s">
        <v>755</v>
      </c>
      <c r="I1007" s="1" t="s">
        <v>756</v>
      </c>
    </row>
    <row r="1008" spans="1:9" x14ac:dyDescent="0.25">
      <c r="A1008" s="1" t="s">
        <v>324</v>
      </c>
      <c r="B1008" s="1" t="s">
        <v>757</v>
      </c>
      <c r="C1008" s="1" t="s">
        <v>123</v>
      </c>
      <c r="D1008" s="1" t="s">
        <v>111</v>
      </c>
      <c r="E1008" t="b">
        <v>0</v>
      </c>
      <c r="F1008" s="1" t="s">
        <v>542</v>
      </c>
      <c r="G1008" s="1" t="s">
        <v>758</v>
      </c>
      <c r="H1008" s="1" t="s">
        <v>759</v>
      </c>
      <c r="I1008" s="1" t="s">
        <v>55</v>
      </c>
    </row>
    <row r="1009" spans="1:9" x14ac:dyDescent="0.25">
      <c r="A1009" s="1" t="s">
        <v>324</v>
      </c>
      <c r="B1009" s="1" t="s">
        <v>1954</v>
      </c>
      <c r="C1009" s="1" t="s">
        <v>75</v>
      </c>
      <c r="D1009" s="1" t="s">
        <v>12</v>
      </c>
      <c r="E1009" t="b">
        <v>1</v>
      </c>
      <c r="F1009" s="1" t="s">
        <v>1027</v>
      </c>
      <c r="G1009" s="1" t="s">
        <v>1955</v>
      </c>
      <c r="H1009" s="1" t="s">
        <v>1956</v>
      </c>
      <c r="I1009" s="1" t="s">
        <v>1957</v>
      </c>
    </row>
    <row r="1010" spans="1:9" x14ac:dyDescent="0.25">
      <c r="A1010" s="1" t="s">
        <v>324</v>
      </c>
      <c r="B1010" s="1" t="s">
        <v>1958</v>
      </c>
      <c r="C1010" s="1" t="s">
        <v>75</v>
      </c>
      <c r="D1010" s="1" t="s">
        <v>12</v>
      </c>
      <c r="E1010" t="b">
        <v>1</v>
      </c>
      <c r="F1010" s="1" t="s">
        <v>1027</v>
      </c>
      <c r="G1010" s="1" t="s">
        <v>1959</v>
      </c>
      <c r="H1010" s="1" t="s">
        <v>1960</v>
      </c>
      <c r="I1010" s="1" t="s">
        <v>1961</v>
      </c>
    </row>
    <row r="1011" spans="1:9" x14ac:dyDescent="0.25">
      <c r="A1011" s="1" t="s">
        <v>324</v>
      </c>
      <c r="B1011" s="1" t="s">
        <v>1962</v>
      </c>
      <c r="C1011" s="1" t="s">
        <v>75</v>
      </c>
      <c r="D1011" s="1" t="s">
        <v>12</v>
      </c>
      <c r="E1011" t="b">
        <v>1</v>
      </c>
      <c r="F1011" s="1" t="s">
        <v>1027</v>
      </c>
      <c r="G1011" s="1" t="s">
        <v>1959</v>
      </c>
      <c r="H1011" s="1" t="s">
        <v>1960</v>
      </c>
      <c r="I1011" s="1" t="s">
        <v>1961</v>
      </c>
    </row>
    <row r="1012" spans="1:9" x14ac:dyDescent="0.25">
      <c r="A1012" s="1" t="s">
        <v>324</v>
      </c>
      <c r="B1012" s="1" t="s">
        <v>1963</v>
      </c>
      <c r="C1012" s="1" t="s">
        <v>75</v>
      </c>
      <c r="D1012" s="1" t="s">
        <v>12</v>
      </c>
      <c r="E1012" t="b">
        <v>1</v>
      </c>
      <c r="F1012" s="1" t="s">
        <v>1027</v>
      </c>
      <c r="G1012" s="1" t="s">
        <v>1960</v>
      </c>
      <c r="H1012" s="1" t="s">
        <v>1964</v>
      </c>
      <c r="I1012" s="1" t="s">
        <v>1965</v>
      </c>
    </row>
    <row r="1013" spans="1:9" x14ac:dyDescent="0.25">
      <c r="A1013" s="1" t="s">
        <v>324</v>
      </c>
      <c r="B1013" s="1" t="s">
        <v>1966</v>
      </c>
      <c r="C1013" s="1" t="s">
        <v>75</v>
      </c>
      <c r="D1013" s="1" t="s">
        <v>12</v>
      </c>
      <c r="E1013" t="b">
        <v>1</v>
      </c>
      <c r="F1013" s="1" t="s">
        <v>1027</v>
      </c>
      <c r="G1013" s="1" t="s">
        <v>1964</v>
      </c>
      <c r="H1013" s="1" t="s">
        <v>1967</v>
      </c>
      <c r="I1013" s="1" t="s">
        <v>1968</v>
      </c>
    </row>
    <row r="1014" spans="1:9" x14ac:dyDescent="0.25">
      <c r="A1014" s="1" t="s">
        <v>324</v>
      </c>
      <c r="B1014" s="1" t="s">
        <v>1969</v>
      </c>
      <c r="C1014" s="1" t="s">
        <v>19</v>
      </c>
      <c r="D1014" s="1" t="s">
        <v>12</v>
      </c>
      <c r="E1014" t="b">
        <v>0</v>
      </c>
      <c r="F1014" s="1" t="s">
        <v>1027</v>
      </c>
      <c r="G1014" s="1" t="s">
        <v>1970</v>
      </c>
      <c r="H1014" s="1" t="s">
        <v>1971</v>
      </c>
      <c r="I1014" s="1" t="s">
        <v>1972</v>
      </c>
    </row>
    <row r="1015" spans="1:9" x14ac:dyDescent="0.25">
      <c r="A1015" s="1" t="s">
        <v>324</v>
      </c>
      <c r="B1015" s="1" t="s">
        <v>1973</v>
      </c>
      <c r="C1015" s="1" t="s">
        <v>19</v>
      </c>
      <c r="D1015" s="1" t="s">
        <v>12</v>
      </c>
      <c r="E1015" t="b">
        <v>0</v>
      </c>
      <c r="F1015" s="1" t="s">
        <v>1027</v>
      </c>
      <c r="G1015" s="1" t="s">
        <v>1970</v>
      </c>
      <c r="H1015" s="1" t="s">
        <v>1971</v>
      </c>
      <c r="I1015" s="1" t="s">
        <v>1972</v>
      </c>
    </row>
    <row r="1016" spans="1:9" x14ac:dyDescent="0.25">
      <c r="A1016" s="1" t="s">
        <v>324</v>
      </c>
      <c r="B1016" s="1" t="s">
        <v>1974</v>
      </c>
      <c r="C1016" s="1" t="s">
        <v>19</v>
      </c>
      <c r="D1016" s="1" t="s">
        <v>12</v>
      </c>
      <c r="E1016" t="b">
        <v>0</v>
      </c>
      <c r="F1016" s="1" t="s">
        <v>1027</v>
      </c>
      <c r="G1016" s="1" t="s">
        <v>1970</v>
      </c>
      <c r="H1016" s="1" t="s">
        <v>1971</v>
      </c>
      <c r="I1016" s="1" t="s">
        <v>1972</v>
      </c>
    </row>
    <row r="1017" spans="1:9" x14ac:dyDescent="0.25">
      <c r="A1017" s="1" t="s">
        <v>324</v>
      </c>
      <c r="B1017" s="1" t="s">
        <v>1975</v>
      </c>
      <c r="C1017" s="1" t="s">
        <v>19</v>
      </c>
      <c r="D1017" s="1" t="s">
        <v>12</v>
      </c>
      <c r="E1017" t="b">
        <v>0</v>
      </c>
      <c r="F1017" s="1" t="s">
        <v>1027</v>
      </c>
      <c r="G1017" s="1" t="s">
        <v>1970</v>
      </c>
      <c r="H1017" s="1" t="s">
        <v>1971</v>
      </c>
      <c r="I1017" s="1" t="s">
        <v>1972</v>
      </c>
    </row>
    <row r="1018" spans="1:9" x14ac:dyDescent="0.25">
      <c r="A1018" s="1" t="s">
        <v>324</v>
      </c>
      <c r="B1018" s="1" t="s">
        <v>1976</v>
      </c>
      <c r="C1018" s="1" t="s">
        <v>19</v>
      </c>
      <c r="D1018" s="1" t="s">
        <v>12</v>
      </c>
      <c r="E1018" t="b">
        <v>0</v>
      </c>
      <c r="F1018" s="1" t="s">
        <v>1027</v>
      </c>
      <c r="G1018" s="1" t="s">
        <v>1970</v>
      </c>
      <c r="H1018" s="1" t="s">
        <v>1971</v>
      </c>
      <c r="I1018" s="1" t="s">
        <v>1972</v>
      </c>
    </row>
    <row r="1019" spans="1:9" x14ac:dyDescent="0.25">
      <c r="A1019" s="1" t="s">
        <v>324</v>
      </c>
      <c r="B1019" s="1" t="s">
        <v>1977</v>
      </c>
      <c r="C1019" s="1" t="s">
        <v>19</v>
      </c>
      <c r="D1019" s="1" t="s">
        <v>12</v>
      </c>
      <c r="E1019" t="b">
        <v>0</v>
      </c>
      <c r="F1019" s="1" t="s">
        <v>1027</v>
      </c>
      <c r="G1019" s="1" t="s">
        <v>1970</v>
      </c>
      <c r="H1019" s="1" t="s">
        <v>1971</v>
      </c>
      <c r="I1019" s="1" t="s">
        <v>1972</v>
      </c>
    </row>
    <row r="1020" spans="1:9" x14ac:dyDescent="0.25">
      <c r="A1020" s="1" t="s">
        <v>324</v>
      </c>
      <c r="B1020" s="1" t="s">
        <v>1978</v>
      </c>
      <c r="C1020" s="1" t="s">
        <v>19</v>
      </c>
      <c r="D1020" s="1" t="s">
        <v>12</v>
      </c>
      <c r="E1020" t="b">
        <v>0</v>
      </c>
      <c r="F1020" s="1" t="s">
        <v>1027</v>
      </c>
      <c r="G1020" s="1" t="s">
        <v>1970</v>
      </c>
      <c r="H1020" s="1" t="s">
        <v>1971</v>
      </c>
      <c r="I1020" s="1" t="s">
        <v>1972</v>
      </c>
    </row>
    <row r="1021" spans="1:9" x14ac:dyDescent="0.25">
      <c r="A1021" s="1" t="s">
        <v>324</v>
      </c>
      <c r="B1021" s="1" t="s">
        <v>1979</v>
      </c>
      <c r="C1021" s="1" t="s">
        <v>19</v>
      </c>
      <c r="D1021" s="1" t="s">
        <v>12</v>
      </c>
      <c r="E1021" t="b">
        <v>0</v>
      </c>
      <c r="F1021" s="1" t="s">
        <v>1027</v>
      </c>
      <c r="G1021" s="1" t="s">
        <v>1970</v>
      </c>
      <c r="H1021" s="1" t="s">
        <v>1971</v>
      </c>
      <c r="I1021" s="1" t="s">
        <v>1972</v>
      </c>
    </row>
    <row r="1022" spans="1:9" x14ac:dyDescent="0.25">
      <c r="A1022" s="1" t="s">
        <v>324</v>
      </c>
      <c r="B1022" s="1" t="s">
        <v>1958</v>
      </c>
      <c r="C1022" s="1" t="s">
        <v>60</v>
      </c>
      <c r="D1022" s="1" t="s">
        <v>12</v>
      </c>
      <c r="E1022" t="b">
        <v>0</v>
      </c>
      <c r="F1022" s="1" t="s">
        <v>1027</v>
      </c>
      <c r="G1022" s="1" t="s">
        <v>1980</v>
      </c>
      <c r="H1022" s="1" t="s">
        <v>1981</v>
      </c>
      <c r="I1022" s="1" t="s">
        <v>1982</v>
      </c>
    </row>
    <row r="1023" spans="1:9" x14ac:dyDescent="0.25">
      <c r="A1023" s="1" t="s">
        <v>962</v>
      </c>
      <c r="B1023" s="1" t="s">
        <v>963</v>
      </c>
      <c r="C1023" s="1" t="s">
        <v>123</v>
      </c>
      <c r="D1023" s="1" t="s">
        <v>519</v>
      </c>
      <c r="E1023" t="b">
        <v>0</v>
      </c>
      <c r="F1023" s="1" t="s">
        <v>542</v>
      </c>
      <c r="G1023" s="1" t="s">
        <v>55</v>
      </c>
      <c r="H1023" s="1" t="s">
        <v>964</v>
      </c>
      <c r="I1023" s="1" t="s">
        <v>55</v>
      </c>
    </row>
    <row r="1024" spans="1:9" x14ac:dyDescent="0.25">
      <c r="A1024" s="1" t="s">
        <v>965</v>
      </c>
      <c r="B1024" s="1" t="s">
        <v>966</v>
      </c>
      <c r="C1024" s="1" t="s">
        <v>11</v>
      </c>
      <c r="D1024" s="1" t="s">
        <v>669</v>
      </c>
      <c r="E1024" t="b">
        <v>0</v>
      </c>
      <c r="F1024" s="1" t="s">
        <v>542</v>
      </c>
      <c r="G1024" s="1" t="s">
        <v>55</v>
      </c>
      <c r="H1024" s="1" t="s">
        <v>967</v>
      </c>
      <c r="I1024" s="1" t="s">
        <v>55</v>
      </c>
    </row>
    <row r="1025" spans="1:9" x14ac:dyDescent="0.25">
      <c r="A1025" s="1" t="s">
        <v>760</v>
      </c>
      <c r="B1025" s="1" t="s">
        <v>761</v>
      </c>
      <c r="C1025" s="1" t="s">
        <v>11</v>
      </c>
      <c r="D1025" s="1" t="s">
        <v>550</v>
      </c>
      <c r="E1025" t="b">
        <v>0</v>
      </c>
      <c r="F1025" s="1" t="s">
        <v>542</v>
      </c>
      <c r="G1025" s="1" t="s">
        <v>762</v>
      </c>
      <c r="H1025" s="1" t="s">
        <v>763</v>
      </c>
      <c r="I1025" s="1" t="s">
        <v>764</v>
      </c>
    </row>
    <row r="1026" spans="1:9" x14ac:dyDescent="0.25">
      <c r="A1026" s="1" t="s">
        <v>760</v>
      </c>
      <c r="B1026" s="1" t="s">
        <v>1983</v>
      </c>
      <c r="C1026" s="1" t="s">
        <v>19</v>
      </c>
      <c r="D1026" s="1" t="s">
        <v>167</v>
      </c>
      <c r="E1026" t="b">
        <v>0</v>
      </c>
      <c r="F1026" s="1" t="s">
        <v>1027</v>
      </c>
      <c r="G1026" s="1" t="s">
        <v>1984</v>
      </c>
      <c r="H1026" s="1" t="s">
        <v>1985</v>
      </c>
      <c r="I1026" s="1" t="s">
        <v>1986</v>
      </c>
    </row>
    <row r="1027" spans="1:9" x14ac:dyDescent="0.25">
      <c r="A1027" s="1" t="s">
        <v>760</v>
      </c>
      <c r="B1027" s="1" t="s">
        <v>1987</v>
      </c>
      <c r="C1027" s="1" t="s">
        <v>19</v>
      </c>
      <c r="D1027" s="1" t="s">
        <v>167</v>
      </c>
      <c r="E1027" t="b">
        <v>0</v>
      </c>
      <c r="F1027" s="1" t="s">
        <v>1027</v>
      </c>
      <c r="G1027" s="1" t="s">
        <v>1984</v>
      </c>
      <c r="H1027" s="1" t="s">
        <v>1985</v>
      </c>
      <c r="I1027" s="1" t="s">
        <v>1986</v>
      </c>
    </row>
    <row r="1028" spans="1:9" x14ac:dyDescent="0.25">
      <c r="A1028" s="1" t="s">
        <v>760</v>
      </c>
      <c r="B1028" s="1" t="s">
        <v>1988</v>
      </c>
      <c r="C1028" s="1" t="s">
        <v>19</v>
      </c>
      <c r="D1028" s="1" t="s">
        <v>167</v>
      </c>
      <c r="E1028" t="b">
        <v>0</v>
      </c>
      <c r="F1028" s="1" t="s">
        <v>1027</v>
      </c>
      <c r="G1028" s="1" t="s">
        <v>1984</v>
      </c>
      <c r="H1028" s="1" t="s">
        <v>1985</v>
      </c>
      <c r="I1028" s="1" t="s">
        <v>1986</v>
      </c>
    </row>
    <row r="1029" spans="1:9" x14ac:dyDescent="0.25">
      <c r="A1029" s="1" t="s">
        <v>760</v>
      </c>
      <c r="B1029" s="1" t="s">
        <v>1989</v>
      </c>
      <c r="C1029" s="1" t="s">
        <v>19</v>
      </c>
      <c r="D1029" s="1" t="s">
        <v>167</v>
      </c>
      <c r="E1029" t="b">
        <v>0</v>
      </c>
      <c r="F1029" s="1" t="s">
        <v>1027</v>
      </c>
      <c r="G1029" s="1" t="s">
        <v>1984</v>
      </c>
      <c r="H1029" s="1" t="s">
        <v>1985</v>
      </c>
      <c r="I1029" s="1" t="s">
        <v>1986</v>
      </c>
    </row>
    <row r="1030" spans="1:9" x14ac:dyDescent="0.25">
      <c r="A1030" s="1" t="s">
        <v>760</v>
      </c>
      <c r="B1030" s="1" t="s">
        <v>1990</v>
      </c>
      <c r="C1030" s="1" t="s">
        <v>19</v>
      </c>
      <c r="D1030" s="1" t="s">
        <v>167</v>
      </c>
      <c r="E1030" t="b">
        <v>0</v>
      </c>
      <c r="F1030" s="1" t="s">
        <v>1027</v>
      </c>
      <c r="G1030" s="1" t="s">
        <v>1984</v>
      </c>
      <c r="H1030" s="1" t="s">
        <v>1985</v>
      </c>
      <c r="I1030" s="1" t="s">
        <v>1986</v>
      </c>
    </row>
    <row r="1031" spans="1:9" x14ac:dyDescent="0.25">
      <c r="A1031" s="1" t="s">
        <v>760</v>
      </c>
      <c r="B1031" s="1" t="s">
        <v>1991</v>
      </c>
      <c r="C1031" s="1" t="s">
        <v>11</v>
      </c>
      <c r="D1031" s="1" t="s">
        <v>550</v>
      </c>
      <c r="E1031" t="b">
        <v>0</v>
      </c>
      <c r="F1031" s="1" t="s">
        <v>1027</v>
      </c>
      <c r="G1031" s="1" t="s">
        <v>1992</v>
      </c>
      <c r="H1031" s="1" t="s">
        <v>762</v>
      </c>
      <c r="I1031" s="1" t="s">
        <v>1993</v>
      </c>
    </row>
    <row r="1032" spans="1:9" x14ac:dyDescent="0.25">
      <c r="A1032" s="1" t="s">
        <v>765</v>
      </c>
      <c r="B1032" s="1" t="s">
        <v>766</v>
      </c>
      <c r="C1032" s="1" t="s">
        <v>11</v>
      </c>
      <c r="D1032" s="1" t="s">
        <v>111</v>
      </c>
      <c r="E1032" t="b">
        <v>0</v>
      </c>
      <c r="F1032" s="1" t="s">
        <v>542</v>
      </c>
      <c r="G1032" s="1" t="s">
        <v>767</v>
      </c>
      <c r="H1032" s="1" t="s">
        <v>768</v>
      </c>
      <c r="I1032" s="1" t="s">
        <v>55</v>
      </c>
    </row>
    <row r="1033" spans="1:9" x14ac:dyDescent="0.25">
      <c r="A1033" s="1" t="s">
        <v>765</v>
      </c>
      <c r="B1033" s="1" t="s">
        <v>769</v>
      </c>
      <c r="C1033" s="1" t="s">
        <v>11</v>
      </c>
      <c r="D1033" s="1" t="s">
        <v>669</v>
      </c>
      <c r="E1033" t="b">
        <v>0</v>
      </c>
      <c r="F1033" s="1" t="s">
        <v>542</v>
      </c>
      <c r="G1033" s="1" t="s">
        <v>767</v>
      </c>
      <c r="H1033" s="1" t="s">
        <v>768</v>
      </c>
      <c r="I1033" s="1" t="s">
        <v>55</v>
      </c>
    </row>
    <row r="1034" spans="1:9" x14ac:dyDescent="0.25">
      <c r="A1034" s="1" t="s">
        <v>968</v>
      </c>
      <c r="B1034" s="1" t="s">
        <v>969</v>
      </c>
      <c r="C1034" s="1" t="s">
        <v>11</v>
      </c>
      <c r="D1034" s="1" t="s">
        <v>669</v>
      </c>
      <c r="E1034" t="b">
        <v>0</v>
      </c>
      <c r="F1034" s="1" t="s">
        <v>542</v>
      </c>
      <c r="G1034" s="1" t="s">
        <v>970</v>
      </c>
      <c r="H1034" s="1" t="s">
        <v>971</v>
      </c>
      <c r="I1034" s="1" t="s">
        <v>972</v>
      </c>
    </row>
    <row r="1035" spans="1:9" x14ac:dyDescent="0.25">
      <c r="A1035" s="1" t="s">
        <v>968</v>
      </c>
      <c r="B1035" s="1" t="s">
        <v>973</v>
      </c>
      <c r="C1035" s="1" t="s">
        <v>11</v>
      </c>
      <c r="D1035" s="1" t="s">
        <v>111</v>
      </c>
      <c r="E1035" t="b">
        <v>0</v>
      </c>
      <c r="F1035" s="1" t="s">
        <v>542</v>
      </c>
      <c r="G1035" s="1" t="s">
        <v>971</v>
      </c>
      <c r="H1035" s="1" t="s">
        <v>972</v>
      </c>
      <c r="I1035" s="1" t="s">
        <v>55</v>
      </c>
    </row>
    <row r="1036" spans="1:9" x14ac:dyDescent="0.25">
      <c r="A1036" s="1" t="s">
        <v>1994</v>
      </c>
      <c r="B1036" s="1" t="s">
        <v>1995</v>
      </c>
      <c r="C1036" s="1" t="s">
        <v>19</v>
      </c>
      <c r="D1036" s="1" t="s">
        <v>61</v>
      </c>
      <c r="E1036" t="b">
        <v>0</v>
      </c>
      <c r="F1036" s="1" t="s">
        <v>1027</v>
      </c>
      <c r="G1036" s="1" t="s">
        <v>1996</v>
      </c>
      <c r="H1036" s="1" t="s">
        <v>1997</v>
      </c>
      <c r="I1036" s="1" t="s">
        <v>1998</v>
      </c>
    </row>
    <row r="1037" spans="1:9" x14ac:dyDescent="0.25">
      <c r="A1037" s="1" t="s">
        <v>1994</v>
      </c>
      <c r="B1037" s="1" t="s">
        <v>1995</v>
      </c>
      <c r="C1037" s="1" t="s">
        <v>19</v>
      </c>
      <c r="D1037" s="1" t="s">
        <v>61</v>
      </c>
      <c r="E1037" t="b">
        <v>0</v>
      </c>
      <c r="F1037" s="1" t="s">
        <v>1027</v>
      </c>
      <c r="G1037" s="1" t="s">
        <v>1999</v>
      </c>
      <c r="H1037" s="1" t="s">
        <v>2000</v>
      </c>
      <c r="I1037" s="1" t="s">
        <v>2001</v>
      </c>
    </row>
    <row r="1038" spans="1:9" x14ac:dyDescent="0.25">
      <c r="A1038" s="1" t="s">
        <v>974</v>
      </c>
      <c r="B1038" s="1" t="s">
        <v>975</v>
      </c>
      <c r="C1038" s="1" t="s">
        <v>11</v>
      </c>
      <c r="D1038" s="1" t="s">
        <v>669</v>
      </c>
      <c r="E1038" t="b">
        <v>0</v>
      </c>
      <c r="F1038" s="1" t="s">
        <v>542</v>
      </c>
      <c r="G1038" s="1" t="s">
        <v>976</v>
      </c>
      <c r="H1038" s="1" t="s">
        <v>977</v>
      </c>
      <c r="I1038" s="1" t="s">
        <v>978</v>
      </c>
    </row>
    <row r="1039" spans="1:9" x14ac:dyDescent="0.25">
      <c r="A1039" s="1" t="s">
        <v>974</v>
      </c>
      <c r="B1039" s="1" t="s">
        <v>2886</v>
      </c>
      <c r="C1039" s="1" t="s">
        <v>19</v>
      </c>
      <c r="D1039" s="1" t="s">
        <v>669</v>
      </c>
      <c r="E1039" t="b">
        <v>0</v>
      </c>
      <c r="F1039" s="1" t="s">
        <v>1027</v>
      </c>
      <c r="G1039" s="1" t="s">
        <v>2887</v>
      </c>
      <c r="H1039" s="1" t="s">
        <v>2888</v>
      </c>
      <c r="I1039" s="1" t="s">
        <v>2889</v>
      </c>
    </row>
    <row r="1040" spans="1:9" x14ac:dyDescent="0.25">
      <c r="A1040" s="1" t="s">
        <v>974</v>
      </c>
      <c r="B1040" s="1" t="s">
        <v>2890</v>
      </c>
      <c r="C1040" s="1" t="s">
        <v>11</v>
      </c>
      <c r="D1040" s="1" t="s">
        <v>111</v>
      </c>
      <c r="E1040" t="b">
        <v>0</v>
      </c>
      <c r="F1040" s="1" t="s">
        <v>1027</v>
      </c>
      <c r="G1040" s="1" t="s">
        <v>2891</v>
      </c>
      <c r="H1040" s="1" t="s">
        <v>2892</v>
      </c>
      <c r="I1040" s="1" t="s">
        <v>2893</v>
      </c>
    </row>
    <row r="1041" spans="1:9" x14ac:dyDescent="0.25">
      <c r="A1041" s="1" t="s">
        <v>974</v>
      </c>
      <c r="B1041" s="1" t="s">
        <v>2894</v>
      </c>
      <c r="C1041" s="1" t="s">
        <v>11</v>
      </c>
      <c r="D1041" s="1" t="s">
        <v>111</v>
      </c>
      <c r="E1041" t="b">
        <v>0</v>
      </c>
      <c r="F1041" s="1" t="s">
        <v>1027</v>
      </c>
      <c r="G1041" s="1" t="s">
        <v>2895</v>
      </c>
      <c r="H1041" s="1" t="s">
        <v>2896</v>
      </c>
      <c r="I1041" s="1" t="s">
        <v>2897</v>
      </c>
    </row>
    <row r="1042" spans="1:9" x14ac:dyDescent="0.25">
      <c r="A1042" s="1" t="s">
        <v>770</v>
      </c>
      <c r="B1042" s="1" t="s">
        <v>771</v>
      </c>
      <c r="C1042" s="1" t="s">
        <v>440</v>
      </c>
      <c r="D1042" s="1" t="s">
        <v>772</v>
      </c>
      <c r="E1042" t="b">
        <v>0</v>
      </c>
      <c r="F1042" s="1" t="s">
        <v>542</v>
      </c>
      <c r="G1042" s="1" t="s">
        <v>773</v>
      </c>
      <c r="H1042" s="1" t="s">
        <v>774</v>
      </c>
      <c r="I1042" s="1" t="s">
        <v>775</v>
      </c>
    </row>
    <row r="1043" spans="1:9" x14ac:dyDescent="0.25">
      <c r="A1043" s="1" t="s">
        <v>770</v>
      </c>
      <c r="B1043" s="1" t="s">
        <v>771</v>
      </c>
      <c r="C1043" s="1" t="s">
        <v>11</v>
      </c>
      <c r="D1043" s="1" t="s">
        <v>772</v>
      </c>
      <c r="E1043" t="b">
        <v>0</v>
      </c>
      <c r="F1043" s="1" t="s">
        <v>542</v>
      </c>
      <c r="G1043" s="1" t="s">
        <v>776</v>
      </c>
      <c r="H1043" s="1" t="s">
        <v>777</v>
      </c>
      <c r="I1043" s="1" t="s">
        <v>778</v>
      </c>
    </row>
    <row r="1044" spans="1:9" x14ac:dyDescent="0.25">
      <c r="A1044" s="1" t="s">
        <v>979</v>
      </c>
      <c r="B1044" s="1" t="s">
        <v>980</v>
      </c>
      <c r="C1044" s="1" t="s">
        <v>11</v>
      </c>
      <c r="D1044" s="1" t="s">
        <v>669</v>
      </c>
      <c r="E1044" t="b">
        <v>0</v>
      </c>
      <c r="F1044" s="1" t="s">
        <v>542</v>
      </c>
      <c r="G1044" s="1" t="s">
        <v>981</v>
      </c>
      <c r="H1044" s="1" t="s">
        <v>982</v>
      </c>
      <c r="I1044" s="1" t="s">
        <v>983</v>
      </c>
    </row>
    <row r="1045" spans="1:9" x14ac:dyDescent="0.25">
      <c r="A1045" s="1" t="s">
        <v>979</v>
      </c>
      <c r="B1045" s="1" t="s">
        <v>984</v>
      </c>
      <c r="C1045" s="1" t="s">
        <v>11</v>
      </c>
      <c r="D1045" s="1" t="s">
        <v>669</v>
      </c>
      <c r="E1045" t="b">
        <v>0</v>
      </c>
      <c r="F1045" s="1" t="s">
        <v>542</v>
      </c>
      <c r="G1045" s="1" t="s">
        <v>981</v>
      </c>
      <c r="H1045" s="1" t="s">
        <v>982</v>
      </c>
      <c r="I1045" s="1" t="s">
        <v>983</v>
      </c>
    </row>
    <row r="1046" spans="1:9" x14ac:dyDescent="0.25">
      <c r="A1046" s="1" t="s">
        <v>979</v>
      </c>
      <c r="B1046" s="1" t="s">
        <v>2898</v>
      </c>
      <c r="C1046" s="1" t="s">
        <v>11</v>
      </c>
      <c r="D1046" s="1" t="s">
        <v>669</v>
      </c>
      <c r="E1046" t="b">
        <v>0</v>
      </c>
      <c r="F1046" s="1" t="s">
        <v>1027</v>
      </c>
      <c r="G1046" s="1" t="s">
        <v>2899</v>
      </c>
      <c r="H1046" s="1" t="s">
        <v>2900</v>
      </c>
      <c r="I1046" s="1" t="s">
        <v>2901</v>
      </c>
    </row>
    <row r="1047" spans="1:9" x14ac:dyDescent="0.25">
      <c r="A1047" s="1" t="s">
        <v>979</v>
      </c>
      <c r="B1047" s="1" t="s">
        <v>2902</v>
      </c>
      <c r="C1047" s="1" t="s">
        <v>11</v>
      </c>
      <c r="D1047" s="1" t="s">
        <v>111</v>
      </c>
      <c r="E1047" t="b">
        <v>0</v>
      </c>
      <c r="F1047" s="1" t="s">
        <v>1027</v>
      </c>
      <c r="G1047" s="1" t="s">
        <v>982</v>
      </c>
      <c r="H1047" s="1" t="s">
        <v>2903</v>
      </c>
      <c r="I1047" s="1" t="s">
        <v>2904</v>
      </c>
    </row>
    <row r="1048" spans="1:9" x14ac:dyDescent="0.25">
      <c r="A1048" s="1" t="s">
        <v>979</v>
      </c>
      <c r="B1048" s="1" t="s">
        <v>2905</v>
      </c>
      <c r="C1048" s="1" t="s">
        <v>11</v>
      </c>
      <c r="D1048" s="1" t="s">
        <v>111</v>
      </c>
      <c r="E1048" t="b">
        <v>0</v>
      </c>
      <c r="F1048" s="1" t="s">
        <v>1027</v>
      </c>
      <c r="G1048" s="1" t="s">
        <v>982</v>
      </c>
      <c r="H1048" s="1" t="s">
        <v>2903</v>
      </c>
      <c r="I1048" s="1" t="s">
        <v>2904</v>
      </c>
    </row>
    <row r="1049" spans="1:9" x14ac:dyDescent="0.25">
      <c r="A1049" s="1" t="s">
        <v>979</v>
      </c>
      <c r="B1049" s="1" t="s">
        <v>2906</v>
      </c>
      <c r="C1049" s="1" t="s">
        <v>11</v>
      </c>
      <c r="D1049" s="1" t="s">
        <v>111</v>
      </c>
      <c r="E1049" t="b">
        <v>0</v>
      </c>
      <c r="F1049" s="1" t="s">
        <v>1027</v>
      </c>
      <c r="G1049" s="1" t="s">
        <v>982</v>
      </c>
      <c r="H1049" s="1" t="s">
        <v>2903</v>
      </c>
      <c r="I1049" s="1" t="s">
        <v>2904</v>
      </c>
    </row>
    <row r="1050" spans="1:9" x14ac:dyDescent="0.25">
      <c r="A1050" s="1" t="s">
        <v>979</v>
      </c>
      <c r="B1050" s="1" t="s">
        <v>2906</v>
      </c>
      <c r="C1050" s="1" t="s">
        <v>19</v>
      </c>
      <c r="D1050" s="1" t="s">
        <v>111</v>
      </c>
      <c r="E1050" t="b">
        <v>0</v>
      </c>
      <c r="F1050" s="1" t="s">
        <v>1027</v>
      </c>
      <c r="G1050" s="1" t="s">
        <v>2907</v>
      </c>
      <c r="H1050" s="1" t="s">
        <v>2908</v>
      </c>
      <c r="I1050" s="1" t="s">
        <v>2909</v>
      </c>
    </row>
    <row r="1051" spans="1:9" x14ac:dyDescent="0.25">
      <c r="A1051" s="1" t="s">
        <v>979</v>
      </c>
      <c r="B1051" s="1" t="s">
        <v>2905</v>
      </c>
      <c r="C1051" s="1" t="s">
        <v>19</v>
      </c>
      <c r="D1051" s="1" t="s">
        <v>111</v>
      </c>
      <c r="E1051" t="b">
        <v>0</v>
      </c>
      <c r="F1051" s="1" t="s">
        <v>1027</v>
      </c>
      <c r="G1051" s="1" t="s">
        <v>2907</v>
      </c>
      <c r="H1051" s="1" t="s">
        <v>2908</v>
      </c>
      <c r="I1051" s="1" t="s">
        <v>2909</v>
      </c>
    </row>
    <row r="1052" spans="1:9" x14ac:dyDescent="0.25">
      <c r="A1052" s="1" t="s">
        <v>979</v>
      </c>
      <c r="B1052" s="1" t="s">
        <v>2902</v>
      </c>
      <c r="C1052" s="1" t="s">
        <v>19</v>
      </c>
      <c r="D1052" s="1" t="s">
        <v>111</v>
      </c>
      <c r="E1052" t="b">
        <v>0</v>
      </c>
      <c r="F1052" s="1" t="s">
        <v>1027</v>
      </c>
      <c r="G1052" s="1" t="s">
        <v>2907</v>
      </c>
      <c r="H1052" s="1" t="s">
        <v>2908</v>
      </c>
      <c r="I1052" s="1" t="s">
        <v>2909</v>
      </c>
    </row>
    <row r="1053" spans="1:9" x14ac:dyDescent="0.25">
      <c r="A1053" s="1" t="s">
        <v>2910</v>
      </c>
      <c r="B1053" s="1" t="s">
        <v>2911</v>
      </c>
      <c r="C1053" s="1" t="s">
        <v>4</v>
      </c>
      <c r="D1053" s="1" t="s">
        <v>12</v>
      </c>
      <c r="E1053" t="b">
        <v>1</v>
      </c>
      <c r="F1053" s="1" t="s">
        <v>1027</v>
      </c>
      <c r="G1053" s="1" t="s">
        <v>2912</v>
      </c>
      <c r="H1053" s="1" t="s">
        <v>2913</v>
      </c>
      <c r="I1053" s="1" t="s">
        <v>2914</v>
      </c>
    </row>
    <row r="1054" spans="1:9" x14ac:dyDescent="0.25">
      <c r="A1054" s="1" t="s">
        <v>2910</v>
      </c>
      <c r="B1054" s="1" t="s">
        <v>2915</v>
      </c>
      <c r="C1054" s="1" t="s">
        <v>11</v>
      </c>
      <c r="D1054" s="1" t="s">
        <v>111</v>
      </c>
      <c r="E1054" t="b">
        <v>0</v>
      </c>
      <c r="F1054" s="1" t="s">
        <v>1027</v>
      </c>
      <c r="G1054" s="1" t="s">
        <v>2916</v>
      </c>
      <c r="H1054" s="1" t="s">
        <v>2917</v>
      </c>
      <c r="I1054" s="1" t="s">
        <v>2918</v>
      </c>
    </row>
    <row r="1055" spans="1:9" x14ac:dyDescent="0.25">
      <c r="A1055" s="1" t="s">
        <v>985</v>
      </c>
      <c r="B1055" s="1" t="s">
        <v>986</v>
      </c>
      <c r="C1055" s="1" t="s">
        <v>19</v>
      </c>
      <c r="D1055" s="1" t="s">
        <v>669</v>
      </c>
      <c r="E1055" t="b">
        <v>0</v>
      </c>
      <c r="F1055" s="1" t="s">
        <v>542</v>
      </c>
      <c r="G1055" s="1" t="s">
        <v>987</v>
      </c>
      <c r="H1055" s="1" t="s">
        <v>988</v>
      </c>
      <c r="I1055" s="1" t="s">
        <v>989</v>
      </c>
    </row>
    <row r="1056" spans="1:9" x14ac:dyDescent="0.25">
      <c r="A1056" s="1" t="s">
        <v>985</v>
      </c>
      <c r="B1056" s="1" t="s">
        <v>2919</v>
      </c>
      <c r="C1056" s="1" t="s">
        <v>19</v>
      </c>
      <c r="D1056" s="1" t="s">
        <v>111</v>
      </c>
      <c r="E1056" t="b">
        <v>0</v>
      </c>
      <c r="F1056" s="1" t="s">
        <v>1027</v>
      </c>
      <c r="G1056" s="1" t="s">
        <v>2920</v>
      </c>
      <c r="H1056" s="1" t="s">
        <v>2921</v>
      </c>
      <c r="I1056" s="1" t="s">
        <v>2922</v>
      </c>
    </row>
    <row r="1057" spans="1:9" x14ac:dyDescent="0.25">
      <c r="A1057" s="1" t="s">
        <v>985</v>
      </c>
      <c r="B1057" s="1" t="s">
        <v>2923</v>
      </c>
      <c r="C1057" s="1" t="s">
        <v>19</v>
      </c>
      <c r="D1057" s="1" t="s">
        <v>111</v>
      </c>
      <c r="E1057" t="b">
        <v>0</v>
      </c>
      <c r="F1057" s="1" t="s">
        <v>1027</v>
      </c>
      <c r="G1057" s="1" t="s">
        <v>2920</v>
      </c>
      <c r="H1057" s="1" t="s">
        <v>2921</v>
      </c>
      <c r="I1057" s="1" t="s">
        <v>2922</v>
      </c>
    </row>
    <row r="1058" spans="1:9" x14ac:dyDescent="0.25">
      <c r="A1058" s="1" t="s">
        <v>985</v>
      </c>
      <c r="B1058" s="1" t="s">
        <v>2924</v>
      </c>
      <c r="C1058" s="1" t="s">
        <v>19</v>
      </c>
      <c r="D1058" s="1" t="s">
        <v>111</v>
      </c>
      <c r="E1058" t="b">
        <v>0</v>
      </c>
      <c r="F1058" s="1" t="s">
        <v>1027</v>
      </c>
      <c r="G1058" s="1" t="s">
        <v>2920</v>
      </c>
      <c r="H1058" s="1" t="s">
        <v>2921</v>
      </c>
      <c r="I1058" s="1" t="s">
        <v>2922</v>
      </c>
    </row>
    <row r="1059" spans="1:9" x14ac:dyDescent="0.25">
      <c r="A1059" s="1" t="s">
        <v>985</v>
      </c>
      <c r="B1059" s="1" t="s">
        <v>2925</v>
      </c>
      <c r="C1059" s="1" t="s">
        <v>19</v>
      </c>
      <c r="D1059" s="1" t="s">
        <v>111</v>
      </c>
      <c r="E1059" t="b">
        <v>0</v>
      </c>
      <c r="F1059" s="1" t="s">
        <v>1027</v>
      </c>
      <c r="G1059" s="1" t="s">
        <v>2920</v>
      </c>
      <c r="H1059" s="1" t="s">
        <v>2921</v>
      </c>
      <c r="I1059" s="1" t="s">
        <v>2922</v>
      </c>
    </row>
    <row r="1060" spans="1:9" x14ac:dyDescent="0.25">
      <c r="A1060" s="1" t="s">
        <v>985</v>
      </c>
      <c r="B1060" s="1" t="s">
        <v>2926</v>
      </c>
      <c r="C1060" s="1" t="s">
        <v>19</v>
      </c>
      <c r="D1060" s="1" t="s">
        <v>111</v>
      </c>
      <c r="E1060" t="b">
        <v>0</v>
      </c>
      <c r="F1060" s="1" t="s">
        <v>1027</v>
      </c>
      <c r="G1060" s="1" t="s">
        <v>2920</v>
      </c>
      <c r="H1060" s="1" t="s">
        <v>2921</v>
      </c>
      <c r="I1060" s="1" t="s">
        <v>2922</v>
      </c>
    </row>
    <row r="1061" spans="1:9" x14ac:dyDescent="0.25">
      <c r="A1061" s="1" t="s">
        <v>985</v>
      </c>
      <c r="B1061" s="1" t="s">
        <v>2927</v>
      </c>
      <c r="C1061" s="1" t="s">
        <v>19</v>
      </c>
      <c r="D1061" s="1" t="s">
        <v>111</v>
      </c>
      <c r="E1061" t="b">
        <v>0</v>
      </c>
      <c r="F1061" s="1" t="s">
        <v>1027</v>
      </c>
      <c r="G1061" s="1" t="s">
        <v>2920</v>
      </c>
      <c r="H1061" s="1" t="s">
        <v>2921</v>
      </c>
      <c r="I1061" s="1" t="s">
        <v>2922</v>
      </c>
    </row>
    <row r="1062" spans="1:9" x14ac:dyDescent="0.25">
      <c r="A1062" s="1" t="s">
        <v>2928</v>
      </c>
      <c r="B1062" s="1" t="s">
        <v>2929</v>
      </c>
      <c r="C1062" s="1" t="s">
        <v>19</v>
      </c>
      <c r="D1062" s="1" t="s">
        <v>111</v>
      </c>
      <c r="E1062" t="b">
        <v>0</v>
      </c>
      <c r="F1062" s="1" t="s">
        <v>1027</v>
      </c>
      <c r="G1062" s="1" t="s">
        <v>2930</v>
      </c>
      <c r="H1062" s="1" t="s">
        <v>2931</v>
      </c>
      <c r="I1062" s="1" t="s">
        <v>2932</v>
      </c>
    </row>
    <row r="1063" spans="1:9" x14ac:dyDescent="0.25">
      <c r="A1063" s="1" t="s">
        <v>2928</v>
      </c>
      <c r="B1063" s="1" t="s">
        <v>2933</v>
      </c>
      <c r="C1063" s="1" t="s">
        <v>19</v>
      </c>
      <c r="D1063" s="1" t="s">
        <v>111</v>
      </c>
      <c r="E1063" t="b">
        <v>0</v>
      </c>
      <c r="F1063" s="1" t="s">
        <v>1027</v>
      </c>
      <c r="G1063" s="1" t="s">
        <v>2930</v>
      </c>
      <c r="H1063" s="1" t="s">
        <v>2931</v>
      </c>
      <c r="I1063" s="1" t="s">
        <v>2932</v>
      </c>
    </row>
    <row r="1064" spans="1:9" x14ac:dyDescent="0.25">
      <c r="A1064" s="1" t="s">
        <v>2002</v>
      </c>
      <c r="B1064" s="1" t="s">
        <v>2003</v>
      </c>
      <c r="C1064" s="1" t="s">
        <v>11</v>
      </c>
      <c r="D1064" s="1" t="s">
        <v>12</v>
      </c>
      <c r="E1064" t="b">
        <v>0</v>
      </c>
      <c r="F1064" s="1" t="s">
        <v>1027</v>
      </c>
      <c r="G1064" s="1" t="s">
        <v>2004</v>
      </c>
      <c r="H1064" s="1" t="s">
        <v>2005</v>
      </c>
      <c r="I1064" s="1" t="s">
        <v>2006</v>
      </c>
    </row>
    <row r="1065" spans="1:9" x14ac:dyDescent="0.25">
      <c r="A1065" s="1" t="s">
        <v>990</v>
      </c>
      <c r="B1065" s="1" t="s">
        <v>991</v>
      </c>
      <c r="C1065" s="1" t="s">
        <v>123</v>
      </c>
      <c r="D1065" s="1" t="s">
        <v>111</v>
      </c>
      <c r="E1065" t="b">
        <v>0</v>
      </c>
      <c r="F1065" s="1" t="s">
        <v>542</v>
      </c>
      <c r="G1065" s="1" t="s">
        <v>992</v>
      </c>
      <c r="H1065" s="1" t="s">
        <v>993</v>
      </c>
      <c r="I1065" s="1" t="s">
        <v>994</v>
      </c>
    </row>
    <row r="1066" spans="1:9" x14ac:dyDescent="0.25">
      <c r="A1066" s="1" t="s">
        <v>990</v>
      </c>
      <c r="B1066" s="1" t="s">
        <v>995</v>
      </c>
      <c r="C1066" s="1" t="s">
        <v>123</v>
      </c>
      <c r="D1066" s="1" t="s">
        <v>111</v>
      </c>
      <c r="E1066" t="b">
        <v>0</v>
      </c>
      <c r="F1066" s="1" t="s">
        <v>542</v>
      </c>
      <c r="G1066" s="1" t="s">
        <v>992</v>
      </c>
      <c r="H1066" s="1" t="s">
        <v>993</v>
      </c>
      <c r="I1066" s="1" t="s">
        <v>994</v>
      </c>
    </row>
    <row r="1067" spans="1:9" x14ac:dyDescent="0.25">
      <c r="A1067" s="1" t="s">
        <v>996</v>
      </c>
      <c r="B1067" s="1" t="s">
        <v>997</v>
      </c>
      <c r="C1067" s="1" t="s">
        <v>11</v>
      </c>
      <c r="D1067" s="1" t="s">
        <v>669</v>
      </c>
      <c r="E1067" t="b">
        <v>0</v>
      </c>
      <c r="F1067" s="1" t="s">
        <v>542</v>
      </c>
      <c r="G1067" s="1" t="s">
        <v>998</v>
      </c>
      <c r="H1067" s="1" t="s">
        <v>999</v>
      </c>
      <c r="I1067" s="1" t="s">
        <v>1000</v>
      </c>
    </row>
    <row r="1068" spans="1:9" x14ac:dyDescent="0.25">
      <c r="A1068" s="1" t="s">
        <v>1001</v>
      </c>
      <c r="B1068" s="1" t="s">
        <v>1002</v>
      </c>
      <c r="C1068" s="1" t="s">
        <v>11</v>
      </c>
      <c r="D1068" s="1" t="s">
        <v>669</v>
      </c>
      <c r="E1068" t="b">
        <v>0</v>
      </c>
      <c r="F1068" s="1" t="s">
        <v>542</v>
      </c>
      <c r="G1068" s="1" t="s">
        <v>55</v>
      </c>
      <c r="H1068" s="1" t="s">
        <v>1003</v>
      </c>
      <c r="I1068" s="1" t="s">
        <v>55</v>
      </c>
    </row>
    <row r="1069" spans="1:9" x14ac:dyDescent="0.25">
      <c r="A1069" s="1" t="s">
        <v>1004</v>
      </c>
      <c r="B1069" s="1" t="s">
        <v>1005</v>
      </c>
      <c r="C1069" s="1" t="s">
        <v>11</v>
      </c>
      <c r="D1069" s="1" t="s">
        <v>111</v>
      </c>
      <c r="E1069" t="b">
        <v>0</v>
      </c>
      <c r="F1069" s="1" t="s">
        <v>542</v>
      </c>
      <c r="G1069" s="1" t="s">
        <v>55</v>
      </c>
      <c r="H1069" s="1" t="s">
        <v>1006</v>
      </c>
      <c r="I1069" s="1" t="s">
        <v>1007</v>
      </c>
    </row>
    <row r="1070" spans="1:9" x14ac:dyDescent="0.25">
      <c r="A1070" s="1" t="s">
        <v>1004</v>
      </c>
      <c r="B1070" s="1" t="s">
        <v>1008</v>
      </c>
      <c r="C1070" s="1" t="s">
        <v>11</v>
      </c>
      <c r="D1070" s="1" t="s">
        <v>111</v>
      </c>
      <c r="E1070" t="b">
        <v>0</v>
      </c>
      <c r="F1070" s="1" t="s">
        <v>542</v>
      </c>
      <c r="G1070" s="1" t="s">
        <v>55</v>
      </c>
      <c r="H1070" s="1" t="s">
        <v>1006</v>
      </c>
      <c r="I1070" s="1" t="s">
        <v>1007</v>
      </c>
    </row>
    <row r="1071" spans="1:9" x14ac:dyDescent="0.25">
      <c r="A1071" s="1" t="s">
        <v>779</v>
      </c>
      <c r="B1071" s="1" t="s">
        <v>780</v>
      </c>
      <c r="C1071" s="1" t="s">
        <v>11</v>
      </c>
      <c r="D1071" s="1" t="s">
        <v>550</v>
      </c>
      <c r="E1071" t="b">
        <v>0</v>
      </c>
      <c r="F1071" s="1" t="s">
        <v>542</v>
      </c>
      <c r="G1071" s="1" t="s">
        <v>781</v>
      </c>
      <c r="H1071" s="1" t="s">
        <v>782</v>
      </c>
      <c r="I1071" s="1" t="s">
        <v>783</v>
      </c>
    </row>
    <row r="1072" spans="1:9" x14ac:dyDescent="0.25">
      <c r="A1072" s="1" t="s">
        <v>779</v>
      </c>
      <c r="B1072" s="1" t="s">
        <v>784</v>
      </c>
      <c r="C1072" s="1" t="s">
        <v>11</v>
      </c>
      <c r="D1072" s="1" t="s">
        <v>550</v>
      </c>
      <c r="E1072" t="b">
        <v>0</v>
      </c>
      <c r="F1072" s="1" t="s">
        <v>542</v>
      </c>
      <c r="G1072" s="1" t="s">
        <v>781</v>
      </c>
      <c r="H1072" s="1" t="s">
        <v>782</v>
      </c>
      <c r="I1072" s="1" t="s">
        <v>783</v>
      </c>
    </row>
    <row r="1073" spans="1:9" x14ac:dyDescent="0.25">
      <c r="A1073" s="1" t="s">
        <v>779</v>
      </c>
      <c r="B1073" s="1" t="s">
        <v>784</v>
      </c>
      <c r="C1073" s="1" t="s">
        <v>11</v>
      </c>
      <c r="D1073" s="1" t="s">
        <v>550</v>
      </c>
      <c r="E1073" t="b">
        <v>0</v>
      </c>
      <c r="F1073" s="1" t="s">
        <v>542</v>
      </c>
      <c r="G1073" s="1" t="s">
        <v>785</v>
      </c>
      <c r="H1073" s="1" t="s">
        <v>786</v>
      </c>
      <c r="I1073" s="1" t="s">
        <v>787</v>
      </c>
    </row>
    <row r="1074" spans="1:9" x14ac:dyDescent="0.25">
      <c r="A1074" s="1" t="s">
        <v>779</v>
      </c>
      <c r="B1074" s="1" t="s">
        <v>788</v>
      </c>
      <c r="C1074" s="1" t="s">
        <v>11</v>
      </c>
      <c r="D1074" s="1" t="s">
        <v>550</v>
      </c>
      <c r="E1074" t="b">
        <v>0</v>
      </c>
      <c r="F1074" s="1" t="s">
        <v>542</v>
      </c>
      <c r="G1074" s="1" t="s">
        <v>785</v>
      </c>
      <c r="H1074" s="1" t="s">
        <v>786</v>
      </c>
      <c r="I1074" s="1" t="s">
        <v>787</v>
      </c>
    </row>
    <row r="1075" spans="1:9" x14ac:dyDescent="0.25">
      <c r="A1075" s="1" t="s">
        <v>779</v>
      </c>
      <c r="B1075" s="1" t="s">
        <v>784</v>
      </c>
      <c r="C1075" s="1" t="s">
        <v>789</v>
      </c>
      <c r="D1075" s="1" t="s">
        <v>550</v>
      </c>
      <c r="E1075" t="b">
        <v>0</v>
      </c>
      <c r="F1075" s="1" t="s">
        <v>542</v>
      </c>
      <c r="G1075" s="1" t="s">
        <v>790</v>
      </c>
      <c r="H1075" s="1" t="s">
        <v>791</v>
      </c>
      <c r="I1075" s="1" t="s">
        <v>792</v>
      </c>
    </row>
    <row r="1076" spans="1:9" x14ac:dyDescent="0.25">
      <c r="A1076" s="1" t="s">
        <v>779</v>
      </c>
      <c r="B1076" s="1" t="s">
        <v>2007</v>
      </c>
      <c r="C1076" s="1" t="s">
        <v>11</v>
      </c>
      <c r="D1076" s="1" t="s">
        <v>550</v>
      </c>
      <c r="E1076" t="b">
        <v>0</v>
      </c>
      <c r="F1076" s="1" t="s">
        <v>1027</v>
      </c>
      <c r="G1076" s="1" t="s">
        <v>2008</v>
      </c>
      <c r="H1076" s="1" t="s">
        <v>2009</v>
      </c>
      <c r="I1076" s="1" t="s">
        <v>2010</v>
      </c>
    </row>
    <row r="1077" spans="1:9" x14ac:dyDescent="0.25">
      <c r="A1077" s="1" t="s">
        <v>779</v>
      </c>
      <c r="B1077" s="1" t="s">
        <v>2011</v>
      </c>
      <c r="C1077" s="1" t="s">
        <v>11</v>
      </c>
      <c r="D1077" s="1" t="s">
        <v>550</v>
      </c>
      <c r="E1077" t="b">
        <v>0</v>
      </c>
      <c r="F1077" s="1" t="s">
        <v>1027</v>
      </c>
      <c r="G1077" s="1" t="s">
        <v>2012</v>
      </c>
      <c r="H1077" s="1" t="s">
        <v>2013</v>
      </c>
      <c r="I1077" s="1" t="s">
        <v>2014</v>
      </c>
    </row>
    <row r="1078" spans="1:9" x14ac:dyDescent="0.25">
      <c r="A1078" s="1" t="s">
        <v>2934</v>
      </c>
      <c r="B1078" s="1" t="s">
        <v>2935</v>
      </c>
      <c r="C1078" s="1" t="s">
        <v>75</v>
      </c>
      <c r="D1078" s="1" t="s">
        <v>12</v>
      </c>
      <c r="E1078" t="b">
        <v>0</v>
      </c>
      <c r="F1078" s="1" t="s">
        <v>1027</v>
      </c>
      <c r="G1078" s="1" t="s">
        <v>2936</v>
      </c>
      <c r="H1078" s="1" t="s">
        <v>2937</v>
      </c>
      <c r="I1078" s="1" t="s">
        <v>2938</v>
      </c>
    </row>
    <row r="1079" spans="1:9" x14ac:dyDescent="0.25">
      <c r="A1079" s="1" t="s">
        <v>2934</v>
      </c>
      <c r="B1079" s="1" t="s">
        <v>2935</v>
      </c>
      <c r="C1079" s="1" t="s">
        <v>11</v>
      </c>
      <c r="D1079" s="1" t="s">
        <v>12</v>
      </c>
      <c r="E1079" t="b">
        <v>0</v>
      </c>
      <c r="F1079" s="1" t="s">
        <v>1027</v>
      </c>
      <c r="G1079" s="1" t="s">
        <v>2939</v>
      </c>
      <c r="H1079" s="1" t="s">
        <v>2940</v>
      </c>
      <c r="I1079" s="1" t="s">
        <v>2941</v>
      </c>
    </row>
    <row r="1080" spans="1:9" x14ac:dyDescent="0.25">
      <c r="A1080" s="1" t="s">
        <v>2942</v>
      </c>
      <c r="B1080" s="1" t="s">
        <v>2943</v>
      </c>
      <c r="C1080" s="1" t="s">
        <v>4</v>
      </c>
      <c r="D1080" s="1" t="s">
        <v>12</v>
      </c>
      <c r="E1080" t="b">
        <v>1</v>
      </c>
      <c r="F1080" s="1" t="s">
        <v>1027</v>
      </c>
      <c r="G1080" s="1" t="s">
        <v>55</v>
      </c>
      <c r="H1080" s="1" t="s">
        <v>2944</v>
      </c>
      <c r="I1080" s="1" t="s">
        <v>55</v>
      </c>
    </row>
    <row r="1081" spans="1:9" x14ac:dyDescent="0.25">
      <c r="A1081" s="1" t="s">
        <v>2942</v>
      </c>
      <c r="B1081" s="1" t="s">
        <v>2945</v>
      </c>
      <c r="C1081" s="1" t="s">
        <v>4</v>
      </c>
      <c r="D1081" s="1" t="s">
        <v>12</v>
      </c>
      <c r="E1081" t="b">
        <v>1</v>
      </c>
      <c r="F1081" s="1" t="s">
        <v>1027</v>
      </c>
      <c r="G1081" s="1" t="s">
        <v>55</v>
      </c>
      <c r="H1081" s="1" t="s">
        <v>2944</v>
      </c>
      <c r="I1081" s="1" t="s">
        <v>55</v>
      </c>
    </row>
    <row r="1082" spans="1:9" x14ac:dyDescent="0.25">
      <c r="A1082" s="1" t="s">
        <v>2942</v>
      </c>
      <c r="B1082" s="1" t="s">
        <v>2946</v>
      </c>
      <c r="C1082" s="1" t="s">
        <v>4</v>
      </c>
      <c r="D1082" s="1" t="s">
        <v>12</v>
      </c>
      <c r="E1082" t="b">
        <v>1</v>
      </c>
      <c r="F1082" s="1" t="s">
        <v>1027</v>
      </c>
      <c r="G1082" s="1" t="s">
        <v>55</v>
      </c>
      <c r="H1082" s="1" t="s">
        <v>2944</v>
      </c>
      <c r="I1082" s="1" t="s">
        <v>55</v>
      </c>
    </row>
    <row r="1083" spans="1:9" x14ac:dyDescent="0.25">
      <c r="A1083" s="1" t="s">
        <v>2942</v>
      </c>
      <c r="B1083" s="1" t="s">
        <v>2947</v>
      </c>
      <c r="C1083" s="1" t="s">
        <v>4</v>
      </c>
      <c r="D1083" s="1" t="s">
        <v>12</v>
      </c>
      <c r="E1083" t="b">
        <v>1</v>
      </c>
      <c r="F1083" s="1" t="s">
        <v>1027</v>
      </c>
      <c r="G1083" s="1" t="s">
        <v>55</v>
      </c>
      <c r="H1083" s="1" t="s">
        <v>2944</v>
      </c>
      <c r="I1083" s="1" t="s">
        <v>55</v>
      </c>
    </row>
    <row r="1084" spans="1:9" x14ac:dyDescent="0.25">
      <c r="A1084" s="1" t="s">
        <v>2942</v>
      </c>
      <c r="B1084" s="1" t="s">
        <v>2948</v>
      </c>
      <c r="C1084" s="1" t="s">
        <v>4</v>
      </c>
      <c r="D1084" s="1" t="s">
        <v>12</v>
      </c>
      <c r="E1084" t="b">
        <v>1</v>
      </c>
      <c r="F1084" s="1" t="s">
        <v>1027</v>
      </c>
      <c r="G1084" s="1" t="s">
        <v>55</v>
      </c>
      <c r="H1084" s="1" t="s">
        <v>2944</v>
      </c>
      <c r="I1084" s="1" t="s">
        <v>55</v>
      </c>
    </row>
    <row r="1085" spans="1:9" x14ac:dyDescent="0.25">
      <c r="A1085" s="1" t="s">
        <v>793</v>
      </c>
      <c r="B1085" s="1" t="s">
        <v>794</v>
      </c>
      <c r="C1085" s="1" t="s">
        <v>11</v>
      </c>
      <c r="D1085" s="1" t="s">
        <v>111</v>
      </c>
      <c r="E1085" t="b">
        <v>0</v>
      </c>
      <c r="F1085" s="1" t="s">
        <v>542</v>
      </c>
      <c r="G1085" s="1" t="s">
        <v>795</v>
      </c>
      <c r="H1085" s="1" t="s">
        <v>796</v>
      </c>
      <c r="I1085" s="1" t="s">
        <v>55</v>
      </c>
    </row>
    <row r="1086" spans="1:9" x14ac:dyDescent="0.25">
      <c r="A1086" s="1" t="s">
        <v>793</v>
      </c>
      <c r="B1086" s="1" t="s">
        <v>797</v>
      </c>
      <c r="C1086" s="1" t="s">
        <v>11</v>
      </c>
      <c r="D1086" s="1" t="s">
        <v>111</v>
      </c>
      <c r="E1086" t="b">
        <v>0</v>
      </c>
      <c r="F1086" s="1" t="s">
        <v>542</v>
      </c>
      <c r="G1086" s="1" t="s">
        <v>795</v>
      </c>
      <c r="H1086" s="1" t="s">
        <v>796</v>
      </c>
      <c r="I1086" s="1" t="s">
        <v>55</v>
      </c>
    </row>
    <row r="1087" spans="1:9" x14ac:dyDescent="0.25">
      <c r="A1087" s="1" t="s">
        <v>793</v>
      </c>
      <c r="B1087" s="1" t="s">
        <v>798</v>
      </c>
      <c r="C1087" s="1" t="s">
        <v>11</v>
      </c>
      <c r="D1087" s="1" t="s">
        <v>111</v>
      </c>
      <c r="E1087" t="b">
        <v>0</v>
      </c>
      <c r="F1087" s="1" t="s">
        <v>542</v>
      </c>
      <c r="G1087" s="1" t="s">
        <v>795</v>
      </c>
      <c r="H1087" s="1" t="s">
        <v>796</v>
      </c>
      <c r="I1087" s="1" t="s">
        <v>55</v>
      </c>
    </row>
    <row r="1088" spans="1:9" x14ac:dyDescent="0.25">
      <c r="A1088" s="1" t="s">
        <v>793</v>
      </c>
      <c r="B1088" s="1" t="s">
        <v>798</v>
      </c>
      <c r="C1088" s="1" t="s">
        <v>11</v>
      </c>
      <c r="D1088" s="1" t="s">
        <v>111</v>
      </c>
      <c r="E1088" t="b">
        <v>0</v>
      </c>
      <c r="F1088" s="1" t="s">
        <v>542</v>
      </c>
      <c r="G1088" s="1" t="s">
        <v>55</v>
      </c>
      <c r="H1088" s="1" t="s">
        <v>799</v>
      </c>
      <c r="I1088" s="1" t="s">
        <v>55</v>
      </c>
    </row>
    <row r="1089" spans="1:9" x14ac:dyDescent="0.25">
      <c r="A1089" s="1" t="s">
        <v>793</v>
      </c>
      <c r="B1089" s="1" t="s">
        <v>794</v>
      </c>
      <c r="C1089" s="1" t="s">
        <v>123</v>
      </c>
      <c r="D1089" s="1" t="s">
        <v>111</v>
      </c>
      <c r="E1089" t="b">
        <v>0</v>
      </c>
      <c r="F1089" s="1" t="s">
        <v>542</v>
      </c>
      <c r="G1089" s="1" t="s">
        <v>55</v>
      </c>
      <c r="H1089" s="1" t="s">
        <v>799</v>
      </c>
      <c r="I1089" s="1" t="s">
        <v>55</v>
      </c>
    </row>
    <row r="1090" spans="1:9" x14ac:dyDescent="0.25">
      <c r="A1090" s="1" t="s">
        <v>793</v>
      </c>
      <c r="B1090" s="1" t="s">
        <v>797</v>
      </c>
      <c r="C1090" s="1" t="s">
        <v>123</v>
      </c>
      <c r="D1090" s="1" t="s">
        <v>111</v>
      </c>
      <c r="E1090" t="b">
        <v>0</v>
      </c>
      <c r="F1090" s="1" t="s">
        <v>542</v>
      </c>
      <c r="G1090" s="1" t="s">
        <v>55</v>
      </c>
      <c r="H1090" s="1" t="s">
        <v>799</v>
      </c>
      <c r="I1090" s="1" t="s">
        <v>55</v>
      </c>
    </row>
    <row r="1091" spans="1:9" x14ac:dyDescent="0.25">
      <c r="A1091" s="1" t="s">
        <v>800</v>
      </c>
      <c r="B1091" s="1" t="s">
        <v>801</v>
      </c>
      <c r="C1091" s="1" t="s">
        <v>11</v>
      </c>
      <c r="D1091" s="1" t="s">
        <v>802</v>
      </c>
      <c r="E1091" t="b">
        <v>0</v>
      </c>
      <c r="F1091" s="1" t="s">
        <v>542</v>
      </c>
      <c r="G1091" s="1" t="s">
        <v>55</v>
      </c>
      <c r="H1091" s="1" t="s">
        <v>803</v>
      </c>
      <c r="I1091" s="1" t="s">
        <v>55</v>
      </c>
    </row>
    <row r="1092" spans="1:9" x14ac:dyDescent="0.25">
      <c r="A1092" s="1" t="s">
        <v>2949</v>
      </c>
      <c r="B1092" s="1" t="s">
        <v>2950</v>
      </c>
      <c r="C1092" s="1" t="s">
        <v>19</v>
      </c>
      <c r="D1092" s="1" t="s">
        <v>111</v>
      </c>
      <c r="E1092" t="b">
        <v>0</v>
      </c>
      <c r="F1092" s="1" t="s">
        <v>1027</v>
      </c>
      <c r="G1092" s="1" t="s">
        <v>2951</v>
      </c>
      <c r="H1092" s="1" t="s">
        <v>2952</v>
      </c>
      <c r="I1092" s="1" t="s">
        <v>2953</v>
      </c>
    </row>
    <row r="1093" spans="1:9" x14ac:dyDescent="0.25">
      <c r="A1093" s="1" t="s">
        <v>2954</v>
      </c>
      <c r="B1093" s="1" t="s">
        <v>2955</v>
      </c>
      <c r="C1093" s="1" t="s">
        <v>11</v>
      </c>
      <c r="D1093" s="1" t="s">
        <v>111</v>
      </c>
      <c r="E1093" t="b">
        <v>0</v>
      </c>
      <c r="F1093" s="1" t="s">
        <v>1027</v>
      </c>
      <c r="G1093" s="1" t="s">
        <v>2956</v>
      </c>
      <c r="H1093" s="1" t="s">
        <v>2957</v>
      </c>
      <c r="I1093" s="1" t="s">
        <v>2958</v>
      </c>
    </row>
    <row r="1094" spans="1:9" x14ac:dyDescent="0.25">
      <c r="A1094" s="1" t="s">
        <v>2954</v>
      </c>
      <c r="B1094" s="1" t="s">
        <v>2959</v>
      </c>
      <c r="C1094" s="1" t="s">
        <v>11</v>
      </c>
      <c r="D1094" s="1" t="s">
        <v>111</v>
      </c>
      <c r="E1094" t="b">
        <v>0</v>
      </c>
      <c r="F1094" s="1" t="s">
        <v>1027</v>
      </c>
      <c r="G1094" s="1" t="s">
        <v>2956</v>
      </c>
      <c r="H1094" s="1" t="s">
        <v>2957</v>
      </c>
      <c r="I1094" s="1" t="s">
        <v>2958</v>
      </c>
    </row>
    <row r="1095" spans="1:9" x14ac:dyDescent="0.25">
      <c r="A1095" s="1" t="s">
        <v>2954</v>
      </c>
      <c r="B1095" s="1" t="s">
        <v>2960</v>
      </c>
      <c r="C1095" s="1" t="s">
        <v>11</v>
      </c>
      <c r="D1095" s="1" t="s">
        <v>111</v>
      </c>
      <c r="E1095" t="b">
        <v>0</v>
      </c>
      <c r="F1095" s="1" t="s">
        <v>1027</v>
      </c>
      <c r="G1095" s="1" t="s">
        <v>2956</v>
      </c>
      <c r="H1095" s="1" t="s">
        <v>2957</v>
      </c>
      <c r="I1095" s="1" t="s">
        <v>2958</v>
      </c>
    </row>
    <row r="1096" spans="1:9" x14ac:dyDescent="0.25">
      <c r="A1096" s="1" t="s">
        <v>2954</v>
      </c>
      <c r="B1096" s="1" t="s">
        <v>2961</v>
      </c>
      <c r="C1096" s="1" t="s">
        <v>19</v>
      </c>
      <c r="D1096" s="1" t="s">
        <v>111</v>
      </c>
      <c r="E1096" t="b">
        <v>0</v>
      </c>
      <c r="F1096" s="1" t="s">
        <v>1027</v>
      </c>
      <c r="G1096" s="1" t="s">
        <v>2962</v>
      </c>
      <c r="H1096" s="1" t="s">
        <v>2963</v>
      </c>
      <c r="I1096" s="1" t="s">
        <v>2964</v>
      </c>
    </row>
    <row r="1097" spans="1:9" x14ac:dyDescent="0.25">
      <c r="A1097" s="1" t="s">
        <v>2965</v>
      </c>
      <c r="B1097" s="1" t="s">
        <v>2966</v>
      </c>
      <c r="C1097" s="1" t="s">
        <v>75</v>
      </c>
      <c r="D1097" s="1" t="s">
        <v>111</v>
      </c>
      <c r="E1097" t="b">
        <v>1</v>
      </c>
      <c r="F1097" s="1" t="s">
        <v>1027</v>
      </c>
      <c r="G1097" s="1" t="s">
        <v>2967</v>
      </c>
      <c r="H1097" s="1" t="s">
        <v>2968</v>
      </c>
      <c r="I1097" s="1" t="s">
        <v>2969</v>
      </c>
    </row>
    <row r="1098" spans="1:9" x14ac:dyDescent="0.25">
      <c r="A1098" s="1" t="s">
        <v>804</v>
      </c>
      <c r="B1098" s="1" t="s">
        <v>805</v>
      </c>
      <c r="C1098" s="1" t="s">
        <v>19</v>
      </c>
      <c r="D1098" s="1" t="s">
        <v>550</v>
      </c>
      <c r="E1098" t="b">
        <v>0</v>
      </c>
      <c r="F1098" s="1" t="s">
        <v>542</v>
      </c>
      <c r="G1098" s="1" t="s">
        <v>806</v>
      </c>
      <c r="H1098" s="1" t="s">
        <v>807</v>
      </c>
      <c r="I1098" s="1" t="s">
        <v>808</v>
      </c>
    </row>
    <row r="1099" spans="1:9" x14ac:dyDescent="0.25">
      <c r="A1099" s="1" t="s">
        <v>2015</v>
      </c>
      <c r="B1099" s="1" t="s">
        <v>2016</v>
      </c>
      <c r="C1099" s="1" t="s">
        <v>11</v>
      </c>
      <c r="D1099" s="1" t="s">
        <v>2017</v>
      </c>
      <c r="E1099" t="b">
        <v>0</v>
      </c>
      <c r="F1099" s="1" t="s">
        <v>1027</v>
      </c>
      <c r="G1099" s="1" t="s">
        <v>2018</v>
      </c>
      <c r="H1099" s="1" t="s">
        <v>2019</v>
      </c>
      <c r="I1099" s="1" t="s">
        <v>2020</v>
      </c>
    </row>
    <row r="1100" spans="1:9" x14ac:dyDescent="0.25">
      <c r="A1100" s="1" t="s">
        <v>2970</v>
      </c>
      <c r="B1100" s="1" t="s">
        <v>2971</v>
      </c>
      <c r="C1100" s="1" t="s">
        <v>4</v>
      </c>
      <c r="D1100" s="1" t="s">
        <v>111</v>
      </c>
      <c r="E1100" t="b">
        <v>1</v>
      </c>
      <c r="F1100" s="1" t="s">
        <v>1027</v>
      </c>
      <c r="G1100" s="1" t="s">
        <v>2972</v>
      </c>
      <c r="H1100" s="1" t="s">
        <v>2973</v>
      </c>
      <c r="I1100" s="1" t="s">
        <v>2974</v>
      </c>
    </row>
    <row r="1101" spans="1:9" x14ac:dyDescent="0.25">
      <c r="A1101" s="1" t="s">
        <v>2970</v>
      </c>
      <c r="B1101" s="1" t="s">
        <v>2975</v>
      </c>
      <c r="C1101" s="1" t="s">
        <v>4</v>
      </c>
      <c r="D1101" s="1" t="s">
        <v>111</v>
      </c>
      <c r="E1101" t="b">
        <v>1</v>
      </c>
      <c r="F1101" s="1" t="s">
        <v>1027</v>
      </c>
      <c r="G1101" s="1" t="s">
        <v>2972</v>
      </c>
      <c r="H1101" s="1" t="s">
        <v>2973</v>
      </c>
      <c r="I1101" s="1" t="s">
        <v>2974</v>
      </c>
    </row>
    <row r="1102" spans="1:9" x14ac:dyDescent="0.25">
      <c r="A1102" s="1" t="s">
        <v>2970</v>
      </c>
      <c r="B1102" s="1" t="s">
        <v>2976</v>
      </c>
      <c r="C1102" s="1" t="s">
        <v>4</v>
      </c>
      <c r="D1102" s="1" t="s">
        <v>111</v>
      </c>
      <c r="E1102" t="b">
        <v>1</v>
      </c>
      <c r="F1102" s="1" t="s">
        <v>1027</v>
      </c>
      <c r="G1102" s="1" t="s">
        <v>2972</v>
      </c>
      <c r="H1102" s="1" t="s">
        <v>2973</v>
      </c>
      <c r="I1102" s="1" t="s">
        <v>2974</v>
      </c>
    </row>
    <row r="1103" spans="1:9" x14ac:dyDescent="0.25">
      <c r="A1103" s="1" t="s">
        <v>2970</v>
      </c>
      <c r="B1103" s="1" t="s">
        <v>2977</v>
      </c>
      <c r="C1103" s="1" t="s">
        <v>4</v>
      </c>
      <c r="D1103" s="1" t="s">
        <v>111</v>
      </c>
      <c r="E1103" t="b">
        <v>1</v>
      </c>
      <c r="F1103" s="1" t="s">
        <v>1027</v>
      </c>
      <c r="G1103" s="1" t="s">
        <v>2972</v>
      </c>
      <c r="H1103" s="1" t="s">
        <v>2973</v>
      </c>
      <c r="I1103" s="1" t="s">
        <v>2974</v>
      </c>
    </row>
    <row r="1104" spans="1:9" x14ac:dyDescent="0.25">
      <c r="A1104" s="1" t="s">
        <v>2970</v>
      </c>
      <c r="B1104" s="1" t="s">
        <v>2978</v>
      </c>
      <c r="C1104" s="1" t="s">
        <v>4</v>
      </c>
      <c r="D1104" s="1" t="s">
        <v>111</v>
      </c>
      <c r="E1104" t="b">
        <v>1</v>
      </c>
      <c r="F1104" s="1" t="s">
        <v>1027</v>
      </c>
      <c r="G1104" s="1" t="s">
        <v>2972</v>
      </c>
      <c r="H1104" s="1" t="s">
        <v>2973</v>
      </c>
      <c r="I1104" s="1" t="s">
        <v>2974</v>
      </c>
    </row>
    <row r="1105" spans="1:9" x14ac:dyDescent="0.25">
      <c r="A1105" s="1" t="s">
        <v>2970</v>
      </c>
      <c r="B1105" s="1" t="s">
        <v>2979</v>
      </c>
      <c r="C1105" s="1" t="s">
        <v>4</v>
      </c>
      <c r="D1105" s="1" t="s">
        <v>111</v>
      </c>
      <c r="E1105" t="b">
        <v>1</v>
      </c>
      <c r="F1105" s="1" t="s">
        <v>1027</v>
      </c>
      <c r="G1105" s="1" t="s">
        <v>2972</v>
      </c>
      <c r="H1105" s="1" t="s">
        <v>2973</v>
      </c>
      <c r="I1105" s="1" t="s">
        <v>2974</v>
      </c>
    </row>
    <row r="1106" spans="1:9" x14ac:dyDescent="0.25">
      <c r="A1106" s="1" t="s">
        <v>2970</v>
      </c>
      <c r="B1106" s="1" t="s">
        <v>2980</v>
      </c>
      <c r="C1106" s="1" t="s">
        <v>4</v>
      </c>
      <c r="D1106" s="1" t="s">
        <v>111</v>
      </c>
      <c r="E1106" t="b">
        <v>1</v>
      </c>
      <c r="F1106" s="1" t="s">
        <v>1027</v>
      </c>
      <c r="G1106" s="1" t="s">
        <v>2972</v>
      </c>
      <c r="H1106" s="1" t="s">
        <v>2973</v>
      </c>
      <c r="I1106" s="1" t="s">
        <v>2974</v>
      </c>
    </row>
    <row r="1107" spans="1:9" x14ac:dyDescent="0.25">
      <c r="A1107" s="1" t="s">
        <v>2970</v>
      </c>
      <c r="B1107" s="1" t="s">
        <v>2981</v>
      </c>
      <c r="C1107" s="1" t="s">
        <v>4</v>
      </c>
      <c r="D1107" s="1" t="s">
        <v>111</v>
      </c>
      <c r="E1107" t="b">
        <v>1</v>
      </c>
      <c r="F1107" s="1" t="s">
        <v>1027</v>
      </c>
      <c r="G1107" s="1" t="s">
        <v>2972</v>
      </c>
      <c r="H1107" s="1" t="s">
        <v>2973</v>
      </c>
      <c r="I1107" s="1" t="s">
        <v>2974</v>
      </c>
    </row>
    <row r="1108" spans="1:9" x14ac:dyDescent="0.25">
      <c r="A1108" s="1" t="s">
        <v>2970</v>
      </c>
      <c r="B1108" s="1" t="s">
        <v>2982</v>
      </c>
      <c r="C1108" s="1" t="s">
        <v>4</v>
      </c>
      <c r="D1108" s="1" t="s">
        <v>111</v>
      </c>
      <c r="E1108" t="b">
        <v>1</v>
      </c>
      <c r="F1108" s="1" t="s">
        <v>1027</v>
      </c>
      <c r="G1108" s="1" t="s">
        <v>2972</v>
      </c>
      <c r="H1108" s="1" t="s">
        <v>2973</v>
      </c>
      <c r="I1108" s="1" t="s">
        <v>2974</v>
      </c>
    </row>
    <row r="1109" spans="1:9" x14ac:dyDescent="0.25">
      <c r="A1109" s="1" t="s">
        <v>2970</v>
      </c>
      <c r="B1109" s="1" t="s">
        <v>2983</v>
      </c>
      <c r="C1109" s="1" t="s">
        <v>4</v>
      </c>
      <c r="D1109" s="1" t="s">
        <v>111</v>
      </c>
      <c r="E1109" t="b">
        <v>1</v>
      </c>
      <c r="F1109" s="1" t="s">
        <v>1027</v>
      </c>
      <c r="G1109" s="1" t="s">
        <v>2972</v>
      </c>
      <c r="H1109" s="1" t="s">
        <v>2973</v>
      </c>
      <c r="I1109" s="1" t="s">
        <v>2974</v>
      </c>
    </row>
    <row r="1110" spans="1:9" x14ac:dyDescent="0.25">
      <c r="A1110" s="1" t="s">
        <v>2970</v>
      </c>
      <c r="B1110" s="1" t="s">
        <v>2984</v>
      </c>
      <c r="C1110" s="1" t="s">
        <v>19</v>
      </c>
      <c r="D1110" s="1" t="s">
        <v>111</v>
      </c>
      <c r="E1110" t="b">
        <v>0</v>
      </c>
      <c r="F1110" s="1" t="s">
        <v>1027</v>
      </c>
      <c r="G1110" s="1" t="s">
        <v>2985</v>
      </c>
      <c r="H1110" s="1" t="s">
        <v>2986</v>
      </c>
      <c r="I1110" s="1" t="s">
        <v>2987</v>
      </c>
    </row>
    <row r="1111" spans="1:9" x14ac:dyDescent="0.25">
      <c r="A1111" s="1" t="s">
        <v>2970</v>
      </c>
      <c r="B1111" s="1" t="s">
        <v>2988</v>
      </c>
      <c r="C1111" s="1" t="s">
        <v>19</v>
      </c>
      <c r="D1111" s="1" t="s">
        <v>111</v>
      </c>
      <c r="E1111" t="b">
        <v>0</v>
      </c>
      <c r="F1111" s="1" t="s">
        <v>1027</v>
      </c>
      <c r="G1111" s="1" t="s">
        <v>2985</v>
      </c>
      <c r="H1111" s="1" t="s">
        <v>2986</v>
      </c>
      <c r="I1111" s="1" t="s">
        <v>2987</v>
      </c>
    </row>
    <row r="1112" spans="1:9" x14ac:dyDescent="0.25">
      <c r="A1112" s="1" t="s">
        <v>2970</v>
      </c>
      <c r="B1112" s="1" t="s">
        <v>2989</v>
      </c>
      <c r="C1112" s="1" t="s">
        <v>19</v>
      </c>
      <c r="D1112" s="1" t="s">
        <v>111</v>
      </c>
      <c r="E1112" t="b">
        <v>0</v>
      </c>
      <c r="F1112" s="1" t="s">
        <v>1027</v>
      </c>
      <c r="G1112" s="1" t="s">
        <v>2985</v>
      </c>
      <c r="H1112" s="1" t="s">
        <v>2986</v>
      </c>
      <c r="I1112" s="1" t="s">
        <v>2987</v>
      </c>
    </row>
    <row r="1113" spans="1:9" x14ac:dyDescent="0.25">
      <c r="A1113" s="1" t="s">
        <v>2970</v>
      </c>
      <c r="B1113" s="1" t="s">
        <v>2990</v>
      </c>
      <c r="C1113" s="1" t="s">
        <v>19</v>
      </c>
      <c r="D1113" s="1" t="s">
        <v>111</v>
      </c>
      <c r="E1113" t="b">
        <v>0</v>
      </c>
      <c r="F1113" s="1" t="s">
        <v>1027</v>
      </c>
      <c r="G1113" s="1" t="s">
        <v>2986</v>
      </c>
      <c r="H1113" s="1" t="s">
        <v>2991</v>
      </c>
      <c r="I1113" s="1" t="s">
        <v>2992</v>
      </c>
    </row>
    <row r="1114" spans="1:9" x14ac:dyDescent="0.25">
      <c r="A1114" s="1" t="s">
        <v>2970</v>
      </c>
      <c r="B1114" s="1" t="s">
        <v>2993</v>
      </c>
      <c r="C1114" s="1" t="s">
        <v>19</v>
      </c>
      <c r="D1114" s="1" t="s">
        <v>111</v>
      </c>
      <c r="E1114" t="b">
        <v>0</v>
      </c>
      <c r="F1114" s="1" t="s">
        <v>1027</v>
      </c>
      <c r="G1114" s="1" t="s">
        <v>2994</v>
      </c>
      <c r="H1114" s="1" t="s">
        <v>2995</v>
      </c>
      <c r="I1114" s="1" t="s">
        <v>2996</v>
      </c>
    </row>
    <row r="1115" spans="1:9" x14ac:dyDescent="0.25">
      <c r="A1115" s="1" t="s">
        <v>330</v>
      </c>
      <c r="B1115" s="1" t="s">
        <v>331</v>
      </c>
      <c r="C1115" s="1" t="s">
        <v>75</v>
      </c>
      <c r="D1115" s="1" t="s">
        <v>12</v>
      </c>
      <c r="E1115" t="b">
        <v>0</v>
      </c>
      <c r="F1115" s="1" t="s">
        <v>13</v>
      </c>
      <c r="G1115" s="1" t="s">
        <v>332</v>
      </c>
      <c r="H1115" s="1" t="s">
        <v>333</v>
      </c>
      <c r="I1115" s="1" t="s">
        <v>334</v>
      </c>
    </row>
    <row r="1116" spans="1:9" x14ac:dyDescent="0.25">
      <c r="A1116" s="1" t="s">
        <v>330</v>
      </c>
      <c r="B1116" s="1" t="s">
        <v>335</v>
      </c>
      <c r="C1116" s="1" t="s">
        <v>75</v>
      </c>
      <c r="D1116" s="1" t="s">
        <v>12</v>
      </c>
      <c r="E1116" t="b">
        <v>0</v>
      </c>
      <c r="F1116" s="1" t="s">
        <v>13</v>
      </c>
      <c r="G1116" s="1" t="s">
        <v>336</v>
      </c>
      <c r="H1116" s="1" t="s">
        <v>337</v>
      </c>
      <c r="I1116" s="1" t="s">
        <v>338</v>
      </c>
    </row>
    <row r="1117" spans="1:9" x14ac:dyDescent="0.25">
      <c r="A1117" s="1" t="s">
        <v>330</v>
      </c>
      <c r="B1117" s="1" t="s">
        <v>339</v>
      </c>
      <c r="C1117" s="1" t="s">
        <v>75</v>
      </c>
      <c r="D1117" s="1" t="s">
        <v>12</v>
      </c>
      <c r="E1117" t="b">
        <v>0</v>
      </c>
      <c r="F1117" s="1" t="s">
        <v>13</v>
      </c>
      <c r="G1117" s="1" t="s">
        <v>340</v>
      </c>
      <c r="H1117" s="1" t="s">
        <v>341</v>
      </c>
      <c r="I1117" s="1" t="s">
        <v>342</v>
      </c>
    </row>
    <row r="1118" spans="1:9" x14ac:dyDescent="0.25">
      <c r="A1118" s="1" t="s">
        <v>330</v>
      </c>
      <c r="B1118" s="1" t="s">
        <v>2021</v>
      </c>
      <c r="C1118" s="1" t="s">
        <v>11</v>
      </c>
      <c r="D1118" s="1" t="s">
        <v>12</v>
      </c>
      <c r="E1118" t="b">
        <v>0</v>
      </c>
      <c r="F1118" s="1" t="s">
        <v>1027</v>
      </c>
      <c r="G1118" s="1" t="s">
        <v>2022</v>
      </c>
      <c r="H1118" s="1" t="s">
        <v>2023</v>
      </c>
      <c r="I1118" s="1" t="s">
        <v>2024</v>
      </c>
    </row>
    <row r="1119" spans="1:9" x14ac:dyDescent="0.25">
      <c r="A1119" s="1" t="s">
        <v>2997</v>
      </c>
      <c r="B1119" s="1" t="s">
        <v>2998</v>
      </c>
      <c r="C1119" s="1" t="s">
        <v>1229</v>
      </c>
      <c r="D1119" s="1" t="s">
        <v>519</v>
      </c>
      <c r="E1119" t="b">
        <v>0</v>
      </c>
      <c r="F1119" s="1" t="s">
        <v>1027</v>
      </c>
      <c r="G1119" s="1" t="s">
        <v>55</v>
      </c>
      <c r="H1119" s="1" t="s">
        <v>2999</v>
      </c>
      <c r="I1119" s="1" t="s">
        <v>55</v>
      </c>
    </row>
    <row r="1120" spans="1:9" x14ac:dyDescent="0.25">
      <c r="A1120" s="1" t="s">
        <v>809</v>
      </c>
      <c r="B1120" s="1" t="s">
        <v>810</v>
      </c>
      <c r="C1120" s="1" t="s">
        <v>123</v>
      </c>
      <c r="D1120" s="1" t="s">
        <v>519</v>
      </c>
      <c r="E1120" t="b">
        <v>0</v>
      </c>
      <c r="F1120" s="1" t="s">
        <v>542</v>
      </c>
      <c r="G1120" s="1" t="s">
        <v>55</v>
      </c>
      <c r="H1120" s="1" t="s">
        <v>811</v>
      </c>
      <c r="I1120" s="1" t="s">
        <v>55</v>
      </c>
    </row>
    <row r="1121" spans="1:9" x14ac:dyDescent="0.25">
      <c r="A1121" s="1" t="s">
        <v>2025</v>
      </c>
      <c r="B1121" s="1" t="s">
        <v>2026</v>
      </c>
      <c r="C1121" s="1" t="s">
        <v>11</v>
      </c>
      <c r="D1121" s="1" t="s">
        <v>136</v>
      </c>
      <c r="E1121" t="b">
        <v>0</v>
      </c>
      <c r="F1121" s="1" t="s">
        <v>1027</v>
      </c>
      <c r="G1121" s="1" t="s">
        <v>2027</v>
      </c>
      <c r="H1121" s="1" t="s">
        <v>2028</v>
      </c>
      <c r="I1121" s="1" t="s">
        <v>2029</v>
      </c>
    </row>
    <row r="1122" spans="1:9" x14ac:dyDescent="0.25">
      <c r="A1122" s="1" t="s">
        <v>3000</v>
      </c>
      <c r="B1122" s="1" t="s">
        <v>3001</v>
      </c>
      <c r="C1122" s="1" t="s">
        <v>60</v>
      </c>
      <c r="D1122" s="1" t="s">
        <v>167</v>
      </c>
      <c r="E1122" t="b">
        <v>0</v>
      </c>
      <c r="F1122" s="1" t="s">
        <v>1027</v>
      </c>
      <c r="G1122" s="1" t="s">
        <v>3002</v>
      </c>
      <c r="H1122" s="1" t="s">
        <v>3003</v>
      </c>
      <c r="I1122" s="1" t="s">
        <v>3004</v>
      </c>
    </row>
    <row r="1123" spans="1:9" x14ac:dyDescent="0.25">
      <c r="A1123" s="1" t="s">
        <v>3000</v>
      </c>
      <c r="B1123" s="1" t="s">
        <v>3005</v>
      </c>
      <c r="C1123" s="1" t="s">
        <v>60</v>
      </c>
      <c r="D1123" s="1" t="s">
        <v>167</v>
      </c>
      <c r="E1123" t="b">
        <v>0</v>
      </c>
      <c r="F1123" s="1" t="s">
        <v>1027</v>
      </c>
      <c r="G1123" s="1" t="s">
        <v>3002</v>
      </c>
      <c r="H1123" s="1" t="s">
        <v>3003</v>
      </c>
      <c r="I1123" s="1" t="s">
        <v>3004</v>
      </c>
    </row>
    <row r="1124" spans="1:9" x14ac:dyDescent="0.25">
      <c r="A1124" s="1" t="s">
        <v>3000</v>
      </c>
      <c r="B1124" s="1" t="s">
        <v>3006</v>
      </c>
      <c r="C1124" s="1" t="s">
        <v>60</v>
      </c>
      <c r="D1124" s="1" t="s">
        <v>167</v>
      </c>
      <c r="E1124" t="b">
        <v>0</v>
      </c>
      <c r="F1124" s="1" t="s">
        <v>1027</v>
      </c>
      <c r="G1124" s="1" t="s">
        <v>3002</v>
      </c>
      <c r="H1124" s="1" t="s">
        <v>3003</v>
      </c>
      <c r="I1124" s="1" t="s">
        <v>3004</v>
      </c>
    </row>
    <row r="1125" spans="1:9" x14ac:dyDescent="0.25">
      <c r="A1125" s="1" t="s">
        <v>3000</v>
      </c>
      <c r="B1125" s="1" t="s">
        <v>3007</v>
      </c>
      <c r="C1125" s="1" t="s">
        <v>60</v>
      </c>
      <c r="D1125" s="1" t="s">
        <v>167</v>
      </c>
      <c r="E1125" t="b">
        <v>0</v>
      </c>
      <c r="F1125" s="1" t="s">
        <v>1027</v>
      </c>
      <c r="G1125" s="1" t="s">
        <v>3002</v>
      </c>
      <c r="H1125" s="1" t="s">
        <v>3003</v>
      </c>
      <c r="I1125" s="1" t="s">
        <v>3004</v>
      </c>
    </row>
    <row r="1126" spans="1:9" x14ac:dyDescent="0.25">
      <c r="A1126" s="1" t="s">
        <v>517</v>
      </c>
      <c r="B1126" s="1" t="s">
        <v>518</v>
      </c>
      <c r="C1126" s="1" t="s">
        <v>75</v>
      </c>
      <c r="D1126" s="1" t="s">
        <v>519</v>
      </c>
      <c r="E1126" t="b">
        <v>0</v>
      </c>
      <c r="F1126" s="1" t="s">
        <v>13</v>
      </c>
      <c r="G1126" s="1" t="s">
        <v>520</v>
      </c>
      <c r="H1126" s="1" t="s">
        <v>521</v>
      </c>
      <c r="I1126" s="1" t="s">
        <v>522</v>
      </c>
    </row>
    <row r="1127" spans="1:9" x14ac:dyDescent="0.25">
      <c r="A1127" s="1" t="s">
        <v>517</v>
      </c>
      <c r="B1127" s="1" t="s">
        <v>1009</v>
      </c>
      <c r="C1127" s="1" t="s">
        <v>123</v>
      </c>
      <c r="D1127" s="1" t="s">
        <v>519</v>
      </c>
      <c r="E1127" t="b">
        <v>0</v>
      </c>
      <c r="F1127" s="1" t="s">
        <v>542</v>
      </c>
      <c r="G1127" s="1" t="s">
        <v>1010</v>
      </c>
      <c r="H1127" s="1" t="s">
        <v>1011</v>
      </c>
      <c r="I1127" s="1" t="s">
        <v>1012</v>
      </c>
    </row>
    <row r="1128" spans="1:9" x14ac:dyDescent="0.25">
      <c r="A1128" s="1" t="s">
        <v>517</v>
      </c>
      <c r="B1128" s="1" t="s">
        <v>518</v>
      </c>
      <c r="C1128" s="1" t="s">
        <v>123</v>
      </c>
      <c r="D1128" s="1" t="s">
        <v>519</v>
      </c>
      <c r="E1128" t="b">
        <v>0</v>
      </c>
      <c r="F1128" s="1" t="s">
        <v>542</v>
      </c>
      <c r="G1128" s="1" t="s">
        <v>1013</v>
      </c>
      <c r="H1128" s="1" t="s">
        <v>1014</v>
      </c>
      <c r="I1128" s="1" t="s">
        <v>1015</v>
      </c>
    </row>
    <row r="1129" spans="1:9" x14ac:dyDescent="0.25">
      <c r="A1129" s="1" t="s">
        <v>2030</v>
      </c>
      <c r="B1129" s="1" t="s">
        <v>2031</v>
      </c>
      <c r="C1129" s="1" t="s">
        <v>123</v>
      </c>
      <c r="D1129" s="1" t="s">
        <v>111</v>
      </c>
      <c r="E1129" t="b">
        <v>0</v>
      </c>
      <c r="F1129" s="1" t="s">
        <v>1027</v>
      </c>
      <c r="G1129" s="1" t="s">
        <v>2032</v>
      </c>
      <c r="H1129" s="1" t="s">
        <v>2033</v>
      </c>
      <c r="I1129" s="1" t="s">
        <v>2034</v>
      </c>
    </row>
    <row r="1130" spans="1:9" x14ac:dyDescent="0.25">
      <c r="A1130" s="1" t="s">
        <v>2030</v>
      </c>
      <c r="B1130" s="1" t="s">
        <v>2035</v>
      </c>
      <c r="C1130" s="1" t="s">
        <v>123</v>
      </c>
      <c r="D1130" s="1" t="s">
        <v>111</v>
      </c>
      <c r="E1130" t="b">
        <v>0</v>
      </c>
      <c r="F1130" s="1" t="s">
        <v>1027</v>
      </c>
      <c r="G1130" s="1" t="s">
        <v>2036</v>
      </c>
      <c r="H1130" s="1" t="s">
        <v>2037</v>
      </c>
      <c r="I1130" s="1" t="s">
        <v>2038</v>
      </c>
    </row>
    <row r="1131" spans="1:9" x14ac:dyDescent="0.25">
      <c r="A1131" s="1" t="s">
        <v>2030</v>
      </c>
      <c r="B1131" s="1" t="s">
        <v>2039</v>
      </c>
      <c r="C1131" s="1" t="s">
        <v>123</v>
      </c>
      <c r="D1131" s="1" t="s">
        <v>111</v>
      </c>
      <c r="E1131" t="b">
        <v>0</v>
      </c>
      <c r="F1131" s="1" t="s">
        <v>1027</v>
      </c>
      <c r="G1131" s="1" t="s">
        <v>2036</v>
      </c>
      <c r="H1131" s="1" t="s">
        <v>2037</v>
      </c>
      <c r="I1131" s="1" t="s">
        <v>2038</v>
      </c>
    </row>
    <row r="1132" spans="1:9" x14ac:dyDescent="0.25">
      <c r="A1132" s="1" t="s">
        <v>1016</v>
      </c>
      <c r="B1132" s="1" t="s">
        <v>1017</v>
      </c>
      <c r="C1132" s="1" t="s">
        <v>123</v>
      </c>
      <c r="D1132" s="1" t="s">
        <v>111</v>
      </c>
      <c r="E1132" t="b">
        <v>0</v>
      </c>
      <c r="F1132" s="1" t="s">
        <v>542</v>
      </c>
      <c r="G1132" s="1" t="s">
        <v>55</v>
      </c>
      <c r="H1132" s="1" t="s">
        <v>1018</v>
      </c>
      <c r="I1132" s="1" t="s">
        <v>55</v>
      </c>
    </row>
    <row r="1133" spans="1:9" x14ac:dyDescent="0.25">
      <c r="A1133" s="1" t="s">
        <v>1016</v>
      </c>
      <c r="B1133" s="1" t="s">
        <v>1019</v>
      </c>
      <c r="C1133" s="1" t="s">
        <v>123</v>
      </c>
      <c r="D1133" s="1" t="s">
        <v>111</v>
      </c>
      <c r="E1133" t="b">
        <v>0</v>
      </c>
      <c r="F1133" s="1" t="s">
        <v>542</v>
      </c>
      <c r="G1133" s="1" t="s">
        <v>55</v>
      </c>
      <c r="H1133" s="1" t="s">
        <v>1018</v>
      </c>
      <c r="I1133" s="1" t="s">
        <v>55</v>
      </c>
    </row>
    <row r="1134" spans="1:9" x14ac:dyDescent="0.25">
      <c r="A1134" s="1" t="s">
        <v>812</v>
      </c>
      <c r="B1134" s="1" t="s">
        <v>813</v>
      </c>
      <c r="C1134" s="1" t="s">
        <v>19</v>
      </c>
      <c r="D1134" s="1" t="s">
        <v>519</v>
      </c>
      <c r="E1134" t="b">
        <v>0</v>
      </c>
      <c r="F1134" s="1" t="s">
        <v>542</v>
      </c>
      <c r="G1134" s="1" t="s">
        <v>814</v>
      </c>
      <c r="H1134" s="1" t="s">
        <v>815</v>
      </c>
      <c r="I1134" s="1" t="s">
        <v>55</v>
      </c>
    </row>
    <row r="1135" spans="1:9" x14ac:dyDescent="0.25">
      <c r="A1135" s="1" t="s">
        <v>3008</v>
      </c>
      <c r="B1135" s="1" t="s">
        <v>3009</v>
      </c>
      <c r="C1135" s="1" t="s">
        <v>19</v>
      </c>
      <c r="D1135" s="1" t="s">
        <v>12</v>
      </c>
      <c r="E1135" t="b">
        <v>0</v>
      </c>
      <c r="F1135" s="1" t="s">
        <v>1027</v>
      </c>
      <c r="G1135" s="1" t="s">
        <v>3010</v>
      </c>
      <c r="H1135" s="1" t="s">
        <v>3011</v>
      </c>
      <c r="I1135" s="1" t="s">
        <v>3012</v>
      </c>
    </row>
    <row r="1136" spans="1:9" x14ac:dyDescent="0.25">
      <c r="A1136" s="1" t="s">
        <v>3008</v>
      </c>
      <c r="B1136" s="1" t="s">
        <v>3009</v>
      </c>
      <c r="C1136" s="1" t="s">
        <v>19</v>
      </c>
      <c r="D1136" s="1" t="s">
        <v>12</v>
      </c>
      <c r="E1136" t="b">
        <v>0</v>
      </c>
      <c r="F1136" s="1" t="s">
        <v>1027</v>
      </c>
      <c r="G1136" s="1" t="s">
        <v>3013</v>
      </c>
      <c r="H1136" s="1" t="s">
        <v>3014</v>
      </c>
      <c r="I1136" s="1" t="s">
        <v>3015</v>
      </c>
    </row>
    <row r="1137" spans="1:9" x14ac:dyDescent="0.25">
      <c r="A1137" s="1" t="s">
        <v>3008</v>
      </c>
      <c r="B1137" s="1" t="s">
        <v>3009</v>
      </c>
      <c r="C1137" s="1" t="s">
        <v>11</v>
      </c>
      <c r="D1137" s="1" t="s">
        <v>12</v>
      </c>
      <c r="E1137" t="b">
        <v>0</v>
      </c>
      <c r="F1137" s="1" t="s">
        <v>1027</v>
      </c>
      <c r="G1137" s="1" t="s">
        <v>3014</v>
      </c>
      <c r="H1137" s="1" t="s">
        <v>3016</v>
      </c>
      <c r="I1137" s="1" t="s">
        <v>3017</v>
      </c>
    </row>
    <row r="1138" spans="1:9" x14ac:dyDescent="0.25">
      <c r="A1138" s="1" t="s">
        <v>2040</v>
      </c>
      <c r="B1138" s="1" t="s">
        <v>2041</v>
      </c>
      <c r="C1138" s="1" t="s">
        <v>60</v>
      </c>
      <c r="D1138" s="1" t="s">
        <v>61</v>
      </c>
      <c r="E1138" t="b">
        <v>0</v>
      </c>
      <c r="F1138" s="1" t="s">
        <v>1027</v>
      </c>
      <c r="G1138" s="1" t="s">
        <v>2042</v>
      </c>
      <c r="H1138" s="1" t="s">
        <v>2043</v>
      </c>
      <c r="I1138" s="1" t="s">
        <v>2044</v>
      </c>
    </row>
    <row r="1139" spans="1:9" x14ac:dyDescent="0.25">
      <c r="A1139" s="1" t="s">
        <v>816</v>
      </c>
      <c r="B1139" s="1" t="s">
        <v>817</v>
      </c>
      <c r="C1139" s="1" t="s">
        <v>789</v>
      </c>
      <c r="D1139" s="1" t="s">
        <v>669</v>
      </c>
      <c r="E1139" t="b">
        <v>0</v>
      </c>
      <c r="F1139" s="1" t="s">
        <v>542</v>
      </c>
      <c r="G1139" s="1" t="s">
        <v>818</v>
      </c>
      <c r="H1139" s="1" t="s">
        <v>819</v>
      </c>
      <c r="I1139" s="1" t="s">
        <v>55</v>
      </c>
    </row>
    <row r="1140" spans="1:9" x14ac:dyDescent="0.25">
      <c r="A1140" s="1" t="s">
        <v>820</v>
      </c>
      <c r="B1140" s="1" t="s">
        <v>821</v>
      </c>
      <c r="C1140" s="1" t="s">
        <v>19</v>
      </c>
      <c r="D1140" s="1" t="s">
        <v>111</v>
      </c>
      <c r="E1140" t="b">
        <v>0</v>
      </c>
      <c r="F1140" s="1" t="s">
        <v>542</v>
      </c>
      <c r="G1140" s="1" t="s">
        <v>822</v>
      </c>
      <c r="H1140" s="1" t="s">
        <v>823</v>
      </c>
      <c r="I1140" s="1" t="s">
        <v>55</v>
      </c>
    </row>
    <row r="1141" spans="1:9" x14ac:dyDescent="0.25">
      <c r="A1141" s="1" t="s">
        <v>820</v>
      </c>
      <c r="B1141" s="1" t="s">
        <v>824</v>
      </c>
      <c r="C1141" s="1" t="s">
        <v>19</v>
      </c>
      <c r="D1141" s="1" t="s">
        <v>111</v>
      </c>
      <c r="E1141" t="b">
        <v>0</v>
      </c>
      <c r="F1141" s="1" t="s">
        <v>542</v>
      </c>
      <c r="G1141" s="1" t="s">
        <v>822</v>
      </c>
      <c r="H1141" s="1" t="s">
        <v>823</v>
      </c>
      <c r="I1141" s="1" t="s">
        <v>55</v>
      </c>
    </row>
    <row r="1142" spans="1:9" x14ac:dyDescent="0.25">
      <c r="A1142" s="1" t="s">
        <v>820</v>
      </c>
      <c r="B1142" s="1" t="s">
        <v>825</v>
      </c>
      <c r="C1142" s="1" t="s">
        <v>19</v>
      </c>
      <c r="D1142" s="1" t="s">
        <v>111</v>
      </c>
      <c r="E1142" t="b">
        <v>0</v>
      </c>
      <c r="F1142" s="1" t="s">
        <v>542</v>
      </c>
      <c r="G1142" s="1" t="s">
        <v>822</v>
      </c>
      <c r="H1142" s="1" t="s">
        <v>823</v>
      </c>
      <c r="I1142" s="1" t="s">
        <v>55</v>
      </c>
    </row>
    <row r="1143" spans="1:9" x14ac:dyDescent="0.25">
      <c r="A1143" s="1" t="s">
        <v>3018</v>
      </c>
      <c r="B1143" s="1" t="s">
        <v>3019</v>
      </c>
      <c r="C1143" s="1" t="s">
        <v>4</v>
      </c>
      <c r="D1143" s="1" t="s">
        <v>12</v>
      </c>
      <c r="E1143" t="b">
        <v>1</v>
      </c>
      <c r="F1143" s="1" t="s">
        <v>1027</v>
      </c>
      <c r="G1143" s="1" t="s">
        <v>3020</v>
      </c>
      <c r="H1143" s="1" t="s">
        <v>3021</v>
      </c>
      <c r="I1143" s="1" t="s">
        <v>3022</v>
      </c>
    </row>
    <row r="1144" spans="1:9" x14ac:dyDescent="0.25">
      <c r="A1144" s="1" t="s">
        <v>3018</v>
      </c>
      <c r="B1144" s="1" t="s">
        <v>3023</v>
      </c>
      <c r="C1144" s="1" t="s">
        <v>4</v>
      </c>
      <c r="D1144" s="1" t="s">
        <v>111</v>
      </c>
      <c r="E1144" t="b">
        <v>1</v>
      </c>
      <c r="F1144" s="1" t="s">
        <v>1027</v>
      </c>
      <c r="G1144" s="1" t="s">
        <v>3020</v>
      </c>
      <c r="H1144" s="1" t="s">
        <v>3021</v>
      </c>
      <c r="I1144" s="1" t="s">
        <v>3022</v>
      </c>
    </row>
    <row r="1145" spans="1:9" x14ac:dyDescent="0.25">
      <c r="A1145" s="1" t="s">
        <v>3018</v>
      </c>
      <c r="B1145" s="1" t="s">
        <v>3024</v>
      </c>
      <c r="C1145" s="1" t="s">
        <v>4</v>
      </c>
      <c r="D1145" s="1" t="s">
        <v>111</v>
      </c>
      <c r="E1145" t="b">
        <v>1</v>
      </c>
      <c r="F1145" s="1" t="s">
        <v>1027</v>
      </c>
      <c r="G1145" s="1" t="s">
        <v>3020</v>
      </c>
      <c r="H1145" s="1" t="s">
        <v>3021</v>
      </c>
      <c r="I1145" s="1" t="s">
        <v>3022</v>
      </c>
    </row>
    <row r="1146" spans="1:9" x14ac:dyDescent="0.25">
      <c r="A1146" s="1" t="s">
        <v>3018</v>
      </c>
      <c r="B1146" s="1" t="s">
        <v>3025</v>
      </c>
      <c r="C1146" s="1" t="s">
        <v>19</v>
      </c>
      <c r="D1146" s="1" t="s">
        <v>20</v>
      </c>
      <c r="E1146" t="b">
        <v>0</v>
      </c>
      <c r="F1146" s="1" t="s">
        <v>1027</v>
      </c>
      <c r="G1146" s="1" t="s">
        <v>3026</v>
      </c>
      <c r="H1146" s="1" t="s">
        <v>3027</v>
      </c>
      <c r="I1146" s="1" t="s">
        <v>3028</v>
      </c>
    </row>
    <row r="1147" spans="1:9" x14ac:dyDescent="0.25">
      <c r="A1147" s="1" t="s">
        <v>3018</v>
      </c>
      <c r="B1147" s="1" t="s">
        <v>3023</v>
      </c>
      <c r="C1147" s="1" t="s">
        <v>19</v>
      </c>
      <c r="D1147" s="1" t="s">
        <v>111</v>
      </c>
      <c r="E1147" t="b">
        <v>0</v>
      </c>
      <c r="F1147" s="1" t="s">
        <v>1027</v>
      </c>
      <c r="G1147" s="1" t="s">
        <v>3029</v>
      </c>
      <c r="H1147" s="1" t="s">
        <v>3030</v>
      </c>
      <c r="I1147" s="1" t="s">
        <v>3031</v>
      </c>
    </row>
    <row r="1148" spans="1:9" x14ac:dyDescent="0.25">
      <c r="A1148" s="1" t="s">
        <v>3018</v>
      </c>
      <c r="B1148" s="1" t="s">
        <v>3024</v>
      </c>
      <c r="C1148" s="1" t="s">
        <v>19</v>
      </c>
      <c r="D1148" s="1" t="s">
        <v>111</v>
      </c>
      <c r="E1148" t="b">
        <v>0</v>
      </c>
      <c r="F1148" s="1" t="s">
        <v>1027</v>
      </c>
      <c r="G1148" s="1" t="s">
        <v>3029</v>
      </c>
      <c r="H1148" s="1" t="s">
        <v>3030</v>
      </c>
      <c r="I1148" s="1" t="s">
        <v>3031</v>
      </c>
    </row>
    <row r="1149" spans="1:9" x14ac:dyDescent="0.25">
      <c r="A1149" s="1" t="s">
        <v>3018</v>
      </c>
      <c r="B1149" s="1" t="s">
        <v>3019</v>
      </c>
      <c r="C1149" s="1" t="s">
        <v>19</v>
      </c>
      <c r="D1149" s="1" t="s">
        <v>12</v>
      </c>
      <c r="E1149" t="b">
        <v>0</v>
      </c>
      <c r="F1149" s="1" t="s">
        <v>1027</v>
      </c>
      <c r="G1149" s="1" t="s">
        <v>3030</v>
      </c>
      <c r="H1149" s="1" t="s">
        <v>3032</v>
      </c>
      <c r="I1149" s="1" t="s">
        <v>3033</v>
      </c>
    </row>
    <row r="1150" spans="1:9" x14ac:dyDescent="0.25">
      <c r="A1150" s="1" t="s">
        <v>3018</v>
      </c>
      <c r="B1150" s="1" t="s">
        <v>3019</v>
      </c>
      <c r="C1150" s="1" t="s">
        <v>19</v>
      </c>
      <c r="D1150" s="1" t="s">
        <v>12</v>
      </c>
      <c r="E1150" t="b">
        <v>0</v>
      </c>
      <c r="F1150" s="1" t="s">
        <v>1027</v>
      </c>
      <c r="G1150" s="1" t="s">
        <v>3034</v>
      </c>
      <c r="H1150" s="1" t="s">
        <v>3035</v>
      </c>
      <c r="I1150" s="1" t="s">
        <v>55</v>
      </c>
    </row>
    <row r="1151" spans="1:9" x14ac:dyDescent="0.25">
      <c r="A1151" s="1" t="s">
        <v>523</v>
      </c>
      <c r="B1151" s="1" t="s">
        <v>524</v>
      </c>
      <c r="C1151" s="1" t="s">
        <v>123</v>
      </c>
      <c r="D1151" s="1" t="s">
        <v>12</v>
      </c>
      <c r="E1151" t="b">
        <v>0</v>
      </c>
      <c r="F1151" s="1" t="s">
        <v>13</v>
      </c>
      <c r="G1151" s="1" t="s">
        <v>525</v>
      </c>
      <c r="H1151" s="1" t="s">
        <v>526</v>
      </c>
      <c r="I1151" s="1" t="s">
        <v>527</v>
      </c>
    </row>
    <row r="1152" spans="1:9" x14ac:dyDescent="0.25">
      <c r="A1152" s="1" t="s">
        <v>1020</v>
      </c>
      <c r="B1152" s="1" t="s">
        <v>1021</v>
      </c>
      <c r="C1152" s="1" t="s">
        <v>11</v>
      </c>
      <c r="D1152" s="1" t="s">
        <v>111</v>
      </c>
      <c r="E1152" t="b">
        <v>0</v>
      </c>
      <c r="F1152" s="1" t="s">
        <v>542</v>
      </c>
      <c r="G1152" s="1" t="s">
        <v>1022</v>
      </c>
      <c r="H1152" s="1" t="s">
        <v>1023</v>
      </c>
      <c r="I1152" s="1" t="s">
        <v>1024</v>
      </c>
    </row>
    <row r="1153" spans="1:9" x14ac:dyDescent="0.25">
      <c r="A1153" s="1" t="s">
        <v>1020</v>
      </c>
      <c r="B1153" s="1" t="s">
        <v>3036</v>
      </c>
      <c r="C1153" s="1" t="s">
        <v>440</v>
      </c>
      <c r="D1153" s="1" t="s">
        <v>111</v>
      </c>
      <c r="E1153" t="b">
        <v>0</v>
      </c>
      <c r="F1153" s="1" t="s">
        <v>1027</v>
      </c>
      <c r="G1153" s="1" t="s">
        <v>55</v>
      </c>
      <c r="H1153" s="1" t="s">
        <v>3037</v>
      </c>
      <c r="I1153" s="1" t="s">
        <v>3038</v>
      </c>
    </row>
    <row r="1154" spans="1:9" x14ac:dyDescent="0.25">
      <c r="A1154" s="1" t="s">
        <v>3039</v>
      </c>
      <c r="B1154" s="1" t="s">
        <v>3040</v>
      </c>
      <c r="C1154" s="1" t="s">
        <v>19</v>
      </c>
      <c r="D1154" s="1" t="s">
        <v>12</v>
      </c>
      <c r="E1154" t="b">
        <v>0</v>
      </c>
      <c r="F1154" s="1" t="s">
        <v>1027</v>
      </c>
      <c r="G1154" s="1" t="s">
        <v>55</v>
      </c>
      <c r="H1154" s="1" t="s">
        <v>3041</v>
      </c>
      <c r="I1154" s="1" t="s">
        <v>3042</v>
      </c>
    </row>
    <row r="1155" spans="1:9" x14ac:dyDescent="0.25">
      <c r="A1155" s="1" t="s">
        <v>343</v>
      </c>
      <c r="B1155" s="1" t="s">
        <v>344</v>
      </c>
      <c r="C1155" s="1" t="s">
        <v>123</v>
      </c>
      <c r="D1155" s="1" t="s">
        <v>61</v>
      </c>
      <c r="E1155" t="b">
        <v>0</v>
      </c>
      <c r="F1155" s="1" t="s">
        <v>13</v>
      </c>
      <c r="G1155" s="1" t="s">
        <v>345</v>
      </c>
      <c r="H1155" s="1" t="s">
        <v>346</v>
      </c>
      <c r="I1155" s="1" t="s">
        <v>347</v>
      </c>
    </row>
    <row r="1156" spans="1:9" x14ac:dyDescent="0.25">
      <c r="A1156" s="1" t="s">
        <v>343</v>
      </c>
      <c r="B1156" s="1" t="s">
        <v>348</v>
      </c>
      <c r="C1156" s="1" t="s">
        <v>123</v>
      </c>
      <c r="D1156" s="1" t="s">
        <v>61</v>
      </c>
      <c r="E1156" t="b">
        <v>0</v>
      </c>
      <c r="F1156" s="1" t="s">
        <v>13</v>
      </c>
      <c r="G1156" s="1" t="s">
        <v>349</v>
      </c>
      <c r="H1156" s="1" t="s">
        <v>350</v>
      </c>
      <c r="I1156" s="1" t="s">
        <v>351</v>
      </c>
    </row>
    <row r="1157" spans="1:9" x14ac:dyDescent="0.25">
      <c r="A1157" s="1" t="s">
        <v>343</v>
      </c>
      <c r="B1157" s="1" t="s">
        <v>352</v>
      </c>
      <c r="C1157" s="1" t="s">
        <v>123</v>
      </c>
      <c r="D1157" s="1" t="s">
        <v>61</v>
      </c>
      <c r="E1157" t="b">
        <v>0</v>
      </c>
      <c r="F1157" s="1" t="s">
        <v>13</v>
      </c>
      <c r="G1157" s="1" t="s">
        <v>353</v>
      </c>
      <c r="H1157" s="1" t="s">
        <v>354</v>
      </c>
      <c r="I1157" s="1" t="s">
        <v>355</v>
      </c>
    </row>
    <row r="1158" spans="1:9" x14ac:dyDescent="0.25">
      <c r="A1158" s="1" t="s">
        <v>343</v>
      </c>
      <c r="B1158" s="1" t="s">
        <v>131</v>
      </c>
      <c r="C1158" s="1" t="s">
        <v>123</v>
      </c>
      <c r="D1158" s="1" t="s">
        <v>61</v>
      </c>
      <c r="E1158" t="b">
        <v>0</v>
      </c>
      <c r="F1158" s="1" t="s">
        <v>13</v>
      </c>
      <c r="G1158" s="1" t="s">
        <v>356</v>
      </c>
      <c r="H1158" s="1" t="s">
        <v>357</v>
      </c>
      <c r="I1158" s="1" t="s">
        <v>358</v>
      </c>
    </row>
    <row r="1159" spans="1:9" x14ac:dyDescent="0.25">
      <c r="A1159" s="1" t="s">
        <v>3043</v>
      </c>
      <c r="B1159" s="1" t="s">
        <v>3044</v>
      </c>
      <c r="C1159" s="1" t="s">
        <v>19</v>
      </c>
      <c r="D1159" s="1" t="s">
        <v>111</v>
      </c>
      <c r="E1159" t="b">
        <v>0</v>
      </c>
      <c r="F1159" s="1" t="s">
        <v>1027</v>
      </c>
      <c r="G1159" s="1" t="s">
        <v>3045</v>
      </c>
      <c r="H1159" s="1" t="s">
        <v>3046</v>
      </c>
      <c r="I1159" s="1" t="s">
        <v>55</v>
      </c>
    </row>
    <row r="1160" spans="1:9" x14ac:dyDescent="0.25">
      <c r="A1160" s="1" t="s">
        <v>3047</v>
      </c>
      <c r="B1160" s="1" t="s">
        <v>3048</v>
      </c>
      <c r="C1160" s="1" t="s">
        <v>11</v>
      </c>
      <c r="D1160" s="1" t="s">
        <v>111</v>
      </c>
      <c r="E1160" t="b">
        <v>0</v>
      </c>
      <c r="F1160" s="1" t="s">
        <v>1027</v>
      </c>
      <c r="G1160" s="1" t="s">
        <v>3049</v>
      </c>
      <c r="H1160" s="1" t="s">
        <v>3050</v>
      </c>
      <c r="I1160" s="1" t="s">
        <v>3051</v>
      </c>
    </row>
    <row r="1161" spans="1:9" x14ac:dyDescent="0.25">
      <c r="A1161" s="1" t="s">
        <v>3047</v>
      </c>
      <c r="B1161" s="1" t="s">
        <v>3052</v>
      </c>
      <c r="C1161" s="1" t="s">
        <v>11</v>
      </c>
      <c r="D1161" s="1" t="s">
        <v>111</v>
      </c>
      <c r="E1161" t="b">
        <v>0</v>
      </c>
      <c r="F1161" s="1" t="s">
        <v>1027</v>
      </c>
      <c r="G1161" s="1" t="s">
        <v>3049</v>
      </c>
      <c r="H1161" s="1" t="s">
        <v>3050</v>
      </c>
      <c r="I1161" s="1" t="s">
        <v>3051</v>
      </c>
    </row>
    <row r="1162" spans="1:9" x14ac:dyDescent="0.25">
      <c r="A1162" s="1" t="s">
        <v>3047</v>
      </c>
      <c r="B1162" s="1" t="s">
        <v>3053</v>
      </c>
      <c r="C1162" s="1" t="s">
        <v>11</v>
      </c>
      <c r="D1162" s="1" t="s">
        <v>111</v>
      </c>
      <c r="E1162" t="b">
        <v>0</v>
      </c>
      <c r="F1162" s="1" t="s">
        <v>1027</v>
      </c>
      <c r="G1162" s="1" t="s">
        <v>3049</v>
      </c>
      <c r="H1162" s="1" t="s">
        <v>3050</v>
      </c>
      <c r="I1162" s="1" t="s">
        <v>3051</v>
      </c>
    </row>
    <row r="1163" spans="1:9" x14ac:dyDescent="0.25">
      <c r="A1163" s="1" t="s">
        <v>3047</v>
      </c>
      <c r="B1163" s="1" t="s">
        <v>3054</v>
      </c>
      <c r="C1163" s="1" t="s">
        <v>11</v>
      </c>
      <c r="D1163" s="1" t="s">
        <v>111</v>
      </c>
      <c r="E1163" t="b">
        <v>0</v>
      </c>
      <c r="F1163" s="1" t="s">
        <v>1027</v>
      </c>
      <c r="G1163" s="1" t="s">
        <v>3055</v>
      </c>
      <c r="H1163" s="1" t="s">
        <v>3056</v>
      </c>
      <c r="I1163" s="1" t="s">
        <v>3057</v>
      </c>
    </row>
    <row r="1164" spans="1:9" x14ac:dyDescent="0.25">
      <c r="A1164" s="1" t="s">
        <v>3047</v>
      </c>
      <c r="B1164" s="1" t="s">
        <v>3058</v>
      </c>
      <c r="C1164" s="1" t="s">
        <v>11</v>
      </c>
      <c r="D1164" s="1" t="s">
        <v>111</v>
      </c>
      <c r="E1164" t="b">
        <v>0</v>
      </c>
      <c r="F1164" s="1" t="s">
        <v>1027</v>
      </c>
      <c r="G1164" s="1" t="s">
        <v>3059</v>
      </c>
      <c r="H1164" s="1" t="s">
        <v>3060</v>
      </c>
      <c r="I1164" s="1" t="s">
        <v>3061</v>
      </c>
    </row>
    <row r="1165" spans="1:9" x14ac:dyDescent="0.25">
      <c r="A1165" s="1" t="s">
        <v>3047</v>
      </c>
      <c r="B1165" s="1" t="s">
        <v>3062</v>
      </c>
      <c r="C1165" s="1" t="s">
        <v>11</v>
      </c>
      <c r="D1165" s="1" t="s">
        <v>111</v>
      </c>
      <c r="E1165" t="b">
        <v>0</v>
      </c>
      <c r="F1165" s="1" t="s">
        <v>1027</v>
      </c>
      <c r="G1165" s="1" t="s">
        <v>3063</v>
      </c>
      <c r="H1165" s="1" t="s">
        <v>3064</v>
      </c>
      <c r="I1165" s="1" t="s">
        <v>3065</v>
      </c>
    </row>
    <row r="1166" spans="1:9" x14ac:dyDescent="0.25">
      <c r="A1166" s="1" t="s">
        <v>3047</v>
      </c>
      <c r="B1166" s="1" t="s">
        <v>3066</v>
      </c>
      <c r="C1166" s="1" t="s">
        <v>11</v>
      </c>
      <c r="D1166" s="1" t="s">
        <v>111</v>
      </c>
      <c r="E1166" t="b">
        <v>0</v>
      </c>
      <c r="F1166" s="1" t="s">
        <v>1027</v>
      </c>
      <c r="G1166" s="1" t="s">
        <v>3067</v>
      </c>
      <c r="H1166" s="1" t="s">
        <v>3068</v>
      </c>
      <c r="I1166" s="1" t="s">
        <v>3069</v>
      </c>
    </row>
    <row r="1167" spans="1:9" x14ac:dyDescent="0.25">
      <c r="A1167" s="1" t="s">
        <v>3047</v>
      </c>
      <c r="B1167" s="1" t="s">
        <v>3070</v>
      </c>
      <c r="C1167" s="1" t="s">
        <v>11</v>
      </c>
      <c r="D1167" s="1" t="s">
        <v>12</v>
      </c>
      <c r="E1167" t="b">
        <v>0</v>
      </c>
      <c r="F1167" s="1" t="s">
        <v>1027</v>
      </c>
      <c r="G1167" s="1" t="s">
        <v>3071</v>
      </c>
      <c r="H1167" s="1" t="s">
        <v>3072</v>
      </c>
      <c r="I1167" s="1" t="s">
        <v>3073</v>
      </c>
    </row>
    <row r="1168" spans="1:9" x14ac:dyDescent="0.25">
      <c r="A1168" s="1" t="s">
        <v>826</v>
      </c>
      <c r="B1168" s="1" t="s">
        <v>827</v>
      </c>
      <c r="C1168" s="1" t="s">
        <v>11</v>
      </c>
      <c r="D1168" s="1" t="s">
        <v>111</v>
      </c>
      <c r="E1168" t="b">
        <v>0</v>
      </c>
      <c r="F1168" s="1" t="s">
        <v>542</v>
      </c>
      <c r="G1168" s="1" t="s">
        <v>55</v>
      </c>
      <c r="H1168" s="1" t="s">
        <v>828</v>
      </c>
      <c r="I1168" s="1" t="s">
        <v>55</v>
      </c>
    </row>
    <row r="1169" spans="1:9" x14ac:dyDescent="0.25">
      <c r="A1169" s="1" t="s">
        <v>359</v>
      </c>
      <c r="B1169" s="1" t="s">
        <v>360</v>
      </c>
      <c r="C1169" s="1" t="s">
        <v>123</v>
      </c>
      <c r="D1169" s="1" t="s">
        <v>61</v>
      </c>
      <c r="E1169" t="b">
        <v>0</v>
      </c>
      <c r="F1169" s="1" t="s">
        <v>13</v>
      </c>
      <c r="G1169" s="1" t="s">
        <v>361</v>
      </c>
      <c r="H1169" s="1" t="s">
        <v>362</v>
      </c>
      <c r="I1169" s="1" t="s">
        <v>363</v>
      </c>
    </row>
    <row r="1170" spans="1:9" x14ac:dyDescent="0.25">
      <c r="A1170" s="1" t="s">
        <v>364</v>
      </c>
      <c r="B1170" s="1" t="s">
        <v>365</v>
      </c>
      <c r="C1170" s="1" t="s">
        <v>60</v>
      </c>
      <c r="D1170" s="1" t="s">
        <v>111</v>
      </c>
      <c r="E1170" t="b">
        <v>0</v>
      </c>
      <c r="F1170" s="1" t="s">
        <v>13</v>
      </c>
      <c r="G1170" s="1" t="s">
        <v>366</v>
      </c>
      <c r="H1170" s="1" t="s">
        <v>367</v>
      </c>
      <c r="I1170" s="1" t="s">
        <v>368</v>
      </c>
    </row>
    <row r="1171" spans="1:9" x14ac:dyDescent="0.25">
      <c r="A1171" s="1" t="s">
        <v>364</v>
      </c>
      <c r="B1171" s="1" t="s">
        <v>369</v>
      </c>
      <c r="C1171" s="1" t="s">
        <v>60</v>
      </c>
      <c r="D1171" s="1" t="s">
        <v>111</v>
      </c>
      <c r="E1171" t="b">
        <v>0</v>
      </c>
      <c r="F1171" s="1" t="s">
        <v>13</v>
      </c>
      <c r="G1171" s="1" t="s">
        <v>366</v>
      </c>
      <c r="H1171" s="1" t="s">
        <v>367</v>
      </c>
      <c r="I1171" s="1" t="s">
        <v>368</v>
      </c>
    </row>
    <row r="1172" spans="1:9" x14ac:dyDescent="0.25">
      <c r="A1172" s="1" t="s">
        <v>370</v>
      </c>
      <c r="B1172" s="1" t="s">
        <v>371</v>
      </c>
      <c r="C1172" s="1" t="s">
        <v>60</v>
      </c>
      <c r="D1172" s="1" t="s">
        <v>61</v>
      </c>
      <c r="E1172" t="b">
        <v>0</v>
      </c>
      <c r="F1172" s="1" t="s">
        <v>13</v>
      </c>
      <c r="G1172" s="1" t="s">
        <v>372</v>
      </c>
      <c r="H1172" s="1" t="s">
        <v>373</v>
      </c>
      <c r="I1172" s="1" t="s">
        <v>374</v>
      </c>
    </row>
    <row r="1173" spans="1:9" x14ac:dyDescent="0.25">
      <c r="A1173" s="1" t="s">
        <v>370</v>
      </c>
      <c r="B1173" s="1" t="s">
        <v>375</v>
      </c>
      <c r="C1173" s="1" t="s">
        <v>60</v>
      </c>
      <c r="D1173" s="1" t="s">
        <v>61</v>
      </c>
      <c r="E1173" t="b">
        <v>0</v>
      </c>
      <c r="F1173" s="1" t="s">
        <v>13</v>
      </c>
      <c r="G1173" s="1" t="s">
        <v>372</v>
      </c>
      <c r="H1173" s="1" t="s">
        <v>373</v>
      </c>
      <c r="I1173" s="1" t="s">
        <v>374</v>
      </c>
    </row>
    <row r="1174" spans="1:9" x14ac:dyDescent="0.25">
      <c r="A1174" s="1" t="s">
        <v>370</v>
      </c>
      <c r="B1174" s="1" t="s">
        <v>376</v>
      </c>
      <c r="C1174" s="1" t="s">
        <v>60</v>
      </c>
      <c r="D1174" s="1" t="s">
        <v>61</v>
      </c>
      <c r="E1174" t="b">
        <v>0</v>
      </c>
      <c r="F1174" s="1" t="s">
        <v>13</v>
      </c>
      <c r="G1174" s="1" t="s">
        <v>372</v>
      </c>
      <c r="H1174" s="1" t="s">
        <v>373</v>
      </c>
      <c r="I1174" s="1" t="s">
        <v>374</v>
      </c>
    </row>
    <row r="1175" spans="1:9" x14ac:dyDescent="0.25">
      <c r="A1175" s="1" t="s">
        <v>370</v>
      </c>
      <c r="B1175" s="1" t="s">
        <v>377</v>
      </c>
      <c r="C1175" s="1" t="s">
        <v>60</v>
      </c>
      <c r="D1175" s="1" t="s">
        <v>61</v>
      </c>
      <c r="E1175" t="b">
        <v>0</v>
      </c>
      <c r="F1175" s="1" t="s">
        <v>13</v>
      </c>
      <c r="G1175" s="1" t="s">
        <v>372</v>
      </c>
      <c r="H1175" s="1" t="s">
        <v>373</v>
      </c>
      <c r="I1175" s="1" t="s">
        <v>374</v>
      </c>
    </row>
    <row r="1176" spans="1:9" x14ac:dyDescent="0.25">
      <c r="A1176" s="1" t="s">
        <v>370</v>
      </c>
      <c r="B1176" s="1" t="s">
        <v>371</v>
      </c>
      <c r="C1176" s="1" t="s">
        <v>19</v>
      </c>
      <c r="D1176" s="1" t="s">
        <v>61</v>
      </c>
      <c r="E1176" t="b">
        <v>0</v>
      </c>
      <c r="F1176" s="1" t="s">
        <v>1027</v>
      </c>
      <c r="G1176" s="1" t="s">
        <v>2045</v>
      </c>
      <c r="H1176" s="1" t="s">
        <v>2046</v>
      </c>
      <c r="I1176" s="1" t="s">
        <v>2047</v>
      </c>
    </row>
    <row r="1177" spans="1:9" x14ac:dyDescent="0.25">
      <c r="A1177" s="1" t="s">
        <v>370</v>
      </c>
      <c r="B1177" s="1" t="s">
        <v>2048</v>
      </c>
      <c r="C1177" s="1" t="s">
        <v>19</v>
      </c>
      <c r="D1177" s="1" t="s">
        <v>61</v>
      </c>
      <c r="E1177" t="b">
        <v>0</v>
      </c>
      <c r="F1177" s="1" t="s">
        <v>1027</v>
      </c>
      <c r="G1177" s="1" t="s">
        <v>2045</v>
      </c>
      <c r="H1177" s="1" t="s">
        <v>2046</v>
      </c>
      <c r="I1177" s="1" t="s">
        <v>2047</v>
      </c>
    </row>
    <row r="1178" spans="1:9" x14ac:dyDescent="0.25">
      <c r="A1178" s="1" t="s">
        <v>370</v>
      </c>
      <c r="B1178" s="1" t="s">
        <v>2049</v>
      </c>
      <c r="C1178" s="1" t="s">
        <v>19</v>
      </c>
      <c r="D1178" s="1" t="s">
        <v>61</v>
      </c>
      <c r="E1178" t="b">
        <v>0</v>
      </c>
      <c r="F1178" s="1" t="s">
        <v>1027</v>
      </c>
      <c r="G1178" s="1" t="s">
        <v>2045</v>
      </c>
      <c r="H1178" s="1" t="s">
        <v>2046</v>
      </c>
      <c r="I1178" s="1" t="s">
        <v>2047</v>
      </c>
    </row>
    <row r="1179" spans="1:9" x14ac:dyDescent="0.25">
      <c r="A1179" s="1" t="s">
        <v>370</v>
      </c>
      <c r="B1179" s="1" t="s">
        <v>375</v>
      </c>
      <c r="C1179" s="1" t="s">
        <v>19</v>
      </c>
      <c r="D1179" s="1" t="s">
        <v>61</v>
      </c>
      <c r="E1179" t="b">
        <v>0</v>
      </c>
      <c r="F1179" s="1" t="s">
        <v>1027</v>
      </c>
      <c r="G1179" s="1" t="s">
        <v>2050</v>
      </c>
      <c r="H1179" s="1" t="s">
        <v>2051</v>
      </c>
      <c r="I1179" s="1" t="s">
        <v>2052</v>
      </c>
    </row>
    <row r="1180" spans="1:9" x14ac:dyDescent="0.25">
      <c r="A1180" s="1" t="s">
        <v>370</v>
      </c>
      <c r="B1180" s="1" t="s">
        <v>376</v>
      </c>
      <c r="C1180" s="1" t="s">
        <v>19</v>
      </c>
      <c r="D1180" s="1" t="s">
        <v>61</v>
      </c>
      <c r="E1180" t="b">
        <v>0</v>
      </c>
      <c r="F1180" s="1" t="s">
        <v>1027</v>
      </c>
      <c r="G1180" s="1" t="s">
        <v>2050</v>
      </c>
      <c r="H1180" s="1" t="s">
        <v>2051</v>
      </c>
      <c r="I1180" s="1" t="s">
        <v>2052</v>
      </c>
    </row>
    <row r="1181" spans="1:9" x14ac:dyDescent="0.25">
      <c r="A1181" s="1" t="s">
        <v>370</v>
      </c>
      <c r="B1181" s="1" t="s">
        <v>377</v>
      </c>
      <c r="C1181" s="1" t="s">
        <v>19</v>
      </c>
      <c r="D1181" s="1" t="s">
        <v>61</v>
      </c>
      <c r="E1181" t="b">
        <v>0</v>
      </c>
      <c r="F1181" s="1" t="s">
        <v>1027</v>
      </c>
      <c r="G1181" s="1" t="s">
        <v>2050</v>
      </c>
      <c r="H1181" s="1" t="s">
        <v>2051</v>
      </c>
      <c r="I1181" s="1" t="s">
        <v>2052</v>
      </c>
    </row>
    <row r="1182" spans="1:9" x14ac:dyDescent="0.25">
      <c r="A1182" s="1" t="s">
        <v>370</v>
      </c>
      <c r="B1182" s="1" t="s">
        <v>371</v>
      </c>
      <c r="C1182" s="1" t="s">
        <v>19</v>
      </c>
      <c r="D1182" s="1" t="s">
        <v>61</v>
      </c>
      <c r="E1182" t="b">
        <v>0</v>
      </c>
      <c r="F1182" s="1" t="s">
        <v>1027</v>
      </c>
      <c r="G1182" s="1" t="s">
        <v>2051</v>
      </c>
      <c r="H1182" s="1" t="s">
        <v>2052</v>
      </c>
      <c r="I1182" s="1" t="s">
        <v>55</v>
      </c>
    </row>
    <row r="1183" spans="1:9" x14ac:dyDescent="0.25">
      <c r="A1183" s="1" t="s">
        <v>370</v>
      </c>
      <c r="B1183" s="1" t="s">
        <v>2048</v>
      </c>
      <c r="C1183" s="1" t="s">
        <v>19</v>
      </c>
      <c r="D1183" s="1" t="s">
        <v>61</v>
      </c>
      <c r="E1183" t="b">
        <v>0</v>
      </c>
      <c r="F1183" s="1" t="s">
        <v>1027</v>
      </c>
      <c r="G1183" s="1" t="s">
        <v>2051</v>
      </c>
      <c r="H1183" s="1" t="s">
        <v>2052</v>
      </c>
      <c r="I1183" s="1" t="s">
        <v>55</v>
      </c>
    </row>
    <row r="1184" spans="1:9" x14ac:dyDescent="0.25">
      <c r="A1184" s="1" t="s">
        <v>370</v>
      </c>
      <c r="B1184" s="1" t="s">
        <v>2049</v>
      </c>
      <c r="C1184" s="1" t="s">
        <v>19</v>
      </c>
      <c r="D1184" s="1" t="s">
        <v>61</v>
      </c>
      <c r="E1184" t="b">
        <v>0</v>
      </c>
      <c r="F1184" s="1" t="s">
        <v>1027</v>
      </c>
      <c r="G1184" s="1" t="s">
        <v>2051</v>
      </c>
      <c r="H1184" s="1" t="s">
        <v>2052</v>
      </c>
      <c r="I1184" s="1" t="s">
        <v>55</v>
      </c>
    </row>
    <row r="1185" spans="1:9" x14ac:dyDescent="0.25">
      <c r="A1185" s="1" t="s">
        <v>370</v>
      </c>
      <c r="B1185" s="1" t="s">
        <v>371</v>
      </c>
      <c r="C1185" s="1" t="s">
        <v>60</v>
      </c>
      <c r="D1185" s="1" t="s">
        <v>61</v>
      </c>
      <c r="E1185" t="b">
        <v>0</v>
      </c>
      <c r="F1185" s="1" t="s">
        <v>1027</v>
      </c>
      <c r="G1185" s="1" t="s">
        <v>2053</v>
      </c>
      <c r="H1185" s="1" t="s">
        <v>2054</v>
      </c>
      <c r="I1185" s="1" t="s">
        <v>2055</v>
      </c>
    </row>
    <row r="1186" spans="1:9" x14ac:dyDescent="0.25">
      <c r="A1186" s="1" t="s">
        <v>370</v>
      </c>
      <c r="B1186" s="1" t="s">
        <v>377</v>
      </c>
      <c r="C1186" s="1" t="s">
        <v>60</v>
      </c>
      <c r="D1186" s="1" t="s">
        <v>61</v>
      </c>
      <c r="E1186" t="b">
        <v>0</v>
      </c>
      <c r="F1186" s="1" t="s">
        <v>1027</v>
      </c>
      <c r="G1186" s="1" t="s">
        <v>2053</v>
      </c>
      <c r="H1186" s="1" t="s">
        <v>2054</v>
      </c>
      <c r="I1186" s="1" t="s">
        <v>2055</v>
      </c>
    </row>
    <row r="1187" spans="1:9" x14ac:dyDescent="0.25">
      <c r="A1187" s="1" t="s">
        <v>3074</v>
      </c>
      <c r="B1187" s="1" t="s">
        <v>3075</v>
      </c>
      <c r="C1187" s="1" t="s">
        <v>11</v>
      </c>
      <c r="D1187" s="1" t="s">
        <v>111</v>
      </c>
      <c r="E1187" t="b">
        <v>0</v>
      </c>
      <c r="F1187" s="1" t="s">
        <v>1027</v>
      </c>
      <c r="G1187" s="1" t="s">
        <v>3076</v>
      </c>
      <c r="H1187" s="1" t="s">
        <v>3077</v>
      </c>
      <c r="I1187" s="1" t="s">
        <v>3078</v>
      </c>
    </row>
    <row r="1188" spans="1:9" x14ac:dyDescent="0.25">
      <c r="A1188" s="1" t="s">
        <v>3079</v>
      </c>
      <c r="B1188" s="1" t="s">
        <v>3080</v>
      </c>
      <c r="C1188" s="1" t="s">
        <v>11</v>
      </c>
      <c r="D1188" s="1" t="s">
        <v>12</v>
      </c>
      <c r="E1188" t="b">
        <v>0</v>
      </c>
      <c r="F1188" s="1" t="s">
        <v>1027</v>
      </c>
      <c r="G1188" s="1" t="s">
        <v>3081</v>
      </c>
      <c r="H1188" s="1" t="s">
        <v>3082</v>
      </c>
      <c r="I1188" s="1" t="s">
        <v>3083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3BECE-16A7-49D8-8695-A1EBF93F02F6}">
  <dimension ref="A1:Z548"/>
  <sheetViews>
    <sheetView tabSelected="1" topLeftCell="A492" zoomScale="55" zoomScaleNormal="55" workbookViewId="0">
      <selection activeCell="B548" sqref="B548:Y548"/>
    </sheetView>
  </sheetViews>
  <sheetFormatPr defaultRowHeight="15" x14ac:dyDescent="0.25"/>
  <cols>
    <col min="1" max="1" width="17" customWidth="1"/>
    <col min="2" max="2" width="20.85546875" customWidth="1"/>
    <col min="3" max="3" width="14.5703125" customWidth="1"/>
    <col min="4" max="4" width="9.85546875" customWidth="1"/>
    <col min="5" max="5" width="10.42578125" customWidth="1"/>
    <col min="9" max="9" width="10.7109375" customWidth="1"/>
    <col min="11" max="11" width="12.5703125" customWidth="1"/>
    <col min="12" max="12" width="12.28515625" customWidth="1"/>
    <col min="14" max="14" width="21" customWidth="1"/>
    <col min="16" max="16" width="9.7109375" customWidth="1"/>
    <col min="18" max="18" width="13.42578125" customWidth="1"/>
    <col min="19" max="19" width="11.28515625" customWidth="1"/>
    <col min="25" max="25" width="9.42578125" customWidth="1"/>
  </cols>
  <sheetData>
    <row r="1" spans="1:26" x14ac:dyDescent="0.25">
      <c r="A1" t="s">
        <v>0</v>
      </c>
      <c r="B1" t="s">
        <v>1563</v>
      </c>
      <c r="C1" t="s">
        <v>588</v>
      </c>
      <c r="D1" t="s">
        <v>20</v>
      </c>
      <c r="E1" t="s">
        <v>1622</v>
      </c>
      <c r="F1" t="s">
        <v>878</v>
      </c>
      <c r="G1" t="s">
        <v>519</v>
      </c>
      <c r="H1" t="s">
        <v>802</v>
      </c>
      <c r="I1" t="s">
        <v>2173</v>
      </c>
      <c r="J1" t="s">
        <v>111</v>
      </c>
      <c r="K1" t="s">
        <v>3533</v>
      </c>
      <c r="L1" t="s">
        <v>669</v>
      </c>
      <c r="M1" t="s">
        <v>919</v>
      </c>
      <c r="N1" t="s">
        <v>167</v>
      </c>
      <c r="O1" t="s">
        <v>772</v>
      </c>
      <c r="P1" t="s">
        <v>61</v>
      </c>
      <c r="Q1" t="s">
        <v>841</v>
      </c>
      <c r="R1" t="s">
        <v>3135</v>
      </c>
      <c r="S1" t="s">
        <v>510</v>
      </c>
      <c r="T1" t="s">
        <v>2017</v>
      </c>
      <c r="U1" t="s">
        <v>12</v>
      </c>
      <c r="V1" t="s">
        <v>550</v>
      </c>
      <c r="W1" t="s">
        <v>28</v>
      </c>
      <c r="X1" t="s">
        <v>76</v>
      </c>
      <c r="Y1" t="s">
        <v>136</v>
      </c>
      <c r="Z1" s="7" t="s">
        <v>3084</v>
      </c>
    </row>
    <row r="2" spans="1:26" x14ac:dyDescent="0.25">
      <c r="A2" t="s">
        <v>4846</v>
      </c>
      <c r="B2">
        <v>0</v>
      </c>
      <c r="C2">
        <v>0</v>
      </c>
      <c r="D2">
        <v>0</v>
      </c>
      <c r="E2">
        <v>0</v>
      </c>
      <c r="F2">
        <v>0</v>
      </c>
      <c r="G2">
        <v>0</v>
      </c>
      <c r="H2">
        <v>0</v>
      </c>
      <c r="I2">
        <v>0</v>
      </c>
      <c r="J2">
        <v>0</v>
      </c>
      <c r="K2">
        <v>0</v>
      </c>
      <c r="L2">
        <v>0</v>
      </c>
      <c r="M2">
        <v>0</v>
      </c>
      <c r="N2">
        <v>0</v>
      </c>
      <c r="O2">
        <v>0</v>
      </c>
      <c r="P2">
        <v>0</v>
      </c>
      <c r="Q2">
        <v>0</v>
      </c>
      <c r="R2">
        <v>0</v>
      </c>
      <c r="S2">
        <v>0</v>
      </c>
      <c r="T2">
        <v>0</v>
      </c>
      <c r="U2">
        <v>0</v>
      </c>
      <c r="V2">
        <v>0</v>
      </c>
      <c r="W2">
        <v>0</v>
      </c>
      <c r="X2">
        <v>2</v>
      </c>
      <c r="Y2">
        <v>0</v>
      </c>
      <c r="Z2" s="7">
        <f>SUM(Table18[[#This Row],[IGSR/1000 Genomes]:[RefSeq]])</f>
        <v>2</v>
      </c>
    </row>
    <row r="3" spans="1:26" x14ac:dyDescent="0.25">
      <c r="A3" t="s">
        <v>5238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1</v>
      </c>
      <c r="Z3" s="7">
        <f>SUM(Table18[[#This Row],[IGSR/1000 Genomes]:[RefSeq]])</f>
        <v>1</v>
      </c>
    </row>
    <row r="4" spans="1:26" x14ac:dyDescent="0.25">
      <c r="A4" t="s">
        <v>3345</v>
      </c>
      <c r="B4">
        <v>0</v>
      </c>
      <c r="C4">
        <v>0</v>
      </c>
      <c r="D4">
        <v>0</v>
      </c>
      <c r="E4">
        <v>0</v>
      </c>
      <c r="F4">
        <v>0</v>
      </c>
      <c r="G4">
        <v>0</v>
      </c>
      <c r="H4">
        <v>0</v>
      </c>
      <c r="I4">
        <v>0</v>
      </c>
      <c r="J4">
        <v>4</v>
      </c>
      <c r="K4">
        <v>0</v>
      </c>
      <c r="L4">
        <v>0</v>
      </c>
      <c r="M4">
        <v>0</v>
      </c>
      <c r="N4">
        <v>0</v>
      </c>
      <c r="O4">
        <v>0</v>
      </c>
      <c r="P4">
        <v>0</v>
      </c>
      <c r="Q4">
        <v>0</v>
      </c>
      <c r="R4">
        <v>0</v>
      </c>
      <c r="S4">
        <v>0</v>
      </c>
      <c r="T4">
        <v>0</v>
      </c>
      <c r="U4">
        <v>0</v>
      </c>
      <c r="V4">
        <v>0</v>
      </c>
      <c r="W4">
        <v>0</v>
      </c>
      <c r="X4">
        <v>0</v>
      </c>
      <c r="Y4">
        <v>0</v>
      </c>
      <c r="Z4" s="7">
        <f>SUM(Table18[[#This Row],[IGSR/1000 Genomes]:[RefSeq]])</f>
        <v>4</v>
      </c>
    </row>
    <row r="5" spans="1:26" x14ac:dyDescent="0.25">
      <c r="A5" t="s">
        <v>1310</v>
      </c>
      <c r="B5">
        <v>0</v>
      </c>
      <c r="C5">
        <v>0</v>
      </c>
      <c r="D5">
        <v>0</v>
      </c>
      <c r="E5">
        <v>0</v>
      </c>
      <c r="F5">
        <v>0</v>
      </c>
      <c r="G5">
        <v>0</v>
      </c>
      <c r="H5">
        <v>0</v>
      </c>
      <c r="I5">
        <v>0</v>
      </c>
      <c r="J5">
        <v>1</v>
      </c>
      <c r="K5">
        <v>0</v>
      </c>
      <c r="L5">
        <v>0</v>
      </c>
      <c r="M5">
        <v>0</v>
      </c>
      <c r="N5">
        <v>0</v>
      </c>
      <c r="O5">
        <v>0</v>
      </c>
      <c r="P5">
        <v>0</v>
      </c>
      <c r="Q5">
        <v>0</v>
      </c>
      <c r="R5">
        <v>0</v>
      </c>
      <c r="S5">
        <v>0</v>
      </c>
      <c r="T5">
        <v>0</v>
      </c>
      <c r="U5">
        <v>0</v>
      </c>
      <c r="V5">
        <v>0</v>
      </c>
      <c r="W5">
        <v>0</v>
      </c>
      <c r="X5">
        <v>0</v>
      </c>
      <c r="Y5">
        <v>0</v>
      </c>
      <c r="Z5" s="7">
        <f>SUM(Table18[[#This Row],[IGSR/1000 Genomes]:[RefSeq]])</f>
        <v>1</v>
      </c>
    </row>
    <row r="6" spans="1:26" x14ac:dyDescent="0.25">
      <c r="A6" t="s">
        <v>3192</v>
      </c>
      <c r="B6">
        <v>0</v>
      </c>
      <c r="C6">
        <v>0</v>
      </c>
      <c r="D6">
        <v>0</v>
      </c>
      <c r="E6">
        <v>0</v>
      </c>
      <c r="F6">
        <v>0</v>
      </c>
      <c r="G6">
        <v>0</v>
      </c>
      <c r="H6">
        <v>0</v>
      </c>
      <c r="I6">
        <v>0</v>
      </c>
      <c r="J6">
        <v>1</v>
      </c>
      <c r="K6">
        <v>0</v>
      </c>
      <c r="L6">
        <v>0</v>
      </c>
      <c r="M6">
        <v>0</v>
      </c>
      <c r="N6">
        <v>0</v>
      </c>
      <c r="O6">
        <v>0</v>
      </c>
      <c r="P6">
        <v>0</v>
      </c>
      <c r="Q6">
        <v>0</v>
      </c>
      <c r="R6">
        <v>0</v>
      </c>
      <c r="S6">
        <v>0</v>
      </c>
      <c r="T6">
        <v>0</v>
      </c>
      <c r="U6">
        <v>0</v>
      </c>
      <c r="V6">
        <v>0</v>
      </c>
      <c r="W6">
        <v>0</v>
      </c>
      <c r="X6">
        <v>0</v>
      </c>
      <c r="Y6">
        <v>0</v>
      </c>
      <c r="Z6" s="7">
        <f>SUM(Table18[[#This Row],[IGSR/1000 Genomes]:[RefSeq]])</f>
        <v>1</v>
      </c>
    </row>
    <row r="7" spans="1:26" x14ac:dyDescent="0.25">
      <c r="A7" t="s">
        <v>2775</v>
      </c>
      <c r="B7">
        <v>0</v>
      </c>
      <c r="C7">
        <v>0</v>
      </c>
      <c r="D7">
        <v>0</v>
      </c>
      <c r="E7">
        <v>0</v>
      </c>
      <c r="F7">
        <v>0</v>
      </c>
      <c r="G7">
        <v>0</v>
      </c>
      <c r="H7">
        <v>0</v>
      </c>
      <c r="I7">
        <v>0</v>
      </c>
      <c r="J7">
        <v>1</v>
      </c>
      <c r="K7">
        <v>0</v>
      </c>
      <c r="L7">
        <v>0</v>
      </c>
      <c r="M7">
        <v>0</v>
      </c>
      <c r="N7">
        <v>0</v>
      </c>
      <c r="O7">
        <v>0</v>
      </c>
      <c r="P7">
        <v>0</v>
      </c>
      <c r="Q7">
        <v>0</v>
      </c>
      <c r="R7">
        <v>0</v>
      </c>
      <c r="S7">
        <v>0</v>
      </c>
      <c r="T7">
        <v>0</v>
      </c>
      <c r="U7">
        <v>0</v>
      </c>
      <c r="V7">
        <v>0</v>
      </c>
      <c r="W7">
        <v>0</v>
      </c>
      <c r="X7">
        <v>0</v>
      </c>
      <c r="Y7">
        <v>0</v>
      </c>
      <c r="Z7" s="7">
        <f>SUM(Table18[[#This Row],[IGSR/1000 Genomes]:[RefSeq]])</f>
        <v>1</v>
      </c>
    </row>
    <row r="8" spans="1:26" x14ac:dyDescent="0.25">
      <c r="A8" t="s">
        <v>4091</v>
      </c>
      <c r="B8">
        <v>0</v>
      </c>
      <c r="C8">
        <v>0</v>
      </c>
      <c r="D8">
        <v>0</v>
      </c>
      <c r="E8">
        <v>0</v>
      </c>
      <c r="F8">
        <v>0</v>
      </c>
      <c r="G8">
        <v>0</v>
      </c>
      <c r="H8">
        <v>0</v>
      </c>
      <c r="I8">
        <v>0</v>
      </c>
      <c r="J8">
        <v>1</v>
      </c>
      <c r="K8">
        <v>0</v>
      </c>
      <c r="L8">
        <v>0</v>
      </c>
      <c r="M8">
        <v>0</v>
      </c>
      <c r="N8">
        <v>0</v>
      </c>
      <c r="O8">
        <v>0</v>
      </c>
      <c r="P8">
        <v>0</v>
      </c>
      <c r="Q8">
        <v>0</v>
      </c>
      <c r="R8">
        <v>0</v>
      </c>
      <c r="S8">
        <v>0</v>
      </c>
      <c r="T8">
        <v>0</v>
      </c>
      <c r="U8">
        <v>0</v>
      </c>
      <c r="V8">
        <v>0</v>
      </c>
      <c r="W8">
        <v>0</v>
      </c>
      <c r="X8">
        <v>0</v>
      </c>
      <c r="Y8">
        <v>0</v>
      </c>
      <c r="Z8" s="7">
        <f>SUM(Table18[[#This Row],[IGSR/1000 Genomes]:[RefSeq]])</f>
        <v>1</v>
      </c>
    </row>
    <row r="9" spans="1:26" x14ac:dyDescent="0.25">
      <c r="A9" t="s">
        <v>4039</v>
      </c>
      <c r="B9">
        <v>0</v>
      </c>
      <c r="C9">
        <v>0</v>
      </c>
      <c r="D9">
        <v>0</v>
      </c>
      <c r="E9">
        <v>0</v>
      </c>
      <c r="F9">
        <v>0</v>
      </c>
      <c r="G9">
        <v>0</v>
      </c>
      <c r="H9">
        <v>0</v>
      </c>
      <c r="I9">
        <v>0</v>
      </c>
      <c r="J9">
        <v>2</v>
      </c>
      <c r="K9">
        <v>0</v>
      </c>
      <c r="L9">
        <v>0</v>
      </c>
      <c r="M9">
        <v>0</v>
      </c>
      <c r="N9">
        <v>0</v>
      </c>
      <c r="O9">
        <v>0</v>
      </c>
      <c r="P9">
        <v>0</v>
      </c>
      <c r="Q9">
        <v>0</v>
      </c>
      <c r="R9">
        <v>0</v>
      </c>
      <c r="S9">
        <v>0</v>
      </c>
      <c r="T9">
        <v>0</v>
      </c>
      <c r="U9">
        <v>0</v>
      </c>
      <c r="V9">
        <v>0</v>
      </c>
      <c r="W9">
        <v>0</v>
      </c>
      <c r="X9">
        <v>0</v>
      </c>
      <c r="Y9">
        <v>0</v>
      </c>
      <c r="Z9" s="7">
        <f>SUM(Table18[[#This Row],[IGSR/1000 Genomes]:[RefSeq]])</f>
        <v>2</v>
      </c>
    </row>
    <row r="10" spans="1:26" x14ac:dyDescent="0.25">
      <c r="A10" t="s">
        <v>121</v>
      </c>
      <c r="B10">
        <v>0</v>
      </c>
      <c r="C10">
        <v>0</v>
      </c>
      <c r="D10">
        <v>0</v>
      </c>
      <c r="E10">
        <v>0</v>
      </c>
      <c r="F10">
        <v>0</v>
      </c>
      <c r="G10">
        <v>0</v>
      </c>
      <c r="H10">
        <v>0</v>
      </c>
      <c r="I10">
        <v>0</v>
      </c>
      <c r="J10">
        <v>8</v>
      </c>
      <c r="K10">
        <v>0</v>
      </c>
      <c r="L10">
        <v>0</v>
      </c>
      <c r="M10">
        <v>0</v>
      </c>
      <c r="N10">
        <v>0</v>
      </c>
      <c r="O10">
        <v>0</v>
      </c>
      <c r="P10">
        <v>0</v>
      </c>
      <c r="Q10">
        <v>0</v>
      </c>
      <c r="R10">
        <v>0</v>
      </c>
      <c r="S10">
        <v>0</v>
      </c>
      <c r="T10">
        <v>0</v>
      </c>
      <c r="U10">
        <v>0</v>
      </c>
      <c r="V10">
        <v>0</v>
      </c>
      <c r="W10">
        <v>0</v>
      </c>
      <c r="X10">
        <v>0</v>
      </c>
      <c r="Y10">
        <v>0</v>
      </c>
      <c r="Z10" s="7">
        <f>SUM(Table18[[#This Row],[IGSR/1000 Genomes]:[RefSeq]])</f>
        <v>8</v>
      </c>
    </row>
    <row r="11" spans="1:26" x14ac:dyDescent="0.25">
      <c r="A11" t="s">
        <v>4292</v>
      </c>
      <c r="B11">
        <v>0</v>
      </c>
      <c r="C11">
        <v>0</v>
      </c>
      <c r="D11">
        <v>0</v>
      </c>
      <c r="E11">
        <v>0</v>
      </c>
      <c r="F11">
        <v>0</v>
      </c>
      <c r="G11">
        <v>0</v>
      </c>
      <c r="H11">
        <v>0</v>
      </c>
      <c r="I11">
        <v>0</v>
      </c>
      <c r="J11">
        <v>4</v>
      </c>
      <c r="K11">
        <v>0</v>
      </c>
      <c r="L11">
        <v>0</v>
      </c>
      <c r="M11">
        <v>0</v>
      </c>
      <c r="N11">
        <v>0</v>
      </c>
      <c r="O11">
        <v>0</v>
      </c>
      <c r="P11">
        <v>0</v>
      </c>
      <c r="Q11">
        <v>0</v>
      </c>
      <c r="R11">
        <v>0</v>
      </c>
      <c r="S11">
        <v>0</v>
      </c>
      <c r="T11">
        <v>0</v>
      </c>
      <c r="U11">
        <v>0</v>
      </c>
      <c r="V11">
        <v>0</v>
      </c>
      <c r="W11">
        <v>0</v>
      </c>
      <c r="X11">
        <v>0</v>
      </c>
      <c r="Y11">
        <v>0</v>
      </c>
      <c r="Z11" s="7">
        <f>SUM(Table18[[#This Row],[IGSR/1000 Genomes]:[RefSeq]])</f>
        <v>4</v>
      </c>
    </row>
    <row r="12" spans="1:26" x14ac:dyDescent="0.25">
      <c r="A12" t="s">
        <v>876</v>
      </c>
      <c r="B12">
        <v>0</v>
      </c>
      <c r="C12">
        <v>0</v>
      </c>
      <c r="D12">
        <v>0</v>
      </c>
      <c r="E12">
        <v>0</v>
      </c>
      <c r="F12">
        <v>2</v>
      </c>
      <c r="G12">
        <v>0</v>
      </c>
      <c r="H12">
        <v>0</v>
      </c>
      <c r="I12">
        <v>0</v>
      </c>
      <c r="J12">
        <v>0</v>
      </c>
      <c r="K12">
        <v>0</v>
      </c>
      <c r="L12">
        <v>0</v>
      </c>
      <c r="M12">
        <v>0</v>
      </c>
      <c r="N12">
        <v>0</v>
      </c>
      <c r="O12">
        <v>0</v>
      </c>
      <c r="P12">
        <v>0</v>
      </c>
      <c r="Q12">
        <v>0</v>
      </c>
      <c r="R12">
        <v>0</v>
      </c>
      <c r="S12">
        <v>0</v>
      </c>
      <c r="T12">
        <v>0</v>
      </c>
      <c r="U12">
        <v>0</v>
      </c>
      <c r="V12">
        <v>0</v>
      </c>
      <c r="W12">
        <v>0</v>
      </c>
      <c r="X12">
        <v>0</v>
      </c>
      <c r="Y12">
        <v>0</v>
      </c>
      <c r="Z12" s="7">
        <f>SUM(Table18[[#This Row],[IGSR/1000 Genomes]:[RefSeq]])</f>
        <v>2</v>
      </c>
    </row>
    <row r="13" spans="1:26" x14ac:dyDescent="0.25">
      <c r="A13" t="s">
        <v>2056</v>
      </c>
      <c r="B13">
        <v>0</v>
      </c>
      <c r="C13">
        <v>0</v>
      </c>
      <c r="D13">
        <v>0</v>
      </c>
      <c r="E13">
        <v>0</v>
      </c>
      <c r="F13">
        <v>0</v>
      </c>
      <c r="G13">
        <v>0</v>
      </c>
      <c r="H13">
        <v>0</v>
      </c>
      <c r="I13">
        <v>0</v>
      </c>
      <c r="J13">
        <v>5</v>
      </c>
      <c r="K13">
        <v>0</v>
      </c>
      <c r="L13">
        <v>0</v>
      </c>
      <c r="M13">
        <v>0</v>
      </c>
      <c r="N13">
        <v>0</v>
      </c>
      <c r="O13">
        <v>0</v>
      </c>
      <c r="P13">
        <v>0</v>
      </c>
      <c r="Q13">
        <v>0</v>
      </c>
      <c r="R13">
        <v>0</v>
      </c>
      <c r="S13">
        <v>0</v>
      </c>
      <c r="T13">
        <v>0</v>
      </c>
      <c r="U13">
        <v>0</v>
      </c>
      <c r="V13">
        <v>0</v>
      </c>
      <c r="W13">
        <v>0</v>
      </c>
      <c r="X13">
        <v>0</v>
      </c>
      <c r="Y13">
        <v>0</v>
      </c>
      <c r="Z13" s="7">
        <f>SUM(Table18[[#This Row],[IGSR/1000 Genomes]:[RefSeq]])</f>
        <v>5</v>
      </c>
    </row>
    <row r="14" spans="1:26" x14ac:dyDescent="0.25">
      <c r="A14" t="s">
        <v>1004</v>
      </c>
      <c r="B14">
        <v>0</v>
      </c>
      <c r="C14">
        <v>0</v>
      </c>
      <c r="D14">
        <v>0</v>
      </c>
      <c r="E14">
        <v>0</v>
      </c>
      <c r="F14">
        <v>0</v>
      </c>
      <c r="G14">
        <v>0</v>
      </c>
      <c r="H14">
        <v>0</v>
      </c>
      <c r="I14">
        <v>0</v>
      </c>
      <c r="J14">
        <v>1</v>
      </c>
      <c r="K14">
        <v>0</v>
      </c>
      <c r="L14">
        <v>0</v>
      </c>
      <c r="M14">
        <v>0</v>
      </c>
      <c r="N14">
        <v>0</v>
      </c>
      <c r="O14">
        <v>0</v>
      </c>
      <c r="P14">
        <v>0</v>
      </c>
      <c r="Q14">
        <v>0</v>
      </c>
      <c r="R14">
        <v>0</v>
      </c>
      <c r="S14">
        <v>0</v>
      </c>
      <c r="T14">
        <v>0</v>
      </c>
      <c r="U14">
        <v>0</v>
      </c>
      <c r="V14">
        <v>0</v>
      </c>
      <c r="W14">
        <v>0</v>
      </c>
      <c r="X14">
        <v>0</v>
      </c>
      <c r="Y14">
        <v>0</v>
      </c>
      <c r="Z14" s="7">
        <f>SUM(Table18[[#This Row],[IGSR/1000 Genomes]:[RefSeq]])</f>
        <v>1</v>
      </c>
    </row>
    <row r="15" spans="1:26" x14ac:dyDescent="0.25">
      <c r="A15" t="s">
        <v>2583</v>
      </c>
      <c r="B15">
        <v>0</v>
      </c>
      <c r="C15">
        <v>0</v>
      </c>
      <c r="D15">
        <v>0</v>
      </c>
      <c r="E15">
        <v>0</v>
      </c>
      <c r="F15">
        <v>0</v>
      </c>
      <c r="G15">
        <v>0</v>
      </c>
      <c r="H15">
        <v>0</v>
      </c>
      <c r="I15">
        <v>0</v>
      </c>
      <c r="J15">
        <v>0</v>
      </c>
      <c r="K15">
        <v>0</v>
      </c>
      <c r="L15">
        <v>0</v>
      </c>
      <c r="M15">
        <v>0</v>
      </c>
      <c r="N15">
        <v>0</v>
      </c>
      <c r="O15">
        <v>0</v>
      </c>
      <c r="P15">
        <v>0</v>
      </c>
      <c r="Q15">
        <v>0</v>
      </c>
      <c r="R15">
        <v>0</v>
      </c>
      <c r="S15">
        <v>0</v>
      </c>
      <c r="T15">
        <v>0</v>
      </c>
      <c r="U15">
        <v>1</v>
      </c>
      <c r="V15">
        <v>0</v>
      </c>
      <c r="W15">
        <v>0</v>
      </c>
      <c r="X15">
        <v>0</v>
      </c>
      <c r="Y15">
        <v>0</v>
      </c>
      <c r="Z15" s="7">
        <f>SUM(Table18[[#This Row],[IGSR/1000 Genomes]:[RefSeq]])</f>
        <v>1</v>
      </c>
    </row>
    <row r="16" spans="1:26" x14ac:dyDescent="0.25">
      <c r="A16" t="s">
        <v>3875</v>
      </c>
      <c r="B16">
        <v>0</v>
      </c>
      <c r="C16">
        <v>0</v>
      </c>
      <c r="D16">
        <v>0</v>
      </c>
      <c r="E16">
        <v>0</v>
      </c>
      <c r="F16">
        <v>0</v>
      </c>
      <c r="G16">
        <v>0</v>
      </c>
      <c r="H16">
        <v>0</v>
      </c>
      <c r="I16">
        <v>0</v>
      </c>
      <c r="J16">
        <v>1</v>
      </c>
      <c r="K16">
        <v>0</v>
      </c>
      <c r="L16">
        <v>0</v>
      </c>
      <c r="M16">
        <v>0</v>
      </c>
      <c r="N16">
        <v>0</v>
      </c>
      <c r="O16">
        <v>0</v>
      </c>
      <c r="P16">
        <v>0</v>
      </c>
      <c r="Q16">
        <v>0</v>
      </c>
      <c r="R16">
        <v>0</v>
      </c>
      <c r="S16">
        <v>0</v>
      </c>
      <c r="T16">
        <v>0</v>
      </c>
      <c r="U16">
        <v>0</v>
      </c>
      <c r="V16">
        <v>0</v>
      </c>
      <c r="W16">
        <v>0</v>
      </c>
      <c r="X16">
        <v>0</v>
      </c>
      <c r="Y16">
        <v>1</v>
      </c>
      <c r="Z16" s="7">
        <f>SUM(Table18[[#This Row],[IGSR/1000 Genomes]:[RefSeq]])</f>
        <v>2</v>
      </c>
    </row>
    <row r="17" spans="1:26" x14ac:dyDescent="0.25">
      <c r="A17" t="s">
        <v>4736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9</v>
      </c>
      <c r="Y17">
        <v>0</v>
      </c>
      <c r="Z17" s="7">
        <f>SUM(Table18[[#This Row],[IGSR/1000 Genomes]:[RefSeq]])</f>
        <v>9</v>
      </c>
    </row>
    <row r="18" spans="1:26" x14ac:dyDescent="0.25">
      <c r="A18" t="s">
        <v>3517</v>
      </c>
      <c r="B18">
        <v>0</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s="7">
        <f>SUM(Table18[[#This Row],[IGSR/1000 Genomes]:[RefSeq]])</f>
        <v>1</v>
      </c>
    </row>
    <row r="19" spans="1:26" x14ac:dyDescent="0.25">
      <c r="A19" t="s">
        <v>760</v>
      </c>
      <c r="B19">
        <v>0</v>
      </c>
      <c r="C19">
        <v>0</v>
      </c>
      <c r="D19">
        <v>0</v>
      </c>
      <c r="E19">
        <v>0</v>
      </c>
      <c r="F19">
        <v>0</v>
      </c>
      <c r="G19">
        <v>0</v>
      </c>
      <c r="H19">
        <v>0</v>
      </c>
      <c r="I19">
        <v>0</v>
      </c>
      <c r="J19">
        <v>0</v>
      </c>
      <c r="K19">
        <v>0</v>
      </c>
      <c r="L19">
        <v>0</v>
      </c>
      <c r="M19">
        <v>0</v>
      </c>
      <c r="N19">
        <v>1</v>
      </c>
      <c r="O19">
        <v>0</v>
      </c>
      <c r="P19">
        <v>0</v>
      </c>
      <c r="Q19">
        <v>0</v>
      </c>
      <c r="R19">
        <v>0</v>
      </c>
      <c r="S19">
        <v>0</v>
      </c>
      <c r="T19">
        <v>0</v>
      </c>
      <c r="U19">
        <v>0</v>
      </c>
      <c r="V19">
        <v>2</v>
      </c>
      <c r="W19">
        <v>0</v>
      </c>
      <c r="X19">
        <v>0</v>
      </c>
      <c r="Y19">
        <v>0</v>
      </c>
      <c r="Z19" s="7">
        <f>SUM(Table18[[#This Row],[IGSR/1000 Genomes]:[RefSeq]])</f>
        <v>3</v>
      </c>
    </row>
    <row r="20" spans="1:26" x14ac:dyDescent="0.25">
      <c r="A20" t="s">
        <v>3531</v>
      </c>
      <c r="B20">
        <v>0</v>
      </c>
      <c r="C20">
        <v>0</v>
      </c>
      <c r="D20">
        <v>0</v>
      </c>
      <c r="E20">
        <v>0</v>
      </c>
      <c r="F20">
        <v>0</v>
      </c>
      <c r="G20">
        <v>0</v>
      </c>
      <c r="H20">
        <v>0</v>
      </c>
      <c r="I20">
        <v>0</v>
      </c>
      <c r="J20">
        <v>0</v>
      </c>
      <c r="K20">
        <v>1</v>
      </c>
      <c r="L20">
        <v>0</v>
      </c>
      <c r="M20">
        <v>0</v>
      </c>
      <c r="N20">
        <v>0</v>
      </c>
      <c r="O20">
        <v>0</v>
      </c>
      <c r="P20">
        <v>0</v>
      </c>
      <c r="Q20">
        <v>0</v>
      </c>
      <c r="R20">
        <v>0</v>
      </c>
      <c r="S20">
        <v>0</v>
      </c>
      <c r="T20">
        <v>0</v>
      </c>
      <c r="U20">
        <v>3</v>
      </c>
      <c r="V20">
        <v>0</v>
      </c>
      <c r="W20">
        <v>0</v>
      </c>
      <c r="X20">
        <v>0</v>
      </c>
      <c r="Y20">
        <v>0</v>
      </c>
      <c r="Z20" s="7">
        <f>SUM(Table18[[#This Row],[IGSR/1000 Genomes]:[RefSeq]])</f>
        <v>4</v>
      </c>
    </row>
    <row r="21" spans="1:26" x14ac:dyDescent="0.25">
      <c r="A21" t="s">
        <v>3709</v>
      </c>
      <c r="B21">
        <v>0</v>
      </c>
      <c r="C21">
        <v>0</v>
      </c>
      <c r="D21">
        <v>0</v>
      </c>
      <c r="E21">
        <v>0</v>
      </c>
      <c r="F21">
        <v>0</v>
      </c>
      <c r="G21">
        <v>0</v>
      </c>
      <c r="H21">
        <v>0</v>
      </c>
      <c r="I21">
        <v>0</v>
      </c>
      <c r="J21">
        <v>0</v>
      </c>
      <c r="K21">
        <v>0</v>
      </c>
      <c r="L21">
        <v>0</v>
      </c>
      <c r="M21">
        <v>0</v>
      </c>
      <c r="N21">
        <v>0</v>
      </c>
      <c r="O21">
        <v>0</v>
      </c>
      <c r="P21">
        <v>0</v>
      </c>
      <c r="Q21">
        <v>0</v>
      </c>
      <c r="R21">
        <v>0</v>
      </c>
      <c r="S21">
        <v>0</v>
      </c>
      <c r="T21">
        <v>0</v>
      </c>
      <c r="U21">
        <v>3</v>
      </c>
      <c r="V21">
        <v>0</v>
      </c>
      <c r="W21">
        <v>0</v>
      </c>
      <c r="X21">
        <v>0</v>
      </c>
      <c r="Y21">
        <v>0</v>
      </c>
      <c r="Z21" s="7">
        <f>SUM(Table18[[#This Row],[IGSR/1000 Genomes]:[RefSeq]])</f>
        <v>3</v>
      </c>
    </row>
    <row r="22" spans="1:26" x14ac:dyDescent="0.25">
      <c r="A22" t="s">
        <v>1382</v>
      </c>
      <c r="B22">
        <v>0</v>
      </c>
      <c r="C22">
        <v>0</v>
      </c>
      <c r="D22">
        <v>0</v>
      </c>
      <c r="E22">
        <v>0</v>
      </c>
      <c r="F22">
        <v>0</v>
      </c>
      <c r="G22">
        <v>0</v>
      </c>
      <c r="H22">
        <v>0</v>
      </c>
      <c r="I22">
        <v>0</v>
      </c>
      <c r="J22">
        <v>0</v>
      </c>
      <c r="K22">
        <v>0</v>
      </c>
      <c r="L22">
        <v>0</v>
      </c>
      <c r="M22">
        <v>0</v>
      </c>
      <c r="N22">
        <v>0</v>
      </c>
      <c r="O22">
        <v>0</v>
      </c>
      <c r="P22">
        <v>0</v>
      </c>
      <c r="Q22">
        <v>0</v>
      </c>
      <c r="R22">
        <v>0</v>
      </c>
      <c r="S22">
        <v>0</v>
      </c>
      <c r="T22">
        <v>0</v>
      </c>
      <c r="U22">
        <v>14</v>
      </c>
      <c r="V22">
        <v>0</v>
      </c>
      <c r="W22">
        <v>0</v>
      </c>
      <c r="X22">
        <v>0</v>
      </c>
      <c r="Y22">
        <v>0</v>
      </c>
      <c r="Z22" s="7">
        <f>SUM(Table18[[#This Row],[IGSR/1000 Genomes]:[RefSeq]])</f>
        <v>14</v>
      </c>
    </row>
    <row r="23" spans="1:26" x14ac:dyDescent="0.25">
      <c r="A23" t="s">
        <v>1503</v>
      </c>
      <c r="B23">
        <v>0</v>
      </c>
      <c r="C23">
        <v>0</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s="7">
        <f>SUM(Table18[[#This Row],[IGSR/1000 Genomes]:[RefSeq]])</f>
        <v>1</v>
      </c>
    </row>
    <row r="24" spans="1:26" x14ac:dyDescent="0.25">
      <c r="A24" t="s">
        <v>3474</v>
      </c>
      <c r="B24">
        <v>0</v>
      </c>
      <c r="C24">
        <v>0</v>
      </c>
      <c r="D24">
        <v>0</v>
      </c>
      <c r="E24">
        <v>0</v>
      </c>
      <c r="F24">
        <v>0</v>
      </c>
      <c r="G24">
        <v>0</v>
      </c>
      <c r="H24">
        <v>0</v>
      </c>
      <c r="I24">
        <v>0</v>
      </c>
      <c r="J24">
        <v>0</v>
      </c>
      <c r="K24">
        <v>0</v>
      </c>
      <c r="L24">
        <v>0</v>
      </c>
      <c r="M24">
        <v>0</v>
      </c>
      <c r="N24">
        <v>0</v>
      </c>
      <c r="O24">
        <v>0</v>
      </c>
      <c r="P24">
        <v>0</v>
      </c>
      <c r="Q24">
        <v>0</v>
      </c>
      <c r="R24">
        <v>0</v>
      </c>
      <c r="S24">
        <v>0</v>
      </c>
      <c r="T24">
        <v>0</v>
      </c>
      <c r="U24">
        <v>0</v>
      </c>
      <c r="V24">
        <v>1</v>
      </c>
      <c r="W24">
        <v>0</v>
      </c>
      <c r="X24">
        <v>0</v>
      </c>
      <c r="Y24">
        <v>0</v>
      </c>
      <c r="Z24" s="7">
        <f>SUM(Table18[[#This Row],[IGSR/1000 Genomes]:[RefSeq]])</f>
        <v>1</v>
      </c>
    </row>
    <row r="25" spans="1:26" x14ac:dyDescent="0.25">
      <c r="A25" t="s">
        <v>4327</v>
      </c>
      <c r="B25">
        <v>0</v>
      </c>
      <c r="C25">
        <v>0</v>
      </c>
      <c r="D25">
        <v>0</v>
      </c>
      <c r="E25">
        <v>0</v>
      </c>
      <c r="F25">
        <v>0</v>
      </c>
      <c r="G25">
        <v>0</v>
      </c>
      <c r="H25">
        <v>0</v>
      </c>
      <c r="I25">
        <v>0</v>
      </c>
      <c r="J25">
        <v>1</v>
      </c>
      <c r="K25">
        <v>0</v>
      </c>
      <c r="L25">
        <v>0</v>
      </c>
      <c r="M25">
        <v>0</v>
      </c>
      <c r="N25">
        <v>0</v>
      </c>
      <c r="O25">
        <v>0</v>
      </c>
      <c r="P25">
        <v>0</v>
      </c>
      <c r="Q25">
        <v>0</v>
      </c>
      <c r="R25">
        <v>0</v>
      </c>
      <c r="S25">
        <v>0</v>
      </c>
      <c r="T25">
        <v>0</v>
      </c>
      <c r="U25">
        <v>0</v>
      </c>
      <c r="V25">
        <v>0</v>
      </c>
      <c r="W25">
        <v>0</v>
      </c>
      <c r="X25">
        <v>0</v>
      </c>
      <c r="Y25">
        <v>0</v>
      </c>
      <c r="Z25" s="7">
        <f>SUM(Table18[[#This Row],[IGSR/1000 Genomes]:[RefSeq]])</f>
        <v>1</v>
      </c>
    </row>
    <row r="26" spans="1:26" x14ac:dyDescent="0.25">
      <c r="A26" t="s">
        <v>393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2</v>
      </c>
      <c r="Y26">
        <v>0</v>
      </c>
      <c r="Z26" s="7">
        <f>SUM(Table18[[#This Row],[IGSR/1000 Genomes]:[RefSeq]])</f>
        <v>2</v>
      </c>
    </row>
    <row r="27" spans="1:26" x14ac:dyDescent="0.25">
      <c r="A27" t="s">
        <v>4206</v>
      </c>
      <c r="B27">
        <v>0</v>
      </c>
      <c r="C27">
        <v>0</v>
      </c>
      <c r="D27">
        <v>0</v>
      </c>
      <c r="E27">
        <v>0</v>
      </c>
      <c r="F27">
        <v>0</v>
      </c>
      <c r="G27">
        <v>0</v>
      </c>
      <c r="H27">
        <v>0</v>
      </c>
      <c r="I27">
        <v>0</v>
      </c>
      <c r="J27">
        <v>1</v>
      </c>
      <c r="K27">
        <v>0</v>
      </c>
      <c r="L27">
        <v>0</v>
      </c>
      <c r="M27">
        <v>0</v>
      </c>
      <c r="N27">
        <v>0</v>
      </c>
      <c r="O27">
        <v>0</v>
      </c>
      <c r="P27">
        <v>0</v>
      </c>
      <c r="Q27">
        <v>0</v>
      </c>
      <c r="R27">
        <v>0</v>
      </c>
      <c r="S27">
        <v>0</v>
      </c>
      <c r="T27">
        <v>0</v>
      </c>
      <c r="U27">
        <v>0</v>
      </c>
      <c r="V27">
        <v>0</v>
      </c>
      <c r="W27">
        <v>0</v>
      </c>
      <c r="X27">
        <v>0</v>
      </c>
      <c r="Y27">
        <v>0</v>
      </c>
      <c r="Z27" s="7">
        <f>SUM(Table18[[#This Row],[IGSR/1000 Genomes]:[RefSeq]])</f>
        <v>1</v>
      </c>
    </row>
    <row r="28" spans="1:26" x14ac:dyDescent="0.25">
      <c r="A28" t="s">
        <v>4560</v>
      </c>
      <c r="B28">
        <v>0</v>
      </c>
      <c r="C28">
        <v>0</v>
      </c>
      <c r="D28">
        <v>0</v>
      </c>
      <c r="E28">
        <v>0</v>
      </c>
      <c r="F28">
        <v>0</v>
      </c>
      <c r="G28">
        <v>0</v>
      </c>
      <c r="H28">
        <v>0</v>
      </c>
      <c r="I28">
        <v>0</v>
      </c>
      <c r="J28">
        <v>0</v>
      </c>
      <c r="K28">
        <v>0</v>
      </c>
      <c r="L28">
        <v>0</v>
      </c>
      <c r="M28">
        <v>0</v>
      </c>
      <c r="N28">
        <v>2</v>
      </c>
      <c r="O28">
        <v>0</v>
      </c>
      <c r="P28">
        <v>0</v>
      </c>
      <c r="Q28">
        <v>0</v>
      </c>
      <c r="R28">
        <v>0</v>
      </c>
      <c r="S28">
        <v>0</v>
      </c>
      <c r="T28">
        <v>0</v>
      </c>
      <c r="U28">
        <v>0</v>
      </c>
      <c r="V28">
        <v>0</v>
      </c>
      <c r="W28">
        <v>0</v>
      </c>
      <c r="X28">
        <v>0</v>
      </c>
      <c r="Y28">
        <v>0</v>
      </c>
      <c r="Z28" s="7">
        <f>SUM(Table18[[#This Row],[IGSR/1000 Genomes]:[RefSeq]])</f>
        <v>2</v>
      </c>
    </row>
    <row r="29" spans="1:26" x14ac:dyDescent="0.25">
      <c r="A29" t="s">
        <v>3166</v>
      </c>
      <c r="B29">
        <v>0</v>
      </c>
      <c r="C29">
        <v>0</v>
      </c>
      <c r="D29">
        <v>0</v>
      </c>
      <c r="E29">
        <v>0</v>
      </c>
      <c r="F29">
        <v>0</v>
      </c>
      <c r="G29">
        <v>0</v>
      </c>
      <c r="H29">
        <v>0</v>
      </c>
      <c r="I29">
        <v>0</v>
      </c>
      <c r="J29">
        <v>4</v>
      </c>
      <c r="K29">
        <v>0</v>
      </c>
      <c r="L29">
        <v>0</v>
      </c>
      <c r="M29">
        <v>0</v>
      </c>
      <c r="N29">
        <v>0</v>
      </c>
      <c r="O29">
        <v>0</v>
      </c>
      <c r="P29">
        <v>0</v>
      </c>
      <c r="Q29">
        <v>0</v>
      </c>
      <c r="R29">
        <v>0</v>
      </c>
      <c r="S29">
        <v>0</v>
      </c>
      <c r="T29">
        <v>0</v>
      </c>
      <c r="U29">
        <v>1</v>
      </c>
      <c r="V29">
        <v>0</v>
      </c>
      <c r="W29">
        <v>0</v>
      </c>
      <c r="X29">
        <v>0</v>
      </c>
      <c r="Y29">
        <v>0</v>
      </c>
      <c r="Z29" s="7">
        <f>SUM(Table18[[#This Row],[IGSR/1000 Genomes]:[RefSeq]])</f>
        <v>5</v>
      </c>
    </row>
    <row r="30" spans="1:26" x14ac:dyDescent="0.25">
      <c r="A30" t="s">
        <v>800</v>
      </c>
      <c r="B30">
        <v>0</v>
      </c>
      <c r="C30">
        <v>0</v>
      </c>
      <c r="D30">
        <v>0</v>
      </c>
      <c r="E30">
        <v>0</v>
      </c>
      <c r="F30">
        <v>0</v>
      </c>
      <c r="G30">
        <v>0</v>
      </c>
      <c r="H30">
        <v>1</v>
      </c>
      <c r="I30">
        <v>0</v>
      </c>
      <c r="J30">
        <v>0</v>
      </c>
      <c r="K30">
        <v>0</v>
      </c>
      <c r="L30">
        <v>0</v>
      </c>
      <c r="M30">
        <v>0</v>
      </c>
      <c r="N30">
        <v>0</v>
      </c>
      <c r="O30">
        <v>0</v>
      </c>
      <c r="P30">
        <v>0</v>
      </c>
      <c r="Q30">
        <v>0</v>
      </c>
      <c r="R30">
        <v>0</v>
      </c>
      <c r="S30">
        <v>0</v>
      </c>
      <c r="T30">
        <v>0</v>
      </c>
      <c r="U30">
        <v>0</v>
      </c>
      <c r="V30">
        <v>0</v>
      </c>
      <c r="W30">
        <v>0</v>
      </c>
      <c r="X30">
        <v>0</v>
      </c>
      <c r="Y30">
        <v>0</v>
      </c>
      <c r="Z30" s="7">
        <f>SUM(Table18[[#This Row],[IGSR/1000 Genomes]:[RefSeq]])</f>
        <v>1</v>
      </c>
    </row>
    <row r="31" spans="1:26" x14ac:dyDescent="0.25">
      <c r="A31" t="s">
        <v>1527</v>
      </c>
      <c r="B31">
        <v>0</v>
      </c>
      <c r="C31">
        <v>0</v>
      </c>
      <c r="D31">
        <v>0</v>
      </c>
      <c r="E31">
        <v>0</v>
      </c>
      <c r="F31">
        <v>0</v>
      </c>
      <c r="G31">
        <v>0</v>
      </c>
      <c r="H31">
        <v>0</v>
      </c>
      <c r="I31">
        <v>0</v>
      </c>
      <c r="J31">
        <v>0</v>
      </c>
      <c r="K31">
        <v>0</v>
      </c>
      <c r="L31">
        <v>0</v>
      </c>
      <c r="M31">
        <v>0</v>
      </c>
      <c r="N31">
        <v>0</v>
      </c>
      <c r="O31">
        <v>0</v>
      </c>
      <c r="P31">
        <v>1</v>
      </c>
      <c r="Q31">
        <v>0</v>
      </c>
      <c r="R31">
        <v>0</v>
      </c>
      <c r="S31">
        <v>0</v>
      </c>
      <c r="T31">
        <v>0</v>
      </c>
      <c r="U31">
        <v>0</v>
      </c>
      <c r="V31">
        <v>0</v>
      </c>
      <c r="W31">
        <v>0</v>
      </c>
      <c r="X31">
        <v>0</v>
      </c>
      <c r="Y31">
        <v>0</v>
      </c>
      <c r="Z31" s="7">
        <f>SUM(Table18[[#This Row],[IGSR/1000 Genomes]:[RefSeq]])</f>
        <v>1</v>
      </c>
    </row>
    <row r="32" spans="1:26" x14ac:dyDescent="0.25">
      <c r="A32" t="s">
        <v>275</v>
      </c>
      <c r="B32">
        <v>0</v>
      </c>
      <c r="C32">
        <v>0</v>
      </c>
      <c r="D32">
        <v>0</v>
      </c>
      <c r="E32">
        <v>0</v>
      </c>
      <c r="F32">
        <v>0</v>
      </c>
      <c r="G32">
        <v>0</v>
      </c>
      <c r="H32">
        <v>0</v>
      </c>
      <c r="I32">
        <v>0</v>
      </c>
      <c r="J32">
        <v>0</v>
      </c>
      <c r="K32">
        <v>0</v>
      </c>
      <c r="L32">
        <v>0</v>
      </c>
      <c r="M32">
        <v>0</v>
      </c>
      <c r="N32">
        <v>0</v>
      </c>
      <c r="O32">
        <v>0</v>
      </c>
      <c r="P32">
        <v>13</v>
      </c>
      <c r="Q32">
        <v>0</v>
      </c>
      <c r="R32">
        <v>0</v>
      </c>
      <c r="S32">
        <v>0</v>
      </c>
      <c r="T32">
        <v>0</v>
      </c>
      <c r="U32">
        <v>0</v>
      </c>
      <c r="V32">
        <v>0</v>
      </c>
      <c r="W32">
        <v>0</v>
      </c>
      <c r="X32">
        <v>0</v>
      </c>
      <c r="Y32">
        <v>0</v>
      </c>
      <c r="Z32" s="7">
        <f>SUM(Table18[[#This Row],[IGSR/1000 Genomes]:[RefSeq]])</f>
        <v>13</v>
      </c>
    </row>
    <row r="33" spans="1:26" x14ac:dyDescent="0.25">
      <c r="A33" t="s">
        <v>871</v>
      </c>
      <c r="B33">
        <v>0</v>
      </c>
      <c r="C33">
        <v>0</v>
      </c>
      <c r="D33">
        <v>0</v>
      </c>
      <c r="E33">
        <v>0</v>
      </c>
      <c r="F33">
        <v>0</v>
      </c>
      <c r="G33">
        <v>0</v>
      </c>
      <c r="H33">
        <v>0</v>
      </c>
      <c r="I33">
        <v>0</v>
      </c>
      <c r="J33">
        <v>1</v>
      </c>
      <c r="K33">
        <v>0</v>
      </c>
      <c r="L33">
        <v>0</v>
      </c>
      <c r="M33">
        <v>0</v>
      </c>
      <c r="N33">
        <v>0</v>
      </c>
      <c r="O33">
        <v>0</v>
      </c>
      <c r="P33">
        <v>0</v>
      </c>
      <c r="Q33">
        <v>0</v>
      </c>
      <c r="R33">
        <v>0</v>
      </c>
      <c r="S33">
        <v>0</v>
      </c>
      <c r="T33">
        <v>0</v>
      </c>
      <c r="U33">
        <v>4</v>
      </c>
      <c r="V33">
        <v>0</v>
      </c>
      <c r="W33">
        <v>0</v>
      </c>
      <c r="X33">
        <v>0</v>
      </c>
      <c r="Y33">
        <v>0</v>
      </c>
      <c r="Z33" s="7">
        <f>SUM(Table18[[#This Row],[IGSR/1000 Genomes]:[RefSeq]])</f>
        <v>5</v>
      </c>
    </row>
    <row r="34" spans="1:26" x14ac:dyDescent="0.25">
      <c r="A34" t="s">
        <v>862</v>
      </c>
      <c r="B34">
        <v>0</v>
      </c>
      <c r="C34">
        <v>0</v>
      </c>
      <c r="D34">
        <v>0</v>
      </c>
      <c r="E34">
        <v>0</v>
      </c>
      <c r="F34">
        <v>0</v>
      </c>
      <c r="G34">
        <v>0</v>
      </c>
      <c r="H34">
        <v>0</v>
      </c>
      <c r="I34">
        <v>0</v>
      </c>
      <c r="J34">
        <v>2</v>
      </c>
      <c r="K34">
        <v>0</v>
      </c>
      <c r="L34">
        <v>0</v>
      </c>
      <c r="M34">
        <v>0</v>
      </c>
      <c r="N34">
        <v>0</v>
      </c>
      <c r="O34">
        <v>0</v>
      </c>
      <c r="P34">
        <v>0</v>
      </c>
      <c r="Q34">
        <v>0</v>
      </c>
      <c r="R34">
        <v>0</v>
      </c>
      <c r="S34">
        <v>0</v>
      </c>
      <c r="T34">
        <v>0</v>
      </c>
      <c r="U34">
        <v>0</v>
      </c>
      <c r="V34">
        <v>0</v>
      </c>
      <c r="W34">
        <v>0</v>
      </c>
      <c r="X34">
        <v>0</v>
      </c>
      <c r="Y34">
        <v>0</v>
      </c>
      <c r="Z34" s="7">
        <f>SUM(Table18[[#This Row],[IGSR/1000 Genomes]:[RefSeq]])</f>
        <v>2</v>
      </c>
    </row>
    <row r="35" spans="1:26" x14ac:dyDescent="0.25">
      <c r="A35" t="s">
        <v>909</v>
      </c>
      <c r="B35">
        <v>0</v>
      </c>
      <c r="C35">
        <v>0</v>
      </c>
      <c r="D35">
        <v>0</v>
      </c>
      <c r="E35">
        <v>0</v>
      </c>
      <c r="F35">
        <v>0</v>
      </c>
      <c r="G35">
        <v>0</v>
      </c>
      <c r="H35">
        <v>0</v>
      </c>
      <c r="I35">
        <v>0</v>
      </c>
      <c r="J35">
        <v>1</v>
      </c>
      <c r="K35">
        <v>0</v>
      </c>
      <c r="L35">
        <v>0</v>
      </c>
      <c r="M35">
        <v>0</v>
      </c>
      <c r="N35">
        <v>0</v>
      </c>
      <c r="O35">
        <v>0</v>
      </c>
      <c r="P35">
        <v>0</v>
      </c>
      <c r="Q35">
        <v>0</v>
      </c>
      <c r="R35">
        <v>0</v>
      </c>
      <c r="S35">
        <v>0</v>
      </c>
      <c r="T35">
        <v>0</v>
      </c>
      <c r="U35">
        <v>0</v>
      </c>
      <c r="V35">
        <v>0</v>
      </c>
      <c r="W35">
        <v>0</v>
      </c>
      <c r="X35">
        <v>0</v>
      </c>
      <c r="Y35">
        <v>0</v>
      </c>
      <c r="Z35" s="7">
        <f>SUM(Table18[[#This Row],[IGSR/1000 Genomes]:[RefSeq]])</f>
        <v>1</v>
      </c>
    </row>
    <row r="36" spans="1:26" x14ac:dyDescent="0.25">
      <c r="A36" t="s">
        <v>4167</v>
      </c>
      <c r="B36">
        <v>0</v>
      </c>
      <c r="C36">
        <v>0</v>
      </c>
      <c r="D36">
        <v>0</v>
      </c>
      <c r="E36">
        <v>0</v>
      </c>
      <c r="F36">
        <v>0</v>
      </c>
      <c r="G36">
        <v>0</v>
      </c>
      <c r="H36">
        <v>0</v>
      </c>
      <c r="I36">
        <v>0</v>
      </c>
      <c r="J36">
        <v>7</v>
      </c>
      <c r="K36">
        <v>0</v>
      </c>
      <c r="L36">
        <v>0</v>
      </c>
      <c r="M36">
        <v>0</v>
      </c>
      <c r="N36">
        <v>0</v>
      </c>
      <c r="O36">
        <v>0</v>
      </c>
      <c r="P36">
        <v>0</v>
      </c>
      <c r="Q36">
        <v>0</v>
      </c>
      <c r="R36">
        <v>0</v>
      </c>
      <c r="S36">
        <v>0</v>
      </c>
      <c r="T36">
        <v>0</v>
      </c>
      <c r="U36">
        <v>6</v>
      </c>
      <c r="V36">
        <v>0</v>
      </c>
      <c r="W36">
        <v>0</v>
      </c>
      <c r="X36">
        <v>0</v>
      </c>
      <c r="Y36">
        <v>0</v>
      </c>
      <c r="Z36" s="7">
        <f>SUM(Table18[[#This Row],[IGSR/1000 Genomes]:[RefSeq]])</f>
        <v>13</v>
      </c>
    </row>
    <row r="37" spans="1:26" x14ac:dyDescent="0.25">
      <c r="A37" t="s">
        <v>3188</v>
      </c>
      <c r="B37">
        <v>0</v>
      </c>
      <c r="C37">
        <v>0</v>
      </c>
      <c r="D37">
        <v>0</v>
      </c>
      <c r="E37">
        <v>0</v>
      </c>
      <c r="F37">
        <v>0</v>
      </c>
      <c r="G37">
        <v>0</v>
      </c>
      <c r="H37">
        <v>0</v>
      </c>
      <c r="I37">
        <v>0</v>
      </c>
      <c r="J37">
        <v>1</v>
      </c>
      <c r="K37">
        <v>0</v>
      </c>
      <c r="L37">
        <v>0</v>
      </c>
      <c r="M37">
        <v>0</v>
      </c>
      <c r="N37">
        <v>0</v>
      </c>
      <c r="O37">
        <v>0</v>
      </c>
      <c r="P37">
        <v>0</v>
      </c>
      <c r="Q37">
        <v>0</v>
      </c>
      <c r="R37">
        <v>0</v>
      </c>
      <c r="S37">
        <v>0</v>
      </c>
      <c r="T37">
        <v>0</v>
      </c>
      <c r="U37">
        <v>0</v>
      </c>
      <c r="V37">
        <v>0</v>
      </c>
      <c r="W37">
        <v>0</v>
      </c>
      <c r="X37">
        <v>0</v>
      </c>
      <c r="Y37">
        <v>0</v>
      </c>
      <c r="Z37" s="7">
        <f>SUM(Table18[[#This Row],[IGSR/1000 Genomes]:[RefSeq]])</f>
        <v>1</v>
      </c>
    </row>
    <row r="38" spans="1:26" x14ac:dyDescent="0.25">
      <c r="A38" t="s">
        <v>5142</v>
      </c>
      <c r="B38">
        <v>0</v>
      </c>
      <c r="C38">
        <v>0</v>
      </c>
      <c r="D38">
        <v>0</v>
      </c>
      <c r="E38">
        <v>0</v>
      </c>
      <c r="F38">
        <v>0</v>
      </c>
      <c r="G38">
        <v>0</v>
      </c>
      <c r="H38">
        <v>0</v>
      </c>
      <c r="I38">
        <v>0</v>
      </c>
      <c r="J38">
        <v>0</v>
      </c>
      <c r="K38">
        <v>0</v>
      </c>
      <c r="L38">
        <v>0</v>
      </c>
      <c r="M38">
        <v>0</v>
      </c>
      <c r="N38">
        <v>0</v>
      </c>
      <c r="O38">
        <v>0</v>
      </c>
      <c r="P38">
        <v>0</v>
      </c>
      <c r="Q38">
        <v>0</v>
      </c>
      <c r="R38">
        <v>0</v>
      </c>
      <c r="S38">
        <v>0</v>
      </c>
      <c r="T38">
        <v>0</v>
      </c>
      <c r="U38">
        <v>4</v>
      </c>
      <c r="V38">
        <v>0</v>
      </c>
      <c r="W38">
        <v>0</v>
      </c>
      <c r="X38">
        <v>0</v>
      </c>
      <c r="Y38">
        <v>0</v>
      </c>
      <c r="Z38" s="7">
        <f>SUM(Table18[[#This Row],[IGSR/1000 Genomes]:[RefSeq]])</f>
        <v>4</v>
      </c>
    </row>
    <row r="39" spans="1:26" x14ac:dyDescent="0.25">
      <c r="A39" t="s">
        <v>3676</v>
      </c>
      <c r="B39">
        <v>0</v>
      </c>
      <c r="C39">
        <v>0</v>
      </c>
      <c r="D39">
        <v>0</v>
      </c>
      <c r="E39">
        <v>0</v>
      </c>
      <c r="F39">
        <v>0</v>
      </c>
      <c r="G39">
        <v>0</v>
      </c>
      <c r="H39">
        <v>0</v>
      </c>
      <c r="I39">
        <v>0</v>
      </c>
      <c r="J39">
        <v>0</v>
      </c>
      <c r="K39">
        <v>0</v>
      </c>
      <c r="L39">
        <v>0</v>
      </c>
      <c r="M39">
        <v>0</v>
      </c>
      <c r="N39">
        <v>0</v>
      </c>
      <c r="O39">
        <v>0</v>
      </c>
      <c r="P39">
        <v>0</v>
      </c>
      <c r="Q39">
        <v>0</v>
      </c>
      <c r="R39">
        <v>0</v>
      </c>
      <c r="S39">
        <v>0</v>
      </c>
      <c r="T39">
        <v>0</v>
      </c>
      <c r="U39">
        <v>7</v>
      </c>
      <c r="V39">
        <v>0</v>
      </c>
      <c r="W39">
        <v>0</v>
      </c>
      <c r="X39">
        <v>0</v>
      </c>
      <c r="Y39">
        <v>0</v>
      </c>
      <c r="Z39" s="7">
        <f>SUM(Table18[[#This Row],[IGSR/1000 Genomes]:[RefSeq]])</f>
        <v>7</v>
      </c>
    </row>
    <row r="40" spans="1:26" x14ac:dyDescent="0.25">
      <c r="A40" t="s">
        <v>667</v>
      </c>
      <c r="B40">
        <v>0</v>
      </c>
      <c r="C40">
        <v>0</v>
      </c>
      <c r="D40">
        <v>0</v>
      </c>
      <c r="E40">
        <v>0</v>
      </c>
      <c r="F40">
        <v>0</v>
      </c>
      <c r="G40">
        <v>0</v>
      </c>
      <c r="H40">
        <v>0</v>
      </c>
      <c r="I40">
        <v>0</v>
      </c>
      <c r="J40">
        <v>0</v>
      </c>
      <c r="K40">
        <v>0</v>
      </c>
      <c r="L40">
        <v>2</v>
      </c>
      <c r="M40">
        <v>0</v>
      </c>
      <c r="N40">
        <v>0</v>
      </c>
      <c r="O40">
        <v>0</v>
      </c>
      <c r="P40">
        <v>0</v>
      </c>
      <c r="Q40">
        <v>0</v>
      </c>
      <c r="R40">
        <v>0</v>
      </c>
      <c r="S40">
        <v>0</v>
      </c>
      <c r="T40">
        <v>0</v>
      </c>
      <c r="U40">
        <v>0</v>
      </c>
      <c r="V40">
        <v>0</v>
      </c>
      <c r="W40">
        <v>0</v>
      </c>
      <c r="X40">
        <v>0</v>
      </c>
      <c r="Y40">
        <v>0</v>
      </c>
      <c r="Z40" s="7">
        <f>SUM(Table18[[#This Row],[IGSR/1000 Genomes]:[RefSeq]])</f>
        <v>2</v>
      </c>
    </row>
    <row r="41" spans="1:26" x14ac:dyDescent="0.25">
      <c r="A41" t="s">
        <v>4068</v>
      </c>
      <c r="B41">
        <v>0</v>
      </c>
      <c r="C41">
        <v>0</v>
      </c>
      <c r="D41">
        <v>0</v>
      </c>
      <c r="E41">
        <v>0</v>
      </c>
      <c r="F41">
        <v>0</v>
      </c>
      <c r="G41">
        <v>0</v>
      </c>
      <c r="H41">
        <v>0</v>
      </c>
      <c r="I41">
        <v>0</v>
      </c>
      <c r="J41">
        <v>1</v>
      </c>
      <c r="K41">
        <v>0</v>
      </c>
      <c r="L41">
        <v>0</v>
      </c>
      <c r="M41">
        <v>0</v>
      </c>
      <c r="N41">
        <v>0</v>
      </c>
      <c r="O41">
        <v>0</v>
      </c>
      <c r="P41">
        <v>0</v>
      </c>
      <c r="Q41">
        <v>0</v>
      </c>
      <c r="R41">
        <v>0</v>
      </c>
      <c r="S41">
        <v>0</v>
      </c>
      <c r="T41">
        <v>0</v>
      </c>
      <c r="U41">
        <v>0</v>
      </c>
      <c r="V41">
        <v>2</v>
      </c>
      <c r="W41">
        <v>0</v>
      </c>
      <c r="X41">
        <v>0</v>
      </c>
      <c r="Y41">
        <v>0</v>
      </c>
      <c r="Z41" s="7">
        <f>SUM(Table18[[#This Row],[IGSR/1000 Genomes]:[RefSeq]])</f>
        <v>3</v>
      </c>
    </row>
    <row r="42" spans="1:26" x14ac:dyDescent="0.25">
      <c r="A42" t="s">
        <v>3260</v>
      </c>
      <c r="B42">
        <v>0</v>
      </c>
      <c r="C42">
        <v>0</v>
      </c>
      <c r="D42">
        <v>0</v>
      </c>
      <c r="E42">
        <v>0</v>
      </c>
      <c r="F42">
        <v>0</v>
      </c>
      <c r="G42">
        <v>0</v>
      </c>
      <c r="H42">
        <v>0</v>
      </c>
      <c r="I42">
        <v>0</v>
      </c>
      <c r="J42">
        <v>1</v>
      </c>
      <c r="K42">
        <v>0</v>
      </c>
      <c r="L42">
        <v>0</v>
      </c>
      <c r="M42">
        <v>0</v>
      </c>
      <c r="N42">
        <v>0</v>
      </c>
      <c r="O42">
        <v>0</v>
      </c>
      <c r="P42">
        <v>0</v>
      </c>
      <c r="Q42">
        <v>0</v>
      </c>
      <c r="R42">
        <v>0</v>
      </c>
      <c r="S42">
        <v>0</v>
      </c>
      <c r="T42">
        <v>0</v>
      </c>
      <c r="U42">
        <v>0</v>
      </c>
      <c r="V42">
        <v>0</v>
      </c>
      <c r="W42">
        <v>0</v>
      </c>
      <c r="X42">
        <v>0</v>
      </c>
      <c r="Y42">
        <v>0</v>
      </c>
      <c r="Z42" s="7">
        <f>SUM(Table18[[#This Row],[IGSR/1000 Genomes]:[RefSeq]])</f>
        <v>1</v>
      </c>
    </row>
    <row r="43" spans="1:26" x14ac:dyDescent="0.25">
      <c r="A43" t="s">
        <v>4605</v>
      </c>
      <c r="B43">
        <v>0</v>
      </c>
      <c r="C43">
        <v>0</v>
      </c>
      <c r="D43">
        <v>0</v>
      </c>
      <c r="E43">
        <v>0</v>
      </c>
      <c r="F43">
        <v>0</v>
      </c>
      <c r="G43">
        <v>0</v>
      </c>
      <c r="H43">
        <v>0</v>
      </c>
      <c r="I43">
        <v>0</v>
      </c>
      <c r="J43">
        <v>0</v>
      </c>
      <c r="K43">
        <v>0</v>
      </c>
      <c r="L43">
        <v>0</v>
      </c>
      <c r="M43">
        <v>0</v>
      </c>
      <c r="N43">
        <v>0</v>
      </c>
      <c r="O43">
        <v>0</v>
      </c>
      <c r="P43">
        <v>0</v>
      </c>
      <c r="Q43">
        <v>0</v>
      </c>
      <c r="R43">
        <v>0</v>
      </c>
      <c r="S43">
        <v>0</v>
      </c>
      <c r="T43">
        <v>0</v>
      </c>
      <c r="U43">
        <v>0</v>
      </c>
      <c r="V43">
        <v>1</v>
      </c>
      <c r="W43">
        <v>0</v>
      </c>
      <c r="X43">
        <v>0</v>
      </c>
      <c r="Y43">
        <v>1</v>
      </c>
      <c r="Z43" s="7">
        <f>SUM(Table18[[#This Row],[IGSR/1000 Genomes]:[RefSeq]])</f>
        <v>2</v>
      </c>
    </row>
    <row r="44" spans="1:26" x14ac:dyDescent="0.25">
      <c r="A44" t="s">
        <v>4545</v>
      </c>
      <c r="B44">
        <v>0</v>
      </c>
      <c r="C44">
        <v>0</v>
      </c>
      <c r="D44">
        <v>0</v>
      </c>
      <c r="E44">
        <v>1</v>
      </c>
      <c r="F44">
        <v>0</v>
      </c>
      <c r="G44">
        <v>0</v>
      </c>
      <c r="H44">
        <v>0</v>
      </c>
      <c r="I44">
        <v>0</v>
      </c>
      <c r="J44">
        <v>0</v>
      </c>
      <c r="K44">
        <v>0</v>
      </c>
      <c r="L44">
        <v>0</v>
      </c>
      <c r="M44">
        <v>0</v>
      </c>
      <c r="N44">
        <v>2</v>
      </c>
      <c r="O44">
        <v>0</v>
      </c>
      <c r="P44">
        <v>0</v>
      </c>
      <c r="Q44">
        <v>0</v>
      </c>
      <c r="R44">
        <v>0</v>
      </c>
      <c r="S44">
        <v>0</v>
      </c>
      <c r="T44">
        <v>0</v>
      </c>
      <c r="U44">
        <v>0</v>
      </c>
      <c r="V44">
        <v>0</v>
      </c>
      <c r="W44">
        <v>0</v>
      </c>
      <c r="X44">
        <v>0</v>
      </c>
      <c r="Y44">
        <v>0</v>
      </c>
      <c r="Z44" s="7">
        <f>SUM(Table18[[#This Row],[IGSR/1000 Genomes]:[RefSeq]])</f>
        <v>3</v>
      </c>
    </row>
    <row r="45" spans="1:26" x14ac:dyDescent="0.25">
      <c r="A45" t="s">
        <v>2699</v>
      </c>
      <c r="B45">
        <v>0</v>
      </c>
      <c r="C45">
        <v>0</v>
      </c>
      <c r="D45">
        <v>0</v>
      </c>
      <c r="E45">
        <v>0</v>
      </c>
      <c r="F45">
        <v>0</v>
      </c>
      <c r="G45">
        <v>0</v>
      </c>
      <c r="H45">
        <v>0</v>
      </c>
      <c r="I45">
        <v>0</v>
      </c>
      <c r="J45">
        <v>1</v>
      </c>
      <c r="K45">
        <v>0</v>
      </c>
      <c r="L45">
        <v>0</v>
      </c>
      <c r="M45">
        <v>0</v>
      </c>
      <c r="N45">
        <v>0</v>
      </c>
      <c r="O45">
        <v>0</v>
      </c>
      <c r="P45">
        <v>0</v>
      </c>
      <c r="Q45">
        <v>0</v>
      </c>
      <c r="R45">
        <v>0</v>
      </c>
      <c r="S45">
        <v>0</v>
      </c>
      <c r="T45">
        <v>0</v>
      </c>
      <c r="U45">
        <v>0</v>
      </c>
      <c r="V45">
        <v>0</v>
      </c>
      <c r="W45">
        <v>0</v>
      </c>
      <c r="X45">
        <v>0</v>
      </c>
      <c r="Y45">
        <v>0</v>
      </c>
      <c r="Z45" s="7">
        <f>SUM(Table18[[#This Row],[IGSR/1000 Genomes]:[RefSeq]])</f>
        <v>1</v>
      </c>
    </row>
    <row r="46" spans="1:26" x14ac:dyDescent="0.25">
      <c r="A46" t="s">
        <v>954</v>
      </c>
      <c r="B46">
        <v>0</v>
      </c>
      <c r="C46">
        <v>0</v>
      </c>
      <c r="D46">
        <v>0</v>
      </c>
      <c r="E46">
        <v>0</v>
      </c>
      <c r="F46">
        <v>0</v>
      </c>
      <c r="G46">
        <v>0</v>
      </c>
      <c r="H46">
        <v>0</v>
      </c>
      <c r="I46">
        <v>0</v>
      </c>
      <c r="J46">
        <v>2</v>
      </c>
      <c r="K46">
        <v>0</v>
      </c>
      <c r="L46">
        <v>0</v>
      </c>
      <c r="M46">
        <v>0</v>
      </c>
      <c r="N46">
        <v>0</v>
      </c>
      <c r="O46">
        <v>0</v>
      </c>
      <c r="P46">
        <v>0</v>
      </c>
      <c r="Q46">
        <v>2</v>
      </c>
      <c r="R46">
        <v>0</v>
      </c>
      <c r="S46">
        <v>0</v>
      </c>
      <c r="T46">
        <v>0</v>
      </c>
      <c r="U46">
        <v>0</v>
      </c>
      <c r="V46">
        <v>0</v>
      </c>
      <c r="W46">
        <v>0</v>
      </c>
      <c r="X46">
        <v>0</v>
      </c>
      <c r="Y46">
        <v>0</v>
      </c>
      <c r="Z46" s="7">
        <f>SUM(Table18[[#This Row],[IGSR/1000 Genomes]:[RefSeq]])</f>
        <v>4</v>
      </c>
    </row>
    <row r="47" spans="1:26" x14ac:dyDescent="0.25">
      <c r="A47" t="s">
        <v>3043</v>
      </c>
      <c r="B47">
        <v>0</v>
      </c>
      <c r="C47">
        <v>0</v>
      </c>
      <c r="D47">
        <v>0</v>
      </c>
      <c r="E47">
        <v>0</v>
      </c>
      <c r="F47">
        <v>0</v>
      </c>
      <c r="G47">
        <v>0</v>
      </c>
      <c r="H47">
        <v>0</v>
      </c>
      <c r="I47">
        <v>0</v>
      </c>
      <c r="J47">
        <v>1</v>
      </c>
      <c r="K47">
        <v>0</v>
      </c>
      <c r="L47">
        <v>0</v>
      </c>
      <c r="M47">
        <v>0</v>
      </c>
      <c r="N47">
        <v>0</v>
      </c>
      <c r="O47">
        <v>0</v>
      </c>
      <c r="P47">
        <v>0</v>
      </c>
      <c r="Q47">
        <v>0</v>
      </c>
      <c r="R47">
        <v>0</v>
      </c>
      <c r="S47">
        <v>0</v>
      </c>
      <c r="T47">
        <v>0</v>
      </c>
      <c r="U47">
        <v>0</v>
      </c>
      <c r="V47">
        <v>0</v>
      </c>
      <c r="W47">
        <v>0</v>
      </c>
      <c r="X47">
        <v>0</v>
      </c>
      <c r="Y47">
        <v>0</v>
      </c>
      <c r="Z47" s="7">
        <f>SUM(Table18[[#This Row],[IGSR/1000 Genomes]:[RefSeq]])</f>
        <v>1</v>
      </c>
    </row>
    <row r="48" spans="1:26" x14ac:dyDescent="0.25">
      <c r="A48" t="s">
        <v>3714</v>
      </c>
      <c r="B48">
        <v>0</v>
      </c>
      <c r="C48">
        <v>0</v>
      </c>
      <c r="D48">
        <v>0</v>
      </c>
      <c r="E48">
        <v>0</v>
      </c>
      <c r="F48">
        <v>0</v>
      </c>
      <c r="G48">
        <v>0</v>
      </c>
      <c r="H48">
        <v>0</v>
      </c>
      <c r="I48">
        <v>0</v>
      </c>
      <c r="J48">
        <v>0</v>
      </c>
      <c r="K48">
        <v>0</v>
      </c>
      <c r="L48">
        <v>0</v>
      </c>
      <c r="M48">
        <v>0</v>
      </c>
      <c r="N48">
        <v>0</v>
      </c>
      <c r="O48">
        <v>0</v>
      </c>
      <c r="P48">
        <v>0</v>
      </c>
      <c r="Q48">
        <v>0</v>
      </c>
      <c r="R48">
        <v>0</v>
      </c>
      <c r="S48">
        <v>0</v>
      </c>
      <c r="T48">
        <v>0</v>
      </c>
      <c r="U48">
        <v>9</v>
      </c>
      <c r="V48">
        <v>0</v>
      </c>
      <c r="W48">
        <v>0</v>
      </c>
      <c r="X48">
        <v>0</v>
      </c>
      <c r="Y48">
        <v>0</v>
      </c>
      <c r="Z48" s="7">
        <f>SUM(Table18[[#This Row],[IGSR/1000 Genomes]:[RefSeq]])</f>
        <v>9</v>
      </c>
    </row>
    <row r="49" spans="1:26" x14ac:dyDescent="0.25">
      <c r="A49" t="s">
        <v>3398</v>
      </c>
      <c r="B49">
        <v>0</v>
      </c>
      <c r="C49">
        <v>0</v>
      </c>
      <c r="D49">
        <v>0</v>
      </c>
      <c r="E49">
        <v>0</v>
      </c>
      <c r="F49">
        <v>0</v>
      </c>
      <c r="G49">
        <v>0</v>
      </c>
      <c r="H49">
        <v>0</v>
      </c>
      <c r="I49">
        <v>0</v>
      </c>
      <c r="J49">
        <v>2</v>
      </c>
      <c r="K49">
        <v>0</v>
      </c>
      <c r="L49">
        <v>0</v>
      </c>
      <c r="M49">
        <v>0</v>
      </c>
      <c r="N49">
        <v>0</v>
      </c>
      <c r="O49">
        <v>0</v>
      </c>
      <c r="P49">
        <v>0</v>
      </c>
      <c r="Q49">
        <v>0</v>
      </c>
      <c r="R49">
        <v>0</v>
      </c>
      <c r="S49">
        <v>0</v>
      </c>
      <c r="T49">
        <v>0</v>
      </c>
      <c r="U49">
        <v>0</v>
      </c>
      <c r="V49">
        <v>0</v>
      </c>
      <c r="W49">
        <v>0</v>
      </c>
      <c r="X49">
        <v>0</v>
      </c>
      <c r="Y49">
        <v>0</v>
      </c>
      <c r="Z49" s="7">
        <f>SUM(Table18[[#This Row],[IGSR/1000 Genomes]:[RefSeq]])</f>
        <v>2</v>
      </c>
    </row>
    <row r="50" spans="1:26" x14ac:dyDescent="0.25">
      <c r="A50" t="s">
        <v>852</v>
      </c>
      <c r="B50">
        <v>0</v>
      </c>
      <c r="C50">
        <v>0</v>
      </c>
      <c r="D50">
        <v>0</v>
      </c>
      <c r="E50">
        <v>0</v>
      </c>
      <c r="F50">
        <v>0</v>
      </c>
      <c r="G50">
        <v>0</v>
      </c>
      <c r="H50">
        <v>0</v>
      </c>
      <c r="I50">
        <v>0</v>
      </c>
      <c r="J50">
        <v>1</v>
      </c>
      <c r="K50">
        <v>0</v>
      </c>
      <c r="L50">
        <v>0</v>
      </c>
      <c r="M50">
        <v>0</v>
      </c>
      <c r="N50">
        <v>0</v>
      </c>
      <c r="O50">
        <v>0</v>
      </c>
      <c r="P50">
        <v>0</v>
      </c>
      <c r="Q50">
        <v>0</v>
      </c>
      <c r="R50">
        <v>0</v>
      </c>
      <c r="S50">
        <v>0</v>
      </c>
      <c r="T50">
        <v>0</v>
      </c>
      <c r="U50">
        <v>0</v>
      </c>
      <c r="V50">
        <v>0</v>
      </c>
      <c r="W50">
        <v>0</v>
      </c>
      <c r="X50">
        <v>0</v>
      </c>
      <c r="Y50">
        <v>0</v>
      </c>
      <c r="Z50" s="7">
        <f>SUM(Table18[[#This Row],[IGSR/1000 Genomes]:[RefSeq]])</f>
        <v>1</v>
      </c>
    </row>
    <row r="51" spans="1:26" x14ac:dyDescent="0.25">
      <c r="A51" t="s">
        <v>3090</v>
      </c>
      <c r="B51">
        <v>0</v>
      </c>
      <c r="C51">
        <v>1</v>
      </c>
      <c r="D51">
        <v>0</v>
      </c>
      <c r="E51">
        <v>0</v>
      </c>
      <c r="F51">
        <v>0</v>
      </c>
      <c r="G51">
        <v>0</v>
      </c>
      <c r="H51">
        <v>0</v>
      </c>
      <c r="I51">
        <v>0</v>
      </c>
      <c r="J51">
        <v>0</v>
      </c>
      <c r="K51">
        <v>0</v>
      </c>
      <c r="L51">
        <v>0</v>
      </c>
      <c r="M51">
        <v>0</v>
      </c>
      <c r="N51">
        <v>0</v>
      </c>
      <c r="O51">
        <v>0</v>
      </c>
      <c r="P51">
        <v>0</v>
      </c>
      <c r="Q51">
        <v>0</v>
      </c>
      <c r="R51">
        <v>0</v>
      </c>
      <c r="S51">
        <v>0</v>
      </c>
      <c r="T51">
        <v>0</v>
      </c>
      <c r="U51">
        <v>0</v>
      </c>
      <c r="V51">
        <v>1</v>
      </c>
      <c r="W51">
        <v>0</v>
      </c>
      <c r="X51">
        <v>0</v>
      </c>
      <c r="Y51">
        <v>0</v>
      </c>
      <c r="Z51" s="7">
        <f>SUM(Table18[[#This Row],[IGSR/1000 Genomes]:[RefSeq]])</f>
        <v>2</v>
      </c>
    </row>
    <row r="52" spans="1:26" x14ac:dyDescent="0.25">
      <c r="A52" t="s">
        <v>5171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2</v>
      </c>
      <c r="X52">
        <v>0</v>
      </c>
      <c r="Y52">
        <v>0</v>
      </c>
      <c r="Z52" s="7">
        <f>SUM(Table18[[#This Row],[IGSR/1000 Genomes]:[RefSeq]])</f>
        <v>2</v>
      </c>
    </row>
    <row r="53" spans="1:26" x14ac:dyDescent="0.25">
      <c r="A53" t="s">
        <v>1498</v>
      </c>
      <c r="B53">
        <v>0</v>
      </c>
      <c r="C53">
        <v>0</v>
      </c>
      <c r="D53">
        <v>0</v>
      </c>
      <c r="E53">
        <v>0</v>
      </c>
      <c r="F53">
        <v>0</v>
      </c>
      <c r="G53">
        <v>0</v>
      </c>
      <c r="H53">
        <v>0</v>
      </c>
      <c r="I53">
        <v>0</v>
      </c>
      <c r="J53">
        <v>1</v>
      </c>
      <c r="K53">
        <v>0</v>
      </c>
      <c r="L53">
        <v>0</v>
      </c>
      <c r="M53">
        <v>0</v>
      </c>
      <c r="N53">
        <v>0</v>
      </c>
      <c r="O53">
        <v>0</v>
      </c>
      <c r="P53">
        <v>0</v>
      </c>
      <c r="Q53">
        <v>0</v>
      </c>
      <c r="R53">
        <v>0</v>
      </c>
      <c r="S53">
        <v>0</v>
      </c>
      <c r="T53">
        <v>0</v>
      </c>
      <c r="U53">
        <v>0</v>
      </c>
      <c r="V53">
        <v>0</v>
      </c>
      <c r="W53">
        <v>0</v>
      </c>
      <c r="X53">
        <v>0</v>
      </c>
      <c r="Y53">
        <v>0</v>
      </c>
      <c r="Z53" s="7">
        <f>SUM(Table18[[#This Row],[IGSR/1000 Genomes]:[RefSeq]])</f>
        <v>1</v>
      </c>
    </row>
    <row r="54" spans="1:26" x14ac:dyDescent="0.25">
      <c r="A54" t="s">
        <v>5230</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1</v>
      </c>
      <c r="Z54" s="7">
        <f>SUM(Table18[[#This Row],[IGSR/1000 Genomes]:[RefSeq]])</f>
        <v>1</v>
      </c>
    </row>
    <row r="55" spans="1:26" x14ac:dyDescent="0.25">
      <c r="A55" t="s">
        <v>3930</v>
      </c>
      <c r="B55">
        <v>0</v>
      </c>
      <c r="C55">
        <v>0</v>
      </c>
      <c r="D55">
        <v>0</v>
      </c>
      <c r="E55">
        <v>0</v>
      </c>
      <c r="F55">
        <v>0</v>
      </c>
      <c r="G55">
        <v>0</v>
      </c>
      <c r="H55">
        <v>0</v>
      </c>
      <c r="I55">
        <v>0</v>
      </c>
      <c r="J55">
        <v>1</v>
      </c>
      <c r="K55">
        <v>0</v>
      </c>
      <c r="L55">
        <v>0</v>
      </c>
      <c r="M55">
        <v>0</v>
      </c>
      <c r="N55">
        <v>0</v>
      </c>
      <c r="O55">
        <v>0</v>
      </c>
      <c r="P55">
        <v>0</v>
      </c>
      <c r="Q55">
        <v>0</v>
      </c>
      <c r="R55">
        <v>0</v>
      </c>
      <c r="S55">
        <v>0</v>
      </c>
      <c r="T55">
        <v>0</v>
      </c>
      <c r="U55">
        <v>0</v>
      </c>
      <c r="V55">
        <v>0</v>
      </c>
      <c r="W55">
        <v>0</v>
      </c>
      <c r="X55">
        <v>0</v>
      </c>
      <c r="Y55">
        <v>0</v>
      </c>
      <c r="Z55" s="7">
        <f>SUM(Table18[[#This Row],[IGSR/1000 Genomes]:[RefSeq]])</f>
        <v>1</v>
      </c>
    </row>
    <row r="56" spans="1:26" x14ac:dyDescent="0.25">
      <c r="A56" t="s">
        <v>4983</v>
      </c>
      <c r="B56">
        <v>0</v>
      </c>
      <c r="C56">
        <v>0</v>
      </c>
      <c r="D56">
        <v>0</v>
      </c>
      <c r="E56">
        <v>0</v>
      </c>
      <c r="F56">
        <v>0</v>
      </c>
      <c r="G56">
        <v>0</v>
      </c>
      <c r="H56">
        <v>0</v>
      </c>
      <c r="I56">
        <v>0</v>
      </c>
      <c r="J56">
        <v>0</v>
      </c>
      <c r="K56">
        <v>0</v>
      </c>
      <c r="L56">
        <v>0</v>
      </c>
      <c r="M56">
        <v>0</v>
      </c>
      <c r="N56">
        <v>0</v>
      </c>
      <c r="O56">
        <v>0</v>
      </c>
      <c r="P56">
        <v>0</v>
      </c>
      <c r="Q56">
        <v>0</v>
      </c>
      <c r="R56">
        <v>0</v>
      </c>
      <c r="S56">
        <v>0</v>
      </c>
      <c r="T56">
        <v>0</v>
      </c>
      <c r="U56">
        <v>1</v>
      </c>
      <c r="V56">
        <v>0</v>
      </c>
      <c r="W56">
        <v>0</v>
      </c>
      <c r="X56">
        <v>0</v>
      </c>
      <c r="Y56">
        <v>0</v>
      </c>
      <c r="Z56" s="7">
        <f>SUM(Table18[[#This Row],[IGSR/1000 Genomes]:[RefSeq]])</f>
        <v>1</v>
      </c>
    </row>
    <row r="57" spans="1:26" x14ac:dyDescent="0.25">
      <c r="A57" t="s">
        <v>2509</v>
      </c>
      <c r="B57">
        <v>0</v>
      </c>
      <c r="C57">
        <v>0</v>
      </c>
      <c r="D57">
        <v>0</v>
      </c>
      <c r="E57">
        <v>0</v>
      </c>
      <c r="F57">
        <v>0</v>
      </c>
      <c r="G57">
        <v>0</v>
      </c>
      <c r="H57">
        <v>0</v>
      </c>
      <c r="I57">
        <v>1</v>
      </c>
      <c r="J57">
        <v>0</v>
      </c>
      <c r="K57">
        <v>0</v>
      </c>
      <c r="L57">
        <v>0</v>
      </c>
      <c r="M57">
        <v>0</v>
      </c>
      <c r="N57">
        <v>0</v>
      </c>
      <c r="O57">
        <v>0</v>
      </c>
      <c r="P57">
        <v>0</v>
      </c>
      <c r="Q57">
        <v>0</v>
      </c>
      <c r="R57">
        <v>0</v>
      </c>
      <c r="S57">
        <v>0</v>
      </c>
      <c r="T57">
        <v>0</v>
      </c>
      <c r="U57">
        <v>0</v>
      </c>
      <c r="V57">
        <v>0</v>
      </c>
      <c r="W57">
        <v>0</v>
      </c>
      <c r="X57">
        <v>0</v>
      </c>
      <c r="Y57">
        <v>0</v>
      </c>
      <c r="Z57" s="7">
        <f>SUM(Table18[[#This Row],[IGSR/1000 Genomes]:[RefSeq]])</f>
        <v>1</v>
      </c>
    </row>
    <row r="58" spans="1:26" x14ac:dyDescent="0.25">
      <c r="A58" t="s">
        <v>2144</v>
      </c>
      <c r="B58">
        <v>0</v>
      </c>
      <c r="C58">
        <v>0</v>
      </c>
      <c r="D58">
        <v>0</v>
      </c>
      <c r="E58">
        <v>0</v>
      </c>
      <c r="F58">
        <v>0</v>
      </c>
      <c r="G58">
        <v>0</v>
      </c>
      <c r="H58">
        <v>0</v>
      </c>
      <c r="I58">
        <v>0</v>
      </c>
      <c r="J58">
        <v>1</v>
      </c>
      <c r="K58">
        <v>0</v>
      </c>
      <c r="L58">
        <v>0</v>
      </c>
      <c r="M58">
        <v>0</v>
      </c>
      <c r="N58">
        <v>0</v>
      </c>
      <c r="O58">
        <v>0</v>
      </c>
      <c r="P58">
        <v>0</v>
      </c>
      <c r="Q58">
        <v>0</v>
      </c>
      <c r="R58">
        <v>0</v>
      </c>
      <c r="S58">
        <v>0</v>
      </c>
      <c r="T58">
        <v>0</v>
      </c>
      <c r="U58">
        <v>0</v>
      </c>
      <c r="V58">
        <v>0</v>
      </c>
      <c r="W58">
        <v>0</v>
      </c>
      <c r="X58">
        <v>0</v>
      </c>
      <c r="Y58">
        <v>0</v>
      </c>
      <c r="Z58" s="7">
        <f>SUM(Table18[[#This Row],[IGSR/1000 Genomes]:[RefSeq]])</f>
        <v>1</v>
      </c>
    </row>
    <row r="59" spans="1:26" x14ac:dyDescent="0.25">
      <c r="A59" t="s">
        <v>2040</v>
      </c>
      <c r="B59">
        <v>0</v>
      </c>
      <c r="C59">
        <v>0</v>
      </c>
      <c r="D59">
        <v>0</v>
      </c>
      <c r="E59">
        <v>0</v>
      </c>
      <c r="F59">
        <v>0</v>
      </c>
      <c r="G59">
        <v>0</v>
      </c>
      <c r="H59">
        <v>0</v>
      </c>
      <c r="I59">
        <v>0</v>
      </c>
      <c r="J59">
        <v>0</v>
      </c>
      <c r="K59">
        <v>0</v>
      </c>
      <c r="L59">
        <v>0</v>
      </c>
      <c r="M59">
        <v>0</v>
      </c>
      <c r="N59">
        <v>0</v>
      </c>
      <c r="O59">
        <v>0</v>
      </c>
      <c r="P59">
        <v>1</v>
      </c>
      <c r="Q59">
        <v>0</v>
      </c>
      <c r="R59">
        <v>0</v>
      </c>
      <c r="S59">
        <v>0</v>
      </c>
      <c r="T59">
        <v>0</v>
      </c>
      <c r="U59">
        <v>0</v>
      </c>
      <c r="V59">
        <v>0</v>
      </c>
      <c r="W59">
        <v>0</v>
      </c>
      <c r="X59">
        <v>0</v>
      </c>
      <c r="Y59">
        <v>0</v>
      </c>
      <c r="Z59" s="7">
        <f>SUM(Table18[[#This Row],[IGSR/1000 Genomes]:[RefSeq]])</f>
        <v>1</v>
      </c>
    </row>
    <row r="60" spans="1:26" x14ac:dyDescent="0.25">
      <c r="A60" t="s">
        <v>2858</v>
      </c>
      <c r="B60">
        <v>0</v>
      </c>
      <c r="C60">
        <v>0</v>
      </c>
      <c r="D60">
        <v>0</v>
      </c>
      <c r="E60">
        <v>0</v>
      </c>
      <c r="F60">
        <v>0</v>
      </c>
      <c r="G60">
        <v>0</v>
      </c>
      <c r="H60">
        <v>0</v>
      </c>
      <c r="I60">
        <v>0</v>
      </c>
      <c r="J60">
        <v>0</v>
      </c>
      <c r="K60">
        <v>0</v>
      </c>
      <c r="L60">
        <v>0</v>
      </c>
      <c r="M60">
        <v>0</v>
      </c>
      <c r="N60">
        <v>0</v>
      </c>
      <c r="O60">
        <v>0</v>
      </c>
      <c r="P60">
        <v>0</v>
      </c>
      <c r="Q60">
        <v>0</v>
      </c>
      <c r="R60">
        <v>0</v>
      </c>
      <c r="S60">
        <v>0</v>
      </c>
      <c r="T60">
        <v>0</v>
      </c>
      <c r="U60">
        <v>2</v>
      </c>
      <c r="V60">
        <v>0</v>
      </c>
      <c r="W60">
        <v>0</v>
      </c>
      <c r="X60">
        <v>0</v>
      </c>
      <c r="Y60">
        <v>0</v>
      </c>
      <c r="Z60" s="7">
        <f>SUM(Table18[[#This Row],[IGSR/1000 Genomes]:[RefSeq]])</f>
        <v>2</v>
      </c>
    </row>
    <row r="61" spans="1:26" x14ac:dyDescent="0.25">
      <c r="A61" t="s">
        <v>45</v>
      </c>
      <c r="B61">
        <v>0</v>
      </c>
      <c r="C61">
        <v>0</v>
      </c>
      <c r="D61">
        <v>0</v>
      </c>
      <c r="E61">
        <v>0</v>
      </c>
      <c r="F61">
        <v>0</v>
      </c>
      <c r="G61">
        <v>0</v>
      </c>
      <c r="H61">
        <v>0</v>
      </c>
      <c r="I61">
        <v>0</v>
      </c>
      <c r="J61">
        <v>0</v>
      </c>
      <c r="K61">
        <v>0</v>
      </c>
      <c r="L61">
        <v>0</v>
      </c>
      <c r="M61">
        <v>0</v>
      </c>
      <c r="N61">
        <v>0</v>
      </c>
      <c r="O61">
        <v>0</v>
      </c>
      <c r="P61">
        <v>0</v>
      </c>
      <c r="Q61">
        <v>0</v>
      </c>
      <c r="R61">
        <v>0</v>
      </c>
      <c r="S61">
        <v>0</v>
      </c>
      <c r="T61">
        <v>0</v>
      </c>
      <c r="U61">
        <v>4</v>
      </c>
      <c r="V61">
        <v>0</v>
      </c>
      <c r="W61">
        <v>0</v>
      </c>
      <c r="X61">
        <v>0</v>
      </c>
      <c r="Y61">
        <v>0</v>
      </c>
      <c r="Z61" s="7">
        <f>SUM(Table18[[#This Row],[IGSR/1000 Genomes]:[RefSeq]])</f>
        <v>4</v>
      </c>
    </row>
    <row r="62" spans="1:26" x14ac:dyDescent="0.25">
      <c r="A62" t="s">
        <v>5901</v>
      </c>
      <c r="B62">
        <v>0</v>
      </c>
      <c r="C62">
        <v>0</v>
      </c>
      <c r="D62">
        <v>0</v>
      </c>
      <c r="E62">
        <v>0</v>
      </c>
      <c r="F62">
        <v>0</v>
      </c>
      <c r="G62">
        <v>0</v>
      </c>
      <c r="H62">
        <v>1</v>
      </c>
      <c r="I62">
        <v>0</v>
      </c>
      <c r="J62">
        <v>0</v>
      </c>
      <c r="K62">
        <v>0</v>
      </c>
      <c r="L62">
        <v>0</v>
      </c>
      <c r="M62">
        <v>0</v>
      </c>
      <c r="N62">
        <v>0</v>
      </c>
      <c r="O62">
        <v>0</v>
      </c>
      <c r="P62">
        <v>0</v>
      </c>
      <c r="Q62">
        <v>0</v>
      </c>
      <c r="R62">
        <v>0</v>
      </c>
      <c r="S62">
        <v>0</v>
      </c>
      <c r="T62">
        <v>0</v>
      </c>
      <c r="U62">
        <v>0</v>
      </c>
      <c r="V62">
        <v>0</v>
      </c>
      <c r="W62">
        <v>0</v>
      </c>
      <c r="X62">
        <v>0</v>
      </c>
      <c r="Y62">
        <v>0</v>
      </c>
      <c r="Z62" s="7">
        <f>SUM(Table18[[#This Row],[IGSR/1000 Genomes]:[RefSeq]])</f>
        <v>1</v>
      </c>
    </row>
    <row r="63" spans="1:26" x14ac:dyDescent="0.25">
      <c r="A63" t="s">
        <v>4448</v>
      </c>
      <c r="B63">
        <v>0</v>
      </c>
      <c r="C63">
        <v>0</v>
      </c>
      <c r="D63">
        <v>0</v>
      </c>
      <c r="E63">
        <v>0</v>
      </c>
      <c r="F63">
        <v>0</v>
      </c>
      <c r="G63">
        <v>0</v>
      </c>
      <c r="H63">
        <v>0</v>
      </c>
      <c r="I63">
        <v>0</v>
      </c>
      <c r="J63">
        <v>2</v>
      </c>
      <c r="K63">
        <v>0</v>
      </c>
      <c r="L63">
        <v>0</v>
      </c>
      <c r="M63">
        <v>0</v>
      </c>
      <c r="N63">
        <v>0</v>
      </c>
      <c r="O63">
        <v>0</v>
      </c>
      <c r="P63">
        <v>0</v>
      </c>
      <c r="Q63">
        <v>0</v>
      </c>
      <c r="R63">
        <v>0</v>
      </c>
      <c r="S63">
        <v>0</v>
      </c>
      <c r="T63">
        <v>0</v>
      </c>
      <c r="U63">
        <v>0</v>
      </c>
      <c r="V63">
        <v>0</v>
      </c>
      <c r="W63">
        <v>0</v>
      </c>
      <c r="X63">
        <v>0</v>
      </c>
      <c r="Y63">
        <v>0</v>
      </c>
      <c r="Z63" s="7">
        <f>SUM(Table18[[#This Row],[IGSR/1000 Genomes]:[RefSeq]])</f>
        <v>2</v>
      </c>
    </row>
    <row r="64" spans="1:26" x14ac:dyDescent="0.25">
      <c r="A64" t="s">
        <v>2086</v>
      </c>
      <c r="B64">
        <v>0</v>
      </c>
      <c r="C64">
        <v>0</v>
      </c>
      <c r="D64">
        <v>0</v>
      </c>
      <c r="E64">
        <v>0</v>
      </c>
      <c r="F64">
        <v>0</v>
      </c>
      <c r="G64">
        <v>0</v>
      </c>
      <c r="H64">
        <v>0</v>
      </c>
      <c r="I64">
        <v>0</v>
      </c>
      <c r="J64">
        <v>0</v>
      </c>
      <c r="K64">
        <v>0</v>
      </c>
      <c r="L64">
        <v>0</v>
      </c>
      <c r="M64">
        <v>0</v>
      </c>
      <c r="N64">
        <v>0</v>
      </c>
      <c r="O64">
        <v>0</v>
      </c>
      <c r="P64">
        <v>0</v>
      </c>
      <c r="Q64">
        <v>0</v>
      </c>
      <c r="R64">
        <v>0</v>
      </c>
      <c r="S64">
        <v>0</v>
      </c>
      <c r="T64">
        <v>0</v>
      </c>
      <c r="U64">
        <v>2</v>
      </c>
      <c r="V64">
        <v>0</v>
      </c>
      <c r="W64">
        <v>0</v>
      </c>
      <c r="X64">
        <v>0</v>
      </c>
      <c r="Y64">
        <v>0</v>
      </c>
      <c r="Z64" s="7">
        <f>SUM(Table18[[#This Row],[IGSR/1000 Genomes]:[RefSeq]])</f>
        <v>2</v>
      </c>
    </row>
    <row r="65" spans="1:26" x14ac:dyDescent="0.25">
      <c r="A65" t="s">
        <v>586</v>
      </c>
      <c r="B65">
        <v>0</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s="7">
        <f>SUM(Table18[[#This Row],[IGSR/1000 Genomes]:[RefSeq]])</f>
        <v>1</v>
      </c>
    </row>
    <row r="66" spans="1:26" x14ac:dyDescent="0.25">
      <c r="A66" t="s">
        <v>3994</v>
      </c>
      <c r="B66">
        <v>0</v>
      </c>
      <c r="C66">
        <v>0</v>
      </c>
      <c r="D66">
        <v>0</v>
      </c>
      <c r="E66">
        <v>0</v>
      </c>
      <c r="F66">
        <v>0</v>
      </c>
      <c r="G66">
        <v>0</v>
      </c>
      <c r="H66">
        <v>0</v>
      </c>
      <c r="I66">
        <v>0</v>
      </c>
      <c r="J66">
        <v>2</v>
      </c>
      <c r="K66">
        <v>0</v>
      </c>
      <c r="L66">
        <v>0</v>
      </c>
      <c r="M66">
        <v>0</v>
      </c>
      <c r="N66">
        <v>0</v>
      </c>
      <c r="O66">
        <v>0</v>
      </c>
      <c r="P66">
        <v>0</v>
      </c>
      <c r="Q66">
        <v>0</v>
      </c>
      <c r="R66">
        <v>0</v>
      </c>
      <c r="S66">
        <v>0</v>
      </c>
      <c r="T66">
        <v>0</v>
      </c>
      <c r="U66">
        <v>0</v>
      </c>
      <c r="V66">
        <v>0</v>
      </c>
      <c r="W66">
        <v>0</v>
      </c>
      <c r="X66">
        <v>0</v>
      </c>
      <c r="Y66">
        <v>0</v>
      </c>
      <c r="Z66" s="7">
        <f>SUM(Table18[[#This Row],[IGSR/1000 Genomes]:[RefSeq]])</f>
        <v>2</v>
      </c>
    </row>
    <row r="67" spans="1:26" x14ac:dyDescent="0.25">
      <c r="A67" t="s">
        <v>3293</v>
      </c>
      <c r="B67">
        <v>0</v>
      </c>
      <c r="C67">
        <v>0</v>
      </c>
      <c r="D67">
        <v>0</v>
      </c>
      <c r="E67">
        <v>0</v>
      </c>
      <c r="F67">
        <v>0</v>
      </c>
      <c r="G67">
        <v>0</v>
      </c>
      <c r="H67">
        <v>0</v>
      </c>
      <c r="I67">
        <v>0</v>
      </c>
      <c r="J67">
        <v>3</v>
      </c>
      <c r="K67">
        <v>0</v>
      </c>
      <c r="L67">
        <v>0</v>
      </c>
      <c r="M67">
        <v>0</v>
      </c>
      <c r="N67">
        <v>0</v>
      </c>
      <c r="O67">
        <v>0</v>
      </c>
      <c r="P67">
        <v>0</v>
      </c>
      <c r="Q67">
        <v>0</v>
      </c>
      <c r="R67">
        <v>0</v>
      </c>
      <c r="S67">
        <v>0</v>
      </c>
      <c r="T67">
        <v>0</v>
      </c>
      <c r="U67">
        <v>0</v>
      </c>
      <c r="V67">
        <v>0</v>
      </c>
      <c r="W67">
        <v>0</v>
      </c>
      <c r="X67">
        <v>0</v>
      </c>
      <c r="Y67">
        <v>0</v>
      </c>
      <c r="Z67" s="7">
        <f>SUM(Table18[[#This Row],[IGSR/1000 Genomes]:[RefSeq]])</f>
        <v>3</v>
      </c>
    </row>
    <row r="68" spans="1:26" x14ac:dyDescent="0.25">
      <c r="A68" t="s">
        <v>4859</v>
      </c>
      <c r="B68">
        <v>0</v>
      </c>
      <c r="C68">
        <v>0</v>
      </c>
      <c r="D68">
        <v>0</v>
      </c>
      <c r="E68">
        <v>0</v>
      </c>
      <c r="F68">
        <v>0</v>
      </c>
      <c r="G68">
        <v>0</v>
      </c>
      <c r="H68">
        <v>0</v>
      </c>
      <c r="I68">
        <v>0</v>
      </c>
      <c r="J68">
        <v>0</v>
      </c>
      <c r="K68">
        <v>0</v>
      </c>
      <c r="L68">
        <v>0</v>
      </c>
      <c r="M68">
        <v>0</v>
      </c>
      <c r="N68">
        <v>0</v>
      </c>
      <c r="O68">
        <v>0</v>
      </c>
      <c r="P68">
        <v>0</v>
      </c>
      <c r="Q68">
        <v>0</v>
      </c>
      <c r="R68">
        <v>0</v>
      </c>
      <c r="S68">
        <v>0</v>
      </c>
      <c r="T68">
        <v>0</v>
      </c>
      <c r="U68">
        <v>1</v>
      </c>
      <c r="V68">
        <v>0</v>
      </c>
      <c r="W68">
        <v>0</v>
      </c>
      <c r="X68">
        <v>0</v>
      </c>
      <c r="Y68">
        <v>0</v>
      </c>
      <c r="Z68" s="7">
        <f>SUM(Table18[[#This Row],[IGSR/1000 Genomes]:[RefSeq]])</f>
        <v>1</v>
      </c>
    </row>
    <row r="69" spans="1:26" x14ac:dyDescent="0.25">
      <c r="A69" t="s">
        <v>231</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1</v>
      </c>
      <c r="Z69" s="7">
        <f>SUM(Table18[[#This Row],[IGSR/1000 Genomes]:[RefSeq]])</f>
        <v>1</v>
      </c>
    </row>
    <row r="70" spans="1:26" x14ac:dyDescent="0.25">
      <c r="A70" t="s">
        <v>3145</v>
      </c>
      <c r="B70">
        <v>0</v>
      </c>
      <c r="C70">
        <v>0</v>
      </c>
      <c r="D70">
        <v>0</v>
      </c>
      <c r="E70">
        <v>0</v>
      </c>
      <c r="F70">
        <v>0</v>
      </c>
      <c r="G70">
        <v>1</v>
      </c>
      <c r="H70">
        <v>0</v>
      </c>
      <c r="I70">
        <v>0</v>
      </c>
      <c r="J70">
        <v>0</v>
      </c>
      <c r="K70">
        <v>0</v>
      </c>
      <c r="L70">
        <v>0</v>
      </c>
      <c r="M70">
        <v>0</v>
      </c>
      <c r="N70">
        <v>0</v>
      </c>
      <c r="O70">
        <v>0</v>
      </c>
      <c r="P70">
        <v>0</v>
      </c>
      <c r="Q70">
        <v>0</v>
      </c>
      <c r="R70">
        <v>0</v>
      </c>
      <c r="S70">
        <v>0</v>
      </c>
      <c r="T70">
        <v>0</v>
      </c>
      <c r="U70">
        <v>0</v>
      </c>
      <c r="V70">
        <v>0</v>
      </c>
      <c r="W70">
        <v>0</v>
      </c>
      <c r="X70">
        <v>0</v>
      </c>
      <c r="Y70">
        <v>0</v>
      </c>
      <c r="Z70" s="7">
        <f>SUM(Table18[[#This Row],[IGSR/1000 Genomes]:[RefSeq]])</f>
        <v>1</v>
      </c>
    </row>
    <row r="71" spans="1:26" x14ac:dyDescent="0.25">
      <c r="A71" t="s">
        <v>2227</v>
      </c>
      <c r="B71">
        <v>0</v>
      </c>
      <c r="C71">
        <v>0</v>
      </c>
      <c r="D71">
        <v>0</v>
      </c>
      <c r="E71">
        <v>0</v>
      </c>
      <c r="F71">
        <v>0</v>
      </c>
      <c r="G71">
        <v>0</v>
      </c>
      <c r="H71">
        <v>0</v>
      </c>
      <c r="I71">
        <v>0</v>
      </c>
      <c r="J71">
        <v>1</v>
      </c>
      <c r="K71">
        <v>0</v>
      </c>
      <c r="L71">
        <v>0</v>
      </c>
      <c r="M71">
        <v>0</v>
      </c>
      <c r="N71">
        <v>0</v>
      </c>
      <c r="O71">
        <v>0</v>
      </c>
      <c r="P71">
        <v>0</v>
      </c>
      <c r="Q71">
        <v>0</v>
      </c>
      <c r="R71">
        <v>0</v>
      </c>
      <c r="S71">
        <v>0</v>
      </c>
      <c r="T71">
        <v>0</v>
      </c>
      <c r="U71">
        <v>0</v>
      </c>
      <c r="V71">
        <v>0</v>
      </c>
      <c r="W71">
        <v>0</v>
      </c>
      <c r="X71">
        <v>0</v>
      </c>
      <c r="Y71">
        <v>0</v>
      </c>
      <c r="Z71" s="7">
        <f>SUM(Table18[[#This Row],[IGSR/1000 Genomes]:[RefSeq]])</f>
        <v>1</v>
      </c>
    </row>
    <row r="72" spans="1:26" x14ac:dyDescent="0.25">
      <c r="A72" t="s">
        <v>3813</v>
      </c>
      <c r="B72">
        <v>0</v>
      </c>
      <c r="C72">
        <v>0</v>
      </c>
      <c r="D72">
        <v>0</v>
      </c>
      <c r="E72">
        <v>0</v>
      </c>
      <c r="F72">
        <v>0</v>
      </c>
      <c r="G72">
        <v>0</v>
      </c>
      <c r="H72">
        <v>0</v>
      </c>
      <c r="I72">
        <v>0</v>
      </c>
      <c r="J72">
        <v>0</v>
      </c>
      <c r="K72">
        <v>0</v>
      </c>
      <c r="L72">
        <v>0</v>
      </c>
      <c r="M72">
        <v>0</v>
      </c>
      <c r="N72">
        <v>0</v>
      </c>
      <c r="O72">
        <v>0</v>
      </c>
      <c r="P72">
        <v>58</v>
      </c>
      <c r="Q72">
        <v>0</v>
      </c>
      <c r="R72">
        <v>0</v>
      </c>
      <c r="S72">
        <v>0</v>
      </c>
      <c r="T72">
        <v>0</v>
      </c>
      <c r="U72">
        <v>0</v>
      </c>
      <c r="V72">
        <v>0</v>
      </c>
      <c r="W72">
        <v>0</v>
      </c>
      <c r="X72">
        <v>1</v>
      </c>
      <c r="Y72">
        <v>0</v>
      </c>
      <c r="Z72" s="7">
        <f>SUM(Table18[[#This Row],[IGSR/1000 Genomes]:[RefSeq]])</f>
        <v>59</v>
      </c>
    </row>
    <row r="73" spans="1:26" x14ac:dyDescent="0.25">
      <c r="A73" t="s">
        <v>3470</v>
      </c>
      <c r="B73">
        <v>0</v>
      </c>
      <c r="C73">
        <v>0</v>
      </c>
      <c r="D73">
        <v>0</v>
      </c>
      <c r="E73">
        <v>0</v>
      </c>
      <c r="F73">
        <v>0</v>
      </c>
      <c r="G73">
        <v>0</v>
      </c>
      <c r="H73">
        <v>0</v>
      </c>
      <c r="I73">
        <v>0</v>
      </c>
      <c r="J73">
        <v>0</v>
      </c>
      <c r="K73">
        <v>0</v>
      </c>
      <c r="L73">
        <v>0</v>
      </c>
      <c r="M73">
        <v>0</v>
      </c>
      <c r="N73">
        <v>0</v>
      </c>
      <c r="O73">
        <v>0</v>
      </c>
      <c r="P73">
        <v>0</v>
      </c>
      <c r="Q73">
        <v>0</v>
      </c>
      <c r="R73">
        <v>0</v>
      </c>
      <c r="S73">
        <v>0</v>
      </c>
      <c r="T73">
        <v>0</v>
      </c>
      <c r="U73">
        <v>0</v>
      </c>
      <c r="V73">
        <v>2</v>
      </c>
      <c r="W73">
        <v>0</v>
      </c>
      <c r="X73">
        <v>0</v>
      </c>
      <c r="Y73">
        <v>0</v>
      </c>
      <c r="Z73" s="7">
        <f>SUM(Table18[[#This Row],[IGSR/1000 Genomes]:[RefSeq]])</f>
        <v>2</v>
      </c>
    </row>
    <row r="74" spans="1:26" x14ac:dyDescent="0.25">
      <c r="A74" t="s">
        <v>624</v>
      </c>
      <c r="B74">
        <v>0</v>
      </c>
      <c r="C74">
        <v>0</v>
      </c>
      <c r="D74">
        <v>0</v>
      </c>
      <c r="E74">
        <v>0</v>
      </c>
      <c r="F74">
        <v>0</v>
      </c>
      <c r="G74">
        <v>0</v>
      </c>
      <c r="H74">
        <v>0</v>
      </c>
      <c r="I74">
        <v>0</v>
      </c>
      <c r="J74">
        <v>3</v>
      </c>
      <c r="K74">
        <v>0</v>
      </c>
      <c r="L74">
        <v>0</v>
      </c>
      <c r="M74">
        <v>0</v>
      </c>
      <c r="N74">
        <v>0</v>
      </c>
      <c r="O74">
        <v>0</v>
      </c>
      <c r="P74">
        <v>0</v>
      </c>
      <c r="Q74">
        <v>0</v>
      </c>
      <c r="R74">
        <v>0</v>
      </c>
      <c r="S74">
        <v>0</v>
      </c>
      <c r="T74">
        <v>0</v>
      </c>
      <c r="U74">
        <v>0</v>
      </c>
      <c r="V74">
        <v>0</v>
      </c>
      <c r="W74">
        <v>0</v>
      </c>
      <c r="X74">
        <v>0</v>
      </c>
      <c r="Y74">
        <v>0</v>
      </c>
      <c r="Z74" s="7">
        <f>SUM(Table18[[#This Row],[IGSR/1000 Genomes]:[RefSeq]])</f>
        <v>3</v>
      </c>
    </row>
    <row r="75" spans="1:26" x14ac:dyDescent="0.25">
      <c r="A75" t="s">
        <v>1522</v>
      </c>
      <c r="B75">
        <v>0</v>
      </c>
      <c r="C75">
        <v>0</v>
      </c>
      <c r="D75">
        <v>0</v>
      </c>
      <c r="E75">
        <v>0</v>
      </c>
      <c r="F75">
        <v>0</v>
      </c>
      <c r="G75">
        <v>0</v>
      </c>
      <c r="H75">
        <v>0</v>
      </c>
      <c r="I75">
        <v>0</v>
      </c>
      <c r="J75">
        <v>1</v>
      </c>
      <c r="K75">
        <v>0</v>
      </c>
      <c r="L75">
        <v>0</v>
      </c>
      <c r="M75">
        <v>0</v>
      </c>
      <c r="N75">
        <v>0</v>
      </c>
      <c r="O75">
        <v>0</v>
      </c>
      <c r="P75">
        <v>0</v>
      </c>
      <c r="Q75">
        <v>0</v>
      </c>
      <c r="R75">
        <v>0</v>
      </c>
      <c r="S75">
        <v>0</v>
      </c>
      <c r="T75">
        <v>0</v>
      </c>
      <c r="U75">
        <v>0</v>
      </c>
      <c r="V75">
        <v>0</v>
      </c>
      <c r="W75">
        <v>0</v>
      </c>
      <c r="X75">
        <v>0</v>
      </c>
      <c r="Y75">
        <v>0</v>
      </c>
      <c r="Z75" s="7">
        <f>SUM(Table18[[#This Row],[IGSR/1000 Genomes]:[RefSeq]])</f>
        <v>1</v>
      </c>
    </row>
    <row r="76" spans="1:26" x14ac:dyDescent="0.25">
      <c r="A76" t="s">
        <v>950</v>
      </c>
      <c r="B76">
        <v>0</v>
      </c>
      <c r="C76">
        <v>0</v>
      </c>
      <c r="D76">
        <v>0</v>
      </c>
      <c r="E76">
        <v>0</v>
      </c>
      <c r="F76">
        <v>0</v>
      </c>
      <c r="G76">
        <v>0</v>
      </c>
      <c r="H76">
        <v>0</v>
      </c>
      <c r="I76">
        <v>0</v>
      </c>
      <c r="J76">
        <v>1</v>
      </c>
      <c r="K76">
        <v>0</v>
      </c>
      <c r="L76">
        <v>0</v>
      </c>
      <c r="M76">
        <v>0</v>
      </c>
      <c r="N76">
        <v>0</v>
      </c>
      <c r="O76">
        <v>0</v>
      </c>
      <c r="P76">
        <v>0</v>
      </c>
      <c r="Q76">
        <v>0</v>
      </c>
      <c r="R76">
        <v>0</v>
      </c>
      <c r="S76">
        <v>0</v>
      </c>
      <c r="T76">
        <v>0</v>
      </c>
      <c r="U76">
        <v>0</v>
      </c>
      <c r="V76">
        <v>0</v>
      </c>
      <c r="W76">
        <v>0</v>
      </c>
      <c r="X76">
        <v>0</v>
      </c>
      <c r="Y76">
        <v>0</v>
      </c>
      <c r="Z76" s="7">
        <f>SUM(Table18[[#This Row],[IGSR/1000 Genomes]:[RefSeq]])</f>
        <v>1</v>
      </c>
    </row>
    <row r="77" spans="1:26" x14ac:dyDescent="0.25">
      <c r="A77" t="s">
        <v>979</v>
      </c>
      <c r="B77">
        <v>0</v>
      </c>
      <c r="C77">
        <v>0</v>
      </c>
      <c r="D77">
        <v>0</v>
      </c>
      <c r="E77">
        <v>0</v>
      </c>
      <c r="F77">
        <v>0</v>
      </c>
      <c r="G77">
        <v>0</v>
      </c>
      <c r="H77">
        <v>0</v>
      </c>
      <c r="I77">
        <v>0</v>
      </c>
      <c r="J77">
        <v>2</v>
      </c>
      <c r="K77">
        <v>0</v>
      </c>
      <c r="L77">
        <v>2</v>
      </c>
      <c r="M77">
        <v>0</v>
      </c>
      <c r="N77">
        <v>0</v>
      </c>
      <c r="O77">
        <v>0</v>
      </c>
      <c r="P77">
        <v>0</v>
      </c>
      <c r="Q77">
        <v>0</v>
      </c>
      <c r="R77">
        <v>0</v>
      </c>
      <c r="S77">
        <v>0</v>
      </c>
      <c r="T77">
        <v>0</v>
      </c>
      <c r="U77">
        <v>0</v>
      </c>
      <c r="V77">
        <v>0</v>
      </c>
      <c r="W77">
        <v>0</v>
      </c>
      <c r="X77">
        <v>0</v>
      </c>
      <c r="Y77">
        <v>0</v>
      </c>
      <c r="Z77" s="7">
        <f>SUM(Table18[[#This Row],[IGSR/1000 Genomes]:[RefSeq]])</f>
        <v>4</v>
      </c>
    </row>
    <row r="78" spans="1:26" x14ac:dyDescent="0.25">
      <c r="A78" t="s">
        <v>2934</v>
      </c>
      <c r="B78">
        <v>0</v>
      </c>
      <c r="C78">
        <v>0</v>
      </c>
      <c r="D78">
        <v>0</v>
      </c>
      <c r="E78">
        <v>0</v>
      </c>
      <c r="F78">
        <v>0</v>
      </c>
      <c r="G78">
        <v>0</v>
      </c>
      <c r="H78">
        <v>0</v>
      </c>
      <c r="I78">
        <v>0</v>
      </c>
      <c r="J78">
        <v>0</v>
      </c>
      <c r="K78">
        <v>0</v>
      </c>
      <c r="L78">
        <v>0</v>
      </c>
      <c r="M78">
        <v>0</v>
      </c>
      <c r="N78">
        <v>0</v>
      </c>
      <c r="O78">
        <v>0</v>
      </c>
      <c r="P78">
        <v>0</v>
      </c>
      <c r="Q78">
        <v>0</v>
      </c>
      <c r="R78">
        <v>0</v>
      </c>
      <c r="S78">
        <v>0</v>
      </c>
      <c r="T78">
        <v>0</v>
      </c>
      <c r="U78">
        <v>2</v>
      </c>
      <c r="V78">
        <v>0</v>
      </c>
      <c r="W78">
        <v>0</v>
      </c>
      <c r="X78">
        <v>0</v>
      </c>
      <c r="Y78">
        <v>0</v>
      </c>
      <c r="Z78" s="7">
        <f>SUM(Table18[[#This Row],[IGSR/1000 Genomes]:[RefSeq]])</f>
        <v>2</v>
      </c>
    </row>
    <row r="79" spans="1:26" x14ac:dyDescent="0.25">
      <c r="A79" t="s">
        <v>3305</v>
      </c>
      <c r="B79">
        <v>0</v>
      </c>
      <c r="C79">
        <v>0</v>
      </c>
      <c r="D79">
        <v>0</v>
      </c>
      <c r="E79">
        <v>0</v>
      </c>
      <c r="F79">
        <v>0</v>
      </c>
      <c r="G79">
        <v>0</v>
      </c>
      <c r="H79">
        <v>0</v>
      </c>
      <c r="I79">
        <v>0</v>
      </c>
      <c r="J79">
        <v>2</v>
      </c>
      <c r="K79">
        <v>0</v>
      </c>
      <c r="L79">
        <v>0</v>
      </c>
      <c r="M79">
        <v>0</v>
      </c>
      <c r="N79">
        <v>0</v>
      </c>
      <c r="O79">
        <v>0</v>
      </c>
      <c r="P79">
        <v>0</v>
      </c>
      <c r="Q79">
        <v>0</v>
      </c>
      <c r="R79">
        <v>0</v>
      </c>
      <c r="S79">
        <v>0</v>
      </c>
      <c r="T79">
        <v>0</v>
      </c>
      <c r="U79">
        <v>0</v>
      </c>
      <c r="V79">
        <v>0</v>
      </c>
      <c r="W79">
        <v>0</v>
      </c>
      <c r="X79">
        <v>0</v>
      </c>
      <c r="Y79">
        <v>0</v>
      </c>
      <c r="Z79" s="7">
        <f>SUM(Table18[[#This Row],[IGSR/1000 Genomes]:[RefSeq]])</f>
        <v>2</v>
      </c>
    </row>
    <row r="80" spans="1:26" x14ac:dyDescent="0.25">
      <c r="A80" t="s">
        <v>4961</v>
      </c>
      <c r="B80">
        <v>0</v>
      </c>
      <c r="C80">
        <v>0</v>
      </c>
      <c r="D80">
        <v>0</v>
      </c>
      <c r="E80">
        <v>0</v>
      </c>
      <c r="F80">
        <v>0</v>
      </c>
      <c r="G80">
        <v>0</v>
      </c>
      <c r="H80">
        <v>0</v>
      </c>
      <c r="I80">
        <v>0</v>
      </c>
      <c r="J80">
        <v>0</v>
      </c>
      <c r="K80">
        <v>0</v>
      </c>
      <c r="L80">
        <v>0</v>
      </c>
      <c r="M80">
        <v>0</v>
      </c>
      <c r="N80">
        <v>0</v>
      </c>
      <c r="O80">
        <v>0</v>
      </c>
      <c r="P80">
        <v>0</v>
      </c>
      <c r="Q80">
        <v>0</v>
      </c>
      <c r="R80">
        <v>0</v>
      </c>
      <c r="S80">
        <v>0</v>
      </c>
      <c r="T80">
        <v>0</v>
      </c>
      <c r="U80">
        <v>1</v>
      </c>
      <c r="V80">
        <v>0</v>
      </c>
      <c r="W80">
        <v>0</v>
      </c>
      <c r="X80">
        <v>0</v>
      </c>
      <c r="Y80">
        <v>0</v>
      </c>
      <c r="Z80" s="7">
        <f>SUM(Table18[[#This Row],[IGSR/1000 Genomes]:[RefSeq]])</f>
        <v>1</v>
      </c>
    </row>
    <row r="81" spans="1:26" x14ac:dyDescent="0.25">
      <c r="A81" t="s">
        <v>2222</v>
      </c>
      <c r="B81">
        <v>0</v>
      </c>
      <c r="C81">
        <v>0</v>
      </c>
      <c r="D81">
        <v>0</v>
      </c>
      <c r="E81">
        <v>0</v>
      </c>
      <c r="F81">
        <v>0</v>
      </c>
      <c r="G81">
        <v>0</v>
      </c>
      <c r="H81">
        <v>0</v>
      </c>
      <c r="I81">
        <v>0</v>
      </c>
      <c r="J81">
        <v>1</v>
      </c>
      <c r="K81">
        <v>0</v>
      </c>
      <c r="L81">
        <v>0</v>
      </c>
      <c r="M81">
        <v>0</v>
      </c>
      <c r="N81">
        <v>0</v>
      </c>
      <c r="O81">
        <v>0</v>
      </c>
      <c r="P81">
        <v>0</v>
      </c>
      <c r="Q81">
        <v>0</v>
      </c>
      <c r="R81">
        <v>0</v>
      </c>
      <c r="S81">
        <v>0</v>
      </c>
      <c r="T81">
        <v>0</v>
      </c>
      <c r="U81">
        <v>0</v>
      </c>
      <c r="V81">
        <v>0</v>
      </c>
      <c r="W81">
        <v>0</v>
      </c>
      <c r="X81">
        <v>0</v>
      </c>
      <c r="Y81">
        <v>0</v>
      </c>
      <c r="Z81" s="7">
        <f>SUM(Table18[[#This Row],[IGSR/1000 Genomes]:[RefSeq]])</f>
        <v>1</v>
      </c>
    </row>
    <row r="82" spans="1:26" x14ac:dyDescent="0.25">
      <c r="A82" t="s">
        <v>3449</v>
      </c>
      <c r="B82">
        <v>0</v>
      </c>
      <c r="C82">
        <v>0</v>
      </c>
      <c r="D82">
        <v>0</v>
      </c>
      <c r="E82">
        <v>0</v>
      </c>
      <c r="F82">
        <v>0</v>
      </c>
      <c r="G82">
        <v>0</v>
      </c>
      <c r="H82">
        <v>0</v>
      </c>
      <c r="I82">
        <v>0</v>
      </c>
      <c r="J82">
        <v>0</v>
      </c>
      <c r="K82">
        <v>0</v>
      </c>
      <c r="L82">
        <v>0</v>
      </c>
      <c r="M82">
        <v>0</v>
      </c>
      <c r="N82">
        <v>0</v>
      </c>
      <c r="O82">
        <v>0</v>
      </c>
      <c r="P82">
        <v>0</v>
      </c>
      <c r="Q82">
        <v>0</v>
      </c>
      <c r="R82">
        <v>0</v>
      </c>
      <c r="S82">
        <v>0</v>
      </c>
      <c r="T82">
        <v>0</v>
      </c>
      <c r="U82">
        <v>0</v>
      </c>
      <c r="V82">
        <v>1</v>
      </c>
      <c r="W82">
        <v>0</v>
      </c>
      <c r="X82">
        <v>0</v>
      </c>
      <c r="Y82">
        <v>0</v>
      </c>
      <c r="Z82" s="7">
        <f>SUM(Table18[[#This Row],[IGSR/1000 Genomes]:[RefSeq]])</f>
        <v>1</v>
      </c>
    </row>
    <row r="83" spans="1:26" x14ac:dyDescent="0.25">
      <c r="A83" t="s">
        <v>573</v>
      </c>
      <c r="B83">
        <v>0</v>
      </c>
      <c r="C83">
        <v>0</v>
      </c>
      <c r="D83">
        <v>0</v>
      </c>
      <c r="E83">
        <v>0</v>
      </c>
      <c r="F83">
        <v>0</v>
      </c>
      <c r="G83">
        <v>0</v>
      </c>
      <c r="H83">
        <v>0</v>
      </c>
      <c r="I83">
        <v>0</v>
      </c>
      <c r="J83">
        <v>0</v>
      </c>
      <c r="K83">
        <v>0</v>
      </c>
      <c r="L83">
        <v>0</v>
      </c>
      <c r="M83">
        <v>0</v>
      </c>
      <c r="N83">
        <v>0</v>
      </c>
      <c r="O83">
        <v>0</v>
      </c>
      <c r="P83">
        <v>0</v>
      </c>
      <c r="Q83">
        <v>0</v>
      </c>
      <c r="R83">
        <v>0</v>
      </c>
      <c r="S83">
        <v>0</v>
      </c>
      <c r="T83">
        <v>0</v>
      </c>
      <c r="U83">
        <v>0</v>
      </c>
      <c r="V83">
        <v>1</v>
      </c>
      <c r="W83">
        <v>0</v>
      </c>
      <c r="X83">
        <v>0</v>
      </c>
      <c r="Y83">
        <v>0</v>
      </c>
      <c r="Z83" s="7">
        <f>SUM(Table18[[#This Row],[IGSR/1000 Genomes]:[RefSeq]])</f>
        <v>1</v>
      </c>
    </row>
    <row r="84" spans="1:26" x14ac:dyDescent="0.25">
      <c r="A84" t="s">
        <v>3149</v>
      </c>
      <c r="B84">
        <v>0</v>
      </c>
      <c r="C84">
        <v>0</v>
      </c>
      <c r="D84">
        <v>0</v>
      </c>
      <c r="E84">
        <v>0</v>
      </c>
      <c r="F84">
        <v>0</v>
      </c>
      <c r="G84">
        <v>1</v>
      </c>
      <c r="H84">
        <v>0</v>
      </c>
      <c r="I84">
        <v>0</v>
      </c>
      <c r="J84">
        <v>0</v>
      </c>
      <c r="K84">
        <v>0</v>
      </c>
      <c r="L84">
        <v>0</v>
      </c>
      <c r="M84">
        <v>0</v>
      </c>
      <c r="N84">
        <v>0</v>
      </c>
      <c r="O84">
        <v>0</v>
      </c>
      <c r="P84">
        <v>0</v>
      </c>
      <c r="Q84">
        <v>0</v>
      </c>
      <c r="R84">
        <v>0</v>
      </c>
      <c r="S84">
        <v>0</v>
      </c>
      <c r="T84">
        <v>0</v>
      </c>
      <c r="U84">
        <v>0</v>
      </c>
      <c r="V84">
        <v>0</v>
      </c>
      <c r="W84">
        <v>0</v>
      </c>
      <c r="X84">
        <v>0</v>
      </c>
      <c r="Y84">
        <v>0</v>
      </c>
      <c r="Z84" s="7">
        <f>SUM(Table18[[#This Row],[IGSR/1000 Genomes]:[RefSeq]])</f>
        <v>1</v>
      </c>
    </row>
    <row r="85" spans="1:26" x14ac:dyDescent="0.25">
      <c r="A85" t="s">
        <v>2002</v>
      </c>
      <c r="B85">
        <v>0</v>
      </c>
      <c r="C85">
        <v>0</v>
      </c>
      <c r="D85">
        <v>0</v>
      </c>
      <c r="E85">
        <v>0</v>
      </c>
      <c r="F85">
        <v>0</v>
      </c>
      <c r="G85">
        <v>0</v>
      </c>
      <c r="H85">
        <v>0</v>
      </c>
      <c r="I85">
        <v>0</v>
      </c>
      <c r="J85">
        <v>0</v>
      </c>
      <c r="K85">
        <v>0</v>
      </c>
      <c r="L85">
        <v>0</v>
      </c>
      <c r="M85">
        <v>0</v>
      </c>
      <c r="N85">
        <v>0</v>
      </c>
      <c r="O85">
        <v>0</v>
      </c>
      <c r="P85">
        <v>0</v>
      </c>
      <c r="Q85">
        <v>0</v>
      </c>
      <c r="R85">
        <v>0</v>
      </c>
      <c r="S85">
        <v>0</v>
      </c>
      <c r="T85">
        <v>0</v>
      </c>
      <c r="U85">
        <v>1</v>
      </c>
      <c r="V85">
        <v>0</v>
      </c>
      <c r="W85">
        <v>0</v>
      </c>
      <c r="X85">
        <v>0</v>
      </c>
      <c r="Y85">
        <v>0</v>
      </c>
      <c r="Z85" s="7">
        <f>SUM(Table18[[#This Row],[IGSR/1000 Genomes]:[RefSeq]])</f>
        <v>1</v>
      </c>
    </row>
    <row r="86" spans="1:26" x14ac:dyDescent="0.25">
      <c r="A86" t="s">
        <v>917</v>
      </c>
      <c r="B86">
        <v>0</v>
      </c>
      <c r="C86">
        <v>0</v>
      </c>
      <c r="D86">
        <v>0</v>
      </c>
      <c r="E86">
        <v>0</v>
      </c>
      <c r="F86">
        <v>0</v>
      </c>
      <c r="G86">
        <v>0</v>
      </c>
      <c r="H86">
        <v>0</v>
      </c>
      <c r="I86">
        <v>0</v>
      </c>
      <c r="J86">
        <v>1</v>
      </c>
      <c r="K86">
        <v>0</v>
      </c>
      <c r="L86">
        <v>0</v>
      </c>
      <c r="M86">
        <v>0</v>
      </c>
      <c r="N86">
        <v>0</v>
      </c>
      <c r="O86">
        <v>0</v>
      </c>
      <c r="P86">
        <v>0</v>
      </c>
      <c r="Q86">
        <v>0</v>
      </c>
      <c r="R86">
        <v>0</v>
      </c>
      <c r="S86">
        <v>0</v>
      </c>
      <c r="T86">
        <v>0</v>
      </c>
      <c r="U86">
        <v>0</v>
      </c>
      <c r="V86">
        <v>0</v>
      </c>
      <c r="W86">
        <v>0</v>
      </c>
      <c r="X86">
        <v>0</v>
      </c>
      <c r="Y86">
        <v>0</v>
      </c>
      <c r="Z86" s="7">
        <f>SUM(Table18[[#This Row],[IGSR/1000 Genomes]:[RefSeq]])</f>
        <v>1</v>
      </c>
    </row>
    <row r="87" spans="1:26" x14ac:dyDescent="0.25">
      <c r="A87" t="s">
        <v>242</v>
      </c>
      <c r="B87">
        <v>0</v>
      </c>
      <c r="C87">
        <v>0</v>
      </c>
      <c r="D87">
        <v>0</v>
      </c>
      <c r="E87">
        <v>0</v>
      </c>
      <c r="F87">
        <v>0</v>
      </c>
      <c r="G87">
        <v>0</v>
      </c>
      <c r="H87">
        <v>0</v>
      </c>
      <c r="I87">
        <v>0</v>
      </c>
      <c r="J87">
        <v>1</v>
      </c>
      <c r="K87">
        <v>0</v>
      </c>
      <c r="L87">
        <v>0</v>
      </c>
      <c r="M87">
        <v>0</v>
      </c>
      <c r="N87">
        <v>0</v>
      </c>
      <c r="O87">
        <v>0</v>
      </c>
      <c r="P87">
        <v>0</v>
      </c>
      <c r="Q87">
        <v>0</v>
      </c>
      <c r="R87">
        <v>0</v>
      </c>
      <c r="S87">
        <v>0</v>
      </c>
      <c r="T87">
        <v>0</v>
      </c>
      <c r="U87">
        <v>0</v>
      </c>
      <c r="V87">
        <v>0</v>
      </c>
      <c r="W87">
        <v>0</v>
      </c>
      <c r="X87">
        <v>0</v>
      </c>
      <c r="Y87">
        <v>0</v>
      </c>
      <c r="Z87" s="7">
        <f>SUM(Table18[[#This Row],[IGSR/1000 Genomes]:[RefSeq]])</f>
        <v>1</v>
      </c>
    </row>
    <row r="88" spans="1:26" x14ac:dyDescent="0.25">
      <c r="A88" t="s">
        <v>3018</v>
      </c>
      <c r="B88">
        <v>0</v>
      </c>
      <c r="C88">
        <v>0</v>
      </c>
      <c r="D88">
        <v>1</v>
      </c>
      <c r="E88">
        <v>0</v>
      </c>
      <c r="F88">
        <v>0</v>
      </c>
      <c r="G88">
        <v>0</v>
      </c>
      <c r="H88">
        <v>0</v>
      </c>
      <c r="I88">
        <v>0</v>
      </c>
      <c r="J88">
        <v>2</v>
      </c>
      <c r="K88">
        <v>0</v>
      </c>
      <c r="L88">
        <v>0</v>
      </c>
      <c r="M88">
        <v>0</v>
      </c>
      <c r="N88">
        <v>0</v>
      </c>
      <c r="O88">
        <v>0</v>
      </c>
      <c r="P88">
        <v>0</v>
      </c>
      <c r="Q88">
        <v>0</v>
      </c>
      <c r="R88">
        <v>0</v>
      </c>
      <c r="S88">
        <v>0</v>
      </c>
      <c r="T88">
        <v>0</v>
      </c>
      <c r="U88">
        <v>2</v>
      </c>
      <c r="V88">
        <v>0</v>
      </c>
      <c r="W88">
        <v>0</v>
      </c>
      <c r="X88">
        <v>0</v>
      </c>
      <c r="Y88">
        <v>0</v>
      </c>
      <c r="Z88" s="7">
        <f>SUM(Table18[[#This Row],[IGSR/1000 Genomes]:[RefSeq]])</f>
        <v>5</v>
      </c>
    </row>
    <row r="89" spans="1:26" x14ac:dyDescent="0.25">
      <c r="A89" t="s">
        <v>3389</v>
      </c>
      <c r="B89">
        <v>0</v>
      </c>
      <c r="C89">
        <v>0</v>
      </c>
      <c r="D89">
        <v>0</v>
      </c>
      <c r="E89">
        <v>0</v>
      </c>
      <c r="F89">
        <v>0</v>
      </c>
      <c r="G89">
        <v>0</v>
      </c>
      <c r="H89">
        <v>0</v>
      </c>
      <c r="I89">
        <v>0</v>
      </c>
      <c r="J89">
        <v>2</v>
      </c>
      <c r="K89">
        <v>0</v>
      </c>
      <c r="L89">
        <v>0</v>
      </c>
      <c r="M89">
        <v>0</v>
      </c>
      <c r="N89">
        <v>0</v>
      </c>
      <c r="O89">
        <v>0</v>
      </c>
      <c r="P89">
        <v>0</v>
      </c>
      <c r="Q89">
        <v>0</v>
      </c>
      <c r="R89">
        <v>0</v>
      </c>
      <c r="S89">
        <v>0</v>
      </c>
      <c r="T89">
        <v>0</v>
      </c>
      <c r="U89">
        <v>0</v>
      </c>
      <c r="V89">
        <v>0</v>
      </c>
      <c r="W89">
        <v>0</v>
      </c>
      <c r="X89">
        <v>0</v>
      </c>
      <c r="Y89">
        <v>0</v>
      </c>
      <c r="Z89" s="7">
        <f>SUM(Table18[[#This Row],[IGSR/1000 Genomes]:[RefSeq]])</f>
        <v>2</v>
      </c>
    </row>
    <row r="90" spans="1:26" x14ac:dyDescent="0.25">
      <c r="A90" t="s">
        <v>311</v>
      </c>
      <c r="B90">
        <v>0</v>
      </c>
      <c r="C90">
        <v>0</v>
      </c>
      <c r="D90">
        <v>0</v>
      </c>
      <c r="E90">
        <v>0</v>
      </c>
      <c r="F90">
        <v>0</v>
      </c>
      <c r="G90">
        <v>0</v>
      </c>
      <c r="H90">
        <v>0</v>
      </c>
      <c r="I90">
        <v>0</v>
      </c>
      <c r="J90">
        <v>0</v>
      </c>
      <c r="K90">
        <v>0</v>
      </c>
      <c r="L90">
        <v>0</v>
      </c>
      <c r="M90">
        <v>0</v>
      </c>
      <c r="N90">
        <v>0</v>
      </c>
      <c r="O90">
        <v>0</v>
      </c>
      <c r="P90">
        <v>6</v>
      </c>
      <c r="Q90">
        <v>0</v>
      </c>
      <c r="R90">
        <v>0</v>
      </c>
      <c r="S90">
        <v>0</v>
      </c>
      <c r="T90">
        <v>0</v>
      </c>
      <c r="U90">
        <v>0</v>
      </c>
      <c r="V90">
        <v>0</v>
      </c>
      <c r="W90">
        <v>0</v>
      </c>
      <c r="X90">
        <v>0</v>
      </c>
      <c r="Y90">
        <v>0</v>
      </c>
      <c r="Z90" s="7">
        <f>SUM(Table18[[#This Row],[IGSR/1000 Genomes]:[RefSeq]])</f>
        <v>6</v>
      </c>
    </row>
    <row r="91" spans="1:26" x14ac:dyDescent="0.25">
      <c r="A91" t="s">
        <v>4791</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1</v>
      </c>
      <c r="Y91">
        <v>0</v>
      </c>
      <c r="Z91" s="7">
        <f>SUM(Table18[[#This Row],[IGSR/1000 Genomes]:[RefSeq]])</f>
        <v>1</v>
      </c>
    </row>
    <row r="92" spans="1:26" x14ac:dyDescent="0.25">
      <c r="A92" t="s">
        <v>2632</v>
      </c>
      <c r="B92">
        <v>0</v>
      </c>
      <c r="C92">
        <v>0</v>
      </c>
      <c r="D92">
        <v>0</v>
      </c>
      <c r="E92">
        <v>0</v>
      </c>
      <c r="F92">
        <v>0</v>
      </c>
      <c r="G92">
        <v>0</v>
      </c>
      <c r="H92">
        <v>0</v>
      </c>
      <c r="I92">
        <v>0</v>
      </c>
      <c r="J92">
        <v>1</v>
      </c>
      <c r="K92">
        <v>0</v>
      </c>
      <c r="L92">
        <v>0</v>
      </c>
      <c r="M92">
        <v>0</v>
      </c>
      <c r="N92">
        <v>0</v>
      </c>
      <c r="O92">
        <v>0</v>
      </c>
      <c r="P92">
        <v>0</v>
      </c>
      <c r="Q92">
        <v>0</v>
      </c>
      <c r="R92">
        <v>0</v>
      </c>
      <c r="S92">
        <v>0</v>
      </c>
      <c r="T92">
        <v>0</v>
      </c>
      <c r="U92">
        <v>0</v>
      </c>
      <c r="V92">
        <v>0</v>
      </c>
      <c r="W92">
        <v>0</v>
      </c>
      <c r="X92">
        <v>0</v>
      </c>
      <c r="Y92">
        <v>0</v>
      </c>
      <c r="Z92" s="7">
        <f>SUM(Table18[[#This Row],[IGSR/1000 Genomes]:[RefSeq]])</f>
        <v>1</v>
      </c>
    </row>
    <row r="93" spans="1:26" x14ac:dyDescent="0.25">
      <c r="A93" t="s">
        <v>866</v>
      </c>
      <c r="B93">
        <v>0</v>
      </c>
      <c r="C93">
        <v>0</v>
      </c>
      <c r="D93">
        <v>0</v>
      </c>
      <c r="E93">
        <v>0</v>
      </c>
      <c r="F93">
        <v>0</v>
      </c>
      <c r="G93">
        <v>0</v>
      </c>
      <c r="H93">
        <v>0</v>
      </c>
      <c r="I93">
        <v>0</v>
      </c>
      <c r="J93">
        <v>0</v>
      </c>
      <c r="K93">
        <v>0</v>
      </c>
      <c r="L93">
        <v>1</v>
      </c>
      <c r="M93">
        <v>0</v>
      </c>
      <c r="N93">
        <v>0</v>
      </c>
      <c r="O93">
        <v>0</v>
      </c>
      <c r="P93">
        <v>0</v>
      </c>
      <c r="Q93">
        <v>0</v>
      </c>
      <c r="R93">
        <v>0</v>
      </c>
      <c r="S93">
        <v>0</v>
      </c>
      <c r="T93">
        <v>0</v>
      </c>
      <c r="U93">
        <v>0</v>
      </c>
      <c r="V93">
        <v>0</v>
      </c>
      <c r="W93">
        <v>0</v>
      </c>
      <c r="X93">
        <v>0</v>
      </c>
      <c r="Y93">
        <v>0</v>
      </c>
      <c r="Z93" s="7">
        <f>SUM(Table18[[#This Row],[IGSR/1000 Genomes]:[RefSeq]])</f>
        <v>1</v>
      </c>
    </row>
    <row r="94" spans="1:26" x14ac:dyDescent="0.25">
      <c r="A94" t="s">
        <v>3162</v>
      </c>
      <c r="B94">
        <v>0</v>
      </c>
      <c r="C94">
        <v>0</v>
      </c>
      <c r="D94">
        <v>0</v>
      </c>
      <c r="E94">
        <v>0</v>
      </c>
      <c r="F94">
        <v>0</v>
      </c>
      <c r="G94">
        <v>0</v>
      </c>
      <c r="H94">
        <v>0</v>
      </c>
      <c r="I94">
        <v>0</v>
      </c>
      <c r="J94">
        <v>1</v>
      </c>
      <c r="K94">
        <v>0</v>
      </c>
      <c r="L94">
        <v>0</v>
      </c>
      <c r="M94">
        <v>0</v>
      </c>
      <c r="N94">
        <v>0</v>
      </c>
      <c r="O94">
        <v>0</v>
      </c>
      <c r="P94">
        <v>0</v>
      </c>
      <c r="Q94">
        <v>0</v>
      </c>
      <c r="R94">
        <v>0</v>
      </c>
      <c r="S94">
        <v>0</v>
      </c>
      <c r="T94">
        <v>0</v>
      </c>
      <c r="U94">
        <v>0</v>
      </c>
      <c r="V94">
        <v>0</v>
      </c>
      <c r="W94">
        <v>0</v>
      </c>
      <c r="X94">
        <v>0</v>
      </c>
      <c r="Y94">
        <v>0</v>
      </c>
      <c r="Z94" s="7">
        <f>SUM(Table18[[#This Row],[IGSR/1000 Genomes]:[RefSeq]])</f>
        <v>1</v>
      </c>
    </row>
    <row r="95" spans="1:26" x14ac:dyDescent="0.25">
      <c r="A95" t="s">
        <v>3284</v>
      </c>
      <c r="B95">
        <v>0</v>
      </c>
      <c r="C95">
        <v>0</v>
      </c>
      <c r="D95">
        <v>0</v>
      </c>
      <c r="E95">
        <v>0</v>
      </c>
      <c r="F95">
        <v>0</v>
      </c>
      <c r="G95">
        <v>0</v>
      </c>
      <c r="H95">
        <v>0</v>
      </c>
      <c r="I95">
        <v>0</v>
      </c>
      <c r="J95">
        <v>1</v>
      </c>
      <c r="K95">
        <v>0</v>
      </c>
      <c r="L95">
        <v>0</v>
      </c>
      <c r="M95">
        <v>0</v>
      </c>
      <c r="N95">
        <v>0</v>
      </c>
      <c r="O95">
        <v>0</v>
      </c>
      <c r="P95">
        <v>0</v>
      </c>
      <c r="Q95">
        <v>0</v>
      </c>
      <c r="R95">
        <v>0</v>
      </c>
      <c r="S95">
        <v>0</v>
      </c>
      <c r="T95">
        <v>0</v>
      </c>
      <c r="U95">
        <v>0</v>
      </c>
      <c r="V95">
        <v>0</v>
      </c>
      <c r="W95">
        <v>0</v>
      </c>
      <c r="X95">
        <v>0</v>
      </c>
      <c r="Y95">
        <v>0</v>
      </c>
      <c r="Z95" s="7">
        <f>SUM(Table18[[#This Row],[IGSR/1000 Genomes]:[RefSeq]])</f>
        <v>1</v>
      </c>
    </row>
    <row r="96" spans="1:26" x14ac:dyDescent="0.25">
      <c r="A96" t="s">
        <v>3590</v>
      </c>
      <c r="B96">
        <v>0</v>
      </c>
      <c r="C96">
        <v>0</v>
      </c>
      <c r="D96">
        <v>0</v>
      </c>
      <c r="E96">
        <v>0</v>
      </c>
      <c r="F96">
        <v>0</v>
      </c>
      <c r="G96">
        <v>0</v>
      </c>
      <c r="H96">
        <v>0</v>
      </c>
      <c r="I96">
        <v>0</v>
      </c>
      <c r="J96">
        <v>0</v>
      </c>
      <c r="K96">
        <v>0</v>
      </c>
      <c r="L96">
        <v>0</v>
      </c>
      <c r="M96">
        <v>0</v>
      </c>
      <c r="N96">
        <v>2</v>
      </c>
      <c r="O96">
        <v>0</v>
      </c>
      <c r="P96">
        <v>0</v>
      </c>
      <c r="Q96">
        <v>0</v>
      </c>
      <c r="R96">
        <v>0</v>
      </c>
      <c r="S96">
        <v>0</v>
      </c>
      <c r="T96">
        <v>0</v>
      </c>
      <c r="U96">
        <v>0</v>
      </c>
      <c r="V96">
        <v>0</v>
      </c>
      <c r="W96">
        <v>0</v>
      </c>
      <c r="X96">
        <v>0</v>
      </c>
      <c r="Y96">
        <v>0</v>
      </c>
      <c r="Z96" s="7">
        <f>SUM(Table18[[#This Row],[IGSR/1000 Genomes]:[RefSeq]])</f>
        <v>2</v>
      </c>
    </row>
    <row r="97" spans="1:26" x14ac:dyDescent="0.25">
      <c r="A97" t="s">
        <v>2236</v>
      </c>
      <c r="B97">
        <v>0</v>
      </c>
      <c r="C97">
        <v>0</v>
      </c>
      <c r="D97">
        <v>0</v>
      </c>
      <c r="E97">
        <v>0</v>
      </c>
      <c r="F97">
        <v>0</v>
      </c>
      <c r="G97">
        <v>0</v>
      </c>
      <c r="H97">
        <v>0</v>
      </c>
      <c r="I97">
        <v>0</v>
      </c>
      <c r="J97">
        <v>4</v>
      </c>
      <c r="K97">
        <v>0</v>
      </c>
      <c r="L97">
        <v>0</v>
      </c>
      <c r="M97">
        <v>0</v>
      </c>
      <c r="N97">
        <v>0</v>
      </c>
      <c r="O97">
        <v>0</v>
      </c>
      <c r="P97">
        <v>0</v>
      </c>
      <c r="Q97">
        <v>0</v>
      </c>
      <c r="R97">
        <v>0</v>
      </c>
      <c r="S97">
        <v>0</v>
      </c>
      <c r="T97">
        <v>0</v>
      </c>
      <c r="U97">
        <v>0</v>
      </c>
      <c r="V97">
        <v>0</v>
      </c>
      <c r="W97">
        <v>0</v>
      </c>
      <c r="X97">
        <v>0</v>
      </c>
      <c r="Y97">
        <v>0</v>
      </c>
      <c r="Z97" s="7">
        <f>SUM(Table18[[#This Row],[IGSR/1000 Genomes]:[RefSeq]])</f>
        <v>4</v>
      </c>
    </row>
    <row r="98" spans="1:26" x14ac:dyDescent="0.25">
      <c r="A98" t="s">
        <v>3103</v>
      </c>
      <c r="B98">
        <v>0</v>
      </c>
      <c r="C98">
        <v>0</v>
      </c>
      <c r="D98">
        <v>0</v>
      </c>
      <c r="E98">
        <v>0</v>
      </c>
      <c r="F98">
        <v>0</v>
      </c>
      <c r="G98">
        <v>0</v>
      </c>
      <c r="H98">
        <v>0</v>
      </c>
      <c r="I98">
        <v>0</v>
      </c>
      <c r="J98">
        <v>0</v>
      </c>
      <c r="K98">
        <v>0</v>
      </c>
      <c r="L98">
        <v>1</v>
      </c>
      <c r="M98">
        <v>0</v>
      </c>
      <c r="N98">
        <v>0</v>
      </c>
      <c r="O98">
        <v>0</v>
      </c>
      <c r="P98">
        <v>0</v>
      </c>
      <c r="Q98">
        <v>0</v>
      </c>
      <c r="R98">
        <v>0</v>
      </c>
      <c r="S98">
        <v>0</v>
      </c>
      <c r="T98">
        <v>0</v>
      </c>
      <c r="U98">
        <v>0</v>
      </c>
      <c r="V98">
        <v>0</v>
      </c>
      <c r="W98">
        <v>0</v>
      </c>
      <c r="X98">
        <v>0</v>
      </c>
      <c r="Y98">
        <v>0</v>
      </c>
      <c r="Z98" s="7">
        <f>SUM(Table18[[#This Row],[IGSR/1000 Genomes]:[RefSeq]])</f>
        <v>1</v>
      </c>
    </row>
    <row r="99" spans="1:26" x14ac:dyDescent="0.25">
      <c r="A99" t="s">
        <v>3297</v>
      </c>
      <c r="B99">
        <v>0</v>
      </c>
      <c r="C99">
        <v>0</v>
      </c>
      <c r="D99">
        <v>0</v>
      </c>
      <c r="E99">
        <v>0</v>
      </c>
      <c r="F99">
        <v>0</v>
      </c>
      <c r="G99">
        <v>0</v>
      </c>
      <c r="H99">
        <v>0</v>
      </c>
      <c r="I99">
        <v>0</v>
      </c>
      <c r="J99">
        <v>4</v>
      </c>
      <c r="K99">
        <v>0</v>
      </c>
      <c r="L99">
        <v>0</v>
      </c>
      <c r="M99">
        <v>0</v>
      </c>
      <c r="N99">
        <v>0</v>
      </c>
      <c r="O99">
        <v>0</v>
      </c>
      <c r="P99">
        <v>0</v>
      </c>
      <c r="Q99">
        <v>0</v>
      </c>
      <c r="R99">
        <v>0</v>
      </c>
      <c r="S99">
        <v>0</v>
      </c>
      <c r="T99">
        <v>0</v>
      </c>
      <c r="U99">
        <v>0</v>
      </c>
      <c r="V99">
        <v>0</v>
      </c>
      <c r="W99">
        <v>0</v>
      </c>
      <c r="X99">
        <v>0</v>
      </c>
      <c r="Y99">
        <v>0</v>
      </c>
      <c r="Z99" s="7">
        <f>SUM(Table18[[#This Row],[IGSR/1000 Genomes]:[RefSeq]])</f>
        <v>4</v>
      </c>
    </row>
    <row r="100" spans="1:26" x14ac:dyDescent="0.25">
      <c r="A100" t="s">
        <v>1016</v>
      </c>
      <c r="B100">
        <v>0</v>
      </c>
      <c r="C100">
        <v>0</v>
      </c>
      <c r="D100">
        <v>0</v>
      </c>
      <c r="E100">
        <v>0</v>
      </c>
      <c r="F100">
        <v>0</v>
      </c>
      <c r="G100">
        <v>0</v>
      </c>
      <c r="H100">
        <v>0</v>
      </c>
      <c r="I100">
        <v>0</v>
      </c>
      <c r="J100">
        <v>1</v>
      </c>
      <c r="K100">
        <v>0</v>
      </c>
      <c r="L100">
        <v>0</v>
      </c>
      <c r="M100">
        <v>0</v>
      </c>
      <c r="N100">
        <v>0</v>
      </c>
      <c r="O100">
        <v>0</v>
      </c>
      <c r="P100">
        <v>0</v>
      </c>
      <c r="Q100">
        <v>0</v>
      </c>
      <c r="R100">
        <v>0</v>
      </c>
      <c r="S100">
        <v>0</v>
      </c>
      <c r="T100">
        <v>0</v>
      </c>
      <c r="U100">
        <v>0</v>
      </c>
      <c r="V100">
        <v>0</v>
      </c>
      <c r="W100">
        <v>0</v>
      </c>
      <c r="X100">
        <v>0</v>
      </c>
      <c r="Y100">
        <v>0</v>
      </c>
      <c r="Z100" s="7">
        <f>SUM(Table18[[#This Row],[IGSR/1000 Genomes]:[RefSeq]])</f>
        <v>1</v>
      </c>
    </row>
    <row r="101" spans="1:26" x14ac:dyDescent="0.25">
      <c r="A101" t="s">
        <v>680</v>
      </c>
      <c r="B101">
        <v>0</v>
      </c>
      <c r="C101">
        <v>0</v>
      </c>
      <c r="D101">
        <v>0</v>
      </c>
      <c r="E101">
        <v>0</v>
      </c>
      <c r="F101">
        <v>0</v>
      </c>
      <c r="G101">
        <v>0</v>
      </c>
      <c r="H101">
        <v>0</v>
      </c>
      <c r="I101">
        <v>0</v>
      </c>
      <c r="J101">
        <v>1</v>
      </c>
      <c r="K101">
        <v>0</v>
      </c>
      <c r="L101">
        <v>0</v>
      </c>
      <c r="M101">
        <v>0</v>
      </c>
      <c r="N101">
        <v>0</v>
      </c>
      <c r="O101">
        <v>0</v>
      </c>
      <c r="P101">
        <v>0</v>
      </c>
      <c r="Q101">
        <v>0</v>
      </c>
      <c r="R101">
        <v>0</v>
      </c>
      <c r="S101">
        <v>0</v>
      </c>
      <c r="T101">
        <v>0</v>
      </c>
      <c r="U101">
        <v>0</v>
      </c>
      <c r="V101">
        <v>0</v>
      </c>
      <c r="W101">
        <v>0</v>
      </c>
      <c r="X101">
        <v>0</v>
      </c>
      <c r="Y101">
        <v>0</v>
      </c>
      <c r="Z101" s="7">
        <f>SUM(Table18[[#This Row],[IGSR/1000 Genomes]:[RefSeq]])</f>
        <v>1</v>
      </c>
    </row>
    <row r="102" spans="1:26" x14ac:dyDescent="0.25">
      <c r="A102" t="s">
        <v>150</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6</v>
      </c>
      <c r="Y102">
        <v>2</v>
      </c>
      <c r="Z102" s="7">
        <f>SUM(Table18[[#This Row],[IGSR/1000 Genomes]:[RefSeq]])</f>
        <v>8</v>
      </c>
    </row>
    <row r="103" spans="1:26" x14ac:dyDescent="0.25">
      <c r="A103" t="s">
        <v>1177</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2</v>
      </c>
      <c r="W103">
        <v>0</v>
      </c>
      <c r="X103">
        <v>0</v>
      </c>
      <c r="Y103">
        <v>0</v>
      </c>
      <c r="Z103" s="7">
        <f>SUM(Table18[[#This Row],[IGSR/1000 Genomes]:[RefSeq]])</f>
        <v>2</v>
      </c>
    </row>
    <row r="104" spans="1:26" x14ac:dyDescent="0.25">
      <c r="A104" t="s">
        <v>1376</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1</v>
      </c>
      <c r="Z104" s="7">
        <f>SUM(Table18[[#This Row],[IGSR/1000 Genomes]:[RefSeq]])</f>
        <v>1</v>
      </c>
    </row>
    <row r="105" spans="1:26" x14ac:dyDescent="0.25">
      <c r="A105" t="s">
        <v>3311</v>
      </c>
      <c r="B105">
        <v>0</v>
      </c>
      <c r="C105">
        <v>0</v>
      </c>
      <c r="D105">
        <v>0</v>
      </c>
      <c r="E105">
        <v>0</v>
      </c>
      <c r="F105">
        <v>0</v>
      </c>
      <c r="G105">
        <v>0</v>
      </c>
      <c r="H105">
        <v>0</v>
      </c>
      <c r="I105">
        <v>0</v>
      </c>
      <c r="J105">
        <v>1</v>
      </c>
      <c r="K105">
        <v>0</v>
      </c>
      <c r="L105">
        <v>1</v>
      </c>
      <c r="M105">
        <v>0</v>
      </c>
      <c r="N105">
        <v>0</v>
      </c>
      <c r="O105">
        <v>0</v>
      </c>
      <c r="P105">
        <v>0</v>
      </c>
      <c r="Q105">
        <v>1</v>
      </c>
      <c r="R105">
        <v>0</v>
      </c>
      <c r="S105">
        <v>0</v>
      </c>
      <c r="T105">
        <v>0</v>
      </c>
      <c r="U105">
        <v>0</v>
      </c>
      <c r="V105">
        <v>0</v>
      </c>
      <c r="W105">
        <v>0</v>
      </c>
      <c r="X105">
        <v>0</v>
      </c>
      <c r="Y105">
        <v>0</v>
      </c>
      <c r="Z105" s="7">
        <f>SUM(Table18[[#This Row],[IGSR/1000 Genomes]:[RefSeq]])</f>
        <v>3</v>
      </c>
    </row>
    <row r="106" spans="1:26" x14ac:dyDescent="0.25">
      <c r="A106" t="s">
        <v>5827</v>
      </c>
      <c r="B106">
        <v>0</v>
      </c>
      <c r="C106">
        <v>0</v>
      </c>
      <c r="D106">
        <v>0</v>
      </c>
      <c r="E106">
        <v>0</v>
      </c>
      <c r="F106">
        <v>0</v>
      </c>
      <c r="G106">
        <v>0</v>
      </c>
      <c r="H106">
        <v>0</v>
      </c>
      <c r="I106">
        <v>0</v>
      </c>
      <c r="J106">
        <v>0</v>
      </c>
      <c r="K106">
        <v>0</v>
      </c>
      <c r="L106">
        <v>0</v>
      </c>
      <c r="M106">
        <v>0</v>
      </c>
      <c r="N106">
        <v>0</v>
      </c>
      <c r="O106">
        <v>0</v>
      </c>
      <c r="P106">
        <v>2</v>
      </c>
      <c r="Q106">
        <v>0</v>
      </c>
      <c r="R106">
        <v>0</v>
      </c>
      <c r="S106">
        <v>0</v>
      </c>
      <c r="T106">
        <v>0</v>
      </c>
      <c r="U106">
        <v>0</v>
      </c>
      <c r="V106">
        <v>0</v>
      </c>
      <c r="W106">
        <v>0</v>
      </c>
      <c r="X106">
        <v>0</v>
      </c>
      <c r="Y106">
        <v>0</v>
      </c>
      <c r="Z106" s="7">
        <f>SUM(Table18[[#This Row],[IGSR/1000 Genomes]:[RefSeq]])</f>
        <v>2</v>
      </c>
    </row>
    <row r="107" spans="1:26" x14ac:dyDescent="0.25">
      <c r="A107" t="s">
        <v>400</v>
      </c>
      <c r="B107">
        <v>0</v>
      </c>
      <c r="C107">
        <v>0</v>
      </c>
      <c r="D107">
        <v>0</v>
      </c>
      <c r="E107">
        <v>0</v>
      </c>
      <c r="F107">
        <v>0</v>
      </c>
      <c r="G107">
        <v>0</v>
      </c>
      <c r="H107">
        <v>0</v>
      </c>
      <c r="I107">
        <v>0</v>
      </c>
      <c r="J107">
        <v>0</v>
      </c>
      <c r="K107">
        <v>0</v>
      </c>
      <c r="L107">
        <v>0</v>
      </c>
      <c r="M107">
        <v>0</v>
      </c>
      <c r="N107">
        <v>0</v>
      </c>
      <c r="O107">
        <v>0</v>
      </c>
      <c r="P107">
        <v>0</v>
      </c>
      <c r="Q107">
        <v>0</v>
      </c>
      <c r="R107">
        <v>0</v>
      </c>
      <c r="S107">
        <v>0</v>
      </c>
      <c r="T107">
        <v>0</v>
      </c>
      <c r="U107">
        <v>8</v>
      </c>
      <c r="V107">
        <v>0</v>
      </c>
      <c r="W107">
        <v>0</v>
      </c>
      <c r="X107">
        <v>0</v>
      </c>
      <c r="Y107">
        <v>0</v>
      </c>
      <c r="Z107" s="7">
        <f>SUM(Table18[[#This Row],[IGSR/1000 Genomes]:[RefSeq]])</f>
        <v>8</v>
      </c>
    </row>
    <row r="108" spans="1:26" x14ac:dyDescent="0.25">
      <c r="A108" t="s">
        <v>1186</v>
      </c>
      <c r="B108">
        <v>0</v>
      </c>
      <c r="C108">
        <v>0</v>
      </c>
      <c r="D108">
        <v>0</v>
      </c>
      <c r="E108">
        <v>0</v>
      </c>
      <c r="F108">
        <v>0</v>
      </c>
      <c r="G108">
        <v>0</v>
      </c>
      <c r="H108">
        <v>0</v>
      </c>
      <c r="I108">
        <v>0</v>
      </c>
      <c r="J108">
        <v>1</v>
      </c>
      <c r="K108">
        <v>0</v>
      </c>
      <c r="L108">
        <v>0</v>
      </c>
      <c r="M108">
        <v>0</v>
      </c>
      <c r="N108">
        <v>0</v>
      </c>
      <c r="O108">
        <v>0</v>
      </c>
      <c r="P108">
        <v>0</v>
      </c>
      <c r="Q108">
        <v>0</v>
      </c>
      <c r="R108">
        <v>0</v>
      </c>
      <c r="S108">
        <v>0</v>
      </c>
      <c r="T108">
        <v>0</v>
      </c>
      <c r="U108">
        <v>0</v>
      </c>
      <c r="V108">
        <v>0</v>
      </c>
      <c r="W108">
        <v>0</v>
      </c>
      <c r="X108">
        <v>0</v>
      </c>
      <c r="Y108">
        <v>0</v>
      </c>
      <c r="Z108" s="7">
        <f>SUM(Table18[[#This Row],[IGSR/1000 Genomes]:[RefSeq]])</f>
        <v>1</v>
      </c>
    </row>
    <row r="109" spans="1:26" x14ac:dyDescent="0.25">
      <c r="A109" t="s">
        <v>343</v>
      </c>
      <c r="B109">
        <v>0</v>
      </c>
      <c r="C109">
        <v>0</v>
      </c>
      <c r="D109">
        <v>0</v>
      </c>
      <c r="E109">
        <v>0</v>
      </c>
      <c r="F109">
        <v>0</v>
      </c>
      <c r="G109">
        <v>0</v>
      </c>
      <c r="H109">
        <v>0</v>
      </c>
      <c r="I109">
        <v>0</v>
      </c>
      <c r="J109">
        <v>0</v>
      </c>
      <c r="K109">
        <v>0</v>
      </c>
      <c r="L109">
        <v>0</v>
      </c>
      <c r="M109">
        <v>0</v>
      </c>
      <c r="N109">
        <v>0</v>
      </c>
      <c r="O109">
        <v>0</v>
      </c>
      <c r="P109">
        <v>4</v>
      </c>
      <c r="Q109">
        <v>0</v>
      </c>
      <c r="R109">
        <v>0</v>
      </c>
      <c r="S109">
        <v>0</v>
      </c>
      <c r="T109">
        <v>0</v>
      </c>
      <c r="U109">
        <v>0</v>
      </c>
      <c r="V109">
        <v>0</v>
      </c>
      <c r="W109">
        <v>0</v>
      </c>
      <c r="X109">
        <v>0</v>
      </c>
      <c r="Y109">
        <v>0</v>
      </c>
      <c r="Z109" s="7">
        <f>SUM(Table18[[#This Row],[IGSR/1000 Genomes]:[RefSeq]])</f>
        <v>4</v>
      </c>
    </row>
    <row r="110" spans="1:26" x14ac:dyDescent="0.25">
      <c r="A110" t="s">
        <v>1685</v>
      </c>
      <c r="B110">
        <v>0</v>
      </c>
      <c r="C110">
        <v>0</v>
      </c>
      <c r="D110">
        <v>0</v>
      </c>
      <c r="E110">
        <v>0</v>
      </c>
      <c r="F110">
        <v>0</v>
      </c>
      <c r="G110">
        <v>0</v>
      </c>
      <c r="H110">
        <v>0</v>
      </c>
      <c r="I110">
        <v>0</v>
      </c>
      <c r="J110">
        <v>0</v>
      </c>
      <c r="K110">
        <v>0</v>
      </c>
      <c r="L110">
        <v>0</v>
      </c>
      <c r="M110">
        <v>0</v>
      </c>
      <c r="N110">
        <v>0</v>
      </c>
      <c r="O110">
        <v>0</v>
      </c>
      <c r="P110">
        <v>0</v>
      </c>
      <c r="Q110">
        <v>0</v>
      </c>
      <c r="R110">
        <v>0</v>
      </c>
      <c r="S110">
        <v>0</v>
      </c>
      <c r="T110">
        <v>0</v>
      </c>
      <c r="U110">
        <v>2</v>
      </c>
      <c r="V110">
        <v>0</v>
      </c>
      <c r="W110">
        <v>0</v>
      </c>
      <c r="X110">
        <v>0</v>
      </c>
      <c r="Y110">
        <v>0</v>
      </c>
      <c r="Z110" s="7">
        <f>SUM(Table18[[#This Row],[IGSR/1000 Genomes]:[RefSeq]])</f>
        <v>2</v>
      </c>
    </row>
    <row r="111" spans="1:26" x14ac:dyDescent="0.25">
      <c r="A111" t="s">
        <v>4080</v>
      </c>
      <c r="B111">
        <v>0</v>
      </c>
      <c r="C111">
        <v>0</v>
      </c>
      <c r="D111">
        <v>0</v>
      </c>
      <c r="E111">
        <v>1</v>
      </c>
      <c r="F111">
        <v>0</v>
      </c>
      <c r="G111">
        <v>0</v>
      </c>
      <c r="H111">
        <v>0</v>
      </c>
      <c r="I111">
        <v>0</v>
      </c>
      <c r="J111">
        <v>2</v>
      </c>
      <c r="K111">
        <v>0</v>
      </c>
      <c r="L111">
        <v>0</v>
      </c>
      <c r="M111">
        <v>0</v>
      </c>
      <c r="N111">
        <v>0</v>
      </c>
      <c r="O111">
        <v>0</v>
      </c>
      <c r="P111">
        <v>0</v>
      </c>
      <c r="Q111">
        <v>0</v>
      </c>
      <c r="R111">
        <v>0</v>
      </c>
      <c r="S111">
        <v>0</v>
      </c>
      <c r="T111">
        <v>0</v>
      </c>
      <c r="U111">
        <v>0</v>
      </c>
      <c r="V111">
        <v>0</v>
      </c>
      <c r="W111">
        <v>0</v>
      </c>
      <c r="X111">
        <v>0</v>
      </c>
      <c r="Y111">
        <v>0</v>
      </c>
      <c r="Z111" s="7">
        <f>SUM(Table18[[#This Row],[IGSR/1000 Genomes]:[RefSeq]])</f>
        <v>3</v>
      </c>
    </row>
    <row r="112" spans="1:26" x14ac:dyDescent="0.25">
      <c r="A112" t="s">
        <v>370</v>
      </c>
      <c r="B112">
        <v>0</v>
      </c>
      <c r="C112">
        <v>0</v>
      </c>
      <c r="D112">
        <v>0</v>
      </c>
      <c r="E112">
        <v>0</v>
      </c>
      <c r="F112">
        <v>0</v>
      </c>
      <c r="G112">
        <v>0</v>
      </c>
      <c r="H112">
        <v>0</v>
      </c>
      <c r="I112">
        <v>0</v>
      </c>
      <c r="J112">
        <v>0</v>
      </c>
      <c r="K112">
        <v>0</v>
      </c>
      <c r="L112">
        <v>0</v>
      </c>
      <c r="M112">
        <v>0</v>
      </c>
      <c r="N112">
        <v>0</v>
      </c>
      <c r="O112">
        <v>0</v>
      </c>
      <c r="P112">
        <v>5</v>
      </c>
      <c r="Q112">
        <v>0</v>
      </c>
      <c r="R112">
        <v>0</v>
      </c>
      <c r="S112">
        <v>0</v>
      </c>
      <c r="T112">
        <v>0</v>
      </c>
      <c r="U112">
        <v>0</v>
      </c>
      <c r="V112">
        <v>0</v>
      </c>
      <c r="W112">
        <v>0</v>
      </c>
      <c r="X112">
        <v>0</v>
      </c>
      <c r="Y112">
        <v>0</v>
      </c>
      <c r="Z112" s="7">
        <f>SUM(Table18[[#This Row],[IGSR/1000 Genomes]:[RefSeq]])</f>
        <v>5</v>
      </c>
    </row>
    <row r="113" spans="1:26" x14ac:dyDescent="0.25">
      <c r="A113" t="s">
        <v>3818</v>
      </c>
      <c r="B113">
        <v>0</v>
      </c>
      <c r="C113">
        <v>0</v>
      </c>
      <c r="D113">
        <v>0</v>
      </c>
      <c r="E113">
        <v>0</v>
      </c>
      <c r="F113">
        <v>0</v>
      </c>
      <c r="G113">
        <v>0</v>
      </c>
      <c r="H113">
        <v>0</v>
      </c>
      <c r="I113">
        <v>0</v>
      </c>
      <c r="J113">
        <v>0</v>
      </c>
      <c r="K113">
        <v>0</v>
      </c>
      <c r="L113">
        <v>0</v>
      </c>
      <c r="M113">
        <v>0</v>
      </c>
      <c r="N113">
        <v>0</v>
      </c>
      <c r="O113">
        <v>0</v>
      </c>
      <c r="P113">
        <v>10</v>
      </c>
      <c r="Q113">
        <v>0</v>
      </c>
      <c r="R113">
        <v>0</v>
      </c>
      <c r="S113">
        <v>0</v>
      </c>
      <c r="T113">
        <v>0</v>
      </c>
      <c r="U113">
        <v>0</v>
      </c>
      <c r="V113">
        <v>0</v>
      </c>
      <c r="W113">
        <v>0</v>
      </c>
      <c r="X113">
        <v>0</v>
      </c>
      <c r="Y113">
        <v>0</v>
      </c>
      <c r="Z113" s="7">
        <f>SUM(Table18[[#This Row],[IGSR/1000 Genomes]:[RefSeq]])</f>
        <v>10</v>
      </c>
    </row>
    <row r="114" spans="1:26" x14ac:dyDescent="0.25">
      <c r="A114" t="s">
        <v>5048</v>
      </c>
      <c r="B114">
        <v>0</v>
      </c>
      <c r="C114">
        <v>0</v>
      </c>
      <c r="D114">
        <v>0</v>
      </c>
      <c r="E114">
        <v>0</v>
      </c>
      <c r="F114">
        <v>0</v>
      </c>
      <c r="G114">
        <v>0</v>
      </c>
      <c r="H114">
        <v>0</v>
      </c>
      <c r="I114">
        <v>0</v>
      </c>
      <c r="J114">
        <v>0</v>
      </c>
      <c r="K114">
        <v>0</v>
      </c>
      <c r="L114">
        <v>0</v>
      </c>
      <c r="M114">
        <v>0</v>
      </c>
      <c r="N114">
        <v>0</v>
      </c>
      <c r="O114">
        <v>0</v>
      </c>
      <c r="P114">
        <v>0</v>
      </c>
      <c r="Q114">
        <v>0</v>
      </c>
      <c r="R114">
        <v>0</v>
      </c>
      <c r="S114">
        <v>0</v>
      </c>
      <c r="T114">
        <v>0</v>
      </c>
      <c r="U114">
        <v>1</v>
      </c>
      <c r="V114">
        <v>0</v>
      </c>
      <c r="W114">
        <v>0</v>
      </c>
      <c r="X114">
        <v>0</v>
      </c>
      <c r="Y114">
        <v>0</v>
      </c>
      <c r="Z114" s="7">
        <f>SUM(Table18[[#This Row],[IGSR/1000 Genomes]:[RefSeq]])</f>
        <v>1</v>
      </c>
    </row>
    <row r="115" spans="1:26" x14ac:dyDescent="0.25">
      <c r="A115" t="s">
        <v>1923</v>
      </c>
      <c r="B115">
        <v>0</v>
      </c>
      <c r="C115">
        <v>0</v>
      </c>
      <c r="D115">
        <v>0</v>
      </c>
      <c r="E115">
        <v>0</v>
      </c>
      <c r="F115">
        <v>0</v>
      </c>
      <c r="G115">
        <v>0</v>
      </c>
      <c r="H115">
        <v>0</v>
      </c>
      <c r="I115">
        <v>0</v>
      </c>
      <c r="J115">
        <v>0</v>
      </c>
      <c r="K115">
        <v>0</v>
      </c>
      <c r="L115">
        <v>2</v>
      </c>
      <c r="M115">
        <v>0</v>
      </c>
      <c r="N115">
        <v>0</v>
      </c>
      <c r="O115">
        <v>0</v>
      </c>
      <c r="P115">
        <v>0</v>
      </c>
      <c r="Q115">
        <v>0</v>
      </c>
      <c r="R115">
        <v>0</v>
      </c>
      <c r="S115">
        <v>0</v>
      </c>
      <c r="T115">
        <v>0</v>
      </c>
      <c r="U115">
        <v>0</v>
      </c>
      <c r="V115">
        <v>0</v>
      </c>
      <c r="W115">
        <v>0</v>
      </c>
      <c r="X115">
        <v>0</v>
      </c>
      <c r="Y115">
        <v>0</v>
      </c>
      <c r="Z115" s="7">
        <f>SUM(Table18[[#This Row],[IGSR/1000 Genomes]:[RefSeq]])</f>
        <v>2</v>
      </c>
    </row>
    <row r="116" spans="1:26" x14ac:dyDescent="0.25">
      <c r="A116" t="s">
        <v>5074</v>
      </c>
      <c r="B116">
        <v>0</v>
      </c>
      <c r="C116">
        <v>0</v>
      </c>
      <c r="D116">
        <v>1</v>
      </c>
      <c r="E116">
        <v>0</v>
      </c>
      <c r="F116">
        <v>0</v>
      </c>
      <c r="G116">
        <v>0</v>
      </c>
      <c r="H116">
        <v>0</v>
      </c>
      <c r="I116">
        <v>0</v>
      </c>
      <c r="J116">
        <v>0</v>
      </c>
      <c r="K116">
        <v>0</v>
      </c>
      <c r="L116">
        <v>0</v>
      </c>
      <c r="M116">
        <v>0</v>
      </c>
      <c r="N116">
        <v>0</v>
      </c>
      <c r="O116">
        <v>0</v>
      </c>
      <c r="P116">
        <v>0</v>
      </c>
      <c r="Q116">
        <v>0</v>
      </c>
      <c r="R116">
        <v>0</v>
      </c>
      <c r="S116">
        <v>0</v>
      </c>
      <c r="T116">
        <v>0</v>
      </c>
      <c r="U116">
        <v>1</v>
      </c>
      <c r="V116">
        <v>0</v>
      </c>
      <c r="W116">
        <v>0</v>
      </c>
      <c r="X116">
        <v>0</v>
      </c>
      <c r="Y116">
        <v>0</v>
      </c>
      <c r="Z116" s="7">
        <f>SUM(Table18[[#This Row],[IGSR/1000 Genomes]:[RefSeq]])</f>
        <v>2</v>
      </c>
    </row>
    <row r="117" spans="1:26" x14ac:dyDescent="0.25">
      <c r="A117" t="s">
        <v>615</v>
      </c>
      <c r="B117">
        <v>0</v>
      </c>
      <c r="C117">
        <v>1</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s="7">
        <f>SUM(Table18[[#This Row],[IGSR/1000 Genomes]:[RefSeq]])</f>
        <v>1</v>
      </c>
    </row>
    <row r="118" spans="1:26" x14ac:dyDescent="0.25">
      <c r="A118" t="s">
        <v>3000</v>
      </c>
      <c r="B118">
        <v>0</v>
      </c>
      <c r="C118">
        <v>0</v>
      </c>
      <c r="D118">
        <v>0</v>
      </c>
      <c r="E118">
        <v>0</v>
      </c>
      <c r="F118">
        <v>0</v>
      </c>
      <c r="G118">
        <v>0</v>
      </c>
      <c r="H118">
        <v>0</v>
      </c>
      <c r="I118">
        <v>0</v>
      </c>
      <c r="J118">
        <v>0</v>
      </c>
      <c r="K118">
        <v>0</v>
      </c>
      <c r="L118">
        <v>0</v>
      </c>
      <c r="M118">
        <v>0</v>
      </c>
      <c r="N118">
        <v>1</v>
      </c>
      <c r="O118">
        <v>0</v>
      </c>
      <c r="P118">
        <v>0</v>
      </c>
      <c r="Q118">
        <v>0</v>
      </c>
      <c r="R118">
        <v>0</v>
      </c>
      <c r="S118">
        <v>0</v>
      </c>
      <c r="T118">
        <v>0</v>
      </c>
      <c r="U118">
        <v>0</v>
      </c>
      <c r="V118">
        <v>0</v>
      </c>
      <c r="W118">
        <v>0</v>
      </c>
      <c r="X118">
        <v>0</v>
      </c>
      <c r="Y118">
        <v>0</v>
      </c>
      <c r="Z118" s="7">
        <f>SUM(Table18[[#This Row],[IGSR/1000 Genomes]:[RefSeq]])</f>
        <v>1</v>
      </c>
    </row>
    <row r="119" spans="1:26" x14ac:dyDescent="0.25">
      <c r="A119" t="s">
        <v>4308</v>
      </c>
      <c r="B119">
        <v>0</v>
      </c>
      <c r="C119">
        <v>0</v>
      </c>
      <c r="D119">
        <v>0</v>
      </c>
      <c r="E119">
        <v>0</v>
      </c>
      <c r="F119">
        <v>0</v>
      </c>
      <c r="G119">
        <v>0</v>
      </c>
      <c r="H119">
        <v>0</v>
      </c>
      <c r="I119">
        <v>0</v>
      </c>
      <c r="J119">
        <v>1</v>
      </c>
      <c r="K119">
        <v>0</v>
      </c>
      <c r="L119">
        <v>0</v>
      </c>
      <c r="M119">
        <v>0</v>
      </c>
      <c r="N119">
        <v>0</v>
      </c>
      <c r="O119">
        <v>0</v>
      </c>
      <c r="P119">
        <v>0</v>
      </c>
      <c r="Q119">
        <v>0</v>
      </c>
      <c r="R119">
        <v>0</v>
      </c>
      <c r="S119">
        <v>0</v>
      </c>
      <c r="T119">
        <v>0</v>
      </c>
      <c r="U119">
        <v>0</v>
      </c>
      <c r="V119">
        <v>0</v>
      </c>
      <c r="W119">
        <v>0</v>
      </c>
      <c r="X119">
        <v>0</v>
      </c>
      <c r="Y119">
        <v>0</v>
      </c>
      <c r="Z119" s="7">
        <f>SUM(Table18[[#This Row],[IGSR/1000 Genomes]:[RefSeq]])</f>
        <v>1</v>
      </c>
    </row>
    <row r="120" spans="1:26" x14ac:dyDescent="0.25">
      <c r="A120" t="s">
        <v>3405</v>
      </c>
      <c r="B120">
        <v>0</v>
      </c>
      <c r="C120">
        <v>0</v>
      </c>
      <c r="D120">
        <v>0</v>
      </c>
      <c r="E120">
        <v>2</v>
      </c>
      <c r="F120">
        <v>0</v>
      </c>
      <c r="G120">
        <v>0</v>
      </c>
      <c r="H120">
        <v>0</v>
      </c>
      <c r="I120">
        <v>0</v>
      </c>
      <c r="J120">
        <v>0</v>
      </c>
      <c r="K120">
        <v>0</v>
      </c>
      <c r="L120">
        <v>0</v>
      </c>
      <c r="M120">
        <v>0</v>
      </c>
      <c r="N120">
        <v>0</v>
      </c>
      <c r="O120">
        <v>0</v>
      </c>
      <c r="P120">
        <v>0</v>
      </c>
      <c r="Q120">
        <v>2</v>
      </c>
      <c r="R120">
        <v>0</v>
      </c>
      <c r="S120">
        <v>0</v>
      </c>
      <c r="T120">
        <v>0</v>
      </c>
      <c r="U120">
        <v>0</v>
      </c>
      <c r="V120">
        <v>0</v>
      </c>
      <c r="W120">
        <v>0</v>
      </c>
      <c r="X120">
        <v>0</v>
      </c>
      <c r="Y120">
        <v>0</v>
      </c>
      <c r="Z120" s="7">
        <f>SUM(Table18[[#This Row],[IGSR/1000 Genomes]:[RefSeq]])</f>
        <v>4</v>
      </c>
    </row>
    <row r="121" spans="1:26" x14ac:dyDescent="0.25">
      <c r="A121" t="s">
        <v>3945</v>
      </c>
      <c r="B121">
        <v>0</v>
      </c>
      <c r="C121">
        <v>0</v>
      </c>
      <c r="D121">
        <v>0</v>
      </c>
      <c r="E121">
        <v>0</v>
      </c>
      <c r="F121">
        <v>0</v>
      </c>
      <c r="G121">
        <v>0</v>
      </c>
      <c r="H121">
        <v>0</v>
      </c>
      <c r="I121">
        <v>0</v>
      </c>
      <c r="J121">
        <v>6</v>
      </c>
      <c r="K121">
        <v>0</v>
      </c>
      <c r="L121">
        <v>0</v>
      </c>
      <c r="M121">
        <v>0</v>
      </c>
      <c r="N121">
        <v>0</v>
      </c>
      <c r="O121">
        <v>0</v>
      </c>
      <c r="P121">
        <v>0</v>
      </c>
      <c r="Q121">
        <v>0</v>
      </c>
      <c r="R121">
        <v>0</v>
      </c>
      <c r="S121">
        <v>0</v>
      </c>
      <c r="T121">
        <v>0</v>
      </c>
      <c r="U121">
        <v>0</v>
      </c>
      <c r="V121">
        <v>0</v>
      </c>
      <c r="W121">
        <v>0</v>
      </c>
      <c r="X121">
        <v>0</v>
      </c>
      <c r="Y121">
        <v>0</v>
      </c>
      <c r="Z121" s="7">
        <f>SUM(Table18[[#This Row],[IGSR/1000 Genomes]:[RefSeq]])</f>
        <v>6</v>
      </c>
    </row>
    <row r="122" spans="1:26" x14ac:dyDescent="0.25">
      <c r="A122" t="s">
        <v>3621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4</v>
      </c>
      <c r="W122">
        <v>0</v>
      </c>
      <c r="X122">
        <v>0</v>
      </c>
      <c r="Y122">
        <v>0</v>
      </c>
      <c r="Z122" s="7">
        <f>SUM(Table18[[#This Row],[IGSR/1000 Genomes]:[RefSeq]])</f>
        <v>4</v>
      </c>
    </row>
    <row r="123" spans="1:26" x14ac:dyDescent="0.25">
      <c r="A123" t="s">
        <v>4964</v>
      </c>
      <c r="B123">
        <v>0</v>
      </c>
      <c r="C123">
        <v>0</v>
      </c>
      <c r="D123">
        <v>0</v>
      </c>
      <c r="E123">
        <v>0</v>
      </c>
      <c r="F123">
        <v>0</v>
      </c>
      <c r="G123">
        <v>0</v>
      </c>
      <c r="H123">
        <v>0</v>
      </c>
      <c r="I123">
        <v>0</v>
      </c>
      <c r="J123">
        <v>0</v>
      </c>
      <c r="K123">
        <v>0</v>
      </c>
      <c r="L123">
        <v>0</v>
      </c>
      <c r="M123">
        <v>0</v>
      </c>
      <c r="N123">
        <v>0</v>
      </c>
      <c r="O123">
        <v>0</v>
      </c>
      <c r="P123">
        <v>0</v>
      </c>
      <c r="Q123">
        <v>0</v>
      </c>
      <c r="R123">
        <v>0</v>
      </c>
      <c r="S123">
        <v>0</v>
      </c>
      <c r="T123">
        <v>0</v>
      </c>
      <c r="U123">
        <v>2</v>
      </c>
      <c r="V123">
        <v>0</v>
      </c>
      <c r="W123">
        <v>0</v>
      </c>
      <c r="X123">
        <v>0</v>
      </c>
      <c r="Y123">
        <v>0</v>
      </c>
      <c r="Z123" s="7">
        <f>SUM(Table18[[#This Row],[IGSR/1000 Genomes]:[RefSeq]])</f>
        <v>2</v>
      </c>
    </row>
    <row r="124" spans="1:26" x14ac:dyDescent="0.25">
      <c r="A124" t="s">
        <v>2727</v>
      </c>
      <c r="B124">
        <v>0</v>
      </c>
      <c r="C124">
        <v>0</v>
      </c>
      <c r="D124">
        <v>0</v>
      </c>
      <c r="E124">
        <v>0</v>
      </c>
      <c r="F124">
        <v>0</v>
      </c>
      <c r="G124">
        <v>0</v>
      </c>
      <c r="H124">
        <v>0</v>
      </c>
      <c r="I124">
        <v>0</v>
      </c>
      <c r="J124">
        <v>0</v>
      </c>
      <c r="K124">
        <v>0</v>
      </c>
      <c r="L124">
        <v>0</v>
      </c>
      <c r="M124">
        <v>0</v>
      </c>
      <c r="N124">
        <v>0</v>
      </c>
      <c r="O124">
        <v>0</v>
      </c>
      <c r="P124">
        <v>0</v>
      </c>
      <c r="Q124">
        <v>0</v>
      </c>
      <c r="R124">
        <v>0</v>
      </c>
      <c r="S124">
        <v>0</v>
      </c>
      <c r="T124">
        <v>0</v>
      </c>
      <c r="U124">
        <v>4</v>
      </c>
      <c r="V124">
        <v>0</v>
      </c>
      <c r="W124">
        <v>0</v>
      </c>
      <c r="X124">
        <v>0</v>
      </c>
      <c r="Y124">
        <v>0</v>
      </c>
      <c r="Z124" s="7">
        <f>SUM(Table18[[#This Row],[IGSR/1000 Genomes]:[RefSeq]])</f>
        <v>4</v>
      </c>
    </row>
    <row r="125" spans="1:26" x14ac:dyDescent="0.25">
      <c r="A125" t="s">
        <v>3348</v>
      </c>
      <c r="B125">
        <v>0</v>
      </c>
      <c r="C125">
        <v>0</v>
      </c>
      <c r="D125">
        <v>0</v>
      </c>
      <c r="E125">
        <v>0</v>
      </c>
      <c r="F125">
        <v>0</v>
      </c>
      <c r="G125">
        <v>0</v>
      </c>
      <c r="H125">
        <v>0</v>
      </c>
      <c r="I125">
        <v>0</v>
      </c>
      <c r="J125">
        <v>4</v>
      </c>
      <c r="K125">
        <v>0</v>
      </c>
      <c r="L125">
        <v>0</v>
      </c>
      <c r="M125">
        <v>0</v>
      </c>
      <c r="N125">
        <v>0</v>
      </c>
      <c r="O125">
        <v>0</v>
      </c>
      <c r="P125">
        <v>0</v>
      </c>
      <c r="Q125">
        <v>0</v>
      </c>
      <c r="R125">
        <v>0</v>
      </c>
      <c r="S125">
        <v>0</v>
      </c>
      <c r="T125">
        <v>0</v>
      </c>
      <c r="U125">
        <v>0</v>
      </c>
      <c r="V125">
        <v>0</v>
      </c>
      <c r="W125">
        <v>0</v>
      </c>
      <c r="X125">
        <v>0</v>
      </c>
      <c r="Y125">
        <v>0</v>
      </c>
      <c r="Z125" s="7">
        <f>SUM(Table18[[#This Row],[IGSR/1000 Genomes]:[RefSeq]])</f>
        <v>4</v>
      </c>
    </row>
    <row r="126" spans="1:26" x14ac:dyDescent="0.25">
      <c r="A126" t="s">
        <v>4210</v>
      </c>
      <c r="B126">
        <v>0</v>
      </c>
      <c r="C126">
        <v>0</v>
      </c>
      <c r="D126">
        <v>0</v>
      </c>
      <c r="E126">
        <v>0</v>
      </c>
      <c r="F126">
        <v>0</v>
      </c>
      <c r="G126">
        <v>0</v>
      </c>
      <c r="H126">
        <v>0</v>
      </c>
      <c r="I126">
        <v>0</v>
      </c>
      <c r="J126">
        <v>1</v>
      </c>
      <c r="K126">
        <v>0</v>
      </c>
      <c r="L126">
        <v>0</v>
      </c>
      <c r="M126">
        <v>0</v>
      </c>
      <c r="N126">
        <v>0</v>
      </c>
      <c r="O126">
        <v>0</v>
      </c>
      <c r="P126">
        <v>0</v>
      </c>
      <c r="Q126">
        <v>0</v>
      </c>
      <c r="R126">
        <v>0</v>
      </c>
      <c r="S126">
        <v>0</v>
      </c>
      <c r="T126">
        <v>0</v>
      </c>
      <c r="U126">
        <v>0</v>
      </c>
      <c r="V126">
        <v>0</v>
      </c>
      <c r="W126">
        <v>0</v>
      </c>
      <c r="X126">
        <v>0</v>
      </c>
      <c r="Y126">
        <v>0</v>
      </c>
      <c r="Z126" s="7">
        <f>SUM(Table18[[#This Row],[IGSR/1000 Genomes]:[RefSeq]])</f>
        <v>1</v>
      </c>
    </row>
    <row r="127" spans="1:26" x14ac:dyDescent="0.25">
      <c r="A127" t="s">
        <v>4569</v>
      </c>
      <c r="B127">
        <v>0</v>
      </c>
      <c r="C127">
        <v>0</v>
      </c>
      <c r="D127">
        <v>0</v>
      </c>
      <c r="E127">
        <v>0</v>
      </c>
      <c r="F127">
        <v>0</v>
      </c>
      <c r="G127">
        <v>0</v>
      </c>
      <c r="H127">
        <v>0</v>
      </c>
      <c r="I127">
        <v>0</v>
      </c>
      <c r="J127">
        <v>0</v>
      </c>
      <c r="K127">
        <v>0</v>
      </c>
      <c r="L127">
        <v>0</v>
      </c>
      <c r="M127">
        <v>0</v>
      </c>
      <c r="N127">
        <v>1</v>
      </c>
      <c r="O127">
        <v>0</v>
      </c>
      <c r="P127">
        <v>0</v>
      </c>
      <c r="Q127">
        <v>0</v>
      </c>
      <c r="R127">
        <v>0</v>
      </c>
      <c r="S127">
        <v>0</v>
      </c>
      <c r="T127">
        <v>0</v>
      </c>
      <c r="U127">
        <v>0</v>
      </c>
      <c r="V127">
        <v>0</v>
      </c>
      <c r="W127">
        <v>0</v>
      </c>
      <c r="X127">
        <v>0</v>
      </c>
      <c r="Y127">
        <v>0</v>
      </c>
      <c r="Z127" s="7">
        <f>SUM(Table18[[#This Row],[IGSR/1000 Genomes]:[RefSeq]])</f>
        <v>1</v>
      </c>
    </row>
    <row r="128" spans="1:26" x14ac:dyDescent="0.25">
      <c r="A128" t="s">
        <v>1020</v>
      </c>
      <c r="B128">
        <v>0</v>
      </c>
      <c r="C128">
        <v>0</v>
      </c>
      <c r="D128">
        <v>0</v>
      </c>
      <c r="E128">
        <v>0</v>
      </c>
      <c r="F128">
        <v>0</v>
      </c>
      <c r="G128">
        <v>0</v>
      </c>
      <c r="H128">
        <v>0</v>
      </c>
      <c r="I128">
        <v>0</v>
      </c>
      <c r="J128">
        <v>2</v>
      </c>
      <c r="K128">
        <v>0</v>
      </c>
      <c r="L128">
        <v>0</v>
      </c>
      <c r="M128">
        <v>0</v>
      </c>
      <c r="N128">
        <v>0</v>
      </c>
      <c r="O128">
        <v>0</v>
      </c>
      <c r="P128">
        <v>0</v>
      </c>
      <c r="Q128">
        <v>0</v>
      </c>
      <c r="R128">
        <v>0</v>
      </c>
      <c r="S128">
        <v>0</v>
      </c>
      <c r="T128">
        <v>0</v>
      </c>
      <c r="U128">
        <v>0</v>
      </c>
      <c r="V128">
        <v>0</v>
      </c>
      <c r="W128">
        <v>0</v>
      </c>
      <c r="X128">
        <v>0</v>
      </c>
      <c r="Y128">
        <v>0</v>
      </c>
      <c r="Z128" s="7">
        <f>SUM(Table18[[#This Row],[IGSR/1000 Genomes]:[RefSeq]])</f>
        <v>2</v>
      </c>
    </row>
    <row r="129" spans="1:26" x14ac:dyDescent="0.25">
      <c r="A129" t="s">
        <v>804</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1</v>
      </c>
      <c r="W129">
        <v>0</v>
      </c>
      <c r="X129">
        <v>0</v>
      </c>
      <c r="Y129">
        <v>0</v>
      </c>
      <c r="Z129" s="7">
        <f>SUM(Table18[[#This Row],[IGSR/1000 Genomes]:[RefSeq]])</f>
        <v>1</v>
      </c>
    </row>
    <row r="130" spans="1:26" x14ac:dyDescent="0.25">
      <c r="A130" t="s">
        <v>5025</v>
      </c>
      <c r="B130">
        <v>0</v>
      </c>
      <c r="C130">
        <v>0</v>
      </c>
      <c r="D130">
        <v>0</v>
      </c>
      <c r="E130">
        <v>0</v>
      </c>
      <c r="F130">
        <v>0</v>
      </c>
      <c r="G130">
        <v>0</v>
      </c>
      <c r="H130">
        <v>0</v>
      </c>
      <c r="I130">
        <v>0</v>
      </c>
      <c r="J130">
        <v>0</v>
      </c>
      <c r="K130">
        <v>0</v>
      </c>
      <c r="L130">
        <v>0</v>
      </c>
      <c r="M130">
        <v>0</v>
      </c>
      <c r="N130">
        <v>0</v>
      </c>
      <c r="O130">
        <v>0</v>
      </c>
      <c r="P130">
        <v>0</v>
      </c>
      <c r="Q130">
        <v>0</v>
      </c>
      <c r="R130">
        <v>0</v>
      </c>
      <c r="S130">
        <v>0</v>
      </c>
      <c r="T130">
        <v>0</v>
      </c>
      <c r="U130">
        <v>1</v>
      </c>
      <c r="V130">
        <v>0</v>
      </c>
      <c r="W130">
        <v>0</v>
      </c>
      <c r="X130">
        <v>0</v>
      </c>
      <c r="Y130">
        <v>0</v>
      </c>
      <c r="Z130" s="7">
        <f>SUM(Table18[[#This Row],[IGSR/1000 Genomes]:[RefSeq]])</f>
        <v>1</v>
      </c>
    </row>
    <row r="131" spans="1:26" x14ac:dyDescent="0.25">
      <c r="A131" t="s">
        <v>4101</v>
      </c>
      <c r="B131">
        <v>0</v>
      </c>
      <c r="C131">
        <v>0</v>
      </c>
      <c r="D131">
        <v>0</v>
      </c>
      <c r="E131">
        <v>0</v>
      </c>
      <c r="F131">
        <v>0</v>
      </c>
      <c r="G131">
        <v>0</v>
      </c>
      <c r="H131">
        <v>0</v>
      </c>
      <c r="I131">
        <v>0</v>
      </c>
      <c r="J131">
        <v>1</v>
      </c>
      <c r="K131">
        <v>0</v>
      </c>
      <c r="L131">
        <v>0</v>
      </c>
      <c r="M131">
        <v>0</v>
      </c>
      <c r="N131">
        <v>0</v>
      </c>
      <c r="O131">
        <v>0</v>
      </c>
      <c r="P131">
        <v>3</v>
      </c>
      <c r="Q131">
        <v>0</v>
      </c>
      <c r="R131">
        <v>0</v>
      </c>
      <c r="S131">
        <v>0</v>
      </c>
      <c r="T131">
        <v>0</v>
      </c>
      <c r="U131">
        <v>0</v>
      </c>
      <c r="V131">
        <v>0</v>
      </c>
      <c r="W131">
        <v>0</v>
      </c>
      <c r="X131">
        <v>0</v>
      </c>
      <c r="Y131">
        <v>0</v>
      </c>
      <c r="Z131" s="7">
        <f>SUM(Table18[[#This Row],[IGSR/1000 Genomes]:[RefSeq]])</f>
        <v>4</v>
      </c>
    </row>
    <row r="132" spans="1:26" x14ac:dyDescent="0.25">
      <c r="A132" t="s">
        <v>308</v>
      </c>
      <c r="B132">
        <v>0</v>
      </c>
      <c r="C132">
        <v>0</v>
      </c>
      <c r="D132">
        <v>0</v>
      </c>
      <c r="E132">
        <v>0</v>
      </c>
      <c r="F132">
        <v>0</v>
      </c>
      <c r="G132">
        <v>0</v>
      </c>
      <c r="H132">
        <v>0</v>
      </c>
      <c r="I132">
        <v>0</v>
      </c>
      <c r="J132">
        <v>3</v>
      </c>
      <c r="K132">
        <v>0</v>
      </c>
      <c r="L132">
        <v>0</v>
      </c>
      <c r="M132">
        <v>0</v>
      </c>
      <c r="N132">
        <v>0</v>
      </c>
      <c r="O132">
        <v>0</v>
      </c>
      <c r="P132">
        <v>0</v>
      </c>
      <c r="Q132">
        <v>1</v>
      </c>
      <c r="R132">
        <v>0</v>
      </c>
      <c r="S132">
        <v>0</v>
      </c>
      <c r="T132">
        <v>0</v>
      </c>
      <c r="U132">
        <v>0</v>
      </c>
      <c r="V132">
        <v>0</v>
      </c>
      <c r="W132">
        <v>0</v>
      </c>
      <c r="X132">
        <v>0</v>
      </c>
      <c r="Y132">
        <v>0</v>
      </c>
      <c r="Z132" s="7">
        <f>SUM(Table18[[#This Row],[IGSR/1000 Genomes]:[RefSeq]])</f>
        <v>4</v>
      </c>
    </row>
    <row r="133" spans="1:26" x14ac:dyDescent="0.25">
      <c r="A133" t="s">
        <v>3008</v>
      </c>
      <c r="B133">
        <v>0</v>
      </c>
      <c r="C133">
        <v>0</v>
      </c>
      <c r="D133">
        <v>0</v>
      </c>
      <c r="E133">
        <v>0</v>
      </c>
      <c r="F133">
        <v>0</v>
      </c>
      <c r="G133">
        <v>0</v>
      </c>
      <c r="H133">
        <v>0</v>
      </c>
      <c r="I133">
        <v>0</v>
      </c>
      <c r="J133">
        <v>0</v>
      </c>
      <c r="K133">
        <v>0</v>
      </c>
      <c r="L133">
        <v>0</v>
      </c>
      <c r="M133">
        <v>0</v>
      </c>
      <c r="N133">
        <v>0</v>
      </c>
      <c r="O133">
        <v>0</v>
      </c>
      <c r="P133">
        <v>0</v>
      </c>
      <c r="Q133">
        <v>0</v>
      </c>
      <c r="R133">
        <v>0</v>
      </c>
      <c r="S133">
        <v>0</v>
      </c>
      <c r="T133">
        <v>0</v>
      </c>
      <c r="U133">
        <v>3</v>
      </c>
      <c r="V133">
        <v>0</v>
      </c>
      <c r="W133">
        <v>0</v>
      </c>
      <c r="X133">
        <v>0</v>
      </c>
      <c r="Y133">
        <v>0</v>
      </c>
      <c r="Z133" s="7">
        <f>SUM(Table18[[#This Row],[IGSR/1000 Genomes]:[RefSeq]])</f>
        <v>3</v>
      </c>
    </row>
    <row r="134" spans="1:26" x14ac:dyDescent="0.25">
      <c r="A134" t="s">
        <v>2274</v>
      </c>
      <c r="B134">
        <v>0</v>
      </c>
      <c r="C134">
        <v>0</v>
      </c>
      <c r="D134">
        <v>0</v>
      </c>
      <c r="E134">
        <v>0</v>
      </c>
      <c r="F134">
        <v>0</v>
      </c>
      <c r="G134">
        <v>0</v>
      </c>
      <c r="H134">
        <v>0</v>
      </c>
      <c r="I134">
        <v>0</v>
      </c>
      <c r="J134">
        <v>0</v>
      </c>
      <c r="K134">
        <v>0</v>
      </c>
      <c r="L134">
        <v>0</v>
      </c>
      <c r="M134">
        <v>0</v>
      </c>
      <c r="N134">
        <v>0</v>
      </c>
      <c r="O134">
        <v>0</v>
      </c>
      <c r="P134">
        <v>0</v>
      </c>
      <c r="Q134">
        <v>0</v>
      </c>
      <c r="R134">
        <v>0</v>
      </c>
      <c r="S134">
        <v>0</v>
      </c>
      <c r="T134">
        <v>0</v>
      </c>
      <c r="U134">
        <v>2</v>
      </c>
      <c r="V134">
        <v>0</v>
      </c>
      <c r="W134">
        <v>0</v>
      </c>
      <c r="X134">
        <v>0</v>
      </c>
      <c r="Y134">
        <v>0</v>
      </c>
      <c r="Z134" s="7">
        <f>SUM(Table18[[#This Row],[IGSR/1000 Genomes]:[RefSeq]])</f>
        <v>2</v>
      </c>
    </row>
    <row r="135" spans="1:26" x14ac:dyDescent="0.25">
      <c r="A135" t="s">
        <v>4235</v>
      </c>
      <c r="B135">
        <v>0</v>
      </c>
      <c r="C135">
        <v>0</v>
      </c>
      <c r="D135">
        <v>0</v>
      </c>
      <c r="E135">
        <v>0</v>
      </c>
      <c r="F135">
        <v>0</v>
      </c>
      <c r="G135">
        <v>0</v>
      </c>
      <c r="H135">
        <v>0</v>
      </c>
      <c r="I135">
        <v>0</v>
      </c>
      <c r="J135">
        <v>1</v>
      </c>
      <c r="K135">
        <v>0</v>
      </c>
      <c r="L135">
        <v>0</v>
      </c>
      <c r="M135">
        <v>0</v>
      </c>
      <c r="N135">
        <v>0</v>
      </c>
      <c r="O135">
        <v>0</v>
      </c>
      <c r="P135">
        <v>0</v>
      </c>
      <c r="Q135">
        <v>0</v>
      </c>
      <c r="R135">
        <v>0</v>
      </c>
      <c r="S135">
        <v>0</v>
      </c>
      <c r="T135">
        <v>0</v>
      </c>
      <c r="U135">
        <v>0</v>
      </c>
      <c r="V135">
        <v>0</v>
      </c>
      <c r="W135">
        <v>0</v>
      </c>
      <c r="X135">
        <v>0</v>
      </c>
      <c r="Y135">
        <v>1</v>
      </c>
      <c r="Z135" s="7">
        <f>SUM(Table18[[#This Row],[IGSR/1000 Genomes]:[RefSeq]])</f>
        <v>2</v>
      </c>
    </row>
    <row r="136" spans="1:26" x14ac:dyDescent="0.25">
      <c r="A136" t="s">
        <v>2077</v>
      </c>
      <c r="B136">
        <v>0</v>
      </c>
      <c r="C136">
        <v>0</v>
      </c>
      <c r="D136">
        <v>0</v>
      </c>
      <c r="E136">
        <v>0</v>
      </c>
      <c r="F136">
        <v>0</v>
      </c>
      <c r="G136">
        <v>0</v>
      </c>
      <c r="H136">
        <v>0</v>
      </c>
      <c r="I136">
        <v>0</v>
      </c>
      <c r="J136">
        <v>1</v>
      </c>
      <c r="K136">
        <v>0</v>
      </c>
      <c r="L136">
        <v>0</v>
      </c>
      <c r="M136">
        <v>0</v>
      </c>
      <c r="N136">
        <v>0</v>
      </c>
      <c r="O136">
        <v>0</v>
      </c>
      <c r="P136">
        <v>0</v>
      </c>
      <c r="Q136">
        <v>0</v>
      </c>
      <c r="R136">
        <v>0</v>
      </c>
      <c r="S136">
        <v>0</v>
      </c>
      <c r="T136">
        <v>0</v>
      </c>
      <c r="U136">
        <v>0</v>
      </c>
      <c r="V136">
        <v>0</v>
      </c>
      <c r="W136">
        <v>0</v>
      </c>
      <c r="X136">
        <v>0</v>
      </c>
      <c r="Y136">
        <v>0</v>
      </c>
      <c r="Z136" s="7">
        <f>SUM(Table18[[#This Row],[IGSR/1000 Genomes]:[RefSeq]])</f>
        <v>1</v>
      </c>
    </row>
    <row r="137" spans="1:26" x14ac:dyDescent="0.25">
      <c r="A137" t="s">
        <v>3466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1</v>
      </c>
      <c r="W137">
        <v>0</v>
      </c>
      <c r="X137">
        <v>0</v>
      </c>
      <c r="Y137">
        <v>0</v>
      </c>
      <c r="Z137" s="7">
        <f>SUM(Table18[[#This Row],[IGSR/1000 Genomes]:[RefSeq]])</f>
        <v>1</v>
      </c>
    </row>
    <row r="138" spans="1:26" x14ac:dyDescent="0.25">
      <c r="A138" t="s">
        <v>4460</v>
      </c>
      <c r="B138">
        <v>0</v>
      </c>
      <c r="C138">
        <v>0</v>
      </c>
      <c r="D138">
        <v>0</v>
      </c>
      <c r="E138">
        <v>0</v>
      </c>
      <c r="F138">
        <v>0</v>
      </c>
      <c r="G138">
        <v>0</v>
      </c>
      <c r="H138">
        <v>0</v>
      </c>
      <c r="I138">
        <v>0</v>
      </c>
      <c r="J138">
        <v>1</v>
      </c>
      <c r="K138">
        <v>0</v>
      </c>
      <c r="L138">
        <v>0</v>
      </c>
      <c r="M138">
        <v>0</v>
      </c>
      <c r="N138">
        <v>0</v>
      </c>
      <c r="O138">
        <v>0</v>
      </c>
      <c r="P138">
        <v>0</v>
      </c>
      <c r="Q138">
        <v>0</v>
      </c>
      <c r="R138">
        <v>0</v>
      </c>
      <c r="S138">
        <v>0</v>
      </c>
      <c r="T138">
        <v>0</v>
      </c>
      <c r="U138">
        <v>0</v>
      </c>
      <c r="V138">
        <v>0</v>
      </c>
      <c r="W138">
        <v>0</v>
      </c>
      <c r="X138">
        <v>0</v>
      </c>
      <c r="Y138">
        <v>0</v>
      </c>
      <c r="Z138" s="7">
        <f>SUM(Table18[[#This Row],[IGSR/1000 Genomes]:[RefSeq]])</f>
        <v>1</v>
      </c>
    </row>
    <row r="139" spans="1:26" x14ac:dyDescent="0.25">
      <c r="A139" t="s">
        <v>210</v>
      </c>
      <c r="B139">
        <v>0</v>
      </c>
      <c r="C139">
        <v>0</v>
      </c>
      <c r="D139">
        <v>0</v>
      </c>
      <c r="E139">
        <v>0</v>
      </c>
      <c r="F139">
        <v>0</v>
      </c>
      <c r="G139">
        <v>0</v>
      </c>
      <c r="H139">
        <v>0</v>
      </c>
      <c r="I139">
        <v>0</v>
      </c>
      <c r="J139">
        <v>2</v>
      </c>
      <c r="K139">
        <v>0</v>
      </c>
      <c r="L139">
        <v>0</v>
      </c>
      <c r="M139">
        <v>0</v>
      </c>
      <c r="N139">
        <v>1</v>
      </c>
      <c r="O139">
        <v>0</v>
      </c>
      <c r="P139">
        <v>0</v>
      </c>
      <c r="Q139">
        <v>0</v>
      </c>
      <c r="R139">
        <v>0</v>
      </c>
      <c r="S139">
        <v>0</v>
      </c>
      <c r="T139">
        <v>0</v>
      </c>
      <c r="U139">
        <v>0</v>
      </c>
      <c r="V139">
        <v>0</v>
      </c>
      <c r="W139">
        <v>0</v>
      </c>
      <c r="X139">
        <v>0</v>
      </c>
      <c r="Y139">
        <v>0</v>
      </c>
      <c r="Z139" s="7">
        <f>SUM(Table18[[#This Row],[IGSR/1000 Genomes]:[RefSeq]])</f>
        <v>3</v>
      </c>
    </row>
    <row r="140" spans="1:26" x14ac:dyDescent="0.25">
      <c r="A140" t="s">
        <v>2134</v>
      </c>
      <c r="B140">
        <v>0</v>
      </c>
      <c r="C140">
        <v>0</v>
      </c>
      <c r="D140">
        <v>0</v>
      </c>
      <c r="E140">
        <v>0</v>
      </c>
      <c r="F140">
        <v>0</v>
      </c>
      <c r="G140">
        <v>0</v>
      </c>
      <c r="H140">
        <v>0</v>
      </c>
      <c r="I140">
        <v>0</v>
      </c>
      <c r="J140">
        <v>0</v>
      </c>
      <c r="K140">
        <v>0</v>
      </c>
      <c r="L140">
        <v>0</v>
      </c>
      <c r="M140">
        <v>0</v>
      </c>
      <c r="N140">
        <v>0</v>
      </c>
      <c r="O140">
        <v>0</v>
      </c>
      <c r="P140">
        <v>0</v>
      </c>
      <c r="Q140">
        <v>0</v>
      </c>
      <c r="R140">
        <v>0</v>
      </c>
      <c r="S140">
        <v>0</v>
      </c>
      <c r="T140">
        <v>0</v>
      </c>
      <c r="U140">
        <v>3</v>
      </c>
      <c r="V140">
        <v>0</v>
      </c>
      <c r="W140">
        <v>0</v>
      </c>
      <c r="X140">
        <v>0</v>
      </c>
      <c r="Y140">
        <v>0</v>
      </c>
      <c r="Z140" s="7">
        <f>SUM(Table18[[#This Row],[IGSR/1000 Genomes]:[RefSeq]])</f>
        <v>3</v>
      </c>
    </row>
    <row r="141" spans="1:26" x14ac:dyDescent="0.25">
      <c r="A141" t="s">
        <v>3301</v>
      </c>
      <c r="B141">
        <v>0</v>
      </c>
      <c r="C141">
        <v>0</v>
      </c>
      <c r="D141">
        <v>0</v>
      </c>
      <c r="E141">
        <v>0</v>
      </c>
      <c r="F141">
        <v>0</v>
      </c>
      <c r="G141">
        <v>0</v>
      </c>
      <c r="H141">
        <v>0</v>
      </c>
      <c r="I141">
        <v>0</v>
      </c>
      <c r="J141">
        <v>1</v>
      </c>
      <c r="K141">
        <v>0</v>
      </c>
      <c r="L141">
        <v>0</v>
      </c>
      <c r="M141">
        <v>0</v>
      </c>
      <c r="N141">
        <v>0</v>
      </c>
      <c r="O141">
        <v>0</v>
      </c>
      <c r="P141">
        <v>0</v>
      </c>
      <c r="Q141">
        <v>0</v>
      </c>
      <c r="R141">
        <v>0</v>
      </c>
      <c r="S141">
        <v>0</v>
      </c>
      <c r="T141">
        <v>0</v>
      </c>
      <c r="U141">
        <v>0</v>
      </c>
      <c r="V141">
        <v>0</v>
      </c>
      <c r="W141">
        <v>0</v>
      </c>
      <c r="X141">
        <v>0</v>
      </c>
      <c r="Y141">
        <v>0</v>
      </c>
      <c r="Z141" s="7">
        <f>SUM(Table18[[#This Row],[IGSR/1000 Genomes]:[RefSeq]])</f>
        <v>1</v>
      </c>
    </row>
    <row r="142" spans="1:26" x14ac:dyDescent="0.25">
      <c r="A142" t="s">
        <v>414</v>
      </c>
      <c r="B142">
        <v>0</v>
      </c>
      <c r="C142">
        <v>0</v>
      </c>
      <c r="D142">
        <v>0</v>
      </c>
      <c r="E142">
        <v>0</v>
      </c>
      <c r="F142">
        <v>0</v>
      </c>
      <c r="G142">
        <v>0</v>
      </c>
      <c r="H142">
        <v>0</v>
      </c>
      <c r="I142">
        <v>0</v>
      </c>
      <c r="J142">
        <v>0</v>
      </c>
      <c r="K142">
        <v>0</v>
      </c>
      <c r="L142">
        <v>0</v>
      </c>
      <c r="M142">
        <v>0</v>
      </c>
      <c r="N142">
        <v>0</v>
      </c>
      <c r="O142">
        <v>0</v>
      </c>
      <c r="P142">
        <v>0</v>
      </c>
      <c r="Q142">
        <v>0</v>
      </c>
      <c r="R142">
        <v>0</v>
      </c>
      <c r="S142">
        <v>0</v>
      </c>
      <c r="T142">
        <v>0</v>
      </c>
      <c r="U142">
        <v>9</v>
      </c>
      <c r="V142">
        <v>0</v>
      </c>
      <c r="W142">
        <v>0</v>
      </c>
      <c r="X142">
        <v>0</v>
      </c>
      <c r="Y142">
        <v>0</v>
      </c>
      <c r="Z142" s="7">
        <f>SUM(Table18[[#This Row],[IGSR/1000 Genomes]:[RefSeq]])</f>
        <v>9</v>
      </c>
    </row>
    <row r="143" spans="1:26" x14ac:dyDescent="0.25">
      <c r="A143" t="s">
        <v>630</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1</v>
      </c>
      <c r="W143">
        <v>0</v>
      </c>
      <c r="X143">
        <v>0</v>
      </c>
      <c r="Y143">
        <v>0</v>
      </c>
      <c r="Z143" s="7">
        <f>SUM(Table18[[#This Row],[IGSR/1000 Genomes]:[RefSeq]])</f>
        <v>1</v>
      </c>
    </row>
    <row r="144" spans="1:26" x14ac:dyDescent="0.25">
      <c r="A144" t="s">
        <v>4796</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8</v>
      </c>
      <c r="Y144">
        <v>0</v>
      </c>
      <c r="Z144" s="7">
        <f>SUM(Table18[[#This Row],[IGSR/1000 Genomes]:[RefSeq]])</f>
        <v>8</v>
      </c>
    </row>
    <row r="145" spans="1:26" x14ac:dyDescent="0.25">
      <c r="A145" t="s">
        <v>2637</v>
      </c>
      <c r="B145">
        <v>0</v>
      </c>
      <c r="C145">
        <v>0</v>
      </c>
      <c r="D145">
        <v>0</v>
      </c>
      <c r="E145">
        <v>0</v>
      </c>
      <c r="F145">
        <v>0</v>
      </c>
      <c r="G145">
        <v>0</v>
      </c>
      <c r="H145">
        <v>0</v>
      </c>
      <c r="I145">
        <v>0</v>
      </c>
      <c r="J145">
        <v>0</v>
      </c>
      <c r="K145">
        <v>0</v>
      </c>
      <c r="L145">
        <v>0</v>
      </c>
      <c r="M145">
        <v>0</v>
      </c>
      <c r="N145">
        <v>0</v>
      </c>
      <c r="O145">
        <v>0</v>
      </c>
      <c r="P145">
        <v>0</v>
      </c>
      <c r="Q145">
        <v>0</v>
      </c>
      <c r="R145">
        <v>0</v>
      </c>
      <c r="S145">
        <v>0</v>
      </c>
      <c r="T145">
        <v>0</v>
      </c>
      <c r="U145">
        <v>1</v>
      </c>
      <c r="V145">
        <v>0</v>
      </c>
      <c r="W145">
        <v>0</v>
      </c>
      <c r="X145">
        <v>0</v>
      </c>
      <c r="Y145">
        <v>0</v>
      </c>
      <c r="Z145" s="7">
        <f>SUM(Table18[[#This Row],[IGSR/1000 Genomes]:[RefSeq]])</f>
        <v>1</v>
      </c>
    </row>
    <row r="146" spans="1:26" x14ac:dyDescent="0.25">
      <c r="A146" t="s">
        <v>569</v>
      </c>
      <c r="B146">
        <v>0</v>
      </c>
      <c r="C146">
        <v>0</v>
      </c>
      <c r="D146">
        <v>0</v>
      </c>
      <c r="E146">
        <v>0</v>
      </c>
      <c r="F146">
        <v>0</v>
      </c>
      <c r="G146">
        <v>0</v>
      </c>
      <c r="H146">
        <v>0</v>
      </c>
      <c r="I146">
        <v>0</v>
      </c>
      <c r="J146">
        <v>0</v>
      </c>
      <c r="K146">
        <v>0</v>
      </c>
      <c r="L146">
        <v>0</v>
      </c>
      <c r="M146">
        <v>0</v>
      </c>
      <c r="N146">
        <v>0</v>
      </c>
      <c r="O146">
        <v>0</v>
      </c>
      <c r="P146">
        <v>0</v>
      </c>
      <c r="Q146">
        <v>0</v>
      </c>
      <c r="R146">
        <v>0</v>
      </c>
      <c r="S146">
        <v>0</v>
      </c>
      <c r="T146">
        <v>0</v>
      </c>
      <c r="U146">
        <v>1</v>
      </c>
      <c r="V146">
        <v>0</v>
      </c>
      <c r="W146">
        <v>0</v>
      </c>
      <c r="X146">
        <v>0</v>
      </c>
      <c r="Y146">
        <v>0</v>
      </c>
      <c r="Z146" s="7">
        <f>SUM(Table18[[#This Row],[IGSR/1000 Genomes]:[RefSeq]])</f>
        <v>1</v>
      </c>
    </row>
    <row r="147" spans="1:26" x14ac:dyDescent="0.25">
      <c r="A147" t="s">
        <v>2082</v>
      </c>
      <c r="B147">
        <v>0</v>
      </c>
      <c r="C147">
        <v>0</v>
      </c>
      <c r="D147">
        <v>0</v>
      </c>
      <c r="E147">
        <v>0</v>
      </c>
      <c r="F147">
        <v>0</v>
      </c>
      <c r="G147">
        <v>0</v>
      </c>
      <c r="H147">
        <v>0</v>
      </c>
      <c r="I147">
        <v>0</v>
      </c>
      <c r="J147">
        <v>1</v>
      </c>
      <c r="K147">
        <v>0</v>
      </c>
      <c r="L147">
        <v>0</v>
      </c>
      <c r="M147">
        <v>0</v>
      </c>
      <c r="N147">
        <v>0</v>
      </c>
      <c r="O147">
        <v>0</v>
      </c>
      <c r="P147">
        <v>0</v>
      </c>
      <c r="Q147">
        <v>0</v>
      </c>
      <c r="R147">
        <v>0</v>
      </c>
      <c r="S147">
        <v>0</v>
      </c>
      <c r="T147">
        <v>0</v>
      </c>
      <c r="U147">
        <v>0</v>
      </c>
      <c r="V147">
        <v>0</v>
      </c>
      <c r="W147">
        <v>0</v>
      </c>
      <c r="X147">
        <v>0</v>
      </c>
      <c r="Y147">
        <v>0</v>
      </c>
      <c r="Z147" s="7">
        <f>SUM(Table18[[#This Row],[IGSR/1000 Genomes]:[RefSeq]])</f>
        <v>1</v>
      </c>
    </row>
    <row r="148" spans="1:26" x14ac:dyDescent="0.25">
      <c r="A148" t="s">
        <v>540</v>
      </c>
      <c r="B148">
        <v>0</v>
      </c>
      <c r="C148">
        <v>0</v>
      </c>
      <c r="D148">
        <v>0</v>
      </c>
      <c r="E148">
        <v>0</v>
      </c>
      <c r="F148">
        <v>0</v>
      </c>
      <c r="G148">
        <v>0</v>
      </c>
      <c r="H148">
        <v>0</v>
      </c>
      <c r="I148">
        <v>0</v>
      </c>
      <c r="J148">
        <v>2</v>
      </c>
      <c r="K148">
        <v>0</v>
      </c>
      <c r="L148">
        <v>0</v>
      </c>
      <c r="M148">
        <v>0</v>
      </c>
      <c r="N148">
        <v>0</v>
      </c>
      <c r="O148">
        <v>0</v>
      </c>
      <c r="P148">
        <v>0</v>
      </c>
      <c r="Q148">
        <v>0</v>
      </c>
      <c r="R148">
        <v>0</v>
      </c>
      <c r="S148">
        <v>0</v>
      </c>
      <c r="T148">
        <v>0</v>
      </c>
      <c r="U148">
        <v>0</v>
      </c>
      <c r="V148">
        <v>0</v>
      </c>
      <c r="W148">
        <v>0</v>
      </c>
      <c r="X148">
        <v>0</v>
      </c>
      <c r="Y148">
        <v>0</v>
      </c>
      <c r="Z148" s="7">
        <f>SUM(Table18[[#This Row],[IGSR/1000 Genomes]:[RefSeq]])</f>
        <v>2</v>
      </c>
    </row>
    <row r="149" spans="1:26" x14ac:dyDescent="0.25">
      <c r="A149" t="s">
        <v>3184</v>
      </c>
      <c r="B149">
        <v>0</v>
      </c>
      <c r="C149">
        <v>0</v>
      </c>
      <c r="D149">
        <v>0</v>
      </c>
      <c r="E149">
        <v>0</v>
      </c>
      <c r="F149">
        <v>0</v>
      </c>
      <c r="G149">
        <v>0</v>
      </c>
      <c r="H149">
        <v>0</v>
      </c>
      <c r="I149">
        <v>0</v>
      </c>
      <c r="J149">
        <v>1</v>
      </c>
      <c r="K149">
        <v>0</v>
      </c>
      <c r="L149">
        <v>0</v>
      </c>
      <c r="M149">
        <v>0</v>
      </c>
      <c r="N149">
        <v>0</v>
      </c>
      <c r="O149">
        <v>0</v>
      </c>
      <c r="P149">
        <v>0</v>
      </c>
      <c r="Q149">
        <v>0</v>
      </c>
      <c r="R149">
        <v>0</v>
      </c>
      <c r="S149">
        <v>0</v>
      </c>
      <c r="T149">
        <v>0</v>
      </c>
      <c r="U149">
        <v>0</v>
      </c>
      <c r="V149">
        <v>0</v>
      </c>
      <c r="W149">
        <v>0</v>
      </c>
      <c r="X149">
        <v>0</v>
      </c>
      <c r="Y149">
        <v>0</v>
      </c>
      <c r="Z149" s="7">
        <f>SUM(Table18[[#This Row],[IGSR/1000 Genomes]:[RefSeq]])</f>
        <v>1</v>
      </c>
    </row>
    <row r="150" spans="1:26" x14ac:dyDescent="0.25">
      <c r="A150" t="s">
        <v>6002</v>
      </c>
      <c r="B150">
        <v>0</v>
      </c>
      <c r="C150">
        <v>0</v>
      </c>
      <c r="D150">
        <v>2</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s="7">
        <f>SUM(Table18[[#This Row],[IGSR/1000 Genomes]:[RefSeq]])</f>
        <v>2</v>
      </c>
    </row>
    <row r="151" spans="1:26" x14ac:dyDescent="0.25">
      <c r="A151" t="s">
        <v>2171</v>
      </c>
      <c r="B151">
        <v>0</v>
      </c>
      <c r="C151">
        <v>0</v>
      </c>
      <c r="D151">
        <v>0</v>
      </c>
      <c r="E151">
        <v>0</v>
      </c>
      <c r="F151">
        <v>0</v>
      </c>
      <c r="G151">
        <v>0</v>
      </c>
      <c r="H151">
        <v>0</v>
      </c>
      <c r="I151">
        <v>1</v>
      </c>
      <c r="J151">
        <v>0</v>
      </c>
      <c r="K151">
        <v>0</v>
      </c>
      <c r="L151">
        <v>0</v>
      </c>
      <c r="M151">
        <v>0</v>
      </c>
      <c r="N151">
        <v>0</v>
      </c>
      <c r="O151">
        <v>0</v>
      </c>
      <c r="P151">
        <v>0</v>
      </c>
      <c r="Q151">
        <v>0</v>
      </c>
      <c r="R151">
        <v>0</v>
      </c>
      <c r="S151">
        <v>0</v>
      </c>
      <c r="T151">
        <v>0</v>
      </c>
      <c r="U151">
        <v>0</v>
      </c>
      <c r="V151">
        <v>0</v>
      </c>
      <c r="W151">
        <v>0</v>
      </c>
      <c r="X151">
        <v>0</v>
      </c>
      <c r="Y151">
        <v>0</v>
      </c>
      <c r="Z151" s="7">
        <f>SUM(Table18[[#This Row],[IGSR/1000 Genomes]:[RefSeq]])</f>
        <v>1</v>
      </c>
    </row>
    <row r="152" spans="1:26" x14ac:dyDescent="0.25">
      <c r="A152" t="s">
        <v>2643</v>
      </c>
      <c r="B152">
        <v>0</v>
      </c>
      <c r="C152">
        <v>0</v>
      </c>
      <c r="D152">
        <v>0</v>
      </c>
      <c r="E152">
        <v>0</v>
      </c>
      <c r="F152">
        <v>0</v>
      </c>
      <c r="G152">
        <v>0</v>
      </c>
      <c r="H152">
        <v>0</v>
      </c>
      <c r="I152">
        <v>0</v>
      </c>
      <c r="J152">
        <v>0</v>
      </c>
      <c r="K152">
        <v>0</v>
      </c>
      <c r="L152">
        <v>0</v>
      </c>
      <c r="M152">
        <v>0</v>
      </c>
      <c r="N152">
        <v>0</v>
      </c>
      <c r="O152">
        <v>0</v>
      </c>
      <c r="P152">
        <v>0</v>
      </c>
      <c r="Q152">
        <v>0</v>
      </c>
      <c r="R152">
        <v>0</v>
      </c>
      <c r="S152">
        <v>0</v>
      </c>
      <c r="T152">
        <v>0</v>
      </c>
      <c r="U152">
        <v>1</v>
      </c>
      <c r="V152">
        <v>0</v>
      </c>
      <c r="W152">
        <v>0</v>
      </c>
      <c r="X152">
        <v>0</v>
      </c>
      <c r="Y152">
        <v>0</v>
      </c>
      <c r="Z152" s="7">
        <f>SUM(Table18[[#This Row],[IGSR/1000 Genomes]:[RefSeq]])</f>
        <v>1</v>
      </c>
    </row>
    <row r="153" spans="1:26" x14ac:dyDescent="0.25">
      <c r="A153" t="s">
        <v>4637</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1</v>
      </c>
      <c r="W153">
        <v>0</v>
      </c>
      <c r="X153">
        <v>0</v>
      </c>
      <c r="Y153">
        <v>0</v>
      </c>
      <c r="Z153" s="7">
        <f>SUM(Table18[[#This Row],[IGSR/1000 Genomes]:[RefSeq]])</f>
        <v>1</v>
      </c>
    </row>
    <row r="154" spans="1:26" x14ac:dyDescent="0.25">
      <c r="A154" t="s">
        <v>4283</v>
      </c>
      <c r="B154">
        <v>0</v>
      </c>
      <c r="C154">
        <v>0</v>
      </c>
      <c r="D154">
        <v>0</v>
      </c>
      <c r="E154">
        <v>0</v>
      </c>
      <c r="F154">
        <v>0</v>
      </c>
      <c r="G154">
        <v>0</v>
      </c>
      <c r="H154">
        <v>0</v>
      </c>
      <c r="I154">
        <v>0</v>
      </c>
      <c r="J154">
        <v>1</v>
      </c>
      <c r="K154">
        <v>0</v>
      </c>
      <c r="L154">
        <v>0</v>
      </c>
      <c r="M154">
        <v>0</v>
      </c>
      <c r="N154">
        <v>0</v>
      </c>
      <c r="O154">
        <v>0</v>
      </c>
      <c r="P154">
        <v>0</v>
      </c>
      <c r="Q154">
        <v>0</v>
      </c>
      <c r="R154">
        <v>0</v>
      </c>
      <c r="S154">
        <v>0</v>
      </c>
      <c r="T154">
        <v>0</v>
      </c>
      <c r="U154">
        <v>0</v>
      </c>
      <c r="V154">
        <v>0</v>
      </c>
      <c r="W154">
        <v>0</v>
      </c>
      <c r="X154">
        <v>0</v>
      </c>
      <c r="Y154">
        <v>0</v>
      </c>
      <c r="Z154" s="7">
        <f>SUM(Table18[[#This Row],[IGSR/1000 Genomes]:[RefSeq]])</f>
        <v>1</v>
      </c>
    </row>
    <row r="155" spans="1:26" x14ac:dyDescent="0.25">
      <c r="A155" t="s">
        <v>3553</v>
      </c>
      <c r="B155">
        <v>0</v>
      </c>
      <c r="C155">
        <v>0</v>
      </c>
      <c r="D155">
        <v>0</v>
      </c>
      <c r="E155">
        <v>0</v>
      </c>
      <c r="F155">
        <v>0</v>
      </c>
      <c r="G155">
        <v>0</v>
      </c>
      <c r="H155">
        <v>0</v>
      </c>
      <c r="I155">
        <v>0</v>
      </c>
      <c r="J155">
        <v>1</v>
      </c>
      <c r="K155">
        <v>0</v>
      </c>
      <c r="L155">
        <v>0</v>
      </c>
      <c r="M155">
        <v>0</v>
      </c>
      <c r="N155">
        <v>0</v>
      </c>
      <c r="O155">
        <v>0</v>
      </c>
      <c r="P155">
        <v>0</v>
      </c>
      <c r="Q155">
        <v>0</v>
      </c>
      <c r="R155">
        <v>0</v>
      </c>
      <c r="S155">
        <v>0</v>
      </c>
      <c r="T155">
        <v>0</v>
      </c>
      <c r="U155">
        <v>0</v>
      </c>
      <c r="V155">
        <v>0</v>
      </c>
      <c r="W155">
        <v>0</v>
      </c>
      <c r="X155">
        <v>1</v>
      </c>
      <c r="Y155">
        <v>0</v>
      </c>
      <c r="Z155" s="7">
        <f>SUM(Table18[[#This Row],[IGSR/1000 Genomes]:[RefSeq]])</f>
        <v>2</v>
      </c>
    </row>
    <row r="156" spans="1:26" x14ac:dyDescent="0.25">
      <c r="A156" t="s">
        <v>4484</v>
      </c>
      <c r="B156">
        <v>0</v>
      </c>
      <c r="C156">
        <v>0</v>
      </c>
      <c r="D156">
        <v>0</v>
      </c>
      <c r="E156">
        <v>0</v>
      </c>
      <c r="F156">
        <v>0</v>
      </c>
      <c r="G156">
        <v>0</v>
      </c>
      <c r="H156">
        <v>0</v>
      </c>
      <c r="I156">
        <v>0</v>
      </c>
      <c r="J156">
        <v>1</v>
      </c>
      <c r="K156">
        <v>0</v>
      </c>
      <c r="L156">
        <v>0</v>
      </c>
      <c r="M156">
        <v>0</v>
      </c>
      <c r="N156">
        <v>0</v>
      </c>
      <c r="O156">
        <v>0</v>
      </c>
      <c r="P156">
        <v>0</v>
      </c>
      <c r="Q156">
        <v>1</v>
      </c>
      <c r="R156">
        <v>0</v>
      </c>
      <c r="S156">
        <v>0</v>
      </c>
      <c r="T156">
        <v>0</v>
      </c>
      <c r="U156">
        <v>0</v>
      </c>
      <c r="V156">
        <v>0</v>
      </c>
      <c r="W156">
        <v>0</v>
      </c>
      <c r="X156">
        <v>0</v>
      </c>
      <c r="Y156">
        <v>0</v>
      </c>
      <c r="Z156" s="7">
        <f>SUM(Table18[[#This Row],[IGSR/1000 Genomes]:[RefSeq]])</f>
        <v>2</v>
      </c>
    </row>
    <row r="157" spans="1:26" x14ac:dyDescent="0.25">
      <c r="A157" t="s">
        <v>592</v>
      </c>
      <c r="B157">
        <v>0</v>
      </c>
      <c r="C157">
        <v>0</v>
      </c>
      <c r="D157">
        <v>0</v>
      </c>
      <c r="E157">
        <v>0</v>
      </c>
      <c r="F157">
        <v>0</v>
      </c>
      <c r="G157">
        <v>0</v>
      </c>
      <c r="H157">
        <v>0</v>
      </c>
      <c r="I157">
        <v>0</v>
      </c>
      <c r="J157">
        <v>4</v>
      </c>
      <c r="K157">
        <v>0</v>
      </c>
      <c r="L157">
        <v>0</v>
      </c>
      <c r="M157">
        <v>0</v>
      </c>
      <c r="N157">
        <v>0</v>
      </c>
      <c r="O157">
        <v>0</v>
      </c>
      <c r="P157">
        <v>0</v>
      </c>
      <c r="Q157">
        <v>0</v>
      </c>
      <c r="R157">
        <v>0</v>
      </c>
      <c r="S157">
        <v>0</v>
      </c>
      <c r="T157">
        <v>0</v>
      </c>
      <c r="U157">
        <v>0</v>
      </c>
      <c r="V157">
        <v>0</v>
      </c>
      <c r="W157">
        <v>0</v>
      </c>
      <c r="X157">
        <v>0</v>
      </c>
      <c r="Y157">
        <v>0</v>
      </c>
      <c r="Z157" s="7">
        <f>SUM(Table18[[#This Row],[IGSR/1000 Genomes]:[RefSeq]])</f>
        <v>4</v>
      </c>
    </row>
    <row r="158" spans="1:26" x14ac:dyDescent="0.25">
      <c r="A158" t="s">
        <v>444</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1</v>
      </c>
      <c r="Y158">
        <v>0</v>
      </c>
      <c r="Z158" s="7">
        <f>SUM(Table18[[#This Row],[IGSR/1000 Genomes]:[RefSeq]])</f>
        <v>1</v>
      </c>
    </row>
    <row r="159" spans="1:26" x14ac:dyDescent="0.25">
      <c r="A159" t="s">
        <v>517</v>
      </c>
      <c r="B159">
        <v>0</v>
      </c>
      <c r="C159">
        <v>0</v>
      </c>
      <c r="D159">
        <v>0</v>
      </c>
      <c r="E159">
        <v>0</v>
      </c>
      <c r="F159">
        <v>0</v>
      </c>
      <c r="G159">
        <v>2</v>
      </c>
      <c r="H159">
        <v>0</v>
      </c>
      <c r="I159">
        <v>0</v>
      </c>
      <c r="J159">
        <v>0</v>
      </c>
      <c r="K159">
        <v>0</v>
      </c>
      <c r="L159">
        <v>0</v>
      </c>
      <c r="M159">
        <v>0</v>
      </c>
      <c r="N159">
        <v>0</v>
      </c>
      <c r="O159">
        <v>0</v>
      </c>
      <c r="P159">
        <v>0</v>
      </c>
      <c r="Q159">
        <v>0</v>
      </c>
      <c r="R159">
        <v>0</v>
      </c>
      <c r="S159">
        <v>0</v>
      </c>
      <c r="T159">
        <v>0</v>
      </c>
      <c r="U159">
        <v>0</v>
      </c>
      <c r="V159">
        <v>0</v>
      </c>
      <c r="W159">
        <v>0</v>
      </c>
      <c r="X159">
        <v>0</v>
      </c>
      <c r="Y159">
        <v>0</v>
      </c>
      <c r="Z159" s="7">
        <f>SUM(Table18[[#This Row],[IGSR/1000 Genomes]:[RefSeq]])</f>
        <v>2</v>
      </c>
    </row>
    <row r="160" spans="1:26" x14ac:dyDescent="0.25">
      <c r="A160" t="s">
        <v>3548</v>
      </c>
      <c r="B160">
        <v>0</v>
      </c>
      <c r="C160">
        <v>0</v>
      </c>
      <c r="D160">
        <v>0</v>
      </c>
      <c r="E160">
        <v>0</v>
      </c>
      <c r="F160">
        <v>0</v>
      </c>
      <c r="G160">
        <v>0</v>
      </c>
      <c r="H160">
        <v>0</v>
      </c>
      <c r="I160">
        <v>0</v>
      </c>
      <c r="J160">
        <v>2</v>
      </c>
      <c r="K160">
        <v>0</v>
      </c>
      <c r="L160">
        <v>1</v>
      </c>
      <c r="M160">
        <v>0</v>
      </c>
      <c r="N160">
        <v>0</v>
      </c>
      <c r="O160">
        <v>0</v>
      </c>
      <c r="P160">
        <v>0</v>
      </c>
      <c r="Q160">
        <v>0</v>
      </c>
      <c r="R160">
        <v>0</v>
      </c>
      <c r="S160">
        <v>0</v>
      </c>
      <c r="T160">
        <v>0</v>
      </c>
      <c r="U160">
        <v>0</v>
      </c>
      <c r="V160">
        <v>0</v>
      </c>
      <c r="W160">
        <v>0</v>
      </c>
      <c r="X160">
        <v>0</v>
      </c>
      <c r="Y160">
        <v>1</v>
      </c>
      <c r="Z160" s="7">
        <f>SUM(Table18[[#This Row],[IGSR/1000 Genomes]:[RefSeq]])</f>
        <v>4</v>
      </c>
    </row>
    <row r="161" spans="1:26" x14ac:dyDescent="0.25">
      <c r="A161" t="s">
        <v>1371</v>
      </c>
      <c r="B161">
        <v>0</v>
      </c>
      <c r="C161">
        <v>0</v>
      </c>
      <c r="D161">
        <v>0</v>
      </c>
      <c r="E161">
        <v>0</v>
      </c>
      <c r="F161">
        <v>0</v>
      </c>
      <c r="G161">
        <v>0</v>
      </c>
      <c r="H161">
        <v>0</v>
      </c>
      <c r="I161">
        <v>0</v>
      </c>
      <c r="J161">
        <v>0</v>
      </c>
      <c r="K161">
        <v>0</v>
      </c>
      <c r="L161">
        <v>0</v>
      </c>
      <c r="M161">
        <v>0</v>
      </c>
      <c r="N161">
        <v>0</v>
      </c>
      <c r="O161">
        <v>0</v>
      </c>
      <c r="P161">
        <v>1</v>
      </c>
      <c r="Q161">
        <v>0</v>
      </c>
      <c r="R161">
        <v>0</v>
      </c>
      <c r="S161">
        <v>0</v>
      </c>
      <c r="T161">
        <v>0</v>
      </c>
      <c r="U161">
        <v>0</v>
      </c>
      <c r="V161">
        <v>0</v>
      </c>
      <c r="W161">
        <v>0</v>
      </c>
      <c r="X161">
        <v>0</v>
      </c>
      <c r="Y161">
        <v>0</v>
      </c>
      <c r="Z161" s="7">
        <f>SUM(Table18[[#This Row],[IGSR/1000 Genomes]:[RefSeq]])</f>
        <v>1</v>
      </c>
    </row>
    <row r="162" spans="1:26" x14ac:dyDescent="0.25">
      <c r="A162" t="s">
        <v>3383</v>
      </c>
      <c r="B162">
        <v>0</v>
      </c>
      <c r="C162">
        <v>0</v>
      </c>
      <c r="D162">
        <v>0</v>
      </c>
      <c r="E162">
        <v>0</v>
      </c>
      <c r="F162">
        <v>0</v>
      </c>
      <c r="G162">
        <v>0</v>
      </c>
      <c r="H162">
        <v>0</v>
      </c>
      <c r="I162">
        <v>0</v>
      </c>
      <c r="J162">
        <v>2</v>
      </c>
      <c r="K162">
        <v>0</v>
      </c>
      <c r="L162">
        <v>0</v>
      </c>
      <c r="M162">
        <v>0</v>
      </c>
      <c r="N162">
        <v>0</v>
      </c>
      <c r="O162">
        <v>0</v>
      </c>
      <c r="P162">
        <v>0</v>
      </c>
      <c r="Q162">
        <v>0</v>
      </c>
      <c r="R162">
        <v>0</v>
      </c>
      <c r="S162">
        <v>0</v>
      </c>
      <c r="T162">
        <v>0</v>
      </c>
      <c r="U162">
        <v>0</v>
      </c>
      <c r="V162">
        <v>0</v>
      </c>
      <c r="W162">
        <v>0</v>
      </c>
      <c r="X162">
        <v>0</v>
      </c>
      <c r="Y162">
        <v>0</v>
      </c>
      <c r="Z162" s="7">
        <f>SUM(Table18[[#This Row],[IGSR/1000 Genomes]:[RefSeq]])</f>
        <v>2</v>
      </c>
    </row>
    <row r="163" spans="1:26" x14ac:dyDescent="0.25">
      <c r="A163" t="s">
        <v>3462</v>
      </c>
      <c r="B163">
        <v>0</v>
      </c>
      <c r="C163">
        <v>0</v>
      </c>
      <c r="D163">
        <v>0</v>
      </c>
      <c r="E163">
        <v>0</v>
      </c>
      <c r="F163">
        <v>0</v>
      </c>
      <c r="G163">
        <v>0</v>
      </c>
      <c r="H163">
        <v>0</v>
      </c>
      <c r="I163">
        <v>0</v>
      </c>
      <c r="J163">
        <v>1</v>
      </c>
      <c r="K163">
        <v>0</v>
      </c>
      <c r="L163">
        <v>0</v>
      </c>
      <c r="M163">
        <v>0</v>
      </c>
      <c r="N163">
        <v>0</v>
      </c>
      <c r="O163">
        <v>0</v>
      </c>
      <c r="P163">
        <v>0</v>
      </c>
      <c r="Q163">
        <v>0</v>
      </c>
      <c r="R163">
        <v>0</v>
      </c>
      <c r="S163">
        <v>0</v>
      </c>
      <c r="T163">
        <v>0</v>
      </c>
      <c r="U163">
        <v>0</v>
      </c>
      <c r="V163">
        <v>1</v>
      </c>
      <c r="W163">
        <v>0</v>
      </c>
      <c r="X163">
        <v>0</v>
      </c>
      <c r="Y163">
        <v>0</v>
      </c>
      <c r="Z163" s="7">
        <f>SUM(Table18[[#This Row],[IGSR/1000 Genomes]:[RefSeq]])</f>
        <v>2</v>
      </c>
    </row>
    <row r="164" spans="1:26" x14ac:dyDescent="0.25">
      <c r="A164" t="s">
        <v>833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1</v>
      </c>
      <c r="V164">
        <v>0</v>
      </c>
      <c r="W164">
        <v>0</v>
      </c>
      <c r="X164">
        <v>0</v>
      </c>
      <c r="Y164">
        <v>0</v>
      </c>
      <c r="Z164" s="7">
        <f>SUM(Table18[[#This Row],[IGSR/1000 Genomes]:[RefSeq]])</f>
        <v>1</v>
      </c>
    </row>
    <row r="165" spans="1:26" x14ac:dyDescent="0.25">
      <c r="A165" t="s">
        <v>4443</v>
      </c>
      <c r="B165">
        <v>0</v>
      </c>
      <c r="C165">
        <v>0</v>
      </c>
      <c r="D165">
        <v>0</v>
      </c>
      <c r="E165">
        <v>0</v>
      </c>
      <c r="F165">
        <v>0</v>
      </c>
      <c r="G165">
        <v>0</v>
      </c>
      <c r="H165">
        <v>0</v>
      </c>
      <c r="I165">
        <v>0</v>
      </c>
      <c r="J165">
        <v>1</v>
      </c>
      <c r="K165">
        <v>0</v>
      </c>
      <c r="L165">
        <v>0</v>
      </c>
      <c r="M165">
        <v>0</v>
      </c>
      <c r="N165">
        <v>0</v>
      </c>
      <c r="O165">
        <v>0</v>
      </c>
      <c r="P165">
        <v>0</v>
      </c>
      <c r="Q165">
        <v>0</v>
      </c>
      <c r="R165">
        <v>0</v>
      </c>
      <c r="S165">
        <v>0</v>
      </c>
      <c r="T165">
        <v>0</v>
      </c>
      <c r="U165">
        <v>2</v>
      </c>
      <c r="V165">
        <v>0</v>
      </c>
      <c r="W165">
        <v>0</v>
      </c>
      <c r="X165">
        <v>0</v>
      </c>
      <c r="Y165">
        <v>0</v>
      </c>
      <c r="Z165" s="7">
        <f>SUM(Table18[[#This Row],[IGSR/1000 Genomes]:[RefSeq]])</f>
        <v>3</v>
      </c>
    </row>
    <row r="166" spans="1:26" x14ac:dyDescent="0.25">
      <c r="A166" t="s">
        <v>4652</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1</v>
      </c>
      <c r="W166">
        <v>0</v>
      </c>
      <c r="X166">
        <v>0</v>
      </c>
      <c r="Y166">
        <v>0</v>
      </c>
      <c r="Z166" s="7">
        <f>SUM(Table18[[#This Row],[IGSR/1000 Genomes]:[RefSeq]])</f>
        <v>1</v>
      </c>
    </row>
    <row r="167" spans="1:26" x14ac:dyDescent="0.25">
      <c r="A167" t="s">
        <v>3743</v>
      </c>
      <c r="B167">
        <v>0</v>
      </c>
      <c r="C167">
        <v>0</v>
      </c>
      <c r="D167">
        <v>0</v>
      </c>
      <c r="E167">
        <v>0</v>
      </c>
      <c r="F167">
        <v>0</v>
      </c>
      <c r="G167">
        <v>0</v>
      </c>
      <c r="H167">
        <v>0</v>
      </c>
      <c r="I167">
        <v>0</v>
      </c>
      <c r="J167">
        <v>0</v>
      </c>
      <c r="K167">
        <v>0</v>
      </c>
      <c r="L167">
        <v>0</v>
      </c>
      <c r="M167">
        <v>0</v>
      </c>
      <c r="N167">
        <v>0</v>
      </c>
      <c r="O167">
        <v>0</v>
      </c>
      <c r="P167">
        <v>0</v>
      </c>
      <c r="Q167">
        <v>0</v>
      </c>
      <c r="R167">
        <v>0</v>
      </c>
      <c r="S167">
        <v>0</v>
      </c>
      <c r="T167">
        <v>0</v>
      </c>
      <c r="U167">
        <v>4</v>
      </c>
      <c r="V167">
        <v>0</v>
      </c>
      <c r="W167">
        <v>0</v>
      </c>
      <c r="X167">
        <v>0</v>
      </c>
      <c r="Y167">
        <v>0</v>
      </c>
      <c r="Z167" s="7">
        <f>SUM(Table18[[#This Row],[IGSR/1000 Genomes]:[RefSeq]])</f>
        <v>4</v>
      </c>
    </row>
    <row r="168" spans="1:26" x14ac:dyDescent="0.25">
      <c r="A168" t="s">
        <v>3279</v>
      </c>
      <c r="B168">
        <v>0</v>
      </c>
      <c r="C168">
        <v>0</v>
      </c>
      <c r="D168">
        <v>0</v>
      </c>
      <c r="E168">
        <v>0</v>
      </c>
      <c r="F168">
        <v>0</v>
      </c>
      <c r="G168">
        <v>0</v>
      </c>
      <c r="H168">
        <v>0</v>
      </c>
      <c r="I168">
        <v>0</v>
      </c>
      <c r="J168">
        <v>1</v>
      </c>
      <c r="K168">
        <v>0</v>
      </c>
      <c r="L168">
        <v>0</v>
      </c>
      <c r="M168">
        <v>0</v>
      </c>
      <c r="N168">
        <v>0</v>
      </c>
      <c r="O168">
        <v>0</v>
      </c>
      <c r="P168">
        <v>0</v>
      </c>
      <c r="Q168">
        <v>0</v>
      </c>
      <c r="R168">
        <v>0</v>
      </c>
      <c r="S168">
        <v>0</v>
      </c>
      <c r="T168">
        <v>0</v>
      </c>
      <c r="U168">
        <v>0</v>
      </c>
      <c r="V168">
        <v>0</v>
      </c>
      <c r="W168">
        <v>0</v>
      </c>
      <c r="X168">
        <v>0</v>
      </c>
      <c r="Y168">
        <v>0</v>
      </c>
      <c r="Z168" s="7">
        <f>SUM(Table18[[#This Row],[IGSR/1000 Genomes]:[RefSeq]])</f>
        <v>1</v>
      </c>
    </row>
    <row r="169" spans="1:26" x14ac:dyDescent="0.25">
      <c r="A169" t="s">
        <v>3174</v>
      </c>
      <c r="B169">
        <v>0</v>
      </c>
      <c r="C169">
        <v>0</v>
      </c>
      <c r="D169">
        <v>0</v>
      </c>
      <c r="E169">
        <v>0</v>
      </c>
      <c r="F169">
        <v>0</v>
      </c>
      <c r="G169">
        <v>0</v>
      </c>
      <c r="H169">
        <v>0</v>
      </c>
      <c r="I169">
        <v>0</v>
      </c>
      <c r="J169">
        <v>1</v>
      </c>
      <c r="K169">
        <v>0</v>
      </c>
      <c r="L169">
        <v>0</v>
      </c>
      <c r="M169">
        <v>0</v>
      </c>
      <c r="N169">
        <v>0</v>
      </c>
      <c r="O169">
        <v>0</v>
      </c>
      <c r="P169">
        <v>0</v>
      </c>
      <c r="Q169">
        <v>0</v>
      </c>
      <c r="R169">
        <v>0</v>
      </c>
      <c r="S169">
        <v>0</v>
      </c>
      <c r="T169">
        <v>0</v>
      </c>
      <c r="U169">
        <v>0</v>
      </c>
      <c r="V169">
        <v>0</v>
      </c>
      <c r="W169">
        <v>0</v>
      </c>
      <c r="X169">
        <v>0</v>
      </c>
      <c r="Y169">
        <v>0</v>
      </c>
      <c r="Z169" s="7">
        <f>SUM(Table18[[#This Row],[IGSR/1000 Genomes]:[RefSeq]])</f>
        <v>1</v>
      </c>
    </row>
    <row r="170" spans="1:26" x14ac:dyDescent="0.25">
      <c r="A170" t="s">
        <v>5275</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1</v>
      </c>
      <c r="Z170" s="7">
        <f>SUM(Table18[[#This Row],[IGSR/1000 Genomes]:[RefSeq]])</f>
        <v>1</v>
      </c>
    </row>
    <row r="171" spans="1:26" x14ac:dyDescent="0.25">
      <c r="A171" t="s">
        <v>3287</v>
      </c>
      <c r="B171">
        <v>0</v>
      </c>
      <c r="C171">
        <v>0</v>
      </c>
      <c r="D171">
        <v>0</v>
      </c>
      <c r="E171">
        <v>0</v>
      </c>
      <c r="F171">
        <v>0</v>
      </c>
      <c r="G171">
        <v>0</v>
      </c>
      <c r="H171">
        <v>0</v>
      </c>
      <c r="I171">
        <v>0</v>
      </c>
      <c r="J171">
        <v>4</v>
      </c>
      <c r="K171">
        <v>0</v>
      </c>
      <c r="L171">
        <v>0</v>
      </c>
      <c r="M171">
        <v>0</v>
      </c>
      <c r="N171">
        <v>0</v>
      </c>
      <c r="O171">
        <v>0</v>
      </c>
      <c r="P171">
        <v>0</v>
      </c>
      <c r="Q171">
        <v>0</v>
      </c>
      <c r="R171">
        <v>0</v>
      </c>
      <c r="S171">
        <v>0</v>
      </c>
      <c r="T171">
        <v>0</v>
      </c>
      <c r="U171">
        <v>0</v>
      </c>
      <c r="V171">
        <v>0</v>
      </c>
      <c r="W171">
        <v>0</v>
      </c>
      <c r="X171">
        <v>0</v>
      </c>
      <c r="Y171">
        <v>0</v>
      </c>
      <c r="Z171" s="7">
        <f>SUM(Table18[[#This Row],[IGSR/1000 Genomes]:[RefSeq]])</f>
        <v>4</v>
      </c>
    </row>
    <row r="172" spans="1:26" x14ac:dyDescent="0.25">
      <c r="A172" t="s">
        <v>493</v>
      </c>
      <c r="B172">
        <v>0</v>
      </c>
      <c r="C172">
        <v>0</v>
      </c>
      <c r="D172">
        <v>0</v>
      </c>
      <c r="E172">
        <v>0</v>
      </c>
      <c r="F172">
        <v>1</v>
      </c>
      <c r="G172">
        <v>0</v>
      </c>
      <c r="H172">
        <v>0</v>
      </c>
      <c r="I172">
        <v>0</v>
      </c>
      <c r="J172">
        <v>0</v>
      </c>
      <c r="K172">
        <v>0</v>
      </c>
      <c r="L172">
        <v>0</v>
      </c>
      <c r="M172">
        <v>0</v>
      </c>
      <c r="N172">
        <v>0</v>
      </c>
      <c r="O172">
        <v>0</v>
      </c>
      <c r="P172">
        <v>0</v>
      </c>
      <c r="Q172">
        <v>0</v>
      </c>
      <c r="R172">
        <v>0</v>
      </c>
      <c r="S172">
        <v>0</v>
      </c>
      <c r="T172">
        <v>0</v>
      </c>
      <c r="U172">
        <v>0</v>
      </c>
      <c r="V172">
        <v>0</v>
      </c>
      <c r="W172">
        <v>0</v>
      </c>
      <c r="X172">
        <v>3</v>
      </c>
      <c r="Y172">
        <v>0</v>
      </c>
      <c r="Z172" s="7">
        <f>SUM(Table18[[#This Row],[IGSR/1000 Genomes]:[RefSeq]])</f>
        <v>4</v>
      </c>
    </row>
    <row r="173" spans="1:26" x14ac:dyDescent="0.25">
      <c r="A173" t="s">
        <v>2578</v>
      </c>
      <c r="B173">
        <v>0</v>
      </c>
      <c r="C173">
        <v>0</v>
      </c>
      <c r="D173">
        <v>0</v>
      </c>
      <c r="E173">
        <v>0</v>
      </c>
      <c r="F173">
        <v>0</v>
      </c>
      <c r="G173">
        <v>0</v>
      </c>
      <c r="H173">
        <v>0</v>
      </c>
      <c r="I173">
        <v>0</v>
      </c>
      <c r="J173">
        <v>0</v>
      </c>
      <c r="K173">
        <v>0</v>
      </c>
      <c r="L173">
        <v>0</v>
      </c>
      <c r="M173">
        <v>0</v>
      </c>
      <c r="N173">
        <v>0</v>
      </c>
      <c r="O173">
        <v>0</v>
      </c>
      <c r="P173">
        <v>0</v>
      </c>
      <c r="Q173">
        <v>0</v>
      </c>
      <c r="R173">
        <v>0</v>
      </c>
      <c r="S173">
        <v>0</v>
      </c>
      <c r="T173">
        <v>0</v>
      </c>
      <c r="U173">
        <v>1</v>
      </c>
      <c r="V173">
        <v>0</v>
      </c>
      <c r="W173">
        <v>0</v>
      </c>
      <c r="X173">
        <v>0</v>
      </c>
      <c r="Y173">
        <v>0</v>
      </c>
      <c r="Z173" s="7">
        <f>SUM(Table18[[#This Row],[IGSR/1000 Genomes]:[RefSeq]])</f>
        <v>1</v>
      </c>
    </row>
    <row r="174" spans="1:26" x14ac:dyDescent="0.25">
      <c r="A174" t="s">
        <v>4406</v>
      </c>
      <c r="B174">
        <v>0</v>
      </c>
      <c r="C174">
        <v>0</v>
      </c>
      <c r="D174">
        <v>0</v>
      </c>
      <c r="E174">
        <v>0</v>
      </c>
      <c r="F174">
        <v>0</v>
      </c>
      <c r="G174">
        <v>0</v>
      </c>
      <c r="H174">
        <v>0</v>
      </c>
      <c r="I174">
        <v>0</v>
      </c>
      <c r="J174">
        <v>1</v>
      </c>
      <c r="K174">
        <v>0</v>
      </c>
      <c r="L174">
        <v>0</v>
      </c>
      <c r="M174">
        <v>0</v>
      </c>
      <c r="N174">
        <v>0</v>
      </c>
      <c r="O174">
        <v>0</v>
      </c>
      <c r="P174">
        <v>0</v>
      </c>
      <c r="Q174">
        <v>0</v>
      </c>
      <c r="R174">
        <v>0</v>
      </c>
      <c r="S174">
        <v>0</v>
      </c>
      <c r="T174">
        <v>0</v>
      </c>
      <c r="U174">
        <v>0</v>
      </c>
      <c r="V174">
        <v>0</v>
      </c>
      <c r="W174">
        <v>0</v>
      </c>
      <c r="X174">
        <v>0</v>
      </c>
      <c r="Y174">
        <v>0</v>
      </c>
      <c r="Z174" s="7">
        <f>SUM(Table18[[#This Row],[IGSR/1000 Genomes]:[RefSeq]])</f>
        <v>1</v>
      </c>
    </row>
    <row r="175" spans="1:26" x14ac:dyDescent="0.25">
      <c r="A175" t="s">
        <v>2654</v>
      </c>
      <c r="B175">
        <v>0</v>
      </c>
      <c r="C175">
        <v>0</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s="7">
        <f>SUM(Table18[[#This Row],[IGSR/1000 Genomes]:[RefSeq]])</f>
        <v>1</v>
      </c>
    </row>
    <row r="176" spans="1:26" x14ac:dyDescent="0.25">
      <c r="A176" t="s">
        <v>3116</v>
      </c>
      <c r="B176">
        <v>0</v>
      </c>
      <c r="C176">
        <v>0</v>
      </c>
      <c r="D176">
        <v>0</v>
      </c>
      <c r="E176">
        <v>0</v>
      </c>
      <c r="F176">
        <v>0</v>
      </c>
      <c r="G176">
        <v>0</v>
      </c>
      <c r="H176">
        <v>0</v>
      </c>
      <c r="I176">
        <v>0</v>
      </c>
      <c r="J176">
        <v>0</v>
      </c>
      <c r="K176">
        <v>0</v>
      </c>
      <c r="L176">
        <v>1</v>
      </c>
      <c r="M176">
        <v>0</v>
      </c>
      <c r="N176">
        <v>0</v>
      </c>
      <c r="O176">
        <v>0</v>
      </c>
      <c r="P176">
        <v>25</v>
      </c>
      <c r="Q176">
        <v>0</v>
      </c>
      <c r="R176">
        <v>0</v>
      </c>
      <c r="S176">
        <v>0</v>
      </c>
      <c r="T176">
        <v>0</v>
      </c>
      <c r="U176">
        <v>0</v>
      </c>
      <c r="V176">
        <v>0</v>
      </c>
      <c r="W176">
        <v>0</v>
      </c>
      <c r="X176">
        <v>0</v>
      </c>
      <c r="Y176">
        <v>0</v>
      </c>
      <c r="Z176" s="7">
        <f>SUM(Table18[[#This Row],[IGSR/1000 Genomes]:[RefSeq]])</f>
        <v>26</v>
      </c>
    </row>
    <row r="177" spans="1:26" x14ac:dyDescent="0.25">
      <c r="A177" t="s">
        <v>3420</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1</v>
      </c>
      <c r="W177">
        <v>0</v>
      </c>
      <c r="X177">
        <v>0</v>
      </c>
      <c r="Y177">
        <v>1</v>
      </c>
      <c r="Z177" s="7">
        <f>SUM(Table18[[#This Row],[IGSR/1000 Genomes]:[RefSeq]])</f>
        <v>2</v>
      </c>
    </row>
    <row r="178" spans="1:26" x14ac:dyDescent="0.25">
      <c r="A178" t="s">
        <v>3415</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1</v>
      </c>
      <c r="W178">
        <v>0</v>
      </c>
      <c r="X178">
        <v>0</v>
      </c>
      <c r="Y178">
        <v>0</v>
      </c>
      <c r="Z178" s="7">
        <f>SUM(Table18[[#This Row],[IGSR/1000 Genomes]:[RefSeq]])</f>
        <v>1</v>
      </c>
    </row>
    <row r="179" spans="1:26" x14ac:dyDescent="0.25">
      <c r="A179" t="s">
        <v>996</v>
      </c>
      <c r="B179">
        <v>0</v>
      </c>
      <c r="C179">
        <v>0</v>
      </c>
      <c r="D179">
        <v>0</v>
      </c>
      <c r="E179">
        <v>0</v>
      </c>
      <c r="F179">
        <v>0</v>
      </c>
      <c r="G179">
        <v>0</v>
      </c>
      <c r="H179">
        <v>0</v>
      </c>
      <c r="I179">
        <v>0</v>
      </c>
      <c r="J179">
        <v>0</v>
      </c>
      <c r="K179">
        <v>0</v>
      </c>
      <c r="L179">
        <v>1</v>
      </c>
      <c r="M179">
        <v>0</v>
      </c>
      <c r="N179">
        <v>0</v>
      </c>
      <c r="O179">
        <v>0</v>
      </c>
      <c r="P179">
        <v>0</v>
      </c>
      <c r="Q179">
        <v>0</v>
      </c>
      <c r="R179">
        <v>0</v>
      </c>
      <c r="S179">
        <v>0</v>
      </c>
      <c r="T179">
        <v>0</v>
      </c>
      <c r="U179">
        <v>0</v>
      </c>
      <c r="V179">
        <v>0</v>
      </c>
      <c r="W179">
        <v>0</v>
      </c>
      <c r="X179">
        <v>0</v>
      </c>
      <c r="Y179">
        <v>0</v>
      </c>
      <c r="Z179" s="7">
        <f>SUM(Table18[[#This Row],[IGSR/1000 Genomes]:[RefSeq]])</f>
        <v>1</v>
      </c>
    </row>
    <row r="180" spans="1:26" x14ac:dyDescent="0.25">
      <c r="A180" t="s">
        <v>4353</v>
      </c>
      <c r="B180">
        <v>0</v>
      </c>
      <c r="C180">
        <v>0</v>
      </c>
      <c r="D180">
        <v>0</v>
      </c>
      <c r="E180">
        <v>0</v>
      </c>
      <c r="F180">
        <v>0</v>
      </c>
      <c r="G180">
        <v>0</v>
      </c>
      <c r="H180">
        <v>0</v>
      </c>
      <c r="I180">
        <v>0</v>
      </c>
      <c r="J180">
        <v>10</v>
      </c>
      <c r="K180">
        <v>0</v>
      </c>
      <c r="L180">
        <v>0</v>
      </c>
      <c r="M180">
        <v>0</v>
      </c>
      <c r="N180">
        <v>7</v>
      </c>
      <c r="O180">
        <v>0</v>
      </c>
      <c r="P180">
        <v>0</v>
      </c>
      <c r="Q180">
        <v>0</v>
      </c>
      <c r="R180">
        <v>0</v>
      </c>
      <c r="S180">
        <v>0</v>
      </c>
      <c r="T180">
        <v>0</v>
      </c>
      <c r="U180">
        <v>0</v>
      </c>
      <c r="V180">
        <v>0</v>
      </c>
      <c r="W180">
        <v>0</v>
      </c>
      <c r="X180">
        <v>0</v>
      </c>
      <c r="Y180">
        <v>0</v>
      </c>
      <c r="Z180" s="7">
        <f>SUM(Table18[[#This Row],[IGSR/1000 Genomes]:[RefSeq]])</f>
        <v>17</v>
      </c>
    </row>
    <row r="181" spans="1:26" x14ac:dyDescent="0.25">
      <c r="A181" t="s">
        <v>2401</v>
      </c>
      <c r="B181">
        <v>0</v>
      </c>
      <c r="C181">
        <v>0</v>
      </c>
      <c r="D181">
        <v>0</v>
      </c>
      <c r="E181">
        <v>0</v>
      </c>
      <c r="F181">
        <v>0</v>
      </c>
      <c r="G181">
        <v>0</v>
      </c>
      <c r="H181">
        <v>0</v>
      </c>
      <c r="I181">
        <v>0</v>
      </c>
      <c r="J181">
        <v>0</v>
      </c>
      <c r="K181">
        <v>0</v>
      </c>
      <c r="L181">
        <v>0</v>
      </c>
      <c r="M181">
        <v>0</v>
      </c>
      <c r="N181">
        <v>0</v>
      </c>
      <c r="O181">
        <v>0</v>
      </c>
      <c r="P181">
        <v>0</v>
      </c>
      <c r="Q181">
        <v>0</v>
      </c>
      <c r="R181">
        <v>0</v>
      </c>
      <c r="S181">
        <v>0</v>
      </c>
      <c r="T181">
        <v>0</v>
      </c>
      <c r="U181">
        <v>4</v>
      </c>
      <c r="V181">
        <v>0</v>
      </c>
      <c r="W181">
        <v>0</v>
      </c>
      <c r="X181">
        <v>0</v>
      </c>
      <c r="Y181">
        <v>0</v>
      </c>
      <c r="Z181" s="7">
        <f>SUM(Table18[[#This Row],[IGSR/1000 Genomes]:[RefSeq]])</f>
        <v>4</v>
      </c>
    </row>
    <row r="182" spans="1:26" x14ac:dyDescent="0.25">
      <c r="A182" t="s">
        <v>4031</v>
      </c>
      <c r="B182">
        <v>0</v>
      </c>
      <c r="C182">
        <v>0</v>
      </c>
      <c r="D182">
        <v>0</v>
      </c>
      <c r="E182">
        <v>0</v>
      </c>
      <c r="F182">
        <v>0</v>
      </c>
      <c r="G182">
        <v>0</v>
      </c>
      <c r="H182">
        <v>0</v>
      </c>
      <c r="I182">
        <v>0</v>
      </c>
      <c r="J182">
        <v>1</v>
      </c>
      <c r="K182">
        <v>0</v>
      </c>
      <c r="L182">
        <v>0</v>
      </c>
      <c r="M182">
        <v>0</v>
      </c>
      <c r="N182">
        <v>0</v>
      </c>
      <c r="O182">
        <v>0</v>
      </c>
      <c r="P182">
        <v>0</v>
      </c>
      <c r="Q182">
        <v>0</v>
      </c>
      <c r="R182">
        <v>0</v>
      </c>
      <c r="S182">
        <v>0</v>
      </c>
      <c r="T182">
        <v>0</v>
      </c>
      <c r="U182">
        <v>0</v>
      </c>
      <c r="V182">
        <v>0</v>
      </c>
      <c r="W182">
        <v>0</v>
      </c>
      <c r="X182">
        <v>0</v>
      </c>
      <c r="Y182">
        <v>0</v>
      </c>
      <c r="Z182" s="7">
        <f>SUM(Table18[[#This Row],[IGSR/1000 Genomes]:[RefSeq]])</f>
        <v>1</v>
      </c>
    </row>
    <row r="183" spans="1:26" x14ac:dyDescent="0.25">
      <c r="A183" t="s">
        <v>5515</v>
      </c>
      <c r="B183">
        <v>0</v>
      </c>
      <c r="C183">
        <v>0</v>
      </c>
      <c r="D183">
        <v>0</v>
      </c>
      <c r="E183">
        <v>0</v>
      </c>
      <c r="F183">
        <v>0</v>
      </c>
      <c r="G183">
        <v>0</v>
      </c>
      <c r="H183">
        <v>0</v>
      </c>
      <c r="I183">
        <v>0</v>
      </c>
      <c r="J183">
        <v>0</v>
      </c>
      <c r="K183">
        <v>0</v>
      </c>
      <c r="L183">
        <v>0</v>
      </c>
      <c r="M183">
        <v>0</v>
      </c>
      <c r="N183">
        <v>0</v>
      </c>
      <c r="O183">
        <v>0</v>
      </c>
      <c r="P183">
        <v>4</v>
      </c>
      <c r="Q183">
        <v>0</v>
      </c>
      <c r="R183">
        <v>0</v>
      </c>
      <c r="S183">
        <v>0</v>
      </c>
      <c r="T183">
        <v>0</v>
      </c>
      <c r="U183">
        <v>0</v>
      </c>
      <c r="V183">
        <v>0</v>
      </c>
      <c r="W183">
        <v>0</v>
      </c>
      <c r="X183">
        <v>0</v>
      </c>
      <c r="Y183">
        <v>0</v>
      </c>
      <c r="Z183" s="7">
        <f>SUM(Table18[[#This Row],[IGSR/1000 Genomes]:[RefSeq]])</f>
        <v>4</v>
      </c>
    </row>
    <row r="184" spans="1:26" x14ac:dyDescent="0.25">
      <c r="A184" t="s">
        <v>5001</v>
      </c>
      <c r="B184">
        <v>0</v>
      </c>
      <c r="C184">
        <v>0</v>
      </c>
      <c r="D184">
        <v>0</v>
      </c>
      <c r="E184">
        <v>0</v>
      </c>
      <c r="F184">
        <v>0</v>
      </c>
      <c r="G184">
        <v>0</v>
      </c>
      <c r="H184">
        <v>0</v>
      </c>
      <c r="I184">
        <v>0</v>
      </c>
      <c r="J184">
        <v>0</v>
      </c>
      <c r="K184">
        <v>0</v>
      </c>
      <c r="L184">
        <v>0</v>
      </c>
      <c r="M184">
        <v>0</v>
      </c>
      <c r="N184">
        <v>0</v>
      </c>
      <c r="O184">
        <v>0</v>
      </c>
      <c r="P184">
        <v>1</v>
      </c>
      <c r="Q184">
        <v>0</v>
      </c>
      <c r="R184">
        <v>0</v>
      </c>
      <c r="S184">
        <v>0</v>
      </c>
      <c r="T184">
        <v>0</v>
      </c>
      <c r="U184">
        <v>1</v>
      </c>
      <c r="V184">
        <v>0</v>
      </c>
      <c r="W184">
        <v>0</v>
      </c>
      <c r="X184">
        <v>0</v>
      </c>
      <c r="Y184">
        <v>0</v>
      </c>
      <c r="Z184" s="7">
        <f>SUM(Table18[[#This Row],[IGSR/1000 Genomes]:[RefSeq]])</f>
        <v>2</v>
      </c>
    </row>
    <row r="185" spans="1:26" x14ac:dyDescent="0.25">
      <c r="A185" t="s">
        <v>83</v>
      </c>
      <c r="B185">
        <v>0</v>
      </c>
      <c r="C185">
        <v>0</v>
      </c>
      <c r="D185">
        <v>0</v>
      </c>
      <c r="E185">
        <v>0</v>
      </c>
      <c r="F185">
        <v>0</v>
      </c>
      <c r="G185">
        <v>0</v>
      </c>
      <c r="H185">
        <v>0</v>
      </c>
      <c r="I185">
        <v>0</v>
      </c>
      <c r="J185">
        <v>0</v>
      </c>
      <c r="K185">
        <v>0</v>
      </c>
      <c r="L185">
        <v>0</v>
      </c>
      <c r="M185">
        <v>0</v>
      </c>
      <c r="N185">
        <v>0</v>
      </c>
      <c r="O185">
        <v>0</v>
      </c>
      <c r="P185">
        <v>0</v>
      </c>
      <c r="Q185">
        <v>0</v>
      </c>
      <c r="R185">
        <v>0</v>
      </c>
      <c r="S185">
        <v>0</v>
      </c>
      <c r="T185">
        <v>0</v>
      </c>
      <c r="U185">
        <v>1</v>
      </c>
      <c r="V185">
        <v>0</v>
      </c>
      <c r="W185">
        <v>0</v>
      </c>
      <c r="X185">
        <v>0</v>
      </c>
      <c r="Y185">
        <v>0</v>
      </c>
      <c r="Z185" s="7">
        <f>SUM(Table18[[#This Row],[IGSR/1000 Genomes]:[RefSeq]])</f>
        <v>1</v>
      </c>
    </row>
    <row r="186" spans="1:26" x14ac:dyDescent="0.25">
      <c r="A186" t="s">
        <v>5006</v>
      </c>
      <c r="B186">
        <v>0</v>
      </c>
      <c r="C186">
        <v>0</v>
      </c>
      <c r="D186">
        <v>0</v>
      </c>
      <c r="E186">
        <v>0</v>
      </c>
      <c r="F186">
        <v>0</v>
      </c>
      <c r="G186">
        <v>0</v>
      </c>
      <c r="H186">
        <v>0</v>
      </c>
      <c r="I186">
        <v>0</v>
      </c>
      <c r="J186">
        <v>0</v>
      </c>
      <c r="K186">
        <v>0</v>
      </c>
      <c r="L186">
        <v>0</v>
      </c>
      <c r="M186">
        <v>0</v>
      </c>
      <c r="N186">
        <v>0</v>
      </c>
      <c r="O186">
        <v>0</v>
      </c>
      <c r="P186">
        <v>0</v>
      </c>
      <c r="Q186">
        <v>0</v>
      </c>
      <c r="R186">
        <v>0</v>
      </c>
      <c r="S186">
        <v>0</v>
      </c>
      <c r="T186">
        <v>0</v>
      </c>
      <c r="U186">
        <v>1</v>
      </c>
      <c r="V186">
        <v>0</v>
      </c>
      <c r="W186">
        <v>0</v>
      </c>
      <c r="X186">
        <v>0</v>
      </c>
      <c r="Y186">
        <v>0</v>
      </c>
      <c r="Z186" s="7">
        <f>SUM(Table18[[#This Row],[IGSR/1000 Genomes]:[RefSeq]])</f>
        <v>1</v>
      </c>
    </row>
    <row r="187" spans="1:26" x14ac:dyDescent="0.25">
      <c r="A187" t="s">
        <v>4287</v>
      </c>
      <c r="B187">
        <v>0</v>
      </c>
      <c r="C187">
        <v>0</v>
      </c>
      <c r="D187">
        <v>0</v>
      </c>
      <c r="E187">
        <v>0</v>
      </c>
      <c r="F187">
        <v>0</v>
      </c>
      <c r="G187">
        <v>0</v>
      </c>
      <c r="H187">
        <v>0</v>
      </c>
      <c r="I187">
        <v>0</v>
      </c>
      <c r="J187">
        <v>1</v>
      </c>
      <c r="K187">
        <v>0</v>
      </c>
      <c r="L187">
        <v>0</v>
      </c>
      <c r="M187">
        <v>0</v>
      </c>
      <c r="N187">
        <v>0</v>
      </c>
      <c r="O187">
        <v>0</v>
      </c>
      <c r="P187">
        <v>0</v>
      </c>
      <c r="Q187">
        <v>0</v>
      </c>
      <c r="R187">
        <v>0</v>
      </c>
      <c r="S187">
        <v>0</v>
      </c>
      <c r="T187">
        <v>0</v>
      </c>
      <c r="U187">
        <v>0</v>
      </c>
      <c r="V187">
        <v>0</v>
      </c>
      <c r="W187">
        <v>0</v>
      </c>
      <c r="X187">
        <v>0</v>
      </c>
      <c r="Y187">
        <v>0</v>
      </c>
      <c r="Z187" s="7">
        <f>SUM(Table18[[#This Row],[IGSR/1000 Genomes]:[RefSeq]])</f>
        <v>1</v>
      </c>
    </row>
    <row r="188" spans="1:26" x14ac:dyDescent="0.25">
      <c r="A188" t="s">
        <v>5069</v>
      </c>
      <c r="B188">
        <v>0</v>
      </c>
      <c r="C188">
        <v>0</v>
      </c>
      <c r="D188">
        <v>0</v>
      </c>
      <c r="E188">
        <v>0</v>
      </c>
      <c r="F188">
        <v>0</v>
      </c>
      <c r="G188">
        <v>0</v>
      </c>
      <c r="H188">
        <v>0</v>
      </c>
      <c r="I188">
        <v>0</v>
      </c>
      <c r="J188">
        <v>0</v>
      </c>
      <c r="K188">
        <v>0</v>
      </c>
      <c r="L188">
        <v>0</v>
      </c>
      <c r="M188">
        <v>0</v>
      </c>
      <c r="N188">
        <v>0</v>
      </c>
      <c r="O188">
        <v>0</v>
      </c>
      <c r="P188">
        <v>0</v>
      </c>
      <c r="Q188">
        <v>0</v>
      </c>
      <c r="R188">
        <v>0</v>
      </c>
      <c r="S188">
        <v>0</v>
      </c>
      <c r="T188">
        <v>0</v>
      </c>
      <c r="U188">
        <v>1</v>
      </c>
      <c r="V188">
        <v>0</v>
      </c>
      <c r="W188">
        <v>0</v>
      </c>
      <c r="X188">
        <v>0</v>
      </c>
      <c r="Y188">
        <v>0</v>
      </c>
      <c r="Z188" s="7">
        <f>SUM(Table18[[#This Row],[IGSR/1000 Genomes]:[RefSeq]])</f>
        <v>1</v>
      </c>
    </row>
    <row r="189" spans="1:26" x14ac:dyDescent="0.25">
      <c r="A189" t="s">
        <v>173</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6</v>
      </c>
      <c r="Y189">
        <v>0</v>
      </c>
      <c r="Z189" s="7">
        <f>SUM(Table18[[#This Row],[IGSR/1000 Genomes]:[RefSeq]])</f>
        <v>6</v>
      </c>
    </row>
    <row r="190" spans="1:26" x14ac:dyDescent="0.25">
      <c r="A190" t="s">
        <v>87</v>
      </c>
      <c r="B190">
        <v>0</v>
      </c>
      <c r="C190">
        <v>0</v>
      </c>
      <c r="D190">
        <v>0</v>
      </c>
      <c r="E190">
        <v>0</v>
      </c>
      <c r="F190">
        <v>0</v>
      </c>
      <c r="G190">
        <v>0</v>
      </c>
      <c r="H190">
        <v>0</v>
      </c>
      <c r="I190">
        <v>0</v>
      </c>
      <c r="J190">
        <v>0</v>
      </c>
      <c r="K190">
        <v>0</v>
      </c>
      <c r="L190">
        <v>0</v>
      </c>
      <c r="M190">
        <v>0</v>
      </c>
      <c r="N190">
        <v>0</v>
      </c>
      <c r="O190">
        <v>0</v>
      </c>
      <c r="P190">
        <v>0</v>
      </c>
      <c r="Q190">
        <v>0</v>
      </c>
      <c r="R190">
        <v>0</v>
      </c>
      <c r="S190">
        <v>0</v>
      </c>
      <c r="T190">
        <v>0</v>
      </c>
      <c r="U190">
        <v>11</v>
      </c>
      <c r="V190">
        <v>0</v>
      </c>
      <c r="W190">
        <v>0</v>
      </c>
      <c r="X190">
        <v>0</v>
      </c>
      <c r="Y190">
        <v>0</v>
      </c>
      <c r="Z190" s="7">
        <f>SUM(Table18[[#This Row],[IGSR/1000 Genomes]:[RefSeq]])</f>
        <v>11</v>
      </c>
    </row>
    <row r="191" spans="1:26" x14ac:dyDescent="0.25">
      <c r="A191" t="s">
        <v>812</v>
      </c>
      <c r="B191">
        <v>0</v>
      </c>
      <c r="C191">
        <v>0</v>
      </c>
      <c r="D191">
        <v>0</v>
      </c>
      <c r="E191">
        <v>0</v>
      </c>
      <c r="F191">
        <v>0</v>
      </c>
      <c r="G191">
        <v>1</v>
      </c>
      <c r="H191">
        <v>0</v>
      </c>
      <c r="I191">
        <v>0</v>
      </c>
      <c r="J191">
        <v>0</v>
      </c>
      <c r="K191">
        <v>0</v>
      </c>
      <c r="L191">
        <v>0</v>
      </c>
      <c r="M191">
        <v>0</v>
      </c>
      <c r="N191">
        <v>0</v>
      </c>
      <c r="O191">
        <v>0</v>
      </c>
      <c r="P191">
        <v>0</v>
      </c>
      <c r="Q191">
        <v>0</v>
      </c>
      <c r="R191">
        <v>0</v>
      </c>
      <c r="S191">
        <v>0</v>
      </c>
      <c r="T191">
        <v>0</v>
      </c>
      <c r="U191">
        <v>0</v>
      </c>
      <c r="V191">
        <v>0</v>
      </c>
      <c r="W191">
        <v>0</v>
      </c>
      <c r="X191">
        <v>0</v>
      </c>
      <c r="Y191">
        <v>0</v>
      </c>
      <c r="Z191" s="7">
        <f>SUM(Table18[[#This Row],[IGSR/1000 Genomes]:[RefSeq]])</f>
        <v>1</v>
      </c>
    </row>
    <row r="192" spans="1:26" x14ac:dyDescent="0.25">
      <c r="A192" t="s">
        <v>3527</v>
      </c>
      <c r="B192">
        <v>0</v>
      </c>
      <c r="C192">
        <v>1</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s="7">
        <f>SUM(Table18[[#This Row],[IGSR/1000 Genomes]:[RefSeq]])</f>
        <v>1</v>
      </c>
    </row>
    <row r="193" spans="1:26" x14ac:dyDescent="0.25">
      <c r="A193" t="s">
        <v>1089</v>
      </c>
      <c r="B193">
        <v>0</v>
      </c>
      <c r="C193">
        <v>0</v>
      </c>
      <c r="D193">
        <v>0</v>
      </c>
      <c r="E193">
        <v>0</v>
      </c>
      <c r="F193">
        <v>0</v>
      </c>
      <c r="G193">
        <v>0</v>
      </c>
      <c r="H193">
        <v>0</v>
      </c>
      <c r="I193">
        <v>0</v>
      </c>
      <c r="J193">
        <v>1</v>
      </c>
      <c r="K193">
        <v>0</v>
      </c>
      <c r="L193">
        <v>0</v>
      </c>
      <c r="M193">
        <v>0</v>
      </c>
      <c r="N193">
        <v>0</v>
      </c>
      <c r="O193">
        <v>0</v>
      </c>
      <c r="P193">
        <v>0</v>
      </c>
      <c r="Q193">
        <v>0</v>
      </c>
      <c r="R193">
        <v>0</v>
      </c>
      <c r="S193">
        <v>0</v>
      </c>
      <c r="T193">
        <v>0</v>
      </c>
      <c r="U193">
        <v>0</v>
      </c>
      <c r="V193">
        <v>0</v>
      </c>
      <c r="W193">
        <v>0</v>
      </c>
      <c r="X193">
        <v>0</v>
      </c>
      <c r="Y193">
        <v>0</v>
      </c>
      <c r="Z193" s="7">
        <f>SUM(Table18[[#This Row],[IGSR/1000 Genomes]:[RefSeq]])</f>
        <v>1</v>
      </c>
    </row>
    <row r="194" spans="1:26" x14ac:dyDescent="0.25">
      <c r="A194" t="s">
        <v>770</v>
      </c>
      <c r="B194">
        <v>0</v>
      </c>
      <c r="C194">
        <v>0</v>
      </c>
      <c r="D194">
        <v>0</v>
      </c>
      <c r="E194">
        <v>0</v>
      </c>
      <c r="F194">
        <v>0</v>
      </c>
      <c r="G194">
        <v>0</v>
      </c>
      <c r="H194">
        <v>0</v>
      </c>
      <c r="I194">
        <v>0</v>
      </c>
      <c r="J194">
        <v>0</v>
      </c>
      <c r="K194">
        <v>0</v>
      </c>
      <c r="L194">
        <v>0</v>
      </c>
      <c r="M194">
        <v>0</v>
      </c>
      <c r="N194">
        <v>0</v>
      </c>
      <c r="O194">
        <v>2</v>
      </c>
      <c r="P194">
        <v>0</v>
      </c>
      <c r="Q194">
        <v>0</v>
      </c>
      <c r="R194">
        <v>0</v>
      </c>
      <c r="S194">
        <v>0</v>
      </c>
      <c r="T194">
        <v>0</v>
      </c>
      <c r="U194">
        <v>0</v>
      </c>
      <c r="V194">
        <v>0</v>
      </c>
      <c r="W194">
        <v>0</v>
      </c>
      <c r="X194">
        <v>0</v>
      </c>
      <c r="Y194">
        <v>0</v>
      </c>
      <c r="Z194" s="7">
        <f>SUM(Table18[[#This Row],[IGSR/1000 Genomes]:[RefSeq]])</f>
        <v>2</v>
      </c>
    </row>
    <row r="195" spans="1:26" x14ac:dyDescent="0.25">
      <c r="A195" t="s">
        <v>4842</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1</v>
      </c>
      <c r="Y195">
        <v>0</v>
      </c>
      <c r="Z195" s="7">
        <f>SUM(Table18[[#This Row],[IGSR/1000 Genomes]:[RefSeq]])</f>
        <v>1</v>
      </c>
    </row>
    <row r="196" spans="1:26" x14ac:dyDescent="0.25">
      <c r="A196" t="s">
        <v>3411</v>
      </c>
      <c r="B196">
        <v>0</v>
      </c>
      <c r="C196">
        <v>0</v>
      </c>
      <c r="D196">
        <v>10</v>
      </c>
      <c r="E196">
        <v>0</v>
      </c>
      <c r="F196">
        <v>0</v>
      </c>
      <c r="G196">
        <v>0</v>
      </c>
      <c r="H196">
        <v>0</v>
      </c>
      <c r="I196">
        <v>0</v>
      </c>
      <c r="J196">
        <v>0</v>
      </c>
      <c r="K196">
        <v>0</v>
      </c>
      <c r="L196">
        <v>0</v>
      </c>
      <c r="M196">
        <v>0</v>
      </c>
      <c r="N196">
        <v>0</v>
      </c>
      <c r="O196">
        <v>0</v>
      </c>
      <c r="P196">
        <v>0</v>
      </c>
      <c r="Q196">
        <v>0</v>
      </c>
      <c r="R196">
        <v>0</v>
      </c>
      <c r="S196">
        <v>0</v>
      </c>
      <c r="T196">
        <v>0</v>
      </c>
      <c r="U196">
        <v>0</v>
      </c>
      <c r="V196">
        <v>1</v>
      </c>
      <c r="W196">
        <v>0</v>
      </c>
      <c r="X196">
        <v>0</v>
      </c>
      <c r="Y196">
        <v>0</v>
      </c>
      <c r="Z196" s="7">
        <f>SUM(Table18[[#This Row],[IGSR/1000 Genomes]:[RefSeq]])</f>
        <v>11</v>
      </c>
    </row>
    <row r="197" spans="1:26" x14ac:dyDescent="0.25">
      <c r="A197" t="s">
        <v>3235</v>
      </c>
      <c r="B197">
        <v>0</v>
      </c>
      <c r="C197">
        <v>0</v>
      </c>
      <c r="D197">
        <v>0</v>
      </c>
      <c r="E197">
        <v>0</v>
      </c>
      <c r="F197">
        <v>0</v>
      </c>
      <c r="G197">
        <v>0</v>
      </c>
      <c r="H197">
        <v>0</v>
      </c>
      <c r="I197">
        <v>0</v>
      </c>
      <c r="J197">
        <v>1</v>
      </c>
      <c r="K197">
        <v>0</v>
      </c>
      <c r="L197">
        <v>0</v>
      </c>
      <c r="M197">
        <v>0</v>
      </c>
      <c r="N197">
        <v>0</v>
      </c>
      <c r="O197">
        <v>0</v>
      </c>
      <c r="P197">
        <v>0</v>
      </c>
      <c r="Q197">
        <v>0</v>
      </c>
      <c r="R197">
        <v>0</v>
      </c>
      <c r="S197">
        <v>0</v>
      </c>
      <c r="T197">
        <v>0</v>
      </c>
      <c r="U197">
        <v>0</v>
      </c>
      <c r="V197">
        <v>0</v>
      </c>
      <c r="W197">
        <v>0</v>
      </c>
      <c r="X197">
        <v>0</v>
      </c>
      <c r="Y197">
        <v>0</v>
      </c>
      <c r="Z197" s="7">
        <f>SUM(Table18[[#This Row],[IGSR/1000 Genomes]:[RefSeq]])</f>
        <v>1</v>
      </c>
    </row>
    <row r="198" spans="1:26" x14ac:dyDescent="0.25">
      <c r="A198" t="s">
        <v>1514</v>
      </c>
      <c r="B198">
        <v>0</v>
      </c>
      <c r="C198">
        <v>0</v>
      </c>
      <c r="D198">
        <v>0</v>
      </c>
      <c r="E198">
        <v>0</v>
      </c>
      <c r="F198">
        <v>0</v>
      </c>
      <c r="G198">
        <v>0</v>
      </c>
      <c r="H198">
        <v>0</v>
      </c>
      <c r="I198">
        <v>0</v>
      </c>
      <c r="J198">
        <v>1</v>
      </c>
      <c r="K198">
        <v>0</v>
      </c>
      <c r="L198">
        <v>0</v>
      </c>
      <c r="M198">
        <v>0</v>
      </c>
      <c r="N198">
        <v>0</v>
      </c>
      <c r="O198">
        <v>0</v>
      </c>
      <c r="P198">
        <v>0</v>
      </c>
      <c r="Q198">
        <v>0</v>
      </c>
      <c r="R198">
        <v>0</v>
      </c>
      <c r="S198">
        <v>0</v>
      </c>
      <c r="T198">
        <v>0</v>
      </c>
      <c r="U198">
        <v>0</v>
      </c>
      <c r="V198">
        <v>0</v>
      </c>
      <c r="W198">
        <v>0</v>
      </c>
      <c r="X198">
        <v>0</v>
      </c>
      <c r="Y198">
        <v>0</v>
      </c>
      <c r="Z198" s="7">
        <f>SUM(Table18[[#This Row],[IGSR/1000 Genomes]:[RefSeq]])</f>
        <v>1</v>
      </c>
    </row>
    <row r="199" spans="1:26" x14ac:dyDescent="0.25">
      <c r="A199" t="s">
        <v>990</v>
      </c>
      <c r="B199">
        <v>0</v>
      </c>
      <c r="C199">
        <v>0</v>
      </c>
      <c r="D199">
        <v>0</v>
      </c>
      <c r="E199">
        <v>0</v>
      </c>
      <c r="F199">
        <v>0</v>
      </c>
      <c r="G199">
        <v>0</v>
      </c>
      <c r="H199">
        <v>0</v>
      </c>
      <c r="I199">
        <v>0</v>
      </c>
      <c r="J199">
        <v>1</v>
      </c>
      <c r="K199">
        <v>0</v>
      </c>
      <c r="L199">
        <v>0</v>
      </c>
      <c r="M199">
        <v>0</v>
      </c>
      <c r="N199">
        <v>0</v>
      </c>
      <c r="O199">
        <v>0</v>
      </c>
      <c r="P199">
        <v>0</v>
      </c>
      <c r="Q199">
        <v>0</v>
      </c>
      <c r="R199">
        <v>0</v>
      </c>
      <c r="S199">
        <v>0</v>
      </c>
      <c r="T199">
        <v>0</v>
      </c>
      <c r="U199">
        <v>0</v>
      </c>
      <c r="V199">
        <v>0</v>
      </c>
      <c r="W199">
        <v>0</v>
      </c>
      <c r="X199">
        <v>0</v>
      </c>
      <c r="Y199">
        <v>0</v>
      </c>
      <c r="Z199" s="7">
        <f>SUM(Table18[[#This Row],[IGSR/1000 Genomes]:[RefSeq]])</f>
        <v>1</v>
      </c>
    </row>
    <row r="200" spans="1:26" x14ac:dyDescent="0.25">
      <c r="A200" t="s">
        <v>17</v>
      </c>
      <c r="B200">
        <v>0</v>
      </c>
      <c r="C200">
        <v>0</v>
      </c>
      <c r="D200">
        <v>6</v>
      </c>
      <c r="E200">
        <v>0</v>
      </c>
      <c r="F200">
        <v>0</v>
      </c>
      <c r="G200">
        <v>0</v>
      </c>
      <c r="H200">
        <v>0</v>
      </c>
      <c r="I200">
        <v>0</v>
      </c>
      <c r="J200">
        <v>0</v>
      </c>
      <c r="K200">
        <v>0</v>
      </c>
      <c r="L200">
        <v>0</v>
      </c>
      <c r="M200">
        <v>0</v>
      </c>
      <c r="N200">
        <v>10</v>
      </c>
      <c r="O200">
        <v>0</v>
      </c>
      <c r="P200">
        <v>0</v>
      </c>
      <c r="Q200">
        <v>0</v>
      </c>
      <c r="R200">
        <v>0</v>
      </c>
      <c r="S200">
        <v>0</v>
      </c>
      <c r="T200">
        <v>0</v>
      </c>
      <c r="U200">
        <v>0</v>
      </c>
      <c r="V200">
        <v>0</v>
      </c>
      <c r="W200">
        <v>3</v>
      </c>
      <c r="X200">
        <v>0</v>
      </c>
      <c r="Y200">
        <v>0</v>
      </c>
      <c r="Z200" s="7">
        <f>SUM(Table18[[#This Row],[IGSR/1000 Genomes]:[RefSeq]])</f>
        <v>19</v>
      </c>
    </row>
    <row r="201" spans="1:26" x14ac:dyDescent="0.25">
      <c r="A201" t="s">
        <v>247</v>
      </c>
      <c r="B201">
        <v>0</v>
      </c>
      <c r="C201">
        <v>0</v>
      </c>
      <c r="D201">
        <v>0</v>
      </c>
      <c r="E201">
        <v>0</v>
      </c>
      <c r="F201">
        <v>0</v>
      </c>
      <c r="G201">
        <v>0</v>
      </c>
      <c r="H201">
        <v>0</v>
      </c>
      <c r="I201">
        <v>0</v>
      </c>
      <c r="J201">
        <v>0</v>
      </c>
      <c r="K201">
        <v>0</v>
      </c>
      <c r="L201">
        <v>0</v>
      </c>
      <c r="M201">
        <v>0</v>
      </c>
      <c r="N201">
        <v>0</v>
      </c>
      <c r="O201">
        <v>0</v>
      </c>
      <c r="P201">
        <v>5</v>
      </c>
      <c r="Q201">
        <v>0</v>
      </c>
      <c r="R201">
        <v>0</v>
      </c>
      <c r="S201">
        <v>0</v>
      </c>
      <c r="T201">
        <v>0</v>
      </c>
      <c r="U201">
        <v>0</v>
      </c>
      <c r="V201">
        <v>0</v>
      </c>
      <c r="W201">
        <v>0</v>
      </c>
      <c r="X201">
        <v>0</v>
      </c>
      <c r="Y201">
        <v>0</v>
      </c>
      <c r="Z201" s="7">
        <f>SUM(Table18[[#This Row],[IGSR/1000 Genomes]:[RefSeq]])</f>
        <v>5</v>
      </c>
    </row>
    <row r="202" spans="1:26" x14ac:dyDescent="0.25">
      <c r="A202" t="s">
        <v>4142</v>
      </c>
      <c r="B202">
        <v>0</v>
      </c>
      <c r="C202">
        <v>0</v>
      </c>
      <c r="D202">
        <v>0</v>
      </c>
      <c r="E202">
        <v>0</v>
      </c>
      <c r="F202">
        <v>0</v>
      </c>
      <c r="G202">
        <v>0</v>
      </c>
      <c r="H202">
        <v>0</v>
      </c>
      <c r="I202">
        <v>0</v>
      </c>
      <c r="J202">
        <v>1</v>
      </c>
      <c r="K202">
        <v>0</v>
      </c>
      <c r="L202">
        <v>0</v>
      </c>
      <c r="M202">
        <v>0</v>
      </c>
      <c r="N202">
        <v>0</v>
      </c>
      <c r="O202">
        <v>0</v>
      </c>
      <c r="P202">
        <v>0</v>
      </c>
      <c r="Q202">
        <v>0</v>
      </c>
      <c r="R202">
        <v>0</v>
      </c>
      <c r="S202">
        <v>0</v>
      </c>
      <c r="T202">
        <v>0</v>
      </c>
      <c r="U202">
        <v>0</v>
      </c>
      <c r="V202">
        <v>0</v>
      </c>
      <c r="W202">
        <v>0</v>
      </c>
      <c r="X202">
        <v>0</v>
      </c>
      <c r="Y202">
        <v>0</v>
      </c>
      <c r="Z202" s="7">
        <f>SUM(Table18[[#This Row],[IGSR/1000 Genomes]:[RefSeq]])</f>
        <v>1</v>
      </c>
    </row>
    <row r="203" spans="1:26" x14ac:dyDescent="0.25">
      <c r="A203" t="s">
        <v>382</v>
      </c>
      <c r="B203">
        <v>0</v>
      </c>
      <c r="C203">
        <v>0</v>
      </c>
      <c r="D203">
        <v>0</v>
      </c>
      <c r="E203">
        <v>0</v>
      </c>
      <c r="F203">
        <v>0</v>
      </c>
      <c r="G203">
        <v>0</v>
      </c>
      <c r="H203">
        <v>0</v>
      </c>
      <c r="I203">
        <v>0</v>
      </c>
      <c r="J203">
        <v>3</v>
      </c>
      <c r="K203">
        <v>0</v>
      </c>
      <c r="L203">
        <v>0</v>
      </c>
      <c r="M203">
        <v>0</v>
      </c>
      <c r="N203">
        <v>0</v>
      </c>
      <c r="O203">
        <v>0</v>
      </c>
      <c r="P203">
        <v>0</v>
      </c>
      <c r="Q203">
        <v>0</v>
      </c>
      <c r="R203">
        <v>0</v>
      </c>
      <c r="S203">
        <v>0</v>
      </c>
      <c r="T203">
        <v>0</v>
      </c>
      <c r="U203">
        <v>0</v>
      </c>
      <c r="V203">
        <v>0</v>
      </c>
      <c r="W203">
        <v>0</v>
      </c>
      <c r="X203">
        <v>0</v>
      </c>
      <c r="Y203">
        <v>0</v>
      </c>
      <c r="Z203" s="7">
        <f>SUM(Table18[[#This Row],[IGSR/1000 Genomes]:[RefSeq]])</f>
        <v>3</v>
      </c>
    </row>
    <row r="204" spans="1:26" x14ac:dyDescent="0.25">
      <c r="A204" t="s">
        <v>1693</v>
      </c>
      <c r="B204">
        <v>0</v>
      </c>
      <c r="C204">
        <v>0</v>
      </c>
      <c r="D204">
        <v>0</v>
      </c>
      <c r="E204">
        <v>0</v>
      </c>
      <c r="F204">
        <v>0</v>
      </c>
      <c r="G204">
        <v>0</v>
      </c>
      <c r="H204">
        <v>0</v>
      </c>
      <c r="I204">
        <v>0</v>
      </c>
      <c r="J204">
        <v>1</v>
      </c>
      <c r="K204">
        <v>0</v>
      </c>
      <c r="L204">
        <v>0</v>
      </c>
      <c r="M204">
        <v>0</v>
      </c>
      <c r="N204">
        <v>0</v>
      </c>
      <c r="O204">
        <v>0</v>
      </c>
      <c r="P204">
        <v>0</v>
      </c>
      <c r="Q204">
        <v>0</v>
      </c>
      <c r="R204">
        <v>0</v>
      </c>
      <c r="S204">
        <v>0</v>
      </c>
      <c r="T204">
        <v>0</v>
      </c>
      <c r="U204">
        <v>0</v>
      </c>
      <c r="V204">
        <v>0</v>
      </c>
      <c r="W204">
        <v>0</v>
      </c>
      <c r="X204">
        <v>0</v>
      </c>
      <c r="Y204">
        <v>0</v>
      </c>
      <c r="Z204" s="7">
        <f>SUM(Table18[[#This Row],[IGSR/1000 Genomes]:[RefSeq]])</f>
        <v>1</v>
      </c>
    </row>
    <row r="205" spans="1:26" x14ac:dyDescent="0.25">
      <c r="A205" t="s">
        <v>5195</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1</v>
      </c>
      <c r="Z205" s="7">
        <f>SUM(Table18[[#This Row],[IGSR/1000 Genomes]:[RefSeq]])</f>
        <v>1</v>
      </c>
    </row>
    <row r="206" spans="1:26" x14ac:dyDescent="0.25">
      <c r="A206" t="s">
        <v>528</v>
      </c>
      <c r="B206">
        <v>0</v>
      </c>
      <c r="C206">
        <v>0</v>
      </c>
      <c r="D206">
        <v>0</v>
      </c>
      <c r="E206">
        <v>0</v>
      </c>
      <c r="F206">
        <v>0</v>
      </c>
      <c r="G206">
        <v>0</v>
      </c>
      <c r="H206">
        <v>0</v>
      </c>
      <c r="I206">
        <v>0</v>
      </c>
      <c r="J206">
        <v>2</v>
      </c>
      <c r="K206">
        <v>0</v>
      </c>
      <c r="L206">
        <v>0</v>
      </c>
      <c r="M206">
        <v>0</v>
      </c>
      <c r="N206">
        <v>0</v>
      </c>
      <c r="O206">
        <v>0</v>
      </c>
      <c r="P206">
        <v>0</v>
      </c>
      <c r="Q206">
        <v>0</v>
      </c>
      <c r="R206">
        <v>0</v>
      </c>
      <c r="S206">
        <v>0</v>
      </c>
      <c r="T206">
        <v>0</v>
      </c>
      <c r="U206">
        <v>0</v>
      </c>
      <c r="V206">
        <v>0</v>
      </c>
      <c r="W206">
        <v>0</v>
      </c>
      <c r="X206">
        <v>0</v>
      </c>
      <c r="Y206">
        <v>0</v>
      </c>
      <c r="Z206" s="7">
        <f>SUM(Table18[[#This Row],[IGSR/1000 Genomes]:[RefSeq]])</f>
        <v>2</v>
      </c>
    </row>
    <row r="207" spans="1:26" x14ac:dyDescent="0.25">
      <c r="A207" t="s">
        <v>2620</v>
      </c>
      <c r="B207">
        <v>0</v>
      </c>
      <c r="C207">
        <v>0</v>
      </c>
      <c r="D207">
        <v>0</v>
      </c>
      <c r="E207">
        <v>0</v>
      </c>
      <c r="F207">
        <v>0</v>
      </c>
      <c r="G207">
        <v>0</v>
      </c>
      <c r="H207">
        <v>0</v>
      </c>
      <c r="I207">
        <v>0</v>
      </c>
      <c r="J207">
        <v>2</v>
      </c>
      <c r="K207">
        <v>0</v>
      </c>
      <c r="L207">
        <v>0</v>
      </c>
      <c r="M207">
        <v>0</v>
      </c>
      <c r="N207">
        <v>0</v>
      </c>
      <c r="O207">
        <v>0</v>
      </c>
      <c r="P207">
        <v>0</v>
      </c>
      <c r="Q207">
        <v>0</v>
      </c>
      <c r="R207">
        <v>0</v>
      </c>
      <c r="S207">
        <v>0</v>
      </c>
      <c r="T207">
        <v>0</v>
      </c>
      <c r="U207">
        <v>0</v>
      </c>
      <c r="V207">
        <v>0</v>
      </c>
      <c r="W207">
        <v>0</v>
      </c>
      <c r="X207">
        <v>0</v>
      </c>
      <c r="Y207">
        <v>0</v>
      </c>
      <c r="Z207" s="7">
        <f>SUM(Table18[[#This Row],[IGSR/1000 Genomes]:[RefSeq]])</f>
        <v>2</v>
      </c>
    </row>
    <row r="208" spans="1:26" x14ac:dyDescent="0.25">
      <c r="A208" t="s">
        <v>4318</v>
      </c>
      <c r="B208">
        <v>0</v>
      </c>
      <c r="C208">
        <v>0</v>
      </c>
      <c r="D208">
        <v>0</v>
      </c>
      <c r="E208">
        <v>0</v>
      </c>
      <c r="F208">
        <v>0</v>
      </c>
      <c r="G208">
        <v>0</v>
      </c>
      <c r="H208">
        <v>0</v>
      </c>
      <c r="I208">
        <v>0</v>
      </c>
      <c r="J208">
        <v>1</v>
      </c>
      <c r="K208">
        <v>0</v>
      </c>
      <c r="L208">
        <v>0</v>
      </c>
      <c r="M208">
        <v>0</v>
      </c>
      <c r="N208">
        <v>0</v>
      </c>
      <c r="O208">
        <v>0</v>
      </c>
      <c r="P208">
        <v>0</v>
      </c>
      <c r="Q208">
        <v>0</v>
      </c>
      <c r="R208">
        <v>0</v>
      </c>
      <c r="S208">
        <v>0</v>
      </c>
      <c r="T208">
        <v>0</v>
      </c>
      <c r="U208">
        <v>0</v>
      </c>
      <c r="V208">
        <v>0</v>
      </c>
      <c r="W208">
        <v>0</v>
      </c>
      <c r="X208">
        <v>0</v>
      </c>
      <c r="Y208">
        <v>0</v>
      </c>
      <c r="Z208" s="7">
        <f>SUM(Table18[[#This Row],[IGSR/1000 Genomes]:[RefSeq]])</f>
        <v>1</v>
      </c>
    </row>
    <row r="209" spans="1:26" x14ac:dyDescent="0.25">
      <c r="A209" t="s">
        <v>2096</v>
      </c>
      <c r="B209">
        <v>0</v>
      </c>
      <c r="C209">
        <v>0</v>
      </c>
      <c r="D209">
        <v>0</v>
      </c>
      <c r="E209">
        <v>0</v>
      </c>
      <c r="F209">
        <v>0</v>
      </c>
      <c r="G209">
        <v>0</v>
      </c>
      <c r="H209">
        <v>0</v>
      </c>
      <c r="I209">
        <v>0</v>
      </c>
      <c r="J209">
        <v>0</v>
      </c>
      <c r="K209">
        <v>0</v>
      </c>
      <c r="L209">
        <v>0</v>
      </c>
      <c r="M209">
        <v>0</v>
      </c>
      <c r="N209">
        <v>0</v>
      </c>
      <c r="O209">
        <v>0</v>
      </c>
      <c r="P209">
        <v>0</v>
      </c>
      <c r="Q209">
        <v>0</v>
      </c>
      <c r="R209">
        <v>0</v>
      </c>
      <c r="S209">
        <v>0</v>
      </c>
      <c r="T209">
        <v>0</v>
      </c>
      <c r="U209">
        <v>4</v>
      </c>
      <c r="V209">
        <v>0</v>
      </c>
      <c r="W209">
        <v>0</v>
      </c>
      <c r="X209">
        <v>0</v>
      </c>
      <c r="Y209">
        <v>0</v>
      </c>
      <c r="Z209" s="7">
        <f>SUM(Table18[[#This Row],[IGSR/1000 Genomes]:[RefSeq]])</f>
        <v>4</v>
      </c>
    </row>
    <row r="210" spans="1:26" x14ac:dyDescent="0.25">
      <c r="A210" t="s">
        <v>3809</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1</v>
      </c>
      <c r="Z210" s="7">
        <f>SUM(Table18[[#This Row],[IGSR/1000 Genomes]:[RefSeq]])</f>
        <v>1</v>
      </c>
    </row>
    <row r="211" spans="1:26" x14ac:dyDescent="0.25">
      <c r="A211" t="s">
        <v>4628</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2</v>
      </c>
      <c r="W211">
        <v>0</v>
      </c>
      <c r="X211">
        <v>0</v>
      </c>
      <c r="Y211">
        <v>0</v>
      </c>
      <c r="Z211" s="7">
        <f>SUM(Table18[[#This Row],[IGSR/1000 Genomes]:[RefSeq]])</f>
        <v>2</v>
      </c>
    </row>
    <row r="212" spans="1:26" x14ac:dyDescent="0.25">
      <c r="A212" t="s">
        <v>3506</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2</v>
      </c>
      <c r="W212">
        <v>0</v>
      </c>
      <c r="X212">
        <v>0</v>
      </c>
      <c r="Y212">
        <v>0</v>
      </c>
      <c r="Z212" s="7">
        <f>SUM(Table18[[#This Row],[IGSR/1000 Genomes]:[RefSeq]])</f>
        <v>2</v>
      </c>
    </row>
    <row r="213" spans="1:26" x14ac:dyDescent="0.25">
      <c r="A213" t="s">
        <v>1607</v>
      </c>
      <c r="B213">
        <v>0</v>
      </c>
      <c r="C213">
        <v>0</v>
      </c>
      <c r="D213">
        <v>1</v>
      </c>
      <c r="E213">
        <v>3</v>
      </c>
      <c r="F213">
        <v>0</v>
      </c>
      <c r="G213">
        <v>0</v>
      </c>
      <c r="H213">
        <v>0</v>
      </c>
      <c r="I213">
        <v>0</v>
      </c>
      <c r="J213">
        <v>5</v>
      </c>
      <c r="K213">
        <v>0</v>
      </c>
      <c r="L213">
        <v>0</v>
      </c>
      <c r="M213">
        <v>0</v>
      </c>
      <c r="N213">
        <v>0</v>
      </c>
      <c r="O213">
        <v>0</v>
      </c>
      <c r="P213">
        <v>0</v>
      </c>
      <c r="Q213">
        <v>0</v>
      </c>
      <c r="R213">
        <v>0</v>
      </c>
      <c r="S213">
        <v>0</v>
      </c>
      <c r="T213">
        <v>0</v>
      </c>
      <c r="U213">
        <v>0</v>
      </c>
      <c r="V213">
        <v>0</v>
      </c>
      <c r="W213">
        <v>0</v>
      </c>
      <c r="X213">
        <v>0</v>
      </c>
      <c r="Y213">
        <v>0</v>
      </c>
      <c r="Z213" s="7">
        <f>SUM(Table18[[#This Row],[IGSR/1000 Genomes]:[RefSeq]])</f>
        <v>9</v>
      </c>
    </row>
    <row r="214" spans="1:26" x14ac:dyDescent="0.25">
      <c r="A214" t="s">
        <v>732</v>
      </c>
      <c r="B214">
        <v>0</v>
      </c>
      <c r="C214">
        <v>0</v>
      </c>
      <c r="D214">
        <v>0</v>
      </c>
      <c r="E214">
        <v>0</v>
      </c>
      <c r="F214">
        <v>0</v>
      </c>
      <c r="G214">
        <v>0</v>
      </c>
      <c r="H214">
        <v>0</v>
      </c>
      <c r="I214">
        <v>0</v>
      </c>
      <c r="J214">
        <v>1</v>
      </c>
      <c r="K214">
        <v>0</v>
      </c>
      <c r="L214">
        <v>0</v>
      </c>
      <c r="M214">
        <v>0</v>
      </c>
      <c r="N214">
        <v>0</v>
      </c>
      <c r="O214">
        <v>0</v>
      </c>
      <c r="P214">
        <v>0</v>
      </c>
      <c r="Q214">
        <v>0</v>
      </c>
      <c r="R214">
        <v>0</v>
      </c>
      <c r="S214">
        <v>0</v>
      </c>
      <c r="T214">
        <v>0</v>
      </c>
      <c r="U214">
        <v>0</v>
      </c>
      <c r="V214">
        <v>0</v>
      </c>
      <c r="W214">
        <v>0</v>
      </c>
      <c r="X214">
        <v>0</v>
      </c>
      <c r="Y214">
        <v>0</v>
      </c>
      <c r="Z214" s="7">
        <f>SUM(Table18[[#This Row],[IGSR/1000 Genomes]:[RefSeq]])</f>
        <v>1</v>
      </c>
    </row>
    <row r="215" spans="1:26" x14ac:dyDescent="0.25">
      <c r="A215" t="s">
        <v>2588</v>
      </c>
      <c r="B215">
        <v>0</v>
      </c>
      <c r="C215">
        <v>0</v>
      </c>
      <c r="D215">
        <v>0</v>
      </c>
      <c r="E215">
        <v>0</v>
      </c>
      <c r="F215">
        <v>0</v>
      </c>
      <c r="G215">
        <v>0</v>
      </c>
      <c r="H215">
        <v>0</v>
      </c>
      <c r="I215">
        <v>0</v>
      </c>
      <c r="J215">
        <v>2</v>
      </c>
      <c r="K215">
        <v>0</v>
      </c>
      <c r="L215">
        <v>0</v>
      </c>
      <c r="M215">
        <v>0</v>
      </c>
      <c r="N215">
        <v>0</v>
      </c>
      <c r="O215">
        <v>0</v>
      </c>
      <c r="P215">
        <v>0</v>
      </c>
      <c r="Q215">
        <v>0</v>
      </c>
      <c r="R215">
        <v>0</v>
      </c>
      <c r="S215">
        <v>0</v>
      </c>
      <c r="T215">
        <v>0</v>
      </c>
      <c r="U215">
        <v>0</v>
      </c>
      <c r="V215">
        <v>0</v>
      </c>
      <c r="W215">
        <v>0</v>
      </c>
      <c r="X215">
        <v>0</v>
      </c>
      <c r="Y215">
        <v>0</v>
      </c>
      <c r="Z215" s="7">
        <f>SUM(Table18[[#This Row],[IGSR/1000 Genomes]:[RefSeq]])</f>
        <v>2</v>
      </c>
    </row>
    <row r="216" spans="1:26" x14ac:dyDescent="0.25">
      <c r="A216" t="s">
        <v>3238</v>
      </c>
      <c r="B216">
        <v>0</v>
      </c>
      <c r="C216">
        <v>0</v>
      </c>
      <c r="D216">
        <v>0</v>
      </c>
      <c r="E216">
        <v>0</v>
      </c>
      <c r="F216">
        <v>0</v>
      </c>
      <c r="G216">
        <v>0</v>
      </c>
      <c r="H216">
        <v>0</v>
      </c>
      <c r="I216">
        <v>0</v>
      </c>
      <c r="J216">
        <v>2</v>
      </c>
      <c r="K216">
        <v>0</v>
      </c>
      <c r="L216">
        <v>0</v>
      </c>
      <c r="M216">
        <v>0</v>
      </c>
      <c r="N216">
        <v>0</v>
      </c>
      <c r="O216">
        <v>0</v>
      </c>
      <c r="P216">
        <v>0</v>
      </c>
      <c r="Q216">
        <v>0</v>
      </c>
      <c r="R216">
        <v>0</v>
      </c>
      <c r="S216">
        <v>0</v>
      </c>
      <c r="T216">
        <v>0</v>
      </c>
      <c r="U216">
        <v>0</v>
      </c>
      <c r="V216">
        <v>0</v>
      </c>
      <c r="W216">
        <v>0</v>
      </c>
      <c r="X216">
        <v>0</v>
      </c>
      <c r="Y216">
        <v>0</v>
      </c>
      <c r="Z216" s="7">
        <f>SUM(Table18[[#This Row],[IGSR/1000 Genomes]:[RefSeq]])</f>
        <v>2</v>
      </c>
    </row>
    <row r="217" spans="1:26" x14ac:dyDescent="0.25">
      <c r="A217" t="s">
        <v>3138</v>
      </c>
      <c r="B217">
        <v>0</v>
      </c>
      <c r="C217">
        <v>0</v>
      </c>
      <c r="D217">
        <v>0</v>
      </c>
      <c r="E217">
        <v>0</v>
      </c>
      <c r="F217">
        <v>0</v>
      </c>
      <c r="G217">
        <v>1</v>
      </c>
      <c r="H217">
        <v>0</v>
      </c>
      <c r="I217">
        <v>0</v>
      </c>
      <c r="J217">
        <v>1</v>
      </c>
      <c r="K217">
        <v>0</v>
      </c>
      <c r="L217">
        <v>0</v>
      </c>
      <c r="M217">
        <v>0</v>
      </c>
      <c r="N217">
        <v>0</v>
      </c>
      <c r="O217">
        <v>0</v>
      </c>
      <c r="P217">
        <v>0</v>
      </c>
      <c r="Q217">
        <v>0</v>
      </c>
      <c r="R217">
        <v>0</v>
      </c>
      <c r="S217">
        <v>0</v>
      </c>
      <c r="T217">
        <v>0</v>
      </c>
      <c r="U217">
        <v>0</v>
      </c>
      <c r="V217">
        <v>0</v>
      </c>
      <c r="W217">
        <v>0</v>
      </c>
      <c r="X217">
        <v>0</v>
      </c>
      <c r="Y217">
        <v>0</v>
      </c>
      <c r="Z217" s="7">
        <f>SUM(Table18[[#This Row],[IGSR/1000 Genomes]:[RefSeq]])</f>
        <v>2</v>
      </c>
    </row>
    <row r="218" spans="1:26" x14ac:dyDescent="0.25">
      <c r="A218" t="s">
        <v>4732</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1</v>
      </c>
      <c r="Y218">
        <v>0</v>
      </c>
      <c r="Z218" s="7">
        <f>SUM(Table18[[#This Row],[IGSR/1000 Genomes]:[RefSeq]])</f>
        <v>1</v>
      </c>
    </row>
    <row r="219" spans="1:26" x14ac:dyDescent="0.25">
      <c r="A219" t="s">
        <v>3153</v>
      </c>
      <c r="B219">
        <v>0</v>
      </c>
      <c r="C219">
        <v>0</v>
      </c>
      <c r="D219">
        <v>1</v>
      </c>
      <c r="E219">
        <v>0</v>
      </c>
      <c r="F219">
        <v>0</v>
      </c>
      <c r="G219">
        <v>0</v>
      </c>
      <c r="H219">
        <v>0</v>
      </c>
      <c r="I219">
        <v>0</v>
      </c>
      <c r="J219">
        <v>0</v>
      </c>
      <c r="K219">
        <v>0</v>
      </c>
      <c r="L219">
        <v>0</v>
      </c>
      <c r="M219">
        <v>1</v>
      </c>
      <c r="N219">
        <v>0</v>
      </c>
      <c r="O219">
        <v>0</v>
      </c>
      <c r="P219">
        <v>0</v>
      </c>
      <c r="Q219">
        <v>0</v>
      </c>
      <c r="R219">
        <v>0</v>
      </c>
      <c r="S219">
        <v>0</v>
      </c>
      <c r="T219">
        <v>0</v>
      </c>
      <c r="U219">
        <v>7</v>
      </c>
      <c r="V219">
        <v>0</v>
      </c>
      <c r="W219">
        <v>0</v>
      </c>
      <c r="X219">
        <v>0</v>
      </c>
      <c r="Y219">
        <v>0</v>
      </c>
      <c r="Z219" s="7">
        <f>SUM(Table18[[#This Row],[IGSR/1000 Genomes]:[RefSeq]])</f>
        <v>9</v>
      </c>
    </row>
    <row r="220" spans="1:26" x14ac:dyDescent="0.25">
      <c r="A220" t="s">
        <v>3760</v>
      </c>
      <c r="B220">
        <v>0</v>
      </c>
      <c r="C220">
        <v>0</v>
      </c>
      <c r="D220">
        <v>0</v>
      </c>
      <c r="E220">
        <v>0</v>
      </c>
      <c r="F220">
        <v>0</v>
      </c>
      <c r="G220">
        <v>0</v>
      </c>
      <c r="H220">
        <v>0</v>
      </c>
      <c r="I220">
        <v>0</v>
      </c>
      <c r="J220">
        <v>1</v>
      </c>
      <c r="K220">
        <v>0</v>
      </c>
      <c r="L220">
        <v>0</v>
      </c>
      <c r="M220">
        <v>0</v>
      </c>
      <c r="N220">
        <v>0</v>
      </c>
      <c r="O220">
        <v>0</v>
      </c>
      <c r="P220">
        <v>0</v>
      </c>
      <c r="Q220">
        <v>0</v>
      </c>
      <c r="R220">
        <v>0</v>
      </c>
      <c r="S220">
        <v>0</v>
      </c>
      <c r="T220">
        <v>0</v>
      </c>
      <c r="U220">
        <v>3</v>
      </c>
      <c r="V220">
        <v>0</v>
      </c>
      <c r="W220">
        <v>0</v>
      </c>
      <c r="X220">
        <v>0</v>
      </c>
      <c r="Y220">
        <v>0</v>
      </c>
      <c r="Z220" s="7">
        <f>SUM(Table18[[#This Row],[IGSR/1000 Genomes]:[RefSeq]])</f>
        <v>4</v>
      </c>
    </row>
    <row r="221" spans="1:26" x14ac:dyDescent="0.25">
      <c r="A221" t="s">
        <v>3452</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1</v>
      </c>
      <c r="W221">
        <v>0</v>
      </c>
      <c r="X221">
        <v>0</v>
      </c>
      <c r="Y221">
        <v>0</v>
      </c>
      <c r="Z221" s="7">
        <f>SUM(Table18[[#This Row],[IGSR/1000 Genomes]:[RefSeq]])</f>
        <v>1</v>
      </c>
    </row>
    <row r="222" spans="1:26" x14ac:dyDescent="0.25">
      <c r="A222" t="s">
        <v>649</v>
      </c>
      <c r="B222">
        <v>0</v>
      </c>
      <c r="C222">
        <v>0</v>
      </c>
      <c r="D222">
        <v>0</v>
      </c>
      <c r="E222">
        <v>0</v>
      </c>
      <c r="F222">
        <v>0</v>
      </c>
      <c r="G222">
        <v>0</v>
      </c>
      <c r="H222">
        <v>0</v>
      </c>
      <c r="I222">
        <v>0</v>
      </c>
      <c r="J222">
        <v>2</v>
      </c>
      <c r="K222">
        <v>0</v>
      </c>
      <c r="L222">
        <v>0</v>
      </c>
      <c r="M222">
        <v>0</v>
      </c>
      <c r="N222">
        <v>0</v>
      </c>
      <c r="O222">
        <v>0</v>
      </c>
      <c r="P222">
        <v>0</v>
      </c>
      <c r="Q222">
        <v>0</v>
      </c>
      <c r="R222">
        <v>0</v>
      </c>
      <c r="S222">
        <v>0</v>
      </c>
      <c r="T222">
        <v>0</v>
      </c>
      <c r="U222">
        <v>0</v>
      </c>
      <c r="V222">
        <v>0</v>
      </c>
      <c r="W222">
        <v>0</v>
      </c>
      <c r="X222">
        <v>0</v>
      </c>
      <c r="Y222">
        <v>0</v>
      </c>
      <c r="Z222" s="7">
        <f>SUM(Table18[[#This Row],[IGSR/1000 Genomes]:[RefSeq]])</f>
        <v>2</v>
      </c>
    </row>
    <row r="223" spans="1:26" x14ac:dyDescent="0.25">
      <c r="A223" t="s">
        <v>319</v>
      </c>
      <c r="B223">
        <v>0</v>
      </c>
      <c r="C223">
        <v>0</v>
      </c>
      <c r="D223">
        <v>0</v>
      </c>
      <c r="E223">
        <v>0</v>
      </c>
      <c r="F223">
        <v>0</v>
      </c>
      <c r="G223">
        <v>0</v>
      </c>
      <c r="H223">
        <v>0</v>
      </c>
      <c r="I223">
        <v>0</v>
      </c>
      <c r="J223">
        <v>0</v>
      </c>
      <c r="K223">
        <v>0</v>
      </c>
      <c r="L223">
        <v>0</v>
      </c>
      <c r="M223">
        <v>0</v>
      </c>
      <c r="N223">
        <v>0</v>
      </c>
      <c r="O223">
        <v>0</v>
      </c>
      <c r="P223">
        <v>1</v>
      </c>
      <c r="Q223">
        <v>0</v>
      </c>
      <c r="R223">
        <v>0</v>
      </c>
      <c r="S223">
        <v>0</v>
      </c>
      <c r="T223">
        <v>0</v>
      </c>
      <c r="U223">
        <v>0</v>
      </c>
      <c r="V223">
        <v>0</v>
      </c>
      <c r="W223">
        <v>0</v>
      </c>
      <c r="X223">
        <v>0</v>
      </c>
      <c r="Y223">
        <v>0</v>
      </c>
      <c r="Z223" s="7">
        <f>SUM(Table18[[#This Row],[IGSR/1000 Genomes]:[RefSeq]])</f>
        <v>1</v>
      </c>
    </row>
    <row r="224" spans="1:26" x14ac:dyDescent="0.25">
      <c r="A224" t="s">
        <v>523</v>
      </c>
      <c r="B224">
        <v>0</v>
      </c>
      <c r="C224">
        <v>0</v>
      </c>
      <c r="D224">
        <v>0</v>
      </c>
      <c r="E224">
        <v>0</v>
      </c>
      <c r="F224">
        <v>0</v>
      </c>
      <c r="G224">
        <v>0</v>
      </c>
      <c r="H224">
        <v>0</v>
      </c>
      <c r="I224">
        <v>0</v>
      </c>
      <c r="J224">
        <v>0</v>
      </c>
      <c r="K224">
        <v>0</v>
      </c>
      <c r="L224">
        <v>0</v>
      </c>
      <c r="M224">
        <v>0</v>
      </c>
      <c r="N224">
        <v>0</v>
      </c>
      <c r="O224">
        <v>0</v>
      </c>
      <c r="P224">
        <v>0</v>
      </c>
      <c r="Q224">
        <v>0</v>
      </c>
      <c r="R224">
        <v>0</v>
      </c>
      <c r="S224">
        <v>0</v>
      </c>
      <c r="T224">
        <v>0</v>
      </c>
      <c r="U224">
        <v>1</v>
      </c>
      <c r="V224">
        <v>0</v>
      </c>
      <c r="W224">
        <v>0</v>
      </c>
      <c r="X224">
        <v>0</v>
      </c>
      <c r="Y224">
        <v>0</v>
      </c>
      <c r="Z224" s="7">
        <f>SUM(Table18[[#This Row],[IGSR/1000 Genomes]:[RefSeq]])</f>
        <v>1</v>
      </c>
    </row>
    <row r="225" spans="1:26" x14ac:dyDescent="0.25">
      <c r="A225" t="s">
        <v>4201</v>
      </c>
      <c r="B225">
        <v>0</v>
      </c>
      <c r="C225">
        <v>0</v>
      </c>
      <c r="D225">
        <v>0</v>
      </c>
      <c r="E225">
        <v>0</v>
      </c>
      <c r="F225">
        <v>0</v>
      </c>
      <c r="G225">
        <v>0</v>
      </c>
      <c r="H225">
        <v>0</v>
      </c>
      <c r="I225">
        <v>0</v>
      </c>
      <c r="J225">
        <v>1</v>
      </c>
      <c r="K225">
        <v>0</v>
      </c>
      <c r="L225">
        <v>0</v>
      </c>
      <c r="M225">
        <v>0</v>
      </c>
      <c r="N225">
        <v>0</v>
      </c>
      <c r="O225">
        <v>0</v>
      </c>
      <c r="P225">
        <v>0</v>
      </c>
      <c r="Q225">
        <v>0</v>
      </c>
      <c r="R225">
        <v>0</v>
      </c>
      <c r="S225">
        <v>0</v>
      </c>
      <c r="T225">
        <v>0</v>
      </c>
      <c r="U225">
        <v>0</v>
      </c>
      <c r="V225">
        <v>0</v>
      </c>
      <c r="W225">
        <v>0</v>
      </c>
      <c r="X225">
        <v>0</v>
      </c>
      <c r="Y225">
        <v>0</v>
      </c>
      <c r="Z225" s="7">
        <f>SUM(Table18[[#This Row],[IGSR/1000 Genomes]:[RefSeq]])</f>
        <v>1</v>
      </c>
    </row>
    <row r="226" spans="1:26" x14ac:dyDescent="0.25">
      <c r="A226" t="s">
        <v>2808</v>
      </c>
      <c r="B226">
        <v>0</v>
      </c>
      <c r="C226">
        <v>0</v>
      </c>
      <c r="D226">
        <v>0</v>
      </c>
      <c r="E226">
        <v>0</v>
      </c>
      <c r="F226">
        <v>0</v>
      </c>
      <c r="G226">
        <v>0</v>
      </c>
      <c r="H226">
        <v>0</v>
      </c>
      <c r="I226">
        <v>1</v>
      </c>
      <c r="J226">
        <v>0</v>
      </c>
      <c r="K226">
        <v>0</v>
      </c>
      <c r="L226">
        <v>0</v>
      </c>
      <c r="M226">
        <v>0</v>
      </c>
      <c r="N226">
        <v>0</v>
      </c>
      <c r="O226">
        <v>0</v>
      </c>
      <c r="P226">
        <v>0</v>
      </c>
      <c r="Q226">
        <v>0</v>
      </c>
      <c r="R226">
        <v>0</v>
      </c>
      <c r="S226">
        <v>0</v>
      </c>
      <c r="T226">
        <v>0</v>
      </c>
      <c r="U226">
        <v>1</v>
      </c>
      <c r="V226">
        <v>0</v>
      </c>
      <c r="W226">
        <v>0</v>
      </c>
      <c r="X226">
        <v>0</v>
      </c>
      <c r="Y226">
        <v>0</v>
      </c>
      <c r="Z226" s="7">
        <f>SUM(Table18[[#This Row],[IGSR/1000 Genomes]:[RefSeq]])</f>
        <v>2</v>
      </c>
    </row>
    <row r="227" spans="1:26" x14ac:dyDescent="0.25">
      <c r="A227" t="s">
        <v>2819</v>
      </c>
      <c r="B227">
        <v>0</v>
      </c>
      <c r="C227">
        <v>0</v>
      </c>
      <c r="D227">
        <v>0</v>
      </c>
      <c r="E227">
        <v>0</v>
      </c>
      <c r="F227">
        <v>0</v>
      </c>
      <c r="G227">
        <v>0</v>
      </c>
      <c r="H227">
        <v>0</v>
      </c>
      <c r="I227">
        <v>0</v>
      </c>
      <c r="J227">
        <v>1</v>
      </c>
      <c r="K227">
        <v>0</v>
      </c>
      <c r="L227">
        <v>0</v>
      </c>
      <c r="M227">
        <v>0</v>
      </c>
      <c r="N227">
        <v>0</v>
      </c>
      <c r="O227">
        <v>0</v>
      </c>
      <c r="P227">
        <v>0</v>
      </c>
      <c r="Q227">
        <v>0</v>
      </c>
      <c r="R227">
        <v>0</v>
      </c>
      <c r="S227">
        <v>0</v>
      </c>
      <c r="T227">
        <v>0</v>
      </c>
      <c r="U227">
        <v>0</v>
      </c>
      <c r="V227">
        <v>0</v>
      </c>
      <c r="W227">
        <v>0</v>
      </c>
      <c r="X227">
        <v>0</v>
      </c>
      <c r="Y227">
        <v>0</v>
      </c>
      <c r="Z227" s="7">
        <f>SUM(Table18[[#This Row],[IGSR/1000 Genomes]:[RefSeq]])</f>
        <v>1</v>
      </c>
    </row>
    <row r="228" spans="1:26" x14ac:dyDescent="0.25">
      <c r="A228" t="s">
        <v>2232</v>
      </c>
      <c r="B228">
        <v>0</v>
      </c>
      <c r="C228">
        <v>1</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s="7">
        <f>SUM(Table18[[#This Row],[IGSR/1000 Genomes]:[RefSeq]])</f>
        <v>1</v>
      </c>
    </row>
    <row r="229" spans="1:26" x14ac:dyDescent="0.25">
      <c r="A229" t="s">
        <v>99</v>
      </c>
      <c r="B229">
        <v>0</v>
      </c>
      <c r="C229">
        <v>0</v>
      </c>
      <c r="D229">
        <v>0</v>
      </c>
      <c r="E229">
        <v>0</v>
      </c>
      <c r="F229">
        <v>0</v>
      </c>
      <c r="G229">
        <v>0</v>
      </c>
      <c r="H229">
        <v>0</v>
      </c>
      <c r="I229">
        <v>0</v>
      </c>
      <c r="J229">
        <v>0</v>
      </c>
      <c r="K229">
        <v>0</v>
      </c>
      <c r="L229">
        <v>0</v>
      </c>
      <c r="M229">
        <v>0</v>
      </c>
      <c r="N229">
        <v>0</v>
      </c>
      <c r="O229">
        <v>0</v>
      </c>
      <c r="P229">
        <v>1</v>
      </c>
      <c r="Q229">
        <v>0</v>
      </c>
      <c r="R229">
        <v>0</v>
      </c>
      <c r="S229">
        <v>0</v>
      </c>
      <c r="T229">
        <v>0</v>
      </c>
      <c r="U229">
        <v>0</v>
      </c>
      <c r="V229">
        <v>0</v>
      </c>
      <c r="W229">
        <v>0</v>
      </c>
      <c r="X229">
        <v>0</v>
      </c>
      <c r="Y229">
        <v>0</v>
      </c>
      <c r="Z229" s="7">
        <f>SUM(Table18[[#This Row],[IGSR/1000 Genomes]:[RefSeq]])</f>
        <v>1</v>
      </c>
    </row>
    <row r="230" spans="1:26" x14ac:dyDescent="0.25">
      <c r="A230" t="s">
        <v>2780</v>
      </c>
      <c r="B230">
        <v>0</v>
      </c>
      <c r="C230">
        <v>0</v>
      </c>
      <c r="D230">
        <v>0</v>
      </c>
      <c r="E230">
        <v>0</v>
      </c>
      <c r="F230">
        <v>0</v>
      </c>
      <c r="G230">
        <v>0</v>
      </c>
      <c r="H230">
        <v>0</v>
      </c>
      <c r="I230">
        <v>0</v>
      </c>
      <c r="J230">
        <v>0</v>
      </c>
      <c r="K230">
        <v>0</v>
      </c>
      <c r="L230">
        <v>0</v>
      </c>
      <c r="M230">
        <v>0</v>
      </c>
      <c r="N230">
        <v>0</v>
      </c>
      <c r="O230">
        <v>0</v>
      </c>
      <c r="P230">
        <v>0</v>
      </c>
      <c r="Q230">
        <v>0</v>
      </c>
      <c r="R230">
        <v>0</v>
      </c>
      <c r="S230">
        <v>0</v>
      </c>
      <c r="T230">
        <v>0</v>
      </c>
      <c r="U230">
        <v>1</v>
      </c>
      <c r="V230">
        <v>0</v>
      </c>
      <c r="W230">
        <v>0</v>
      </c>
      <c r="X230">
        <v>0</v>
      </c>
      <c r="Y230">
        <v>0</v>
      </c>
      <c r="Z230" s="7">
        <f>SUM(Table18[[#This Row],[IGSR/1000 Genomes]:[RefSeq]])</f>
        <v>1</v>
      </c>
    </row>
    <row r="231" spans="1:26" x14ac:dyDescent="0.25">
      <c r="A231" t="s">
        <v>3916</v>
      </c>
      <c r="B231">
        <v>0</v>
      </c>
      <c r="C231">
        <v>0</v>
      </c>
      <c r="D231">
        <v>0</v>
      </c>
      <c r="E231">
        <v>0</v>
      </c>
      <c r="F231">
        <v>0</v>
      </c>
      <c r="G231">
        <v>0</v>
      </c>
      <c r="H231">
        <v>0</v>
      </c>
      <c r="I231">
        <v>0</v>
      </c>
      <c r="J231">
        <v>1</v>
      </c>
      <c r="K231">
        <v>0</v>
      </c>
      <c r="L231">
        <v>0</v>
      </c>
      <c r="M231">
        <v>0</v>
      </c>
      <c r="N231">
        <v>0</v>
      </c>
      <c r="O231">
        <v>0</v>
      </c>
      <c r="P231">
        <v>0</v>
      </c>
      <c r="Q231">
        <v>0</v>
      </c>
      <c r="R231">
        <v>0</v>
      </c>
      <c r="S231">
        <v>0</v>
      </c>
      <c r="T231">
        <v>0</v>
      </c>
      <c r="U231">
        <v>0</v>
      </c>
      <c r="V231">
        <v>0</v>
      </c>
      <c r="W231">
        <v>0</v>
      </c>
      <c r="X231">
        <v>0</v>
      </c>
      <c r="Y231">
        <v>0</v>
      </c>
      <c r="Z231" s="7">
        <f>SUM(Table18[[#This Row],[IGSR/1000 Genomes]:[RefSeq]])</f>
        <v>1</v>
      </c>
    </row>
    <row r="232" spans="1:26" x14ac:dyDescent="0.25">
      <c r="A232" t="s">
        <v>1787</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1</v>
      </c>
      <c r="W232">
        <v>0</v>
      </c>
      <c r="X232">
        <v>0</v>
      </c>
      <c r="Y232">
        <v>0</v>
      </c>
      <c r="Z232" s="7">
        <f>SUM(Table18[[#This Row],[IGSR/1000 Genomes]:[RefSeq]])</f>
        <v>1</v>
      </c>
    </row>
    <row r="233" spans="1:26" x14ac:dyDescent="0.25">
      <c r="A233" t="s">
        <v>3217</v>
      </c>
      <c r="B233">
        <v>0</v>
      </c>
      <c r="C233">
        <v>0</v>
      </c>
      <c r="D233">
        <v>0</v>
      </c>
      <c r="E233">
        <v>0</v>
      </c>
      <c r="F233">
        <v>0</v>
      </c>
      <c r="G233">
        <v>0</v>
      </c>
      <c r="H233">
        <v>0</v>
      </c>
      <c r="I233">
        <v>0</v>
      </c>
      <c r="J233">
        <v>1</v>
      </c>
      <c r="K233">
        <v>0</v>
      </c>
      <c r="L233">
        <v>0</v>
      </c>
      <c r="M233">
        <v>0</v>
      </c>
      <c r="N233">
        <v>0</v>
      </c>
      <c r="O233">
        <v>0</v>
      </c>
      <c r="P233">
        <v>0</v>
      </c>
      <c r="Q233">
        <v>0</v>
      </c>
      <c r="R233">
        <v>0</v>
      </c>
      <c r="S233">
        <v>0</v>
      </c>
      <c r="T233">
        <v>0</v>
      </c>
      <c r="U233">
        <v>0</v>
      </c>
      <c r="V233">
        <v>0</v>
      </c>
      <c r="W233">
        <v>0</v>
      </c>
      <c r="X233">
        <v>0</v>
      </c>
      <c r="Y233">
        <v>0</v>
      </c>
      <c r="Z233" s="7">
        <f>SUM(Table18[[#This Row],[IGSR/1000 Genomes]:[RefSeq]])</f>
        <v>1</v>
      </c>
    </row>
    <row r="234" spans="1:26" x14ac:dyDescent="0.25">
      <c r="A234" t="s">
        <v>115</v>
      </c>
      <c r="B234">
        <v>0</v>
      </c>
      <c r="C234">
        <v>0</v>
      </c>
      <c r="D234">
        <v>0</v>
      </c>
      <c r="E234">
        <v>0</v>
      </c>
      <c r="F234">
        <v>0</v>
      </c>
      <c r="G234">
        <v>0</v>
      </c>
      <c r="H234">
        <v>0</v>
      </c>
      <c r="I234">
        <v>0</v>
      </c>
      <c r="J234">
        <v>0</v>
      </c>
      <c r="K234">
        <v>0</v>
      </c>
      <c r="L234">
        <v>0</v>
      </c>
      <c r="M234">
        <v>0</v>
      </c>
      <c r="N234">
        <v>0</v>
      </c>
      <c r="O234">
        <v>0</v>
      </c>
      <c r="P234">
        <v>6</v>
      </c>
      <c r="Q234">
        <v>0</v>
      </c>
      <c r="R234">
        <v>0</v>
      </c>
      <c r="S234">
        <v>0</v>
      </c>
      <c r="T234">
        <v>0</v>
      </c>
      <c r="U234">
        <v>0</v>
      </c>
      <c r="V234">
        <v>0</v>
      </c>
      <c r="W234">
        <v>0</v>
      </c>
      <c r="X234">
        <v>0</v>
      </c>
      <c r="Y234">
        <v>0</v>
      </c>
      <c r="Z234" s="7">
        <f>SUM(Table18[[#This Row],[IGSR/1000 Genomes]:[RefSeq]])</f>
        <v>6</v>
      </c>
    </row>
    <row r="235" spans="1:26" x14ac:dyDescent="0.25">
      <c r="A235" t="s">
        <v>893</v>
      </c>
      <c r="B235">
        <v>0</v>
      </c>
      <c r="C235">
        <v>0</v>
      </c>
      <c r="D235">
        <v>0</v>
      </c>
      <c r="E235">
        <v>0</v>
      </c>
      <c r="F235">
        <v>0</v>
      </c>
      <c r="G235">
        <v>0</v>
      </c>
      <c r="H235">
        <v>0</v>
      </c>
      <c r="I235">
        <v>0</v>
      </c>
      <c r="J235">
        <v>0</v>
      </c>
      <c r="K235">
        <v>0</v>
      </c>
      <c r="L235">
        <v>0</v>
      </c>
      <c r="M235">
        <v>0</v>
      </c>
      <c r="N235">
        <v>0</v>
      </c>
      <c r="O235">
        <v>0</v>
      </c>
      <c r="P235">
        <v>0</v>
      </c>
      <c r="Q235">
        <v>0</v>
      </c>
      <c r="R235">
        <v>0</v>
      </c>
      <c r="S235">
        <v>0</v>
      </c>
      <c r="T235">
        <v>0</v>
      </c>
      <c r="U235">
        <v>3</v>
      </c>
      <c r="V235">
        <v>0</v>
      </c>
      <c r="W235">
        <v>0</v>
      </c>
      <c r="X235">
        <v>0</v>
      </c>
      <c r="Y235">
        <v>0</v>
      </c>
      <c r="Z235" s="7">
        <f>SUM(Table18[[#This Row],[IGSR/1000 Genomes]:[RefSeq]])</f>
        <v>3</v>
      </c>
    </row>
    <row r="236" spans="1:26" x14ac:dyDescent="0.25">
      <c r="A236" t="s">
        <v>3087</v>
      </c>
      <c r="B236">
        <v>0</v>
      </c>
      <c r="C236">
        <v>0</v>
      </c>
      <c r="D236">
        <v>0</v>
      </c>
      <c r="E236">
        <v>0</v>
      </c>
      <c r="F236">
        <v>1</v>
      </c>
      <c r="G236">
        <v>0</v>
      </c>
      <c r="H236">
        <v>0</v>
      </c>
      <c r="I236">
        <v>0</v>
      </c>
      <c r="J236">
        <v>0</v>
      </c>
      <c r="K236">
        <v>0</v>
      </c>
      <c r="L236">
        <v>0</v>
      </c>
      <c r="M236">
        <v>0</v>
      </c>
      <c r="N236">
        <v>0</v>
      </c>
      <c r="O236">
        <v>0</v>
      </c>
      <c r="P236">
        <v>2</v>
      </c>
      <c r="Q236">
        <v>0</v>
      </c>
      <c r="R236">
        <v>0</v>
      </c>
      <c r="S236">
        <v>0</v>
      </c>
      <c r="T236">
        <v>0</v>
      </c>
      <c r="U236">
        <v>0</v>
      </c>
      <c r="V236">
        <v>0</v>
      </c>
      <c r="W236">
        <v>0</v>
      </c>
      <c r="X236">
        <v>0</v>
      </c>
      <c r="Y236">
        <v>0</v>
      </c>
      <c r="Z236" s="7">
        <f>SUM(Table18[[#This Row],[IGSR/1000 Genomes]:[RefSeq]])</f>
        <v>3</v>
      </c>
    </row>
    <row r="237" spans="1:26" x14ac:dyDescent="0.25">
      <c r="A237" t="s">
        <v>3492</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1</v>
      </c>
      <c r="W237">
        <v>0</v>
      </c>
      <c r="X237">
        <v>0</v>
      </c>
      <c r="Y237">
        <v>0</v>
      </c>
      <c r="Z237" s="7">
        <f>SUM(Table18[[#This Row],[IGSR/1000 Genomes]:[RefSeq]])</f>
        <v>1</v>
      </c>
    </row>
    <row r="238" spans="1:26" x14ac:dyDescent="0.25">
      <c r="A238" t="s">
        <v>1644</v>
      </c>
      <c r="B238">
        <v>0</v>
      </c>
      <c r="C238">
        <v>0</v>
      </c>
      <c r="D238">
        <v>0</v>
      </c>
      <c r="E238">
        <v>0</v>
      </c>
      <c r="F238">
        <v>0</v>
      </c>
      <c r="G238">
        <v>0</v>
      </c>
      <c r="H238">
        <v>0</v>
      </c>
      <c r="I238">
        <v>0</v>
      </c>
      <c r="J238">
        <v>0</v>
      </c>
      <c r="K238">
        <v>0</v>
      </c>
      <c r="L238">
        <v>0</v>
      </c>
      <c r="M238">
        <v>0</v>
      </c>
      <c r="N238">
        <v>1</v>
      </c>
      <c r="O238">
        <v>0</v>
      </c>
      <c r="P238">
        <v>0</v>
      </c>
      <c r="Q238">
        <v>0</v>
      </c>
      <c r="R238">
        <v>0</v>
      </c>
      <c r="S238">
        <v>0</v>
      </c>
      <c r="T238">
        <v>0</v>
      </c>
      <c r="U238">
        <v>0</v>
      </c>
      <c r="V238">
        <v>0</v>
      </c>
      <c r="W238">
        <v>0</v>
      </c>
      <c r="X238">
        <v>0</v>
      </c>
      <c r="Y238">
        <v>0</v>
      </c>
      <c r="Z238" s="7">
        <f>SUM(Table18[[#This Row],[IGSR/1000 Genomes]:[RefSeq]])</f>
        <v>1</v>
      </c>
    </row>
    <row r="239" spans="1:26" x14ac:dyDescent="0.25">
      <c r="A239" t="s">
        <v>3488</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1</v>
      </c>
      <c r="W239">
        <v>0</v>
      </c>
      <c r="X239">
        <v>0</v>
      </c>
      <c r="Y239">
        <v>0</v>
      </c>
      <c r="Z239" s="7">
        <f>SUM(Table18[[#This Row],[IGSR/1000 Genomes]:[RefSeq]])</f>
        <v>1</v>
      </c>
    </row>
    <row r="240" spans="1:26" x14ac:dyDescent="0.25">
      <c r="A240" t="s">
        <v>676</v>
      </c>
      <c r="B240">
        <v>0</v>
      </c>
      <c r="C240">
        <v>0</v>
      </c>
      <c r="D240">
        <v>0</v>
      </c>
      <c r="E240">
        <v>0</v>
      </c>
      <c r="F240">
        <v>0</v>
      </c>
      <c r="G240">
        <v>0</v>
      </c>
      <c r="H240">
        <v>0</v>
      </c>
      <c r="I240">
        <v>0</v>
      </c>
      <c r="J240">
        <v>1</v>
      </c>
      <c r="K240">
        <v>0</v>
      </c>
      <c r="L240">
        <v>0</v>
      </c>
      <c r="M240">
        <v>0</v>
      </c>
      <c r="N240">
        <v>0</v>
      </c>
      <c r="O240">
        <v>0</v>
      </c>
      <c r="P240">
        <v>0</v>
      </c>
      <c r="Q240">
        <v>0</v>
      </c>
      <c r="R240">
        <v>0</v>
      </c>
      <c r="S240">
        <v>0</v>
      </c>
      <c r="T240">
        <v>0</v>
      </c>
      <c r="U240">
        <v>0</v>
      </c>
      <c r="V240">
        <v>0</v>
      </c>
      <c r="W240">
        <v>0</v>
      </c>
      <c r="X240">
        <v>0</v>
      </c>
      <c r="Y240">
        <v>0</v>
      </c>
      <c r="Z240" s="7">
        <f>SUM(Table18[[#This Row],[IGSR/1000 Genomes]:[RefSeq]])</f>
        <v>1</v>
      </c>
    </row>
    <row r="241" spans="1:26" x14ac:dyDescent="0.25">
      <c r="A241" t="s">
        <v>4013</v>
      </c>
      <c r="B241">
        <v>0</v>
      </c>
      <c r="C241">
        <v>0</v>
      </c>
      <c r="D241">
        <v>0</v>
      </c>
      <c r="E241">
        <v>0</v>
      </c>
      <c r="F241">
        <v>0</v>
      </c>
      <c r="G241">
        <v>0</v>
      </c>
      <c r="H241">
        <v>0</v>
      </c>
      <c r="I241">
        <v>0</v>
      </c>
      <c r="J241">
        <v>5</v>
      </c>
      <c r="K241">
        <v>0</v>
      </c>
      <c r="L241">
        <v>0</v>
      </c>
      <c r="M241">
        <v>0</v>
      </c>
      <c r="N241">
        <v>0</v>
      </c>
      <c r="O241">
        <v>0</v>
      </c>
      <c r="P241">
        <v>3</v>
      </c>
      <c r="Q241">
        <v>0</v>
      </c>
      <c r="R241">
        <v>0</v>
      </c>
      <c r="S241">
        <v>0</v>
      </c>
      <c r="T241">
        <v>0</v>
      </c>
      <c r="U241">
        <v>0</v>
      </c>
      <c r="V241">
        <v>0</v>
      </c>
      <c r="W241">
        <v>0</v>
      </c>
      <c r="X241">
        <v>0</v>
      </c>
      <c r="Y241">
        <v>0</v>
      </c>
      <c r="Z241" s="7">
        <f>SUM(Table18[[#This Row],[IGSR/1000 Genomes]:[RefSeq]])</f>
        <v>8</v>
      </c>
    </row>
    <row r="242" spans="1:26" x14ac:dyDescent="0.25">
      <c r="A242" t="s">
        <v>2030</v>
      </c>
      <c r="B242">
        <v>0</v>
      </c>
      <c r="C242">
        <v>0</v>
      </c>
      <c r="D242">
        <v>0</v>
      </c>
      <c r="E242">
        <v>0</v>
      </c>
      <c r="F242">
        <v>0</v>
      </c>
      <c r="G242">
        <v>0</v>
      </c>
      <c r="H242">
        <v>0</v>
      </c>
      <c r="I242">
        <v>0</v>
      </c>
      <c r="J242">
        <v>2</v>
      </c>
      <c r="K242">
        <v>0</v>
      </c>
      <c r="L242">
        <v>0</v>
      </c>
      <c r="M242">
        <v>0</v>
      </c>
      <c r="N242">
        <v>0</v>
      </c>
      <c r="O242">
        <v>0</v>
      </c>
      <c r="P242">
        <v>0</v>
      </c>
      <c r="Q242">
        <v>0</v>
      </c>
      <c r="R242">
        <v>0</v>
      </c>
      <c r="S242">
        <v>0</v>
      </c>
      <c r="T242">
        <v>0</v>
      </c>
      <c r="U242">
        <v>0</v>
      </c>
      <c r="V242">
        <v>0</v>
      </c>
      <c r="W242">
        <v>0</v>
      </c>
      <c r="X242">
        <v>0</v>
      </c>
      <c r="Y242">
        <v>0</v>
      </c>
      <c r="Z242" s="7">
        <f>SUM(Table18[[#This Row],[IGSR/1000 Genomes]:[RefSeq]])</f>
        <v>2</v>
      </c>
    </row>
    <row r="243" spans="1:26" x14ac:dyDescent="0.25">
      <c r="A243" t="s">
        <v>5835</v>
      </c>
      <c r="B243">
        <v>0</v>
      </c>
      <c r="C243">
        <v>0</v>
      </c>
      <c r="D243">
        <v>0</v>
      </c>
      <c r="E243">
        <v>0</v>
      </c>
      <c r="F243">
        <v>0</v>
      </c>
      <c r="G243">
        <v>0</v>
      </c>
      <c r="H243">
        <v>0</v>
      </c>
      <c r="I243">
        <v>0</v>
      </c>
      <c r="J243">
        <v>0</v>
      </c>
      <c r="K243">
        <v>0</v>
      </c>
      <c r="L243">
        <v>0</v>
      </c>
      <c r="M243">
        <v>0</v>
      </c>
      <c r="N243">
        <v>0</v>
      </c>
      <c r="O243">
        <v>0</v>
      </c>
      <c r="P243">
        <v>1</v>
      </c>
      <c r="Q243">
        <v>0</v>
      </c>
      <c r="R243">
        <v>0</v>
      </c>
      <c r="S243">
        <v>0</v>
      </c>
      <c r="T243">
        <v>0</v>
      </c>
      <c r="U243">
        <v>0</v>
      </c>
      <c r="V243">
        <v>0</v>
      </c>
      <c r="W243">
        <v>0</v>
      </c>
      <c r="X243">
        <v>0</v>
      </c>
      <c r="Y243">
        <v>0</v>
      </c>
      <c r="Z243" s="7">
        <f>SUM(Table18[[#This Row],[IGSR/1000 Genomes]:[RefSeq]])</f>
        <v>1</v>
      </c>
    </row>
    <row r="244" spans="1:26" x14ac:dyDescent="0.25">
      <c r="A244" t="s">
        <v>3171</v>
      </c>
      <c r="B244">
        <v>0</v>
      </c>
      <c r="C244">
        <v>0</v>
      </c>
      <c r="D244">
        <v>0</v>
      </c>
      <c r="E244">
        <v>0</v>
      </c>
      <c r="F244">
        <v>0</v>
      </c>
      <c r="G244">
        <v>0</v>
      </c>
      <c r="H244">
        <v>0</v>
      </c>
      <c r="I244">
        <v>0</v>
      </c>
      <c r="J244">
        <v>1</v>
      </c>
      <c r="K244">
        <v>0</v>
      </c>
      <c r="L244">
        <v>0</v>
      </c>
      <c r="M244">
        <v>0</v>
      </c>
      <c r="N244">
        <v>0</v>
      </c>
      <c r="O244">
        <v>0</v>
      </c>
      <c r="P244">
        <v>0</v>
      </c>
      <c r="Q244">
        <v>0</v>
      </c>
      <c r="R244">
        <v>0</v>
      </c>
      <c r="S244">
        <v>0</v>
      </c>
      <c r="T244">
        <v>0</v>
      </c>
      <c r="U244">
        <v>0</v>
      </c>
      <c r="V244">
        <v>0</v>
      </c>
      <c r="W244">
        <v>0</v>
      </c>
      <c r="X244">
        <v>0</v>
      </c>
      <c r="Y244">
        <v>0</v>
      </c>
      <c r="Z244" s="7">
        <f>SUM(Table18[[#This Row],[IGSR/1000 Genomes]:[RefSeq]])</f>
        <v>1</v>
      </c>
    </row>
    <row r="245" spans="1:26" x14ac:dyDescent="0.25">
      <c r="A245" t="s">
        <v>3196</v>
      </c>
      <c r="B245">
        <v>0</v>
      </c>
      <c r="C245">
        <v>0</v>
      </c>
      <c r="D245">
        <v>0</v>
      </c>
      <c r="E245">
        <v>0</v>
      </c>
      <c r="F245">
        <v>0</v>
      </c>
      <c r="G245">
        <v>0</v>
      </c>
      <c r="H245">
        <v>0</v>
      </c>
      <c r="I245">
        <v>0</v>
      </c>
      <c r="J245">
        <v>5</v>
      </c>
      <c r="K245">
        <v>0</v>
      </c>
      <c r="L245">
        <v>0</v>
      </c>
      <c r="M245">
        <v>0</v>
      </c>
      <c r="N245">
        <v>0</v>
      </c>
      <c r="O245">
        <v>0</v>
      </c>
      <c r="P245">
        <v>0</v>
      </c>
      <c r="Q245">
        <v>0</v>
      </c>
      <c r="R245">
        <v>0</v>
      </c>
      <c r="S245">
        <v>0</v>
      </c>
      <c r="T245">
        <v>0</v>
      </c>
      <c r="U245">
        <v>0</v>
      </c>
      <c r="V245">
        <v>0</v>
      </c>
      <c r="W245">
        <v>0</v>
      </c>
      <c r="X245">
        <v>0</v>
      </c>
      <c r="Y245">
        <v>0</v>
      </c>
      <c r="Z245" s="7">
        <f>SUM(Table18[[#This Row],[IGSR/1000 Genomes]:[RefSeq]])</f>
        <v>5</v>
      </c>
    </row>
    <row r="246" spans="1:26" x14ac:dyDescent="0.25">
      <c r="A246" t="s">
        <v>3833</v>
      </c>
      <c r="B246">
        <v>0</v>
      </c>
      <c r="C246">
        <v>0</v>
      </c>
      <c r="D246">
        <v>1</v>
      </c>
      <c r="E246">
        <v>0</v>
      </c>
      <c r="F246">
        <v>0</v>
      </c>
      <c r="G246">
        <v>0</v>
      </c>
      <c r="H246">
        <v>0</v>
      </c>
      <c r="I246">
        <v>0</v>
      </c>
      <c r="J246">
        <v>0</v>
      </c>
      <c r="K246">
        <v>0</v>
      </c>
      <c r="L246">
        <v>0</v>
      </c>
      <c r="M246">
        <v>0</v>
      </c>
      <c r="N246">
        <v>0</v>
      </c>
      <c r="O246">
        <v>0</v>
      </c>
      <c r="P246">
        <v>10</v>
      </c>
      <c r="Q246">
        <v>0</v>
      </c>
      <c r="R246">
        <v>0</v>
      </c>
      <c r="S246">
        <v>0</v>
      </c>
      <c r="T246">
        <v>0</v>
      </c>
      <c r="U246">
        <v>0</v>
      </c>
      <c r="V246">
        <v>0</v>
      </c>
      <c r="W246">
        <v>0</v>
      </c>
      <c r="X246">
        <v>0</v>
      </c>
      <c r="Y246">
        <v>0</v>
      </c>
      <c r="Z246" s="7">
        <f>SUM(Table18[[#This Row],[IGSR/1000 Genomes]:[RefSeq]])</f>
        <v>11</v>
      </c>
    </row>
    <row r="247" spans="1:26" x14ac:dyDescent="0.25">
      <c r="A247" t="s">
        <v>1729</v>
      </c>
      <c r="B247">
        <v>0</v>
      </c>
      <c r="C247">
        <v>0</v>
      </c>
      <c r="D247">
        <v>0</v>
      </c>
      <c r="E247">
        <v>0</v>
      </c>
      <c r="F247">
        <v>0</v>
      </c>
      <c r="G247">
        <v>0</v>
      </c>
      <c r="H247">
        <v>0</v>
      </c>
      <c r="I247">
        <v>0</v>
      </c>
      <c r="J247">
        <v>1</v>
      </c>
      <c r="K247">
        <v>0</v>
      </c>
      <c r="L247">
        <v>0</v>
      </c>
      <c r="M247">
        <v>0</v>
      </c>
      <c r="N247">
        <v>0</v>
      </c>
      <c r="O247">
        <v>0</v>
      </c>
      <c r="P247">
        <v>0</v>
      </c>
      <c r="Q247">
        <v>0</v>
      </c>
      <c r="R247">
        <v>0</v>
      </c>
      <c r="S247">
        <v>0</v>
      </c>
      <c r="T247">
        <v>0</v>
      </c>
      <c r="U247">
        <v>0</v>
      </c>
      <c r="V247">
        <v>0</v>
      </c>
      <c r="W247">
        <v>0</v>
      </c>
      <c r="X247">
        <v>0</v>
      </c>
      <c r="Y247">
        <v>0</v>
      </c>
      <c r="Z247" s="7">
        <f>SUM(Table18[[#This Row],[IGSR/1000 Genomes]:[RefSeq]])</f>
        <v>1</v>
      </c>
    </row>
    <row r="248" spans="1:26" x14ac:dyDescent="0.25">
      <c r="A248" t="s">
        <v>2928</v>
      </c>
      <c r="B248">
        <v>0</v>
      </c>
      <c r="C248">
        <v>0</v>
      </c>
      <c r="D248">
        <v>0</v>
      </c>
      <c r="E248">
        <v>0</v>
      </c>
      <c r="F248">
        <v>0</v>
      </c>
      <c r="G248">
        <v>0</v>
      </c>
      <c r="H248">
        <v>0</v>
      </c>
      <c r="I248">
        <v>0</v>
      </c>
      <c r="J248">
        <v>1</v>
      </c>
      <c r="K248">
        <v>0</v>
      </c>
      <c r="L248">
        <v>0</v>
      </c>
      <c r="M248">
        <v>0</v>
      </c>
      <c r="N248">
        <v>0</v>
      </c>
      <c r="O248">
        <v>0</v>
      </c>
      <c r="P248">
        <v>0</v>
      </c>
      <c r="Q248">
        <v>0</v>
      </c>
      <c r="R248">
        <v>0</v>
      </c>
      <c r="S248">
        <v>0</v>
      </c>
      <c r="T248">
        <v>0</v>
      </c>
      <c r="U248">
        <v>0</v>
      </c>
      <c r="V248">
        <v>0</v>
      </c>
      <c r="W248">
        <v>0</v>
      </c>
      <c r="X248">
        <v>0</v>
      </c>
      <c r="Y248">
        <v>0</v>
      </c>
      <c r="Z248" s="7">
        <f>SUM(Table18[[#This Row],[IGSR/1000 Genomes]:[RefSeq]])</f>
        <v>1</v>
      </c>
    </row>
    <row r="249" spans="1:26" x14ac:dyDescent="0.25">
      <c r="A249" t="s">
        <v>2163</v>
      </c>
      <c r="B249">
        <v>0</v>
      </c>
      <c r="C249">
        <v>0</v>
      </c>
      <c r="D249">
        <v>0</v>
      </c>
      <c r="E249">
        <v>0</v>
      </c>
      <c r="F249">
        <v>0</v>
      </c>
      <c r="G249">
        <v>0</v>
      </c>
      <c r="H249">
        <v>0</v>
      </c>
      <c r="I249">
        <v>0</v>
      </c>
      <c r="J249">
        <v>0</v>
      </c>
      <c r="K249">
        <v>0</v>
      </c>
      <c r="L249">
        <v>0</v>
      </c>
      <c r="M249">
        <v>0</v>
      </c>
      <c r="N249">
        <v>0</v>
      </c>
      <c r="O249">
        <v>0</v>
      </c>
      <c r="P249">
        <v>0</v>
      </c>
      <c r="Q249">
        <v>0</v>
      </c>
      <c r="R249">
        <v>0</v>
      </c>
      <c r="S249">
        <v>0</v>
      </c>
      <c r="T249">
        <v>0</v>
      </c>
      <c r="U249">
        <v>2</v>
      </c>
      <c r="V249">
        <v>0</v>
      </c>
      <c r="W249">
        <v>0</v>
      </c>
      <c r="X249">
        <v>0</v>
      </c>
      <c r="Y249">
        <v>0</v>
      </c>
      <c r="Z249" s="7">
        <f>SUM(Table18[[#This Row],[IGSR/1000 Genomes]:[RefSeq]])</f>
        <v>2</v>
      </c>
    </row>
    <row r="250" spans="1:26" x14ac:dyDescent="0.25">
      <c r="A250" t="s">
        <v>3636</v>
      </c>
      <c r="B250">
        <v>8</v>
      </c>
      <c r="C250">
        <v>0</v>
      </c>
      <c r="D250">
        <v>0</v>
      </c>
      <c r="E250">
        <v>0</v>
      </c>
      <c r="F250">
        <v>0</v>
      </c>
      <c r="G250">
        <v>0</v>
      </c>
      <c r="H250">
        <v>0</v>
      </c>
      <c r="I250">
        <v>0</v>
      </c>
      <c r="J250">
        <v>1</v>
      </c>
      <c r="K250">
        <v>0</v>
      </c>
      <c r="L250">
        <v>0</v>
      </c>
      <c r="M250">
        <v>0</v>
      </c>
      <c r="N250">
        <v>0</v>
      </c>
      <c r="O250">
        <v>0</v>
      </c>
      <c r="P250">
        <v>0</v>
      </c>
      <c r="Q250">
        <v>0</v>
      </c>
      <c r="R250">
        <v>0</v>
      </c>
      <c r="S250">
        <v>0</v>
      </c>
      <c r="T250">
        <v>0</v>
      </c>
      <c r="U250">
        <v>0</v>
      </c>
      <c r="V250">
        <v>0</v>
      </c>
      <c r="W250">
        <v>0</v>
      </c>
      <c r="X250">
        <v>0</v>
      </c>
      <c r="Y250">
        <v>0</v>
      </c>
      <c r="Z250" s="7">
        <f>SUM(Table18[[#This Row],[IGSR/1000 Genomes]:[RefSeq]])</f>
        <v>9</v>
      </c>
    </row>
    <row r="251" spans="1:26" x14ac:dyDescent="0.25">
      <c r="A251" t="s">
        <v>610</v>
      </c>
      <c r="B251">
        <v>0</v>
      </c>
      <c r="C251">
        <v>0</v>
      </c>
      <c r="D251">
        <v>0</v>
      </c>
      <c r="E251">
        <v>0</v>
      </c>
      <c r="F251">
        <v>0</v>
      </c>
      <c r="G251">
        <v>0</v>
      </c>
      <c r="H251">
        <v>0</v>
      </c>
      <c r="I251">
        <v>0</v>
      </c>
      <c r="J251">
        <v>1</v>
      </c>
      <c r="K251">
        <v>0</v>
      </c>
      <c r="L251">
        <v>0</v>
      </c>
      <c r="M251">
        <v>0</v>
      </c>
      <c r="N251">
        <v>0</v>
      </c>
      <c r="O251">
        <v>0</v>
      </c>
      <c r="P251">
        <v>0</v>
      </c>
      <c r="Q251">
        <v>0</v>
      </c>
      <c r="R251">
        <v>0</v>
      </c>
      <c r="S251">
        <v>0</v>
      </c>
      <c r="T251">
        <v>0</v>
      </c>
      <c r="U251">
        <v>0</v>
      </c>
      <c r="V251">
        <v>0</v>
      </c>
      <c r="W251">
        <v>0</v>
      </c>
      <c r="X251">
        <v>0</v>
      </c>
      <c r="Y251">
        <v>0</v>
      </c>
      <c r="Z251" s="7">
        <f>SUM(Table18[[#This Row],[IGSR/1000 Genomes]:[RefSeq]])</f>
        <v>1</v>
      </c>
    </row>
    <row r="252" spans="1:26" x14ac:dyDescent="0.25">
      <c r="A252" t="s">
        <v>1712</v>
      </c>
      <c r="B252">
        <v>0</v>
      </c>
      <c r="C252">
        <v>0</v>
      </c>
      <c r="D252">
        <v>0</v>
      </c>
      <c r="E252">
        <v>0</v>
      </c>
      <c r="F252">
        <v>0</v>
      </c>
      <c r="G252">
        <v>0</v>
      </c>
      <c r="H252">
        <v>0</v>
      </c>
      <c r="I252">
        <v>0</v>
      </c>
      <c r="J252">
        <v>0</v>
      </c>
      <c r="K252">
        <v>0</v>
      </c>
      <c r="L252">
        <v>0</v>
      </c>
      <c r="M252">
        <v>0</v>
      </c>
      <c r="N252">
        <v>0</v>
      </c>
      <c r="O252">
        <v>0</v>
      </c>
      <c r="P252">
        <v>0</v>
      </c>
      <c r="Q252">
        <v>0</v>
      </c>
      <c r="R252">
        <v>0</v>
      </c>
      <c r="S252">
        <v>0</v>
      </c>
      <c r="T252">
        <v>0</v>
      </c>
      <c r="U252">
        <v>1</v>
      </c>
      <c r="V252">
        <v>0</v>
      </c>
      <c r="W252">
        <v>0</v>
      </c>
      <c r="X252">
        <v>0</v>
      </c>
      <c r="Y252">
        <v>0</v>
      </c>
      <c r="Z252" s="7">
        <f>SUM(Table18[[#This Row],[IGSR/1000 Genomes]:[RefSeq]])</f>
        <v>1</v>
      </c>
    </row>
    <row r="253" spans="1:26" x14ac:dyDescent="0.25">
      <c r="A253" t="s">
        <v>2785</v>
      </c>
      <c r="B253">
        <v>0</v>
      </c>
      <c r="C253">
        <v>0</v>
      </c>
      <c r="D253">
        <v>0</v>
      </c>
      <c r="E253">
        <v>0</v>
      </c>
      <c r="F253">
        <v>0</v>
      </c>
      <c r="G253">
        <v>0</v>
      </c>
      <c r="H253">
        <v>0</v>
      </c>
      <c r="I253">
        <v>0</v>
      </c>
      <c r="J253">
        <v>1</v>
      </c>
      <c r="K253">
        <v>0</v>
      </c>
      <c r="L253">
        <v>0</v>
      </c>
      <c r="M253">
        <v>0</v>
      </c>
      <c r="N253">
        <v>0</v>
      </c>
      <c r="O253">
        <v>0</v>
      </c>
      <c r="P253">
        <v>0</v>
      </c>
      <c r="Q253">
        <v>0</v>
      </c>
      <c r="R253">
        <v>0</v>
      </c>
      <c r="S253">
        <v>0</v>
      </c>
      <c r="T253">
        <v>0</v>
      </c>
      <c r="U253">
        <v>0</v>
      </c>
      <c r="V253">
        <v>0</v>
      </c>
      <c r="W253">
        <v>1</v>
      </c>
      <c r="X253">
        <v>0</v>
      </c>
      <c r="Y253">
        <v>0</v>
      </c>
      <c r="Z253" s="7">
        <f>SUM(Table18[[#This Row],[IGSR/1000 Genomes]:[RefSeq]])</f>
        <v>2</v>
      </c>
    </row>
    <row r="254" spans="1:26" x14ac:dyDescent="0.25">
      <c r="A254" t="s">
        <v>1805</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2</v>
      </c>
      <c r="W254">
        <v>0</v>
      </c>
      <c r="X254">
        <v>0</v>
      </c>
      <c r="Y254">
        <v>0</v>
      </c>
      <c r="Z254" s="7">
        <f>SUM(Table18[[#This Row],[IGSR/1000 Genomes]:[RefSeq]])</f>
        <v>2</v>
      </c>
    </row>
    <row r="255" spans="1:26" x14ac:dyDescent="0.25">
      <c r="A255" t="s">
        <v>2267</v>
      </c>
      <c r="B255">
        <v>0</v>
      </c>
      <c r="C255">
        <v>0</v>
      </c>
      <c r="D255">
        <v>1</v>
      </c>
      <c r="E255">
        <v>0</v>
      </c>
      <c r="F255">
        <v>0</v>
      </c>
      <c r="G255">
        <v>0</v>
      </c>
      <c r="H255">
        <v>0</v>
      </c>
      <c r="I255">
        <v>0</v>
      </c>
      <c r="J255">
        <v>0</v>
      </c>
      <c r="K255">
        <v>0</v>
      </c>
      <c r="L255">
        <v>0</v>
      </c>
      <c r="M255">
        <v>0</v>
      </c>
      <c r="N255">
        <v>0</v>
      </c>
      <c r="O255">
        <v>0</v>
      </c>
      <c r="P255">
        <v>0</v>
      </c>
      <c r="Q255">
        <v>0</v>
      </c>
      <c r="R255">
        <v>0</v>
      </c>
      <c r="S255">
        <v>0</v>
      </c>
      <c r="T255">
        <v>0</v>
      </c>
      <c r="U255">
        <v>1</v>
      </c>
      <c r="V255">
        <v>0</v>
      </c>
      <c r="W255">
        <v>0</v>
      </c>
      <c r="X255">
        <v>0</v>
      </c>
      <c r="Y255">
        <v>0</v>
      </c>
      <c r="Z255" s="7">
        <f>SUM(Table18[[#This Row],[IGSR/1000 Genomes]:[RefSeq]])</f>
        <v>2</v>
      </c>
    </row>
    <row r="256" spans="1:26" x14ac:dyDescent="0.25">
      <c r="A256" t="s">
        <v>3179</v>
      </c>
      <c r="B256">
        <v>0</v>
      </c>
      <c r="C256">
        <v>0</v>
      </c>
      <c r="D256">
        <v>0</v>
      </c>
      <c r="E256">
        <v>0</v>
      </c>
      <c r="F256">
        <v>0</v>
      </c>
      <c r="G256">
        <v>0</v>
      </c>
      <c r="H256">
        <v>0</v>
      </c>
      <c r="I256">
        <v>0</v>
      </c>
      <c r="J256">
        <v>1</v>
      </c>
      <c r="K256">
        <v>0</v>
      </c>
      <c r="L256">
        <v>0</v>
      </c>
      <c r="M256">
        <v>0</v>
      </c>
      <c r="N256">
        <v>0</v>
      </c>
      <c r="O256">
        <v>0</v>
      </c>
      <c r="P256">
        <v>0</v>
      </c>
      <c r="Q256">
        <v>0</v>
      </c>
      <c r="R256">
        <v>0</v>
      </c>
      <c r="S256">
        <v>0</v>
      </c>
      <c r="T256">
        <v>0</v>
      </c>
      <c r="U256">
        <v>0</v>
      </c>
      <c r="V256">
        <v>0</v>
      </c>
      <c r="W256">
        <v>0</v>
      </c>
      <c r="X256">
        <v>0</v>
      </c>
      <c r="Y256">
        <v>0</v>
      </c>
      <c r="Z256" s="7">
        <f>SUM(Table18[[#This Row],[IGSR/1000 Genomes]:[RefSeq]])</f>
        <v>1</v>
      </c>
    </row>
    <row r="257" spans="1:26" x14ac:dyDescent="0.25">
      <c r="A257" t="s">
        <v>189</v>
      </c>
      <c r="B257">
        <v>0</v>
      </c>
      <c r="C257">
        <v>0</v>
      </c>
      <c r="D257">
        <v>0</v>
      </c>
      <c r="E257">
        <v>0</v>
      </c>
      <c r="F257">
        <v>0</v>
      </c>
      <c r="G257">
        <v>0</v>
      </c>
      <c r="H257">
        <v>0</v>
      </c>
      <c r="I257">
        <v>0</v>
      </c>
      <c r="J257">
        <v>6</v>
      </c>
      <c r="K257">
        <v>0</v>
      </c>
      <c r="L257">
        <v>0</v>
      </c>
      <c r="M257">
        <v>0</v>
      </c>
      <c r="N257">
        <v>0</v>
      </c>
      <c r="O257">
        <v>0</v>
      </c>
      <c r="P257">
        <v>0</v>
      </c>
      <c r="Q257">
        <v>0</v>
      </c>
      <c r="R257">
        <v>0</v>
      </c>
      <c r="S257">
        <v>0</v>
      </c>
      <c r="T257">
        <v>0</v>
      </c>
      <c r="U257">
        <v>0</v>
      </c>
      <c r="V257">
        <v>0</v>
      </c>
      <c r="W257">
        <v>0</v>
      </c>
      <c r="X257">
        <v>0</v>
      </c>
      <c r="Y257">
        <v>0</v>
      </c>
      <c r="Z257" s="7">
        <f>SUM(Table18[[#This Row],[IGSR/1000 Genomes]:[RefSeq]])</f>
        <v>6</v>
      </c>
    </row>
    <row r="258" spans="1:26" x14ac:dyDescent="0.25">
      <c r="A258" t="s">
        <v>4670</v>
      </c>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1</v>
      </c>
      <c r="W258">
        <v>0</v>
      </c>
      <c r="X258">
        <v>0</v>
      </c>
      <c r="Y258">
        <v>0</v>
      </c>
      <c r="Z258" s="7">
        <f>SUM(Table18[[#This Row],[IGSR/1000 Genomes]:[RefSeq]])</f>
        <v>1</v>
      </c>
    </row>
    <row r="259" spans="1:26" x14ac:dyDescent="0.25">
      <c r="A259" t="s">
        <v>2251</v>
      </c>
      <c r="B259">
        <v>0</v>
      </c>
      <c r="C259">
        <v>0</v>
      </c>
      <c r="D259">
        <v>0</v>
      </c>
      <c r="E259">
        <v>0</v>
      </c>
      <c r="F259">
        <v>0</v>
      </c>
      <c r="G259">
        <v>0</v>
      </c>
      <c r="H259">
        <v>0</v>
      </c>
      <c r="I259">
        <v>0</v>
      </c>
      <c r="J259">
        <v>0</v>
      </c>
      <c r="K259">
        <v>0</v>
      </c>
      <c r="L259">
        <v>0</v>
      </c>
      <c r="M259">
        <v>0</v>
      </c>
      <c r="N259">
        <v>0</v>
      </c>
      <c r="O259">
        <v>0</v>
      </c>
      <c r="P259">
        <v>0</v>
      </c>
      <c r="Q259">
        <v>0</v>
      </c>
      <c r="R259">
        <v>0</v>
      </c>
      <c r="S259">
        <v>0</v>
      </c>
      <c r="T259">
        <v>0</v>
      </c>
      <c r="U259">
        <v>3</v>
      </c>
      <c r="V259">
        <v>0</v>
      </c>
      <c r="W259">
        <v>0</v>
      </c>
      <c r="X259">
        <v>0</v>
      </c>
      <c r="Y259">
        <v>0</v>
      </c>
      <c r="Z259" s="7">
        <f>SUM(Table18[[#This Row],[IGSR/1000 Genomes]:[RefSeq]])</f>
        <v>3</v>
      </c>
    </row>
    <row r="260" spans="1:26" x14ac:dyDescent="0.25">
      <c r="A260" t="s">
        <v>3079</v>
      </c>
      <c r="B260">
        <v>0</v>
      </c>
      <c r="C260">
        <v>0</v>
      </c>
      <c r="D260">
        <v>0</v>
      </c>
      <c r="E260">
        <v>0</v>
      </c>
      <c r="F260">
        <v>0</v>
      </c>
      <c r="G260">
        <v>0</v>
      </c>
      <c r="H260">
        <v>0</v>
      </c>
      <c r="I260">
        <v>0</v>
      </c>
      <c r="J260">
        <v>0</v>
      </c>
      <c r="K260">
        <v>0</v>
      </c>
      <c r="L260">
        <v>0</v>
      </c>
      <c r="M260">
        <v>0</v>
      </c>
      <c r="N260">
        <v>0</v>
      </c>
      <c r="O260">
        <v>0</v>
      </c>
      <c r="P260">
        <v>0</v>
      </c>
      <c r="Q260">
        <v>0</v>
      </c>
      <c r="R260">
        <v>0</v>
      </c>
      <c r="S260">
        <v>0</v>
      </c>
      <c r="T260">
        <v>0</v>
      </c>
      <c r="U260">
        <v>1</v>
      </c>
      <c r="V260">
        <v>0</v>
      </c>
      <c r="W260">
        <v>0</v>
      </c>
      <c r="X260">
        <v>0</v>
      </c>
      <c r="Y260">
        <v>0</v>
      </c>
      <c r="Z260" s="7">
        <f>SUM(Table18[[#This Row],[IGSR/1000 Genomes]:[RefSeq]])</f>
        <v>1</v>
      </c>
    </row>
    <row r="261" spans="1:26" x14ac:dyDescent="0.25">
      <c r="A261" t="s">
        <v>4427</v>
      </c>
      <c r="B261">
        <v>0</v>
      </c>
      <c r="C261">
        <v>0</v>
      </c>
      <c r="D261">
        <v>0</v>
      </c>
      <c r="E261">
        <v>0</v>
      </c>
      <c r="F261">
        <v>0</v>
      </c>
      <c r="G261">
        <v>0</v>
      </c>
      <c r="H261">
        <v>0</v>
      </c>
      <c r="I261">
        <v>0</v>
      </c>
      <c r="J261">
        <v>4</v>
      </c>
      <c r="K261">
        <v>0</v>
      </c>
      <c r="L261">
        <v>0</v>
      </c>
      <c r="M261">
        <v>0</v>
      </c>
      <c r="N261">
        <v>0</v>
      </c>
      <c r="O261">
        <v>0</v>
      </c>
      <c r="P261">
        <v>0</v>
      </c>
      <c r="Q261">
        <v>0</v>
      </c>
      <c r="R261">
        <v>0</v>
      </c>
      <c r="S261">
        <v>0</v>
      </c>
      <c r="T261">
        <v>0</v>
      </c>
      <c r="U261">
        <v>0</v>
      </c>
      <c r="V261">
        <v>0</v>
      </c>
      <c r="W261">
        <v>0</v>
      </c>
      <c r="X261">
        <v>0</v>
      </c>
      <c r="Y261">
        <v>0</v>
      </c>
      <c r="Z261" s="7">
        <f>SUM(Table18[[#This Row],[IGSR/1000 Genomes]:[RefSeq]])</f>
        <v>4</v>
      </c>
    </row>
    <row r="262" spans="1:26" x14ac:dyDescent="0.25">
      <c r="A262" t="s">
        <v>4821</v>
      </c>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4</v>
      </c>
      <c r="Y262">
        <v>0</v>
      </c>
      <c r="Z262" s="7">
        <f>SUM(Table18[[#This Row],[IGSR/1000 Genomes]:[RefSeq]])</f>
        <v>4</v>
      </c>
    </row>
    <row r="263" spans="1:26" x14ac:dyDescent="0.25">
      <c r="A263" t="s">
        <v>3617</v>
      </c>
      <c r="B263">
        <v>0</v>
      </c>
      <c r="C263">
        <v>0</v>
      </c>
      <c r="D263">
        <v>0</v>
      </c>
      <c r="E263">
        <v>0</v>
      </c>
      <c r="F263">
        <v>0</v>
      </c>
      <c r="G263">
        <v>0</v>
      </c>
      <c r="H263">
        <v>0</v>
      </c>
      <c r="I263">
        <v>0</v>
      </c>
      <c r="J263">
        <v>0</v>
      </c>
      <c r="K263">
        <v>0</v>
      </c>
      <c r="L263">
        <v>0</v>
      </c>
      <c r="M263">
        <v>0</v>
      </c>
      <c r="N263">
        <v>1</v>
      </c>
      <c r="O263">
        <v>0</v>
      </c>
      <c r="P263">
        <v>0</v>
      </c>
      <c r="Q263">
        <v>0</v>
      </c>
      <c r="R263">
        <v>0</v>
      </c>
      <c r="S263">
        <v>0</v>
      </c>
      <c r="T263">
        <v>0</v>
      </c>
      <c r="U263">
        <v>0</v>
      </c>
      <c r="V263">
        <v>1</v>
      </c>
      <c r="W263">
        <v>0</v>
      </c>
      <c r="X263">
        <v>0</v>
      </c>
      <c r="Y263">
        <v>0</v>
      </c>
      <c r="Z263" s="7">
        <f>SUM(Table18[[#This Row],[IGSR/1000 Genomes]:[RefSeq]])</f>
        <v>2</v>
      </c>
    </row>
    <row r="264" spans="1:26" x14ac:dyDescent="0.25">
      <c r="A264" t="s">
        <v>4134</v>
      </c>
      <c r="B264">
        <v>0</v>
      </c>
      <c r="C264">
        <v>0</v>
      </c>
      <c r="D264">
        <v>0</v>
      </c>
      <c r="E264">
        <v>0</v>
      </c>
      <c r="F264">
        <v>0</v>
      </c>
      <c r="G264">
        <v>0</v>
      </c>
      <c r="H264">
        <v>0</v>
      </c>
      <c r="I264">
        <v>0</v>
      </c>
      <c r="J264">
        <v>2</v>
      </c>
      <c r="K264">
        <v>0</v>
      </c>
      <c r="L264">
        <v>0</v>
      </c>
      <c r="M264">
        <v>0</v>
      </c>
      <c r="N264">
        <v>0</v>
      </c>
      <c r="O264">
        <v>0</v>
      </c>
      <c r="P264">
        <v>0</v>
      </c>
      <c r="Q264">
        <v>0</v>
      </c>
      <c r="R264">
        <v>0</v>
      </c>
      <c r="S264">
        <v>0</v>
      </c>
      <c r="T264">
        <v>0</v>
      </c>
      <c r="U264">
        <v>0</v>
      </c>
      <c r="V264">
        <v>0</v>
      </c>
      <c r="W264">
        <v>0</v>
      </c>
      <c r="X264">
        <v>0</v>
      </c>
      <c r="Y264">
        <v>0</v>
      </c>
      <c r="Z264" s="7">
        <f>SUM(Table18[[#This Row],[IGSR/1000 Genomes]:[RefSeq]])</f>
        <v>2</v>
      </c>
    </row>
    <row r="265" spans="1:26" x14ac:dyDescent="0.25">
      <c r="A265" t="s">
        <v>140</v>
      </c>
      <c r="B265">
        <v>0</v>
      </c>
      <c r="C265">
        <v>0</v>
      </c>
      <c r="D265">
        <v>0</v>
      </c>
      <c r="E265">
        <v>0</v>
      </c>
      <c r="F265">
        <v>0</v>
      </c>
      <c r="G265">
        <v>0</v>
      </c>
      <c r="H265">
        <v>0</v>
      </c>
      <c r="I265">
        <v>0</v>
      </c>
      <c r="J265">
        <v>0</v>
      </c>
      <c r="K265">
        <v>0</v>
      </c>
      <c r="L265">
        <v>0</v>
      </c>
      <c r="M265">
        <v>0</v>
      </c>
      <c r="N265">
        <v>0</v>
      </c>
      <c r="O265">
        <v>0</v>
      </c>
      <c r="P265">
        <v>1</v>
      </c>
      <c r="Q265">
        <v>0</v>
      </c>
      <c r="R265">
        <v>0</v>
      </c>
      <c r="S265">
        <v>0</v>
      </c>
      <c r="T265">
        <v>0</v>
      </c>
      <c r="U265">
        <v>0</v>
      </c>
      <c r="V265">
        <v>0</v>
      </c>
      <c r="W265">
        <v>0</v>
      </c>
      <c r="X265">
        <v>0</v>
      </c>
      <c r="Y265">
        <v>0</v>
      </c>
      <c r="Z265" s="7">
        <f>SUM(Table18[[#This Row],[IGSR/1000 Genomes]:[RefSeq]])</f>
        <v>1</v>
      </c>
    </row>
    <row r="266" spans="1:26" x14ac:dyDescent="0.25">
      <c r="A266" t="s">
        <v>3540</v>
      </c>
      <c r="B266">
        <v>0</v>
      </c>
      <c r="C266">
        <v>0</v>
      </c>
      <c r="D266">
        <v>0</v>
      </c>
      <c r="E266">
        <v>0</v>
      </c>
      <c r="F266">
        <v>0</v>
      </c>
      <c r="G266">
        <v>0</v>
      </c>
      <c r="H266">
        <v>0</v>
      </c>
      <c r="I266">
        <v>0</v>
      </c>
      <c r="J266">
        <v>1</v>
      </c>
      <c r="K266">
        <v>0</v>
      </c>
      <c r="L266">
        <v>1</v>
      </c>
      <c r="M266">
        <v>0</v>
      </c>
      <c r="N266">
        <v>0</v>
      </c>
      <c r="O266">
        <v>0</v>
      </c>
      <c r="P266">
        <v>0</v>
      </c>
      <c r="Q266">
        <v>0</v>
      </c>
      <c r="R266">
        <v>0</v>
      </c>
      <c r="S266">
        <v>0</v>
      </c>
      <c r="T266">
        <v>0</v>
      </c>
      <c r="U266">
        <v>0</v>
      </c>
      <c r="V266">
        <v>0</v>
      </c>
      <c r="W266">
        <v>0</v>
      </c>
      <c r="X266">
        <v>0</v>
      </c>
      <c r="Y266">
        <v>0</v>
      </c>
      <c r="Z266" s="7">
        <f>SUM(Table18[[#This Row],[IGSR/1000 Genomes]:[RefSeq]])</f>
        <v>2</v>
      </c>
    </row>
    <row r="267" spans="1:26" x14ac:dyDescent="0.25">
      <c r="A267" t="s">
        <v>4489</v>
      </c>
      <c r="B267">
        <v>0</v>
      </c>
      <c r="C267">
        <v>0</v>
      </c>
      <c r="D267">
        <v>0</v>
      </c>
      <c r="E267">
        <v>0</v>
      </c>
      <c r="F267">
        <v>0</v>
      </c>
      <c r="G267">
        <v>0</v>
      </c>
      <c r="H267">
        <v>0</v>
      </c>
      <c r="I267">
        <v>0</v>
      </c>
      <c r="J267">
        <v>1</v>
      </c>
      <c r="K267">
        <v>0</v>
      </c>
      <c r="L267">
        <v>0</v>
      </c>
      <c r="M267">
        <v>0</v>
      </c>
      <c r="N267">
        <v>0</v>
      </c>
      <c r="O267">
        <v>0</v>
      </c>
      <c r="P267">
        <v>0</v>
      </c>
      <c r="Q267">
        <v>0</v>
      </c>
      <c r="R267">
        <v>0</v>
      </c>
      <c r="S267">
        <v>0</v>
      </c>
      <c r="T267">
        <v>0</v>
      </c>
      <c r="U267">
        <v>0</v>
      </c>
      <c r="V267">
        <v>0</v>
      </c>
      <c r="W267">
        <v>0</v>
      </c>
      <c r="X267">
        <v>0</v>
      </c>
      <c r="Y267">
        <v>0</v>
      </c>
      <c r="Z267" s="7">
        <f>SUM(Table18[[#This Row],[IGSR/1000 Genomes]:[RefSeq]])</f>
        <v>1</v>
      </c>
    </row>
    <row r="268" spans="1:26" x14ac:dyDescent="0.25">
      <c r="A268" t="s">
        <v>974</v>
      </c>
      <c r="B268">
        <v>0</v>
      </c>
      <c r="C268">
        <v>0</v>
      </c>
      <c r="D268">
        <v>0</v>
      </c>
      <c r="E268">
        <v>0</v>
      </c>
      <c r="F268">
        <v>0</v>
      </c>
      <c r="G268">
        <v>0</v>
      </c>
      <c r="H268">
        <v>0</v>
      </c>
      <c r="I268">
        <v>0</v>
      </c>
      <c r="J268">
        <v>2</v>
      </c>
      <c r="K268">
        <v>0</v>
      </c>
      <c r="L268">
        <v>2</v>
      </c>
      <c r="M268">
        <v>0</v>
      </c>
      <c r="N268">
        <v>0</v>
      </c>
      <c r="O268">
        <v>0</v>
      </c>
      <c r="P268">
        <v>0</v>
      </c>
      <c r="Q268">
        <v>0</v>
      </c>
      <c r="R268">
        <v>0</v>
      </c>
      <c r="S268">
        <v>0</v>
      </c>
      <c r="T268">
        <v>0</v>
      </c>
      <c r="U268">
        <v>0</v>
      </c>
      <c r="V268">
        <v>0</v>
      </c>
      <c r="W268">
        <v>0</v>
      </c>
      <c r="X268">
        <v>0</v>
      </c>
      <c r="Y268">
        <v>0</v>
      </c>
      <c r="Z268" s="7">
        <f>SUM(Table18[[#This Row],[IGSR/1000 Genomes]:[RefSeq]])</f>
        <v>4</v>
      </c>
    </row>
    <row r="269" spans="1:26" x14ac:dyDescent="0.25">
      <c r="A269" t="s">
        <v>1932</v>
      </c>
      <c r="B269">
        <v>0</v>
      </c>
      <c r="C269">
        <v>0</v>
      </c>
      <c r="D269">
        <v>0</v>
      </c>
      <c r="E269">
        <v>0</v>
      </c>
      <c r="F269">
        <v>0</v>
      </c>
      <c r="G269">
        <v>0</v>
      </c>
      <c r="H269">
        <v>0</v>
      </c>
      <c r="I269">
        <v>0</v>
      </c>
      <c r="J269">
        <v>0</v>
      </c>
      <c r="K269">
        <v>0</v>
      </c>
      <c r="L269">
        <v>0</v>
      </c>
      <c r="M269">
        <v>0</v>
      </c>
      <c r="N269">
        <v>0</v>
      </c>
      <c r="O269">
        <v>0</v>
      </c>
      <c r="P269">
        <v>0</v>
      </c>
      <c r="Q269">
        <v>0</v>
      </c>
      <c r="R269">
        <v>0</v>
      </c>
      <c r="S269">
        <v>0</v>
      </c>
      <c r="T269">
        <v>0</v>
      </c>
      <c r="U269">
        <v>7</v>
      </c>
      <c r="V269">
        <v>0</v>
      </c>
      <c r="W269">
        <v>0</v>
      </c>
      <c r="X269">
        <v>0</v>
      </c>
      <c r="Y269">
        <v>0</v>
      </c>
      <c r="Z269" s="7">
        <f>SUM(Table18[[#This Row],[IGSR/1000 Genomes]:[RefSeq]])</f>
        <v>7</v>
      </c>
    </row>
    <row r="270" spans="1:26" x14ac:dyDescent="0.25">
      <c r="A270" t="s">
        <v>3039</v>
      </c>
      <c r="B270">
        <v>0</v>
      </c>
      <c r="C270">
        <v>0</v>
      </c>
      <c r="D270">
        <v>0</v>
      </c>
      <c r="E270">
        <v>0</v>
      </c>
      <c r="F270">
        <v>0</v>
      </c>
      <c r="G270">
        <v>0</v>
      </c>
      <c r="H270">
        <v>0</v>
      </c>
      <c r="I270">
        <v>0</v>
      </c>
      <c r="J270">
        <v>0</v>
      </c>
      <c r="K270">
        <v>0</v>
      </c>
      <c r="L270">
        <v>0</v>
      </c>
      <c r="M270">
        <v>0</v>
      </c>
      <c r="N270">
        <v>0</v>
      </c>
      <c r="O270">
        <v>0</v>
      </c>
      <c r="P270">
        <v>0</v>
      </c>
      <c r="Q270">
        <v>0</v>
      </c>
      <c r="R270">
        <v>0</v>
      </c>
      <c r="S270">
        <v>0</v>
      </c>
      <c r="T270">
        <v>0</v>
      </c>
      <c r="U270">
        <v>1</v>
      </c>
      <c r="V270">
        <v>0</v>
      </c>
      <c r="W270">
        <v>0</v>
      </c>
      <c r="X270">
        <v>0</v>
      </c>
      <c r="Y270">
        <v>0</v>
      </c>
      <c r="Z270" s="7">
        <f>SUM(Table18[[#This Row],[IGSR/1000 Genomes]:[RefSeq]])</f>
        <v>1</v>
      </c>
    </row>
    <row r="271" spans="1:26" x14ac:dyDescent="0.25">
      <c r="A271" t="s">
        <v>2598</v>
      </c>
      <c r="B271">
        <v>0</v>
      </c>
      <c r="C271">
        <v>0</v>
      </c>
      <c r="D271">
        <v>0</v>
      </c>
      <c r="E271">
        <v>0</v>
      </c>
      <c r="F271">
        <v>0</v>
      </c>
      <c r="G271">
        <v>0</v>
      </c>
      <c r="H271">
        <v>0</v>
      </c>
      <c r="I271">
        <v>0</v>
      </c>
      <c r="J271">
        <v>1</v>
      </c>
      <c r="K271">
        <v>0</v>
      </c>
      <c r="L271">
        <v>0</v>
      </c>
      <c r="M271">
        <v>0</v>
      </c>
      <c r="N271">
        <v>0</v>
      </c>
      <c r="O271">
        <v>0</v>
      </c>
      <c r="P271">
        <v>0</v>
      </c>
      <c r="Q271">
        <v>0</v>
      </c>
      <c r="R271">
        <v>0</v>
      </c>
      <c r="S271">
        <v>0</v>
      </c>
      <c r="T271">
        <v>0</v>
      </c>
      <c r="U271">
        <v>0</v>
      </c>
      <c r="V271">
        <v>0</v>
      </c>
      <c r="W271">
        <v>0</v>
      </c>
      <c r="X271">
        <v>0</v>
      </c>
      <c r="Y271">
        <v>0</v>
      </c>
      <c r="Z271" s="7">
        <f>SUM(Table18[[#This Row],[IGSR/1000 Genomes]:[RefSeq]])</f>
        <v>1</v>
      </c>
    </row>
    <row r="272" spans="1:26" x14ac:dyDescent="0.25">
      <c r="A272" t="s">
        <v>857</v>
      </c>
      <c r="B272">
        <v>0</v>
      </c>
      <c r="C272">
        <v>0</v>
      </c>
      <c r="D272">
        <v>0</v>
      </c>
      <c r="E272">
        <v>0</v>
      </c>
      <c r="F272">
        <v>0</v>
      </c>
      <c r="G272">
        <v>0</v>
      </c>
      <c r="H272">
        <v>0</v>
      </c>
      <c r="I272">
        <v>0</v>
      </c>
      <c r="J272">
        <v>0</v>
      </c>
      <c r="K272">
        <v>0</v>
      </c>
      <c r="L272">
        <v>1</v>
      </c>
      <c r="M272">
        <v>0</v>
      </c>
      <c r="N272">
        <v>0</v>
      </c>
      <c r="O272">
        <v>0</v>
      </c>
      <c r="P272">
        <v>0</v>
      </c>
      <c r="Q272">
        <v>0</v>
      </c>
      <c r="R272">
        <v>0</v>
      </c>
      <c r="S272">
        <v>0</v>
      </c>
      <c r="T272">
        <v>0</v>
      </c>
      <c r="U272">
        <v>0</v>
      </c>
      <c r="V272">
        <v>0</v>
      </c>
      <c r="W272">
        <v>0</v>
      </c>
      <c r="X272">
        <v>0</v>
      </c>
      <c r="Y272">
        <v>0</v>
      </c>
      <c r="Z272" s="7">
        <f>SUM(Table18[[#This Row],[IGSR/1000 Genomes]:[RefSeq]])</f>
        <v>1</v>
      </c>
    </row>
    <row r="273" spans="1:26" x14ac:dyDescent="0.25">
      <c r="A273" t="s">
        <v>727</v>
      </c>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2</v>
      </c>
      <c r="W273">
        <v>0</v>
      </c>
      <c r="X273">
        <v>0</v>
      </c>
      <c r="Y273">
        <v>1</v>
      </c>
      <c r="Z273" s="7">
        <f>SUM(Table18[[#This Row],[IGSR/1000 Genomes]:[RefSeq]])</f>
        <v>3</v>
      </c>
    </row>
    <row r="274" spans="1:26" x14ac:dyDescent="0.25">
      <c r="A274" t="s">
        <v>236</v>
      </c>
      <c r="B274">
        <v>0</v>
      </c>
      <c r="C274">
        <v>0</v>
      </c>
      <c r="D274">
        <v>0</v>
      </c>
      <c r="E274">
        <v>0</v>
      </c>
      <c r="F274">
        <v>0</v>
      </c>
      <c r="G274">
        <v>0</v>
      </c>
      <c r="H274">
        <v>0</v>
      </c>
      <c r="I274">
        <v>0</v>
      </c>
      <c r="J274">
        <v>1</v>
      </c>
      <c r="K274">
        <v>0</v>
      </c>
      <c r="L274">
        <v>0</v>
      </c>
      <c r="M274">
        <v>0</v>
      </c>
      <c r="N274">
        <v>0</v>
      </c>
      <c r="O274">
        <v>0</v>
      </c>
      <c r="P274">
        <v>0</v>
      </c>
      <c r="Q274">
        <v>0</v>
      </c>
      <c r="R274">
        <v>0</v>
      </c>
      <c r="S274">
        <v>0</v>
      </c>
      <c r="T274">
        <v>0</v>
      </c>
      <c r="U274">
        <v>0</v>
      </c>
      <c r="V274">
        <v>0</v>
      </c>
      <c r="W274">
        <v>0</v>
      </c>
      <c r="X274">
        <v>0</v>
      </c>
      <c r="Y274">
        <v>0</v>
      </c>
      <c r="Z274" s="7">
        <f>SUM(Table18[[#This Row],[IGSR/1000 Genomes]:[RefSeq]])</f>
        <v>1</v>
      </c>
    </row>
    <row r="275" spans="1:26" x14ac:dyDescent="0.25">
      <c r="A275" t="s">
        <v>4770</v>
      </c>
      <c r="B275">
        <v>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1</v>
      </c>
      <c r="Y275">
        <v>0</v>
      </c>
      <c r="Z275" s="7">
        <f>SUM(Table18[[#This Row],[IGSR/1000 Genomes]:[RefSeq]])</f>
        <v>1</v>
      </c>
    </row>
    <row r="276" spans="1:26" x14ac:dyDescent="0.25">
      <c r="A276" t="s">
        <v>4657</v>
      </c>
      <c r="B276">
        <v>0</v>
      </c>
      <c r="C276">
        <v>0</v>
      </c>
      <c r="D276">
        <v>0</v>
      </c>
      <c r="E276">
        <v>0</v>
      </c>
      <c r="F276">
        <v>0</v>
      </c>
      <c r="G276">
        <v>0</v>
      </c>
      <c r="H276">
        <v>0</v>
      </c>
      <c r="I276">
        <v>0</v>
      </c>
      <c r="J276">
        <v>0</v>
      </c>
      <c r="K276">
        <v>0</v>
      </c>
      <c r="L276">
        <v>0</v>
      </c>
      <c r="M276">
        <v>0</v>
      </c>
      <c r="N276">
        <v>0</v>
      </c>
      <c r="O276">
        <v>0</v>
      </c>
      <c r="P276">
        <v>0</v>
      </c>
      <c r="Q276">
        <v>0</v>
      </c>
      <c r="R276">
        <v>0</v>
      </c>
      <c r="S276">
        <v>0</v>
      </c>
      <c r="T276">
        <v>0</v>
      </c>
      <c r="U276">
        <v>0</v>
      </c>
      <c r="V276">
        <v>1</v>
      </c>
      <c r="W276">
        <v>0</v>
      </c>
      <c r="X276">
        <v>0</v>
      </c>
      <c r="Y276">
        <v>0</v>
      </c>
      <c r="Z276" s="7">
        <f>SUM(Table18[[#This Row],[IGSR/1000 Genomes]:[RefSeq]])</f>
        <v>1</v>
      </c>
    </row>
    <row r="277" spans="1:26" x14ac:dyDescent="0.25">
      <c r="A277" t="s">
        <v>378</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1</v>
      </c>
      <c r="Y277">
        <v>0</v>
      </c>
      <c r="Z277" s="7">
        <f>SUM(Table18[[#This Row],[IGSR/1000 Genomes]:[RefSeq]])</f>
        <v>1</v>
      </c>
    </row>
    <row r="278" spans="1:26" x14ac:dyDescent="0.25">
      <c r="A278" t="s">
        <v>2015</v>
      </c>
      <c r="B278">
        <v>0</v>
      </c>
      <c r="C278">
        <v>0</v>
      </c>
      <c r="D278">
        <v>0</v>
      </c>
      <c r="E278">
        <v>0</v>
      </c>
      <c r="F278">
        <v>0</v>
      </c>
      <c r="G278">
        <v>0</v>
      </c>
      <c r="H278">
        <v>0</v>
      </c>
      <c r="I278">
        <v>0</v>
      </c>
      <c r="J278">
        <v>0</v>
      </c>
      <c r="K278">
        <v>0</v>
      </c>
      <c r="L278">
        <v>0</v>
      </c>
      <c r="M278">
        <v>0</v>
      </c>
      <c r="N278">
        <v>0</v>
      </c>
      <c r="O278">
        <v>0</v>
      </c>
      <c r="P278">
        <v>0</v>
      </c>
      <c r="Q278">
        <v>0</v>
      </c>
      <c r="R278">
        <v>0</v>
      </c>
      <c r="S278">
        <v>0</v>
      </c>
      <c r="T278">
        <v>1</v>
      </c>
      <c r="U278">
        <v>0</v>
      </c>
      <c r="V278">
        <v>0</v>
      </c>
      <c r="W278">
        <v>0</v>
      </c>
      <c r="X278">
        <v>0</v>
      </c>
      <c r="Y278">
        <v>0</v>
      </c>
      <c r="Z278" s="7">
        <f>SUM(Table18[[#This Row],[IGSR/1000 Genomes]:[RefSeq]])</f>
        <v>1</v>
      </c>
    </row>
    <row r="279" spans="1:26" x14ac:dyDescent="0.25">
      <c r="A279" t="s">
        <v>701</v>
      </c>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1</v>
      </c>
      <c r="W279">
        <v>0</v>
      </c>
      <c r="X279">
        <v>0</v>
      </c>
      <c r="Y279">
        <v>0</v>
      </c>
      <c r="Z279" s="7">
        <f>SUM(Table18[[#This Row],[IGSR/1000 Genomes]:[RefSeq]])</f>
        <v>1</v>
      </c>
    </row>
    <row r="280" spans="1:26" x14ac:dyDescent="0.25">
      <c r="A280" t="s">
        <v>705</v>
      </c>
      <c r="B280">
        <v>0</v>
      </c>
      <c r="C280">
        <v>0</v>
      </c>
      <c r="D280">
        <v>0</v>
      </c>
      <c r="E280">
        <v>0</v>
      </c>
      <c r="F280">
        <v>0</v>
      </c>
      <c r="G280">
        <v>0</v>
      </c>
      <c r="H280">
        <v>0</v>
      </c>
      <c r="I280">
        <v>0</v>
      </c>
      <c r="J280">
        <v>1</v>
      </c>
      <c r="K280">
        <v>0</v>
      </c>
      <c r="L280">
        <v>0</v>
      </c>
      <c r="M280">
        <v>0</v>
      </c>
      <c r="N280">
        <v>0</v>
      </c>
      <c r="O280">
        <v>0</v>
      </c>
      <c r="P280">
        <v>0</v>
      </c>
      <c r="Q280">
        <v>0</v>
      </c>
      <c r="R280">
        <v>0</v>
      </c>
      <c r="S280">
        <v>0</v>
      </c>
      <c r="T280">
        <v>0</v>
      </c>
      <c r="U280">
        <v>0</v>
      </c>
      <c r="V280">
        <v>0</v>
      </c>
      <c r="W280">
        <v>0</v>
      </c>
      <c r="X280">
        <v>0</v>
      </c>
      <c r="Y280">
        <v>0</v>
      </c>
      <c r="Z280" s="7">
        <f>SUM(Table18[[#This Row],[IGSR/1000 Genomes]:[RefSeq]])</f>
        <v>1</v>
      </c>
    </row>
    <row r="281" spans="1:26" x14ac:dyDescent="0.25">
      <c r="A281" t="s">
        <v>2503</v>
      </c>
      <c r="B281">
        <v>0</v>
      </c>
      <c r="C281">
        <v>0</v>
      </c>
      <c r="D281">
        <v>1</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s="7">
        <f>SUM(Table18[[#This Row],[IGSR/1000 Genomes]:[RefSeq]])</f>
        <v>1</v>
      </c>
    </row>
    <row r="282" spans="1:26" x14ac:dyDescent="0.25">
      <c r="A282" t="s">
        <v>809</v>
      </c>
      <c r="B282">
        <v>0</v>
      </c>
      <c r="C282">
        <v>0</v>
      </c>
      <c r="D282">
        <v>0</v>
      </c>
      <c r="E282">
        <v>0</v>
      </c>
      <c r="F282">
        <v>0</v>
      </c>
      <c r="G282">
        <v>1</v>
      </c>
      <c r="H282">
        <v>0</v>
      </c>
      <c r="I282">
        <v>0</v>
      </c>
      <c r="J282">
        <v>0</v>
      </c>
      <c r="K282">
        <v>0</v>
      </c>
      <c r="L282">
        <v>0</v>
      </c>
      <c r="M282">
        <v>0</v>
      </c>
      <c r="N282">
        <v>0</v>
      </c>
      <c r="O282">
        <v>0</v>
      </c>
      <c r="P282">
        <v>0</v>
      </c>
      <c r="Q282">
        <v>0</v>
      </c>
      <c r="R282">
        <v>0</v>
      </c>
      <c r="S282">
        <v>0</v>
      </c>
      <c r="T282">
        <v>0</v>
      </c>
      <c r="U282">
        <v>0</v>
      </c>
      <c r="V282">
        <v>0</v>
      </c>
      <c r="W282">
        <v>0</v>
      </c>
      <c r="X282">
        <v>0</v>
      </c>
      <c r="Y282">
        <v>0</v>
      </c>
      <c r="Z282" s="7">
        <f>SUM(Table18[[#This Row],[IGSR/1000 Genomes]:[RefSeq]])</f>
        <v>1</v>
      </c>
    </row>
    <row r="283" spans="1:26" x14ac:dyDescent="0.25">
      <c r="A283" t="s">
        <v>1750</v>
      </c>
      <c r="B283">
        <v>0</v>
      </c>
      <c r="C283">
        <v>0</v>
      </c>
      <c r="D283">
        <v>0</v>
      </c>
      <c r="E283">
        <v>0</v>
      </c>
      <c r="F283">
        <v>0</v>
      </c>
      <c r="G283">
        <v>0</v>
      </c>
      <c r="H283">
        <v>0</v>
      </c>
      <c r="I283">
        <v>0</v>
      </c>
      <c r="J283">
        <v>0</v>
      </c>
      <c r="K283">
        <v>0</v>
      </c>
      <c r="L283">
        <v>0</v>
      </c>
      <c r="M283">
        <v>0</v>
      </c>
      <c r="N283">
        <v>0</v>
      </c>
      <c r="O283">
        <v>0</v>
      </c>
      <c r="P283">
        <v>0</v>
      </c>
      <c r="Q283">
        <v>0</v>
      </c>
      <c r="R283">
        <v>0</v>
      </c>
      <c r="S283">
        <v>0</v>
      </c>
      <c r="T283">
        <v>0</v>
      </c>
      <c r="U283">
        <v>1</v>
      </c>
      <c r="V283">
        <v>0</v>
      </c>
      <c r="W283">
        <v>0</v>
      </c>
      <c r="X283">
        <v>0</v>
      </c>
      <c r="Y283">
        <v>0</v>
      </c>
      <c r="Z283" s="7">
        <f>SUM(Table18[[#This Row],[IGSR/1000 Genomes]:[RefSeq]])</f>
        <v>1</v>
      </c>
    </row>
    <row r="284" spans="1:26" x14ac:dyDescent="0.25">
      <c r="A284" t="s">
        <v>508</v>
      </c>
      <c r="B284">
        <v>0</v>
      </c>
      <c r="C284">
        <v>0</v>
      </c>
      <c r="D284">
        <v>0</v>
      </c>
      <c r="E284">
        <v>0</v>
      </c>
      <c r="F284">
        <v>0</v>
      </c>
      <c r="G284">
        <v>0</v>
      </c>
      <c r="H284">
        <v>0</v>
      </c>
      <c r="I284">
        <v>0</v>
      </c>
      <c r="J284">
        <v>0</v>
      </c>
      <c r="K284">
        <v>0</v>
      </c>
      <c r="L284">
        <v>0</v>
      </c>
      <c r="M284">
        <v>0</v>
      </c>
      <c r="N284">
        <v>0</v>
      </c>
      <c r="O284">
        <v>0</v>
      </c>
      <c r="P284">
        <v>0</v>
      </c>
      <c r="Q284">
        <v>0</v>
      </c>
      <c r="R284">
        <v>0</v>
      </c>
      <c r="S284">
        <v>1</v>
      </c>
      <c r="T284">
        <v>0</v>
      </c>
      <c r="U284">
        <v>0</v>
      </c>
      <c r="V284">
        <v>0</v>
      </c>
      <c r="W284">
        <v>0</v>
      </c>
      <c r="X284">
        <v>0</v>
      </c>
      <c r="Y284">
        <v>0</v>
      </c>
      <c r="Z284" s="7">
        <f>SUM(Table18[[#This Row],[IGSR/1000 Genomes]:[RefSeq]])</f>
        <v>1</v>
      </c>
    </row>
    <row r="285" spans="1:26" x14ac:dyDescent="0.25">
      <c r="A285" t="s">
        <v>4278</v>
      </c>
      <c r="B285">
        <v>0</v>
      </c>
      <c r="C285">
        <v>0</v>
      </c>
      <c r="D285">
        <v>0</v>
      </c>
      <c r="E285">
        <v>0</v>
      </c>
      <c r="F285">
        <v>0</v>
      </c>
      <c r="G285">
        <v>0</v>
      </c>
      <c r="H285">
        <v>0</v>
      </c>
      <c r="I285">
        <v>0</v>
      </c>
      <c r="J285">
        <v>1</v>
      </c>
      <c r="K285">
        <v>0</v>
      </c>
      <c r="L285">
        <v>0</v>
      </c>
      <c r="M285">
        <v>0</v>
      </c>
      <c r="N285">
        <v>0</v>
      </c>
      <c r="O285">
        <v>0</v>
      </c>
      <c r="P285">
        <v>0</v>
      </c>
      <c r="Q285">
        <v>0</v>
      </c>
      <c r="R285">
        <v>0</v>
      </c>
      <c r="S285">
        <v>0</v>
      </c>
      <c r="T285">
        <v>0</v>
      </c>
      <c r="U285">
        <v>0</v>
      </c>
      <c r="V285">
        <v>0</v>
      </c>
      <c r="W285">
        <v>0</v>
      </c>
      <c r="X285">
        <v>0</v>
      </c>
      <c r="Y285">
        <v>0</v>
      </c>
      <c r="Z285" s="7">
        <f>SUM(Table18[[#This Row],[IGSR/1000 Genomes]:[RefSeq]])</f>
        <v>1</v>
      </c>
    </row>
    <row r="286" spans="1:26" x14ac:dyDescent="0.25">
      <c r="A286" t="s">
        <v>2602</v>
      </c>
      <c r="B286">
        <v>0</v>
      </c>
      <c r="C286">
        <v>0</v>
      </c>
      <c r="D286">
        <v>0</v>
      </c>
      <c r="E286">
        <v>0</v>
      </c>
      <c r="F286">
        <v>0</v>
      </c>
      <c r="G286">
        <v>0</v>
      </c>
      <c r="H286">
        <v>0</v>
      </c>
      <c r="I286">
        <v>0</v>
      </c>
      <c r="J286">
        <v>1</v>
      </c>
      <c r="K286">
        <v>0</v>
      </c>
      <c r="L286">
        <v>0</v>
      </c>
      <c r="M286">
        <v>0</v>
      </c>
      <c r="N286">
        <v>0</v>
      </c>
      <c r="O286">
        <v>0</v>
      </c>
      <c r="P286">
        <v>0</v>
      </c>
      <c r="Q286">
        <v>0</v>
      </c>
      <c r="R286">
        <v>0</v>
      </c>
      <c r="S286">
        <v>0</v>
      </c>
      <c r="T286">
        <v>0</v>
      </c>
      <c r="U286">
        <v>0</v>
      </c>
      <c r="V286">
        <v>0</v>
      </c>
      <c r="W286">
        <v>0</v>
      </c>
      <c r="X286">
        <v>0</v>
      </c>
      <c r="Y286">
        <v>0</v>
      </c>
      <c r="Z286" s="7">
        <f>SUM(Table18[[#This Row],[IGSR/1000 Genomes]:[RefSeq]])</f>
        <v>1</v>
      </c>
    </row>
    <row r="287" spans="1:26" x14ac:dyDescent="0.25">
      <c r="A287" t="s">
        <v>2569</v>
      </c>
      <c r="B287">
        <v>0</v>
      </c>
      <c r="C287">
        <v>0</v>
      </c>
      <c r="D287">
        <v>0</v>
      </c>
      <c r="E287">
        <v>0</v>
      </c>
      <c r="F287">
        <v>0</v>
      </c>
      <c r="G287">
        <v>0</v>
      </c>
      <c r="H287">
        <v>0</v>
      </c>
      <c r="I287">
        <v>0</v>
      </c>
      <c r="J287">
        <v>0</v>
      </c>
      <c r="K287">
        <v>0</v>
      </c>
      <c r="L287">
        <v>0</v>
      </c>
      <c r="M287">
        <v>0</v>
      </c>
      <c r="N287">
        <v>0</v>
      </c>
      <c r="O287">
        <v>0</v>
      </c>
      <c r="P287">
        <v>0</v>
      </c>
      <c r="Q287">
        <v>0</v>
      </c>
      <c r="R287">
        <v>0</v>
      </c>
      <c r="S287">
        <v>0</v>
      </c>
      <c r="T287">
        <v>0</v>
      </c>
      <c r="U287">
        <v>2</v>
      </c>
      <c r="V287">
        <v>0</v>
      </c>
      <c r="W287">
        <v>0</v>
      </c>
      <c r="X287">
        <v>0</v>
      </c>
      <c r="Y287">
        <v>0</v>
      </c>
      <c r="Z287" s="7">
        <f>SUM(Table18[[#This Row],[IGSR/1000 Genomes]:[RefSeq]])</f>
        <v>2</v>
      </c>
    </row>
    <row r="288" spans="1:26" x14ac:dyDescent="0.25">
      <c r="A288" t="s">
        <v>2149</v>
      </c>
      <c r="B288">
        <v>0</v>
      </c>
      <c r="C288">
        <v>0</v>
      </c>
      <c r="D288">
        <v>0</v>
      </c>
      <c r="E288">
        <v>0</v>
      </c>
      <c r="F288">
        <v>0</v>
      </c>
      <c r="G288">
        <v>0</v>
      </c>
      <c r="H288">
        <v>0</v>
      </c>
      <c r="I288">
        <v>0</v>
      </c>
      <c r="J288">
        <v>0</v>
      </c>
      <c r="K288">
        <v>0</v>
      </c>
      <c r="L288">
        <v>0</v>
      </c>
      <c r="M288">
        <v>0</v>
      </c>
      <c r="N288">
        <v>0</v>
      </c>
      <c r="O288">
        <v>0</v>
      </c>
      <c r="P288">
        <v>0</v>
      </c>
      <c r="Q288">
        <v>0</v>
      </c>
      <c r="R288">
        <v>0</v>
      </c>
      <c r="S288">
        <v>0</v>
      </c>
      <c r="T288">
        <v>0</v>
      </c>
      <c r="U288">
        <v>3</v>
      </c>
      <c r="V288">
        <v>0</v>
      </c>
      <c r="W288">
        <v>1</v>
      </c>
      <c r="X288">
        <v>0</v>
      </c>
      <c r="Y288">
        <v>0</v>
      </c>
      <c r="Z288" s="7">
        <f>SUM(Table18[[#This Row],[IGSR/1000 Genomes]:[RefSeq]])</f>
        <v>4</v>
      </c>
    </row>
    <row r="289" spans="1:26" x14ac:dyDescent="0.25">
      <c r="A289" t="s">
        <v>2648</v>
      </c>
      <c r="B289">
        <v>0</v>
      </c>
      <c r="C289">
        <v>0</v>
      </c>
      <c r="D289">
        <v>0</v>
      </c>
      <c r="E289">
        <v>0</v>
      </c>
      <c r="F289">
        <v>0</v>
      </c>
      <c r="G289">
        <v>0</v>
      </c>
      <c r="H289">
        <v>1</v>
      </c>
      <c r="I289">
        <v>0</v>
      </c>
      <c r="J289">
        <v>0</v>
      </c>
      <c r="K289">
        <v>0</v>
      </c>
      <c r="L289">
        <v>0</v>
      </c>
      <c r="M289">
        <v>0</v>
      </c>
      <c r="N289">
        <v>0</v>
      </c>
      <c r="O289">
        <v>0</v>
      </c>
      <c r="P289">
        <v>0</v>
      </c>
      <c r="Q289">
        <v>0</v>
      </c>
      <c r="R289">
        <v>0</v>
      </c>
      <c r="S289">
        <v>0</v>
      </c>
      <c r="T289">
        <v>0</v>
      </c>
      <c r="U289">
        <v>0</v>
      </c>
      <c r="V289">
        <v>0</v>
      </c>
      <c r="W289">
        <v>0</v>
      </c>
      <c r="X289">
        <v>0</v>
      </c>
      <c r="Y289">
        <v>0</v>
      </c>
      <c r="Z289" s="7">
        <f>SUM(Table18[[#This Row],[IGSR/1000 Genomes]:[RefSeq]])</f>
        <v>1</v>
      </c>
    </row>
    <row r="290" spans="1:26" x14ac:dyDescent="0.25">
      <c r="A290" t="s">
        <v>5166</v>
      </c>
      <c r="B290">
        <v>0</v>
      </c>
      <c r="C290">
        <v>0</v>
      </c>
      <c r="D290">
        <v>0</v>
      </c>
      <c r="E290">
        <v>0</v>
      </c>
      <c r="F290">
        <v>0</v>
      </c>
      <c r="G290">
        <v>0</v>
      </c>
      <c r="H290">
        <v>0</v>
      </c>
      <c r="I290">
        <v>0</v>
      </c>
      <c r="J290">
        <v>0</v>
      </c>
      <c r="K290">
        <v>0</v>
      </c>
      <c r="L290">
        <v>0</v>
      </c>
      <c r="M290">
        <v>0</v>
      </c>
      <c r="N290">
        <v>0</v>
      </c>
      <c r="O290">
        <v>0</v>
      </c>
      <c r="P290">
        <v>0</v>
      </c>
      <c r="Q290">
        <v>0</v>
      </c>
      <c r="R290">
        <v>0</v>
      </c>
      <c r="S290">
        <v>0</v>
      </c>
      <c r="T290">
        <v>0</v>
      </c>
      <c r="U290">
        <v>0</v>
      </c>
      <c r="V290">
        <v>0</v>
      </c>
      <c r="W290">
        <v>1</v>
      </c>
      <c r="X290">
        <v>0</v>
      </c>
      <c r="Y290">
        <v>0</v>
      </c>
      <c r="Z290" s="7">
        <f>SUM(Table18[[#This Row],[IGSR/1000 Genomes]:[RefSeq]])</f>
        <v>1</v>
      </c>
    </row>
    <row r="291" spans="1:26" x14ac:dyDescent="0.25">
      <c r="A291" t="s">
        <v>512</v>
      </c>
      <c r="B291">
        <v>0</v>
      </c>
      <c r="C291">
        <v>0</v>
      </c>
      <c r="D291">
        <v>0</v>
      </c>
      <c r="E291">
        <v>0</v>
      </c>
      <c r="F291">
        <v>0</v>
      </c>
      <c r="G291">
        <v>0</v>
      </c>
      <c r="H291">
        <v>0</v>
      </c>
      <c r="I291">
        <v>0</v>
      </c>
      <c r="J291">
        <v>0</v>
      </c>
      <c r="K291">
        <v>0</v>
      </c>
      <c r="L291">
        <v>0</v>
      </c>
      <c r="M291">
        <v>0</v>
      </c>
      <c r="N291">
        <v>0</v>
      </c>
      <c r="O291">
        <v>0</v>
      </c>
      <c r="P291">
        <v>0</v>
      </c>
      <c r="Q291">
        <v>0</v>
      </c>
      <c r="R291">
        <v>0</v>
      </c>
      <c r="S291">
        <v>0</v>
      </c>
      <c r="T291">
        <v>0</v>
      </c>
      <c r="U291">
        <v>6</v>
      </c>
      <c r="V291">
        <v>0</v>
      </c>
      <c r="W291">
        <v>0</v>
      </c>
      <c r="X291">
        <v>2</v>
      </c>
      <c r="Y291">
        <v>0</v>
      </c>
      <c r="Z291" s="7">
        <f>SUM(Table18[[#This Row],[IGSR/1000 Genomes]:[RefSeq]])</f>
        <v>8</v>
      </c>
    </row>
    <row r="292" spans="1:26" x14ac:dyDescent="0.25">
      <c r="A292" t="s">
        <v>3479</v>
      </c>
      <c r="B292">
        <v>0</v>
      </c>
      <c r="C292">
        <v>0</v>
      </c>
      <c r="D292">
        <v>0</v>
      </c>
      <c r="E292">
        <v>0</v>
      </c>
      <c r="F292">
        <v>0</v>
      </c>
      <c r="G292">
        <v>0</v>
      </c>
      <c r="H292">
        <v>0</v>
      </c>
      <c r="I292">
        <v>0</v>
      </c>
      <c r="J292">
        <v>0</v>
      </c>
      <c r="K292">
        <v>0</v>
      </c>
      <c r="L292">
        <v>0</v>
      </c>
      <c r="M292">
        <v>0</v>
      </c>
      <c r="N292">
        <v>0</v>
      </c>
      <c r="O292">
        <v>0</v>
      </c>
      <c r="P292">
        <v>0</v>
      </c>
      <c r="Q292">
        <v>0</v>
      </c>
      <c r="R292">
        <v>0</v>
      </c>
      <c r="S292">
        <v>0</v>
      </c>
      <c r="T292">
        <v>0</v>
      </c>
      <c r="U292">
        <v>0</v>
      </c>
      <c r="V292">
        <v>1</v>
      </c>
      <c r="W292">
        <v>0</v>
      </c>
      <c r="X292">
        <v>0</v>
      </c>
      <c r="Y292">
        <v>0</v>
      </c>
      <c r="Z292" s="7">
        <f>SUM(Table18[[#This Row],[IGSR/1000 Genomes]:[RefSeq]])</f>
        <v>1</v>
      </c>
    </row>
    <row r="293" spans="1:26" x14ac:dyDescent="0.25">
      <c r="A293" t="s">
        <v>1723</v>
      </c>
      <c r="B293">
        <v>0</v>
      </c>
      <c r="C293">
        <v>0</v>
      </c>
      <c r="D293">
        <v>0</v>
      </c>
      <c r="E293">
        <v>0</v>
      </c>
      <c r="F293">
        <v>0</v>
      </c>
      <c r="G293">
        <v>0</v>
      </c>
      <c r="H293">
        <v>0</v>
      </c>
      <c r="I293">
        <v>0</v>
      </c>
      <c r="J293">
        <v>0</v>
      </c>
      <c r="K293">
        <v>0</v>
      </c>
      <c r="L293">
        <v>0</v>
      </c>
      <c r="M293">
        <v>0</v>
      </c>
      <c r="N293">
        <v>0</v>
      </c>
      <c r="O293">
        <v>0</v>
      </c>
      <c r="P293">
        <v>1</v>
      </c>
      <c r="Q293">
        <v>0</v>
      </c>
      <c r="R293">
        <v>0</v>
      </c>
      <c r="S293">
        <v>0</v>
      </c>
      <c r="T293">
        <v>0</v>
      </c>
      <c r="U293">
        <v>0</v>
      </c>
      <c r="V293">
        <v>0</v>
      </c>
      <c r="W293">
        <v>0</v>
      </c>
      <c r="X293">
        <v>0</v>
      </c>
      <c r="Y293">
        <v>0</v>
      </c>
      <c r="Z293" s="7">
        <f>SUM(Table18[[#This Row],[IGSR/1000 Genomes]:[RefSeq]])</f>
        <v>1</v>
      </c>
    </row>
    <row r="294" spans="1:26" x14ac:dyDescent="0.25">
      <c r="A294" t="s">
        <v>829</v>
      </c>
      <c r="B294">
        <v>0</v>
      </c>
      <c r="C294">
        <v>0</v>
      </c>
      <c r="D294">
        <v>0</v>
      </c>
      <c r="E294">
        <v>0</v>
      </c>
      <c r="F294">
        <v>0</v>
      </c>
      <c r="G294">
        <v>0</v>
      </c>
      <c r="H294">
        <v>0</v>
      </c>
      <c r="I294">
        <v>0</v>
      </c>
      <c r="J294">
        <v>0</v>
      </c>
      <c r="K294">
        <v>0</v>
      </c>
      <c r="L294">
        <v>0</v>
      </c>
      <c r="M294">
        <v>0</v>
      </c>
      <c r="N294">
        <v>0</v>
      </c>
      <c r="O294">
        <v>0</v>
      </c>
      <c r="P294">
        <v>0</v>
      </c>
      <c r="Q294">
        <v>0</v>
      </c>
      <c r="R294">
        <v>0</v>
      </c>
      <c r="S294">
        <v>0</v>
      </c>
      <c r="T294">
        <v>0</v>
      </c>
      <c r="U294">
        <v>7</v>
      </c>
      <c r="V294">
        <v>0</v>
      </c>
      <c r="W294">
        <v>0</v>
      </c>
      <c r="X294">
        <v>0</v>
      </c>
      <c r="Y294">
        <v>0</v>
      </c>
      <c r="Z294" s="7">
        <f>SUM(Table18[[#This Row],[IGSR/1000 Genomes]:[RefSeq]])</f>
        <v>7</v>
      </c>
    </row>
    <row r="295" spans="1:26" x14ac:dyDescent="0.25">
      <c r="A295" t="s">
        <v>898</v>
      </c>
      <c r="B295">
        <v>0</v>
      </c>
      <c r="C295">
        <v>0</v>
      </c>
      <c r="D295">
        <v>0</v>
      </c>
      <c r="E295">
        <v>0</v>
      </c>
      <c r="F295">
        <v>0</v>
      </c>
      <c r="G295">
        <v>0</v>
      </c>
      <c r="H295">
        <v>0</v>
      </c>
      <c r="I295">
        <v>0</v>
      </c>
      <c r="J295">
        <v>2</v>
      </c>
      <c r="K295">
        <v>0</v>
      </c>
      <c r="L295">
        <v>0</v>
      </c>
      <c r="M295">
        <v>0</v>
      </c>
      <c r="N295">
        <v>0</v>
      </c>
      <c r="O295">
        <v>0</v>
      </c>
      <c r="P295">
        <v>0</v>
      </c>
      <c r="Q295">
        <v>0</v>
      </c>
      <c r="R295">
        <v>0</v>
      </c>
      <c r="S295">
        <v>0</v>
      </c>
      <c r="T295">
        <v>0</v>
      </c>
      <c r="U295">
        <v>0</v>
      </c>
      <c r="V295">
        <v>0</v>
      </c>
      <c r="W295">
        <v>0</v>
      </c>
      <c r="X295">
        <v>0</v>
      </c>
      <c r="Y295">
        <v>0</v>
      </c>
      <c r="Z295" s="7">
        <f>SUM(Table18[[#This Row],[IGSR/1000 Genomes]:[RefSeq]])</f>
        <v>2</v>
      </c>
    </row>
    <row r="296" spans="1:26" x14ac:dyDescent="0.25">
      <c r="A296" t="s">
        <v>5574</v>
      </c>
      <c r="B296">
        <v>0</v>
      </c>
      <c r="C296">
        <v>0</v>
      </c>
      <c r="D296">
        <v>0</v>
      </c>
      <c r="E296">
        <v>0</v>
      </c>
      <c r="F296">
        <v>0</v>
      </c>
      <c r="G296">
        <v>0</v>
      </c>
      <c r="H296">
        <v>0</v>
      </c>
      <c r="I296">
        <v>0</v>
      </c>
      <c r="J296">
        <v>0</v>
      </c>
      <c r="K296">
        <v>0</v>
      </c>
      <c r="L296">
        <v>0</v>
      </c>
      <c r="M296">
        <v>0</v>
      </c>
      <c r="N296">
        <v>0</v>
      </c>
      <c r="O296">
        <v>0</v>
      </c>
      <c r="P296">
        <v>3</v>
      </c>
      <c r="Q296">
        <v>0</v>
      </c>
      <c r="R296">
        <v>0</v>
      </c>
      <c r="S296">
        <v>0</v>
      </c>
      <c r="T296">
        <v>0</v>
      </c>
      <c r="U296">
        <v>0</v>
      </c>
      <c r="V296">
        <v>0</v>
      </c>
      <c r="W296">
        <v>0</v>
      </c>
      <c r="X296">
        <v>0</v>
      </c>
      <c r="Y296">
        <v>0</v>
      </c>
      <c r="Z296" s="7">
        <f>SUM(Table18[[#This Row],[IGSR/1000 Genomes]:[RefSeq]])</f>
        <v>3</v>
      </c>
    </row>
    <row r="297" spans="1:26" x14ac:dyDescent="0.25">
      <c r="A297" t="s">
        <v>3860</v>
      </c>
      <c r="B297">
        <v>0</v>
      </c>
      <c r="C297">
        <v>0</v>
      </c>
      <c r="D297">
        <v>4</v>
      </c>
      <c r="E297">
        <v>0</v>
      </c>
      <c r="F297">
        <v>0</v>
      </c>
      <c r="G297">
        <v>0</v>
      </c>
      <c r="H297">
        <v>0</v>
      </c>
      <c r="I297">
        <v>0</v>
      </c>
      <c r="J297">
        <v>2</v>
      </c>
      <c r="K297">
        <v>0</v>
      </c>
      <c r="L297">
        <v>0</v>
      </c>
      <c r="M297">
        <v>0</v>
      </c>
      <c r="N297">
        <v>0</v>
      </c>
      <c r="O297">
        <v>0</v>
      </c>
      <c r="P297">
        <v>0</v>
      </c>
      <c r="Q297">
        <v>0</v>
      </c>
      <c r="R297">
        <v>0</v>
      </c>
      <c r="S297">
        <v>0</v>
      </c>
      <c r="T297">
        <v>0</v>
      </c>
      <c r="U297">
        <v>0</v>
      </c>
      <c r="V297">
        <v>0</v>
      </c>
      <c r="W297">
        <v>0</v>
      </c>
      <c r="X297">
        <v>0</v>
      </c>
      <c r="Y297">
        <v>0</v>
      </c>
      <c r="Z297" s="7">
        <f>SUM(Table18[[#This Row],[IGSR/1000 Genomes]:[RefSeq]])</f>
        <v>6</v>
      </c>
    </row>
    <row r="298" spans="1:26" x14ac:dyDescent="0.25">
      <c r="A298" t="s">
        <v>3270</v>
      </c>
      <c r="B298">
        <v>0</v>
      </c>
      <c r="C298">
        <v>0</v>
      </c>
      <c r="D298">
        <v>0</v>
      </c>
      <c r="E298">
        <v>0</v>
      </c>
      <c r="F298">
        <v>0</v>
      </c>
      <c r="G298">
        <v>0</v>
      </c>
      <c r="H298">
        <v>0</v>
      </c>
      <c r="I298">
        <v>0</v>
      </c>
      <c r="J298">
        <v>8</v>
      </c>
      <c r="K298">
        <v>0</v>
      </c>
      <c r="L298">
        <v>0</v>
      </c>
      <c r="M298">
        <v>0</v>
      </c>
      <c r="N298">
        <v>0</v>
      </c>
      <c r="O298">
        <v>0</v>
      </c>
      <c r="P298">
        <v>0</v>
      </c>
      <c r="Q298">
        <v>0</v>
      </c>
      <c r="R298">
        <v>0</v>
      </c>
      <c r="S298">
        <v>0</v>
      </c>
      <c r="T298">
        <v>0</v>
      </c>
      <c r="U298">
        <v>0</v>
      </c>
      <c r="V298">
        <v>0</v>
      </c>
      <c r="W298">
        <v>0</v>
      </c>
      <c r="X298">
        <v>0</v>
      </c>
      <c r="Y298">
        <v>0</v>
      </c>
      <c r="Z298" s="7">
        <f>SUM(Table18[[#This Row],[IGSR/1000 Genomes]:[RefSeq]])</f>
        <v>8</v>
      </c>
    </row>
    <row r="299" spans="1:26" x14ac:dyDescent="0.25">
      <c r="A299" t="s">
        <v>4728</v>
      </c>
      <c r="B299">
        <v>0</v>
      </c>
      <c r="C299">
        <v>0</v>
      </c>
      <c r="D299">
        <v>0</v>
      </c>
      <c r="E299">
        <v>0</v>
      </c>
      <c r="F299">
        <v>0</v>
      </c>
      <c r="G299">
        <v>0</v>
      </c>
      <c r="H299">
        <v>0</v>
      </c>
      <c r="I299">
        <v>0</v>
      </c>
      <c r="J299">
        <v>0</v>
      </c>
      <c r="K299">
        <v>0</v>
      </c>
      <c r="L299">
        <v>0</v>
      </c>
      <c r="M299">
        <v>0</v>
      </c>
      <c r="N299">
        <v>0</v>
      </c>
      <c r="O299">
        <v>0</v>
      </c>
      <c r="P299">
        <v>2</v>
      </c>
      <c r="Q299">
        <v>0</v>
      </c>
      <c r="R299">
        <v>0</v>
      </c>
      <c r="S299">
        <v>0</v>
      </c>
      <c r="T299">
        <v>0</v>
      </c>
      <c r="U299">
        <v>0</v>
      </c>
      <c r="V299">
        <v>0</v>
      </c>
      <c r="W299">
        <v>0</v>
      </c>
      <c r="X299">
        <v>1</v>
      </c>
      <c r="Y299">
        <v>1</v>
      </c>
      <c r="Z299" s="7">
        <f>SUM(Table18[[#This Row],[IGSR/1000 Genomes]:[RefSeq]])</f>
        <v>4</v>
      </c>
    </row>
    <row r="300" spans="1:26" x14ac:dyDescent="0.25">
      <c r="A300" t="s">
        <v>655</v>
      </c>
      <c r="B300">
        <v>0</v>
      </c>
      <c r="C300">
        <v>0</v>
      </c>
      <c r="D300">
        <v>0</v>
      </c>
      <c r="E300">
        <v>0</v>
      </c>
      <c r="F300">
        <v>0</v>
      </c>
      <c r="G300">
        <v>0</v>
      </c>
      <c r="H300">
        <v>0</v>
      </c>
      <c r="I300">
        <v>0</v>
      </c>
      <c r="J300">
        <v>0</v>
      </c>
      <c r="K300">
        <v>0</v>
      </c>
      <c r="L300">
        <v>0</v>
      </c>
      <c r="M300">
        <v>0</v>
      </c>
      <c r="N300">
        <v>1</v>
      </c>
      <c r="O300">
        <v>0</v>
      </c>
      <c r="P300">
        <v>0</v>
      </c>
      <c r="Q300">
        <v>0</v>
      </c>
      <c r="R300">
        <v>0</v>
      </c>
      <c r="S300">
        <v>0</v>
      </c>
      <c r="T300">
        <v>0</v>
      </c>
      <c r="U300">
        <v>0</v>
      </c>
      <c r="V300">
        <v>1</v>
      </c>
      <c r="W300">
        <v>0</v>
      </c>
      <c r="X300">
        <v>0</v>
      </c>
      <c r="Y300">
        <v>0</v>
      </c>
      <c r="Z300" s="7">
        <f>SUM(Table18[[#This Row],[IGSR/1000 Genomes]:[RefSeq]])</f>
        <v>2</v>
      </c>
    </row>
    <row r="301" spans="1:26" x14ac:dyDescent="0.25">
      <c r="A301" t="s">
        <v>4854</v>
      </c>
      <c r="B301">
        <v>0</v>
      </c>
      <c r="C301">
        <v>0</v>
      </c>
      <c r="D301">
        <v>0</v>
      </c>
      <c r="E301">
        <v>0</v>
      </c>
      <c r="F301">
        <v>0</v>
      </c>
      <c r="G301">
        <v>0</v>
      </c>
      <c r="H301">
        <v>0</v>
      </c>
      <c r="I301">
        <v>0</v>
      </c>
      <c r="J301">
        <v>0</v>
      </c>
      <c r="K301">
        <v>0</v>
      </c>
      <c r="L301">
        <v>0</v>
      </c>
      <c r="M301">
        <v>0</v>
      </c>
      <c r="N301">
        <v>0</v>
      </c>
      <c r="O301">
        <v>0</v>
      </c>
      <c r="P301">
        <v>0</v>
      </c>
      <c r="Q301">
        <v>0</v>
      </c>
      <c r="R301">
        <v>0</v>
      </c>
      <c r="S301">
        <v>0</v>
      </c>
      <c r="T301">
        <v>0</v>
      </c>
      <c r="U301">
        <v>1</v>
      </c>
      <c r="V301">
        <v>0</v>
      </c>
      <c r="W301">
        <v>0</v>
      </c>
      <c r="X301">
        <v>0</v>
      </c>
      <c r="Y301">
        <v>0</v>
      </c>
      <c r="Z301" s="7">
        <f>SUM(Table18[[#This Row],[IGSR/1000 Genomes]:[RefSeq]])</f>
        <v>1</v>
      </c>
    </row>
    <row r="302" spans="1:26" x14ac:dyDescent="0.25">
      <c r="A302" t="s">
        <v>4159</v>
      </c>
      <c r="B302">
        <v>0</v>
      </c>
      <c r="C302">
        <v>0</v>
      </c>
      <c r="D302">
        <v>0</v>
      </c>
      <c r="E302">
        <v>0</v>
      </c>
      <c r="F302">
        <v>0</v>
      </c>
      <c r="G302">
        <v>0</v>
      </c>
      <c r="H302">
        <v>0</v>
      </c>
      <c r="I302">
        <v>0</v>
      </c>
      <c r="J302">
        <v>2</v>
      </c>
      <c r="K302">
        <v>0</v>
      </c>
      <c r="L302">
        <v>0</v>
      </c>
      <c r="M302">
        <v>0</v>
      </c>
      <c r="N302">
        <v>0</v>
      </c>
      <c r="O302">
        <v>0</v>
      </c>
      <c r="P302">
        <v>0</v>
      </c>
      <c r="Q302">
        <v>0</v>
      </c>
      <c r="R302">
        <v>0</v>
      </c>
      <c r="S302">
        <v>0</v>
      </c>
      <c r="T302">
        <v>0</v>
      </c>
      <c r="U302">
        <v>0</v>
      </c>
      <c r="V302">
        <v>0</v>
      </c>
      <c r="W302">
        <v>0</v>
      </c>
      <c r="X302">
        <v>0</v>
      </c>
      <c r="Y302">
        <v>0</v>
      </c>
      <c r="Z302" s="7">
        <f>SUM(Table18[[#This Row],[IGSR/1000 Genomes]:[RefSeq]])</f>
        <v>2</v>
      </c>
    </row>
    <row r="303" spans="1:26" x14ac:dyDescent="0.25">
      <c r="A303" t="s">
        <v>2801</v>
      </c>
      <c r="B303">
        <v>0</v>
      </c>
      <c r="C303">
        <v>0</v>
      </c>
      <c r="D303">
        <v>0</v>
      </c>
      <c r="E303">
        <v>0</v>
      </c>
      <c r="F303">
        <v>0</v>
      </c>
      <c r="G303">
        <v>0</v>
      </c>
      <c r="H303">
        <v>0</v>
      </c>
      <c r="I303">
        <v>0</v>
      </c>
      <c r="J303">
        <v>2</v>
      </c>
      <c r="K303">
        <v>0</v>
      </c>
      <c r="L303">
        <v>0</v>
      </c>
      <c r="M303">
        <v>0</v>
      </c>
      <c r="N303">
        <v>0</v>
      </c>
      <c r="O303">
        <v>0</v>
      </c>
      <c r="P303">
        <v>0</v>
      </c>
      <c r="Q303">
        <v>0</v>
      </c>
      <c r="R303">
        <v>0</v>
      </c>
      <c r="S303">
        <v>0</v>
      </c>
      <c r="T303">
        <v>0</v>
      </c>
      <c r="U303">
        <v>0</v>
      </c>
      <c r="V303">
        <v>0</v>
      </c>
      <c r="W303">
        <v>0</v>
      </c>
      <c r="X303">
        <v>0</v>
      </c>
      <c r="Y303">
        <v>0</v>
      </c>
      <c r="Z303" s="7">
        <f>SUM(Table18[[#This Row],[IGSR/1000 Genomes]:[RefSeq]])</f>
        <v>2</v>
      </c>
    </row>
    <row r="304" spans="1:26" x14ac:dyDescent="0.25">
      <c r="A304" t="s">
        <v>3328</v>
      </c>
      <c r="B304">
        <v>0</v>
      </c>
      <c r="C304">
        <v>0</v>
      </c>
      <c r="D304">
        <v>0</v>
      </c>
      <c r="E304">
        <v>0</v>
      </c>
      <c r="F304">
        <v>0</v>
      </c>
      <c r="G304">
        <v>0</v>
      </c>
      <c r="H304">
        <v>0</v>
      </c>
      <c r="I304">
        <v>0</v>
      </c>
      <c r="J304">
        <v>1</v>
      </c>
      <c r="K304">
        <v>0</v>
      </c>
      <c r="L304">
        <v>0</v>
      </c>
      <c r="M304">
        <v>0</v>
      </c>
      <c r="N304">
        <v>0</v>
      </c>
      <c r="O304">
        <v>0</v>
      </c>
      <c r="P304">
        <v>0</v>
      </c>
      <c r="Q304">
        <v>0</v>
      </c>
      <c r="R304">
        <v>0</v>
      </c>
      <c r="S304">
        <v>0</v>
      </c>
      <c r="T304">
        <v>0</v>
      </c>
      <c r="U304">
        <v>0</v>
      </c>
      <c r="V304">
        <v>0</v>
      </c>
      <c r="W304">
        <v>0</v>
      </c>
      <c r="X304">
        <v>0</v>
      </c>
      <c r="Y304">
        <v>0</v>
      </c>
      <c r="Z304" s="7">
        <f>SUM(Table18[[#This Row],[IGSR/1000 Genomes]:[RefSeq]])</f>
        <v>1</v>
      </c>
    </row>
    <row r="305" spans="1:26" x14ac:dyDescent="0.25">
      <c r="A305" t="s">
        <v>5813</v>
      </c>
      <c r="B305">
        <v>0</v>
      </c>
      <c r="C305">
        <v>0</v>
      </c>
      <c r="D305">
        <v>0</v>
      </c>
      <c r="E305">
        <v>0</v>
      </c>
      <c r="F305">
        <v>0</v>
      </c>
      <c r="G305">
        <v>0</v>
      </c>
      <c r="H305">
        <v>0</v>
      </c>
      <c r="I305">
        <v>0</v>
      </c>
      <c r="J305">
        <v>0</v>
      </c>
      <c r="K305">
        <v>0</v>
      </c>
      <c r="L305">
        <v>0</v>
      </c>
      <c r="M305">
        <v>0</v>
      </c>
      <c r="N305">
        <v>0</v>
      </c>
      <c r="O305">
        <v>0</v>
      </c>
      <c r="P305">
        <v>1</v>
      </c>
      <c r="Q305">
        <v>0</v>
      </c>
      <c r="R305">
        <v>0</v>
      </c>
      <c r="S305">
        <v>0</v>
      </c>
      <c r="T305">
        <v>0</v>
      </c>
      <c r="U305">
        <v>0</v>
      </c>
      <c r="V305">
        <v>0</v>
      </c>
      <c r="W305">
        <v>0</v>
      </c>
      <c r="X305">
        <v>0</v>
      </c>
      <c r="Y305">
        <v>0</v>
      </c>
      <c r="Z305" s="7">
        <f>SUM(Table18[[#This Row],[IGSR/1000 Genomes]:[RefSeq]])</f>
        <v>1</v>
      </c>
    </row>
    <row r="306" spans="1:26" x14ac:dyDescent="0.25">
      <c r="A306" t="s">
        <v>330</v>
      </c>
      <c r="B306">
        <v>0</v>
      </c>
      <c r="C306">
        <v>0</v>
      </c>
      <c r="D306">
        <v>0</v>
      </c>
      <c r="E306">
        <v>0</v>
      </c>
      <c r="F306">
        <v>0</v>
      </c>
      <c r="G306">
        <v>0</v>
      </c>
      <c r="H306">
        <v>0</v>
      </c>
      <c r="I306">
        <v>0</v>
      </c>
      <c r="J306">
        <v>0</v>
      </c>
      <c r="K306">
        <v>0</v>
      </c>
      <c r="L306">
        <v>0</v>
      </c>
      <c r="M306">
        <v>0</v>
      </c>
      <c r="N306">
        <v>0</v>
      </c>
      <c r="O306">
        <v>0</v>
      </c>
      <c r="P306">
        <v>0</v>
      </c>
      <c r="Q306">
        <v>0</v>
      </c>
      <c r="R306">
        <v>0</v>
      </c>
      <c r="S306">
        <v>0</v>
      </c>
      <c r="T306">
        <v>0</v>
      </c>
      <c r="U306">
        <v>4</v>
      </c>
      <c r="V306">
        <v>0</v>
      </c>
      <c r="W306">
        <v>0</v>
      </c>
      <c r="X306">
        <v>0</v>
      </c>
      <c r="Y306">
        <v>0</v>
      </c>
      <c r="Z306" s="7">
        <f>SUM(Table18[[#This Row],[IGSR/1000 Genomes]:[RefSeq]])</f>
        <v>4</v>
      </c>
    </row>
    <row r="307" spans="1:26" x14ac:dyDescent="0.25">
      <c r="A307" t="s">
        <v>4662</v>
      </c>
      <c r="B307">
        <v>0</v>
      </c>
      <c r="C307">
        <v>0</v>
      </c>
      <c r="D307">
        <v>0</v>
      </c>
      <c r="E307">
        <v>0</v>
      </c>
      <c r="F307">
        <v>0</v>
      </c>
      <c r="G307">
        <v>0</v>
      </c>
      <c r="H307">
        <v>0</v>
      </c>
      <c r="I307">
        <v>0</v>
      </c>
      <c r="J307">
        <v>0</v>
      </c>
      <c r="K307">
        <v>0</v>
      </c>
      <c r="L307">
        <v>0</v>
      </c>
      <c r="M307">
        <v>0</v>
      </c>
      <c r="N307">
        <v>0</v>
      </c>
      <c r="O307">
        <v>0</v>
      </c>
      <c r="P307">
        <v>0</v>
      </c>
      <c r="Q307">
        <v>0</v>
      </c>
      <c r="R307">
        <v>0</v>
      </c>
      <c r="S307">
        <v>0</v>
      </c>
      <c r="T307">
        <v>0</v>
      </c>
      <c r="U307">
        <v>0</v>
      </c>
      <c r="V307">
        <v>2</v>
      </c>
      <c r="W307">
        <v>0</v>
      </c>
      <c r="X307">
        <v>0</v>
      </c>
      <c r="Y307">
        <v>0</v>
      </c>
      <c r="Z307" s="7">
        <f>SUM(Table18[[#This Row],[IGSR/1000 Genomes]:[RefSeq]])</f>
        <v>2</v>
      </c>
    </row>
    <row r="308" spans="1:26" x14ac:dyDescent="0.25">
      <c r="A308" t="s">
        <v>619</v>
      </c>
      <c r="B308">
        <v>0</v>
      </c>
      <c r="C308">
        <v>0</v>
      </c>
      <c r="D308">
        <v>0</v>
      </c>
      <c r="E308">
        <v>0</v>
      </c>
      <c r="F308">
        <v>0</v>
      </c>
      <c r="G308">
        <v>0</v>
      </c>
      <c r="H308">
        <v>0</v>
      </c>
      <c r="I308">
        <v>0</v>
      </c>
      <c r="J308">
        <v>1</v>
      </c>
      <c r="K308">
        <v>0</v>
      </c>
      <c r="L308">
        <v>0</v>
      </c>
      <c r="M308">
        <v>0</v>
      </c>
      <c r="N308">
        <v>0</v>
      </c>
      <c r="O308">
        <v>0</v>
      </c>
      <c r="P308">
        <v>0</v>
      </c>
      <c r="Q308">
        <v>0</v>
      </c>
      <c r="R308">
        <v>0</v>
      </c>
      <c r="S308">
        <v>0</v>
      </c>
      <c r="T308">
        <v>0</v>
      </c>
      <c r="U308">
        <v>0</v>
      </c>
      <c r="V308">
        <v>0</v>
      </c>
      <c r="W308">
        <v>0</v>
      </c>
      <c r="X308">
        <v>0</v>
      </c>
      <c r="Y308">
        <v>0</v>
      </c>
      <c r="Z308" s="7">
        <f>SUM(Table18[[#This Row],[IGSR/1000 Genomes]:[RefSeq]])</f>
        <v>1</v>
      </c>
    </row>
    <row r="309" spans="1:26" x14ac:dyDescent="0.25">
      <c r="A309" t="s">
        <v>711</v>
      </c>
      <c r="B309">
        <v>0</v>
      </c>
      <c r="C309">
        <v>0</v>
      </c>
      <c r="D309">
        <v>0</v>
      </c>
      <c r="E309">
        <v>0</v>
      </c>
      <c r="F309">
        <v>0</v>
      </c>
      <c r="G309">
        <v>0</v>
      </c>
      <c r="H309">
        <v>0</v>
      </c>
      <c r="I309">
        <v>0</v>
      </c>
      <c r="J309">
        <v>1</v>
      </c>
      <c r="K309">
        <v>0</v>
      </c>
      <c r="L309">
        <v>0</v>
      </c>
      <c r="M309">
        <v>0</v>
      </c>
      <c r="N309">
        <v>0</v>
      </c>
      <c r="O309">
        <v>0</v>
      </c>
      <c r="P309">
        <v>0</v>
      </c>
      <c r="Q309">
        <v>0</v>
      </c>
      <c r="R309">
        <v>0</v>
      </c>
      <c r="S309">
        <v>0</v>
      </c>
      <c r="T309">
        <v>0</v>
      </c>
      <c r="U309">
        <v>0</v>
      </c>
      <c r="V309">
        <v>0</v>
      </c>
      <c r="W309">
        <v>0</v>
      </c>
      <c r="X309">
        <v>0</v>
      </c>
      <c r="Y309">
        <v>0</v>
      </c>
      <c r="Z309" s="7">
        <f>SUM(Table18[[#This Row],[IGSR/1000 Genomes]:[RefSeq]])</f>
        <v>1</v>
      </c>
    </row>
    <row r="310" spans="1:26" x14ac:dyDescent="0.25">
      <c r="A310" t="s">
        <v>4076</v>
      </c>
      <c r="B310">
        <v>0</v>
      </c>
      <c r="C310">
        <v>0</v>
      </c>
      <c r="D310">
        <v>0</v>
      </c>
      <c r="E310">
        <v>0</v>
      </c>
      <c r="F310">
        <v>0</v>
      </c>
      <c r="G310">
        <v>0</v>
      </c>
      <c r="H310">
        <v>0</v>
      </c>
      <c r="I310">
        <v>0</v>
      </c>
      <c r="J310">
        <v>1</v>
      </c>
      <c r="K310">
        <v>0</v>
      </c>
      <c r="L310">
        <v>0</v>
      </c>
      <c r="M310">
        <v>0</v>
      </c>
      <c r="N310">
        <v>0</v>
      </c>
      <c r="O310">
        <v>0</v>
      </c>
      <c r="P310">
        <v>0</v>
      </c>
      <c r="Q310">
        <v>0</v>
      </c>
      <c r="R310">
        <v>0</v>
      </c>
      <c r="S310">
        <v>0</v>
      </c>
      <c r="T310">
        <v>0</v>
      </c>
      <c r="U310">
        <v>0</v>
      </c>
      <c r="V310">
        <v>0</v>
      </c>
      <c r="W310">
        <v>0</v>
      </c>
      <c r="X310">
        <v>0</v>
      </c>
      <c r="Y310">
        <v>0</v>
      </c>
      <c r="Z310" s="7">
        <f>SUM(Table18[[#This Row],[IGSR/1000 Genomes]:[RefSeq]])</f>
        <v>1</v>
      </c>
    </row>
    <row r="311" spans="1:26" x14ac:dyDescent="0.25">
      <c r="A311" t="s">
        <v>215</v>
      </c>
      <c r="B311">
        <v>0</v>
      </c>
      <c r="C311">
        <v>0</v>
      </c>
      <c r="D311">
        <v>0</v>
      </c>
      <c r="E311">
        <v>0</v>
      </c>
      <c r="F311">
        <v>0</v>
      </c>
      <c r="G311">
        <v>0</v>
      </c>
      <c r="H311">
        <v>0</v>
      </c>
      <c r="I311">
        <v>0</v>
      </c>
      <c r="J311">
        <v>1</v>
      </c>
      <c r="K311">
        <v>0</v>
      </c>
      <c r="L311">
        <v>0</v>
      </c>
      <c r="M311">
        <v>0</v>
      </c>
      <c r="N311">
        <v>0</v>
      </c>
      <c r="O311">
        <v>0</v>
      </c>
      <c r="P311">
        <v>1</v>
      </c>
      <c r="Q311">
        <v>0</v>
      </c>
      <c r="R311">
        <v>0</v>
      </c>
      <c r="S311">
        <v>0</v>
      </c>
      <c r="T311">
        <v>0</v>
      </c>
      <c r="U311">
        <v>0</v>
      </c>
      <c r="V311">
        <v>0</v>
      </c>
      <c r="W311">
        <v>0</v>
      </c>
      <c r="X311">
        <v>0</v>
      </c>
      <c r="Y311">
        <v>0</v>
      </c>
      <c r="Z311" s="7">
        <f>SUM(Table18[[#This Row],[IGSR/1000 Genomes]:[RefSeq]])</f>
        <v>2</v>
      </c>
    </row>
    <row r="312" spans="1:26" x14ac:dyDescent="0.25">
      <c r="A312" t="s">
        <v>5505</v>
      </c>
      <c r="B312">
        <v>0</v>
      </c>
      <c r="C312">
        <v>0</v>
      </c>
      <c r="D312">
        <v>0</v>
      </c>
      <c r="E312">
        <v>0</v>
      </c>
      <c r="F312">
        <v>0</v>
      </c>
      <c r="G312">
        <v>0</v>
      </c>
      <c r="H312">
        <v>0</v>
      </c>
      <c r="I312">
        <v>0</v>
      </c>
      <c r="J312">
        <v>0</v>
      </c>
      <c r="K312">
        <v>0</v>
      </c>
      <c r="L312">
        <v>0</v>
      </c>
      <c r="M312">
        <v>0</v>
      </c>
      <c r="N312">
        <v>0</v>
      </c>
      <c r="O312">
        <v>0</v>
      </c>
      <c r="P312">
        <v>1</v>
      </c>
      <c r="Q312">
        <v>0</v>
      </c>
      <c r="R312">
        <v>0</v>
      </c>
      <c r="S312">
        <v>0</v>
      </c>
      <c r="T312">
        <v>0</v>
      </c>
      <c r="U312">
        <v>0</v>
      </c>
      <c r="V312">
        <v>0</v>
      </c>
      <c r="W312">
        <v>0</v>
      </c>
      <c r="X312">
        <v>0</v>
      </c>
      <c r="Y312">
        <v>0</v>
      </c>
      <c r="Z312" s="7">
        <f>SUM(Table18[[#This Row],[IGSR/1000 Genomes]:[RefSeq]])</f>
        <v>1</v>
      </c>
    </row>
    <row r="313" spans="1:26" x14ac:dyDescent="0.25">
      <c r="A313" t="s">
        <v>5720</v>
      </c>
      <c r="B313">
        <v>0</v>
      </c>
      <c r="C313">
        <v>0</v>
      </c>
      <c r="D313">
        <v>0</v>
      </c>
      <c r="E313">
        <v>0</v>
      </c>
      <c r="F313">
        <v>0</v>
      </c>
      <c r="G313">
        <v>0</v>
      </c>
      <c r="H313">
        <v>0</v>
      </c>
      <c r="I313">
        <v>0</v>
      </c>
      <c r="J313">
        <v>0</v>
      </c>
      <c r="K313">
        <v>0</v>
      </c>
      <c r="L313">
        <v>0</v>
      </c>
      <c r="M313">
        <v>0</v>
      </c>
      <c r="N313">
        <v>0</v>
      </c>
      <c r="O313">
        <v>0</v>
      </c>
      <c r="P313">
        <v>1</v>
      </c>
      <c r="Q313">
        <v>0</v>
      </c>
      <c r="R313">
        <v>0</v>
      </c>
      <c r="S313">
        <v>0</v>
      </c>
      <c r="T313">
        <v>0</v>
      </c>
      <c r="U313">
        <v>0</v>
      </c>
      <c r="V313">
        <v>0</v>
      </c>
      <c r="W313">
        <v>0</v>
      </c>
      <c r="X313">
        <v>0</v>
      </c>
      <c r="Y313">
        <v>0</v>
      </c>
      <c r="Z313" s="7">
        <f>SUM(Table18[[#This Row],[IGSR/1000 Genomes]:[RefSeq]])</f>
        <v>1</v>
      </c>
    </row>
    <row r="314" spans="1:26" x14ac:dyDescent="0.25">
      <c r="A314" t="s">
        <v>3557</v>
      </c>
      <c r="B314">
        <v>0</v>
      </c>
      <c r="C314">
        <v>0</v>
      </c>
      <c r="D314">
        <v>0</v>
      </c>
      <c r="E314">
        <v>0</v>
      </c>
      <c r="F314">
        <v>0</v>
      </c>
      <c r="G314">
        <v>0</v>
      </c>
      <c r="H314">
        <v>0</v>
      </c>
      <c r="I314">
        <v>0</v>
      </c>
      <c r="J314">
        <v>1</v>
      </c>
      <c r="K314">
        <v>0</v>
      </c>
      <c r="L314">
        <v>0</v>
      </c>
      <c r="M314">
        <v>0</v>
      </c>
      <c r="N314">
        <v>0</v>
      </c>
      <c r="O314">
        <v>0</v>
      </c>
      <c r="P314">
        <v>0</v>
      </c>
      <c r="Q314">
        <v>0</v>
      </c>
      <c r="R314">
        <v>0</v>
      </c>
      <c r="S314">
        <v>0</v>
      </c>
      <c r="T314">
        <v>0</v>
      </c>
      <c r="U314">
        <v>0</v>
      </c>
      <c r="V314">
        <v>0</v>
      </c>
      <c r="W314">
        <v>0</v>
      </c>
      <c r="X314">
        <v>0</v>
      </c>
      <c r="Y314">
        <v>0</v>
      </c>
      <c r="Z314" s="7">
        <f>SUM(Table18[[#This Row],[IGSR/1000 Genomes]:[RefSeq]])</f>
        <v>1</v>
      </c>
    </row>
    <row r="315" spans="1:26" x14ac:dyDescent="0.25">
      <c r="A315" t="s">
        <v>3853</v>
      </c>
      <c r="B315">
        <v>0</v>
      </c>
      <c r="C315">
        <v>0</v>
      </c>
      <c r="D315">
        <v>6</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s="7">
        <f>SUM(Table18[[#This Row],[IGSR/1000 Genomes]:[RefSeq]])</f>
        <v>6</v>
      </c>
    </row>
    <row r="316" spans="1:26" x14ac:dyDescent="0.25">
      <c r="A316" t="s">
        <v>2422</v>
      </c>
      <c r="B316">
        <v>0</v>
      </c>
      <c r="C316">
        <v>0</v>
      </c>
      <c r="D316">
        <v>0</v>
      </c>
      <c r="E316">
        <v>0</v>
      </c>
      <c r="F316">
        <v>0</v>
      </c>
      <c r="G316">
        <v>0</v>
      </c>
      <c r="H316">
        <v>0</v>
      </c>
      <c r="I316">
        <v>0</v>
      </c>
      <c r="J316">
        <v>0</v>
      </c>
      <c r="K316">
        <v>0</v>
      </c>
      <c r="L316">
        <v>0</v>
      </c>
      <c r="M316">
        <v>0</v>
      </c>
      <c r="N316">
        <v>0</v>
      </c>
      <c r="O316">
        <v>0</v>
      </c>
      <c r="P316">
        <v>0</v>
      </c>
      <c r="Q316">
        <v>0</v>
      </c>
      <c r="R316">
        <v>0</v>
      </c>
      <c r="S316">
        <v>0</v>
      </c>
      <c r="T316">
        <v>0</v>
      </c>
      <c r="U316">
        <v>4</v>
      </c>
      <c r="V316">
        <v>0</v>
      </c>
      <c r="W316">
        <v>0</v>
      </c>
      <c r="X316">
        <v>0</v>
      </c>
      <c r="Y316">
        <v>0</v>
      </c>
      <c r="Z316" s="7">
        <f>SUM(Table18[[#This Row],[IGSR/1000 Genomes]:[RefSeq]])</f>
        <v>4</v>
      </c>
    </row>
    <row r="317" spans="1:26" x14ac:dyDescent="0.25">
      <c r="A317" t="s">
        <v>2541</v>
      </c>
      <c r="B317">
        <v>0</v>
      </c>
      <c r="C317">
        <v>0</v>
      </c>
      <c r="D317">
        <v>0</v>
      </c>
      <c r="E317">
        <v>0</v>
      </c>
      <c r="F317">
        <v>0</v>
      </c>
      <c r="G317">
        <v>0</v>
      </c>
      <c r="H317">
        <v>0</v>
      </c>
      <c r="I317">
        <v>0</v>
      </c>
      <c r="J317">
        <v>3</v>
      </c>
      <c r="K317">
        <v>0</v>
      </c>
      <c r="L317">
        <v>0</v>
      </c>
      <c r="M317">
        <v>0</v>
      </c>
      <c r="N317">
        <v>0</v>
      </c>
      <c r="O317">
        <v>0</v>
      </c>
      <c r="P317">
        <v>0</v>
      </c>
      <c r="Q317">
        <v>0</v>
      </c>
      <c r="R317">
        <v>0</v>
      </c>
      <c r="S317">
        <v>0</v>
      </c>
      <c r="T317">
        <v>0</v>
      </c>
      <c r="U317">
        <v>1</v>
      </c>
      <c r="V317">
        <v>0</v>
      </c>
      <c r="W317">
        <v>0</v>
      </c>
      <c r="X317">
        <v>0</v>
      </c>
      <c r="Y317">
        <v>0</v>
      </c>
      <c r="Z317" s="7">
        <f>SUM(Table18[[#This Row],[IGSR/1000 Genomes]:[RefSeq]])</f>
        <v>4</v>
      </c>
    </row>
    <row r="318" spans="1:26" x14ac:dyDescent="0.25">
      <c r="A318" t="s">
        <v>3255</v>
      </c>
      <c r="B318">
        <v>0</v>
      </c>
      <c r="C318">
        <v>0</v>
      </c>
      <c r="D318">
        <v>0</v>
      </c>
      <c r="E318">
        <v>0</v>
      </c>
      <c r="F318">
        <v>0</v>
      </c>
      <c r="G318">
        <v>0</v>
      </c>
      <c r="H318">
        <v>0</v>
      </c>
      <c r="I318">
        <v>0</v>
      </c>
      <c r="J318">
        <v>5</v>
      </c>
      <c r="K318">
        <v>0</v>
      </c>
      <c r="L318">
        <v>0</v>
      </c>
      <c r="M318">
        <v>0</v>
      </c>
      <c r="N318">
        <v>0</v>
      </c>
      <c r="O318">
        <v>0</v>
      </c>
      <c r="P318">
        <v>0</v>
      </c>
      <c r="Q318">
        <v>0</v>
      </c>
      <c r="R318">
        <v>0</v>
      </c>
      <c r="S318">
        <v>0</v>
      </c>
      <c r="T318">
        <v>0</v>
      </c>
      <c r="U318">
        <v>0</v>
      </c>
      <c r="V318">
        <v>0</v>
      </c>
      <c r="W318">
        <v>0</v>
      </c>
      <c r="X318">
        <v>0</v>
      </c>
      <c r="Y318">
        <v>0</v>
      </c>
      <c r="Z318" s="7">
        <f>SUM(Table18[[#This Row],[IGSR/1000 Genomes]:[RefSeq]])</f>
        <v>5</v>
      </c>
    </row>
    <row r="319" spans="1:26" x14ac:dyDescent="0.25">
      <c r="A319" t="s">
        <v>3925</v>
      </c>
      <c r="B319">
        <v>0</v>
      </c>
      <c r="C319">
        <v>0</v>
      </c>
      <c r="D319">
        <v>0</v>
      </c>
      <c r="E319">
        <v>0</v>
      </c>
      <c r="F319">
        <v>0</v>
      </c>
      <c r="G319">
        <v>0</v>
      </c>
      <c r="H319">
        <v>0</v>
      </c>
      <c r="I319">
        <v>0</v>
      </c>
      <c r="J319">
        <v>1</v>
      </c>
      <c r="K319">
        <v>0</v>
      </c>
      <c r="L319">
        <v>0</v>
      </c>
      <c r="M319">
        <v>0</v>
      </c>
      <c r="N319">
        <v>0</v>
      </c>
      <c r="O319">
        <v>0</v>
      </c>
      <c r="P319">
        <v>0</v>
      </c>
      <c r="Q319">
        <v>0</v>
      </c>
      <c r="R319">
        <v>0</v>
      </c>
      <c r="S319">
        <v>0</v>
      </c>
      <c r="T319">
        <v>0</v>
      </c>
      <c r="U319">
        <v>0</v>
      </c>
      <c r="V319">
        <v>0</v>
      </c>
      <c r="W319">
        <v>0</v>
      </c>
      <c r="X319">
        <v>0</v>
      </c>
      <c r="Y319">
        <v>0</v>
      </c>
      <c r="Z319" s="7">
        <f>SUM(Table18[[#This Row],[IGSR/1000 Genomes]:[RefSeq]])</f>
        <v>1</v>
      </c>
    </row>
    <row r="320" spans="1:26" x14ac:dyDescent="0.25">
      <c r="A320" t="s">
        <v>410</v>
      </c>
      <c r="B320">
        <v>0</v>
      </c>
      <c r="C320">
        <v>0</v>
      </c>
      <c r="D320">
        <v>0</v>
      </c>
      <c r="E320">
        <v>0</v>
      </c>
      <c r="F320">
        <v>0</v>
      </c>
      <c r="G320">
        <v>0</v>
      </c>
      <c r="H320">
        <v>0</v>
      </c>
      <c r="I320">
        <v>0</v>
      </c>
      <c r="J320">
        <v>1</v>
      </c>
      <c r="K320">
        <v>0</v>
      </c>
      <c r="L320">
        <v>0</v>
      </c>
      <c r="M320">
        <v>0</v>
      </c>
      <c r="N320">
        <v>0</v>
      </c>
      <c r="O320">
        <v>0</v>
      </c>
      <c r="P320">
        <v>0</v>
      </c>
      <c r="Q320">
        <v>0</v>
      </c>
      <c r="R320">
        <v>0</v>
      </c>
      <c r="S320">
        <v>0</v>
      </c>
      <c r="T320">
        <v>0</v>
      </c>
      <c r="U320">
        <v>0</v>
      </c>
      <c r="V320">
        <v>0</v>
      </c>
      <c r="W320">
        <v>0</v>
      </c>
      <c r="X320">
        <v>0</v>
      </c>
      <c r="Y320">
        <v>0</v>
      </c>
      <c r="Z320" s="7">
        <f>SUM(Table18[[#This Row],[IGSR/1000 Genomes]:[RefSeq]])</f>
        <v>1</v>
      </c>
    </row>
    <row r="321" spans="1:26" x14ac:dyDescent="0.25">
      <c r="A321" t="s">
        <v>940</v>
      </c>
      <c r="B321">
        <v>0</v>
      </c>
      <c r="C321">
        <v>0</v>
      </c>
      <c r="D321">
        <v>0</v>
      </c>
      <c r="E321">
        <v>0</v>
      </c>
      <c r="F321">
        <v>0</v>
      </c>
      <c r="G321">
        <v>0</v>
      </c>
      <c r="H321">
        <v>0</v>
      </c>
      <c r="I321">
        <v>0</v>
      </c>
      <c r="J321">
        <v>1</v>
      </c>
      <c r="K321">
        <v>0</v>
      </c>
      <c r="L321">
        <v>0</v>
      </c>
      <c r="M321">
        <v>0</v>
      </c>
      <c r="N321">
        <v>0</v>
      </c>
      <c r="O321">
        <v>0</v>
      </c>
      <c r="P321">
        <v>0</v>
      </c>
      <c r="Q321">
        <v>0</v>
      </c>
      <c r="R321">
        <v>0</v>
      </c>
      <c r="S321">
        <v>0</v>
      </c>
      <c r="T321">
        <v>0</v>
      </c>
      <c r="U321">
        <v>0</v>
      </c>
      <c r="V321">
        <v>0</v>
      </c>
      <c r="W321">
        <v>0</v>
      </c>
      <c r="X321">
        <v>0</v>
      </c>
      <c r="Y321">
        <v>0</v>
      </c>
      <c r="Z321" s="7">
        <f>SUM(Table18[[#This Row],[IGSR/1000 Genomes]:[RefSeq]])</f>
        <v>1</v>
      </c>
    </row>
    <row r="322" spans="1:26" x14ac:dyDescent="0.25">
      <c r="A322" t="s">
        <v>4778</v>
      </c>
      <c r="B322">
        <v>0</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2</v>
      </c>
      <c r="Y322">
        <v>0</v>
      </c>
      <c r="Z322" s="7">
        <f>SUM(Table18[[#This Row],[IGSR/1000 Genomes]:[RefSeq]])</f>
        <v>2</v>
      </c>
    </row>
    <row r="323" spans="1:26" x14ac:dyDescent="0.25">
      <c r="A323" t="s">
        <v>3120</v>
      </c>
      <c r="B323">
        <v>0</v>
      </c>
      <c r="C323">
        <v>0</v>
      </c>
      <c r="D323">
        <v>0</v>
      </c>
      <c r="E323">
        <v>0</v>
      </c>
      <c r="F323">
        <v>0</v>
      </c>
      <c r="G323">
        <v>0</v>
      </c>
      <c r="H323">
        <v>0</v>
      </c>
      <c r="I323">
        <v>0</v>
      </c>
      <c r="J323">
        <v>1</v>
      </c>
      <c r="K323">
        <v>0</v>
      </c>
      <c r="L323">
        <v>2</v>
      </c>
      <c r="M323">
        <v>0</v>
      </c>
      <c r="N323">
        <v>0</v>
      </c>
      <c r="O323">
        <v>0</v>
      </c>
      <c r="P323">
        <v>0</v>
      </c>
      <c r="Q323">
        <v>0</v>
      </c>
      <c r="R323">
        <v>0</v>
      </c>
      <c r="S323">
        <v>0</v>
      </c>
      <c r="T323">
        <v>0</v>
      </c>
      <c r="U323">
        <v>0</v>
      </c>
      <c r="V323">
        <v>0</v>
      </c>
      <c r="W323">
        <v>0</v>
      </c>
      <c r="X323">
        <v>0</v>
      </c>
      <c r="Y323">
        <v>0</v>
      </c>
      <c r="Z323" s="7">
        <f>SUM(Table18[[#This Row],[IGSR/1000 Genomes]:[RefSeq]])</f>
        <v>3</v>
      </c>
    </row>
    <row r="324" spans="1:26" x14ac:dyDescent="0.25">
      <c r="A324" t="s">
        <v>5266</v>
      </c>
      <c r="B324">
        <v>0</v>
      </c>
      <c r="C324">
        <v>0</v>
      </c>
      <c r="D324">
        <v>0</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1</v>
      </c>
      <c r="Z324" s="7">
        <f>SUM(Table18[[#This Row],[IGSR/1000 Genomes]:[RefSeq]])</f>
        <v>1</v>
      </c>
    </row>
    <row r="325" spans="1:26" x14ac:dyDescent="0.25">
      <c r="A325" t="s">
        <v>3846</v>
      </c>
      <c r="B325">
        <v>0</v>
      </c>
      <c r="C325">
        <v>0</v>
      </c>
      <c r="D325">
        <v>0</v>
      </c>
      <c r="E325">
        <v>0</v>
      </c>
      <c r="F325">
        <v>0</v>
      </c>
      <c r="G325">
        <v>0</v>
      </c>
      <c r="H325">
        <v>0</v>
      </c>
      <c r="I325">
        <v>0</v>
      </c>
      <c r="J325">
        <v>0</v>
      </c>
      <c r="K325">
        <v>0</v>
      </c>
      <c r="L325">
        <v>0</v>
      </c>
      <c r="M325">
        <v>0</v>
      </c>
      <c r="N325">
        <v>0</v>
      </c>
      <c r="O325">
        <v>0</v>
      </c>
      <c r="P325">
        <v>24</v>
      </c>
      <c r="Q325">
        <v>0</v>
      </c>
      <c r="R325">
        <v>0</v>
      </c>
      <c r="S325">
        <v>0</v>
      </c>
      <c r="T325">
        <v>0</v>
      </c>
      <c r="U325">
        <v>0</v>
      </c>
      <c r="V325">
        <v>0</v>
      </c>
      <c r="W325">
        <v>0</v>
      </c>
      <c r="X325">
        <v>0</v>
      </c>
      <c r="Y325">
        <v>0</v>
      </c>
      <c r="Z325" s="7">
        <f>SUM(Table18[[#This Row],[IGSR/1000 Genomes]:[RefSeq]])</f>
        <v>24</v>
      </c>
    </row>
    <row r="326" spans="1:26" x14ac:dyDescent="0.25">
      <c r="A326" t="s">
        <v>2954</v>
      </c>
      <c r="B326">
        <v>0</v>
      </c>
      <c r="C326">
        <v>0</v>
      </c>
      <c r="D326">
        <v>0</v>
      </c>
      <c r="E326">
        <v>0</v>
      </c>
      <c r="F326">
        <v>0</v>
      </c>
      <c r="G326">
        <v>0</v>
      </c>
      <c r="H326">
        <v>0</v>
      </c>
      <c r="I326">
        <v>0</v>
      </c>
      <c r="J326">
        <v>2</v>
      </c>
      <c r="K326">
        <v>0</v>
      </c>
      <c r="L326">
        <v>0</v>
      </c>
      <c r="M326">
        <v>0</v>
      </c>
      <c r="N326">
        <v>0</v>
      </c>
      <c r="O326">
        <v>0</v>
      </c>
      <c r="P326">
        <v>0</v>
      </c>
      <c r="Q326">
        <v>0</v>
      </c>
      <c r="R326">
        <v>0</v>
      </c>
      <c r="S326">
        <v>0</v>
      </c>
      <c r="T326">
        <v>0</v>
      </c>
      <c r="U326">
        <v>0</v>
      </c>
      <c r="V326">
        <v>0</v>
      </c>
      <c r="W326">
        <v>0</v>
      </c>
      <c r="X326">
        <v>0</v>
      </c>
      <c r="Y326">
        <v>0</v>
      </c>
      <c r="Z326" s="7">
        <f>SUM(Table18[[#This Row],[IGSR/1000 Genomes]:[RefSeq]])</f>
        <v>2</v>
      </c>
    </row>
    <row r="327" spans="1:26" x14ac:dyDescent="0.25">
      <c r="A327" t="s">
        <v>3772</v>
      </c>
      <c r="B327">
        <v>0</v>
      </c>
      <c r="C327">
        <v>0</v>
      </c>
      <c r="D327">
        <v>0</v>
      </c>
      <c r="E327">
        <v>0</v>
      </c>
      <c r="F327">
        <v>0</v>
      </c>
      <c r="G327">
        <v>0</v>
      </c>
      <c r="H327">
        <v>0</v>
      </c>
      <c r="I327">
        <v>0</v>
      </c>
      <c r="J327">
        <v>0</v>
      </c>
      <c r="K327">
        <v>0</v>
      </c>
      <c r="L327">
        <v>0</v>
      </c>
      <c r="M327">
        <v>0</v>
      </c>
      <c r="N327">
        <v>0</v>
      </c>
      <c r="O327">
        <v>0</v>
      </c>
      <c r="P327">
        <v>4</v>
      </c>
      <c r="Q327">
        <v>0</v>
      </c>
      <c r="R327">
        <v>0</v>
      </c>
      <c r="S327">
        <v>0</v>
      </c>
      <c r="T327">
        <v>0</v>
      </c>
      <c r="U327">
        <v>8</v>
      </c>
      <c r="V327">
        <v>0</v>
      </c>
      <c r="W327">
        <v>0</v>
      </c>
      <c r="X327">
        <v>0</v>
      </c>
      <c r="Y327">
        <v>0</v>
      </c>
      <c r="Z327" s="7">
        <f>SUM(Table18[[#This Row],[IGSR/1000 Genomes]:[RefSeq]])</f>
        <v>12</v>
      </c>
    </row>
    <row r="328" spans="1:26" x14ac:dyDescent="0.25">
      <c r="A328" t="s">
        <v>564</v>
      </c>
      <c r="B328">
        <v>0</v>
      </c>
      <c r="C328">
        <v>0</v>
      </c>
      <c r="D328">
        <v>0</v>
      </c>
      <c r="E328">
        <v>0</v>
      </c>
      <c r="F328">
        <v>0</v>
      </c>
      <c r="G328">
        <v>0</v>
      </c>
      <c r="H328">
        <v>0</v>
      </c>
      <c r="I328">
        <v>0</v>
      </c>
      <c r="J328">
        <v>1</v>
      </c>
      <c r="K328">
        <v>0</v>
      </c>
      <c r="L328">
        <v>0</v>
      </c>
      <c r="M328">
        <v>0</v>
      </c>
      <c r="N328">
        <v>0</v>
      </c>
      <c r="O328">
        <v>0</v>
      </c>
      <c r="P328">
        <v>0</v>
      </c>
      <c r="Q328">
        <v>0</v>
      </c>
      <c r="R328">
        <v>0</v>
      </c>
      <c r="S328">
        <v>0</v>
      </c>
      <c r="T328">
        <v>0</v>
      </c>
      <c r="U328">
        <v>0</v>
      </c>
      <c r="V328">
        <v>0</v>
      </c>
      <c r="W328">
        <v>0</v>
      </c>
      <c r="X328">
        <v>0</v>
      </c>
      <c r="Y328">
        <v>0</v>
      </c>
      <c r="Z328" s="7">
        <f>SUM(Table18[[#This Row],[IGSR/1000 Genomes]:[RefSeq]])</f>
        <v>1</v>
      </c>
    </row>
    <row r="329" spans="1:26" x14ac:dyDescent="0.25">
      <c r="A329" t="s">
        <v>3457</v>
      </c>
      <c r="B329">
        <v>0</v>
      </c>
      <c r="C329">
        <v>0</v>
      </c>
      <c r="D329">
        <v>0</v>
      </c>
      <c r="E329">
        <v>0</v>
      </c>
      <c r="F329">
        <v>0</v>
      </c>
      <c r="G329">
        <v>0</v>
      </c>
      <c r="H329">
        <v>0</v>
      </c>
      <c r="I329">
        <v>0</v>
      </c>
      <c r="J329">
        <v>0</v>
      </c>
      <c r="K329">
        <v>0</v>
      </c>
      <c r="L329">
        <v>0</v>
      </c>
      <c r="M329">
        <v>0</v>
      </c>
      <c r="N329">
        <v>0</v>
      </c>
      <c r="O329">
        <v>0</v>
      </c>
      <c r="P329">
        <v>0</v>
      </c>
      <c r="Q329">
        <v>0</v>
      </c>
      <c r="R329">
        <v>0</v>
      </c>
      <c r="S329">
        <v>0</v>
      </c>
      <c r="T329">
        <v>0</v>
      </c>
      <c r="U329">
        <v>0</v>
      </c>
      <c r="V329">
        <v>1</v>
      </c>
      <c r="W329">
        <v>0</v>
      </c>
      <c r="X329">
        <v>0</v>
      </c>
      <c r="Y329">
        <v>0</v>
      </c>
      <c r="Z329" s="7">
        <f>SUM(Table18[[#This Row],[IGSR/1000 Genomes]:[RefSeq]])</f>
        <v>1</v>
      </c>
    </row>
    <row r="330" spans="1:26" x14ac:dyDescent="0.25">
      <c r="A330" t="s">
        <v>3252</v>
      </c>
      <c r="B330">
        <v>0</v>
      </c>
      <c r="C330">
        <v>0</v>
      </c>
      <c r="D330">
        <v>0</v>
      </c>
      <c r="E330">
        <v>0</v>
      </c>
      <c r="F330">
        <v>0</v>
      </c>
      <c r="G330">
        <v>0</v>
      </c>
      <c r="H330">
        <v>0</v>
      </c>
      <c r="I330">
        <v>0</v>
      </c>
      <c r="J330">
        <v>1</v>
      </c>
      <c r="K330">
        <v>0</v>
      </c>
      <c r="L330">
        <v>0</v>
      </c>
      <c r="M330">
        <v>0</v>
      </c>
      <c r="N330">
        <v>0</v>
      </c>
      <c r="O330">
        <v>0</v>
      </c>
      <c r="P330">
        <v>0</v>
      </c>
      <c r="Q330">
        <v>0</v>
      </c>
      <c r="R330">
        <v>0</v>
      </c>
      <c r="S330">
        <v>0</v>
      </c>
      <c r="T330">
        <v>0</v>
      </c>
      <c r="U330">
        <v>0</v>
      </c>
      <c r="V330">
        <v>0</v>
      </c>
      <c r="W330">
        <v>0</v>
      </c>
      <c r="X330">
        <v>0</v>
      </c>
      <c r="Y330">
        <v>0</v>
      </c>
      <c r="Z330" s="7">
        <f>SUM(Table18[[#This Row],[IGSR/1000 Genomes]:[RefSeq]])</f>
        <v>1</v>
      </c>
    </row>
    <row r="331" spans="1:26" x14ac:dyDescent="0.25">
      <c r="A331" t="s">
        <v>58</v>
      </c>
      <c r="B331">
        <v>0</v>
      </c>
      <c r="C331">
        <v>0</v>
      </c>
      <c r="D331">
        <v>0</v>
      </c>
      <c r="E331">
        <v>0</v>
      </c>
      <c r="F331">
        <v>0</v>
      </c>
      <c r="G331">
        <v>0</v>
      </c>
      <c r="H331">
        <v>0</v>
      </c>
      <c r="I331">
        <v>0</v>
      </c>
      <c r="J331">
        <v>0</v>
      </c>
      <c r="K331">
        <v>0</v>
      </c>
      <c r="L331">
        <v>0</v>
      </c>
      <c r="M331">
        <v>0</v>
      </c>
      <c r="N331">
        <v>0</v>
      </c>
      <c r="O331">
        <v>0</v>
      </c>
      <c r="P331">
        <v>15</v>
      </c>
      <c r="Q331">
        <v>0</v>
      </c>
      <c r="R331">
        <v>0</v>
      </c>
      <c r="S331">
        <v>0</v>
      </c>
      <c r="T331">
        <v>0</v>
      </c>
      <c r="U331">
        <v>0</v>
      </c>
      <c r="V331">
        <v>0</v>
      </c>
      <c r="W331">
        <v>0</v>
      </c>
      <c r="X331">
        <v>0</v>
      </c>
      <c r="Y331">
        <v>0</v>
      </c>
      <c r="Z331" s="7">
        <f>SUM(Table18[[#This Row],[IGSR/1000 Genomes]:[RefSeq]])</f>
        <v>15</v>
      </c>
    </row>
    <row r="332" spans="1:26" x14ac:dyDescent="0.25">
      <c r="A332" t="s">
        <v>2965</v>
      </c>
      <c r="B332">
        <v>0</v>
      </c>
      <c r="C332">
        <v>0</v>
      </c>
      <c r="D332">
        <v>0</v>
      </c>
      <c r="E332">
        <v>0</v>
      </c>
      <c r="F332">
        <v>0</v>
      </c>
      <c r="G332">
        <v>0</v>
      </c>
      <c r="H332">
        <v>0</v>
      </c>
      <c r="I332">
        <v>0</v>
      </c>
      <c r="J332">
        <v>1</v>
      </c>
      <c r="K332">
        <v>0</v>
      </c>
      <c r="L332">
        <v>0</v>
      </c>
      <c r="M332">
        <v>0</v>
      </c>
      <c r="N332">
        <v>0</v>
      </c>
      <c r="O332">
        <v>0</v>
      </c>
      <c r="P332">
        <v>0</v>
      </c>
      <c r="Q332">
        <v>0</v>
      </c>
      <c r="R332">
        <v>0</v>
      </c>
      <c r="S332">
        <v>0</v>
      </c>
      <c r="T332">
        <v>0</v>
      </c>
      <c r="U332">
        <v>0</v>
      </c>
      <c r="V332">
        <v>0</v>
      </c>
      <c r="W332">
        <v>0</v>
      </c>
      <c r="X332">
        <v>0</v>
      </c>
      <c r="Y332">
        <v>0</v>
      </c>
      <c r="Z332" s="7">
        <f>SUM(Table18[[#This Row],[IGSR/1000 Genomes]:[RefSeq]])</f>
        <v>1</v>
      </c>
    </row>
    <row r="333" spans="1:26" x14ac:dyDescent="0.25">
      <c r="A333" t="s">
        <v>635</v>
      </c>
      <c r="B333">
        <v>0</v>
      </c>
      <c r="C333">
        <v>0</v>
      </c>
      <c r="D333">
        <v>0</v>
      </c>
      <c r="E333">
        <v>0</v>
      </c>
      <c r="F333">
        <v>0</v>
      </c>
      <c r="G333">
        <v>0</v>
      </c>
      <c r="H333">
        <v>0</v>
      </c>
      <c r="I333">
        <v>0</v>
      </c>
      <c r="J333">
        <v>1</v>
      </c>
      <c r="K333">
        <v>0</v>
      </c>
      <c r="L333">
        <v>0</v>
      </c>
      <c r="M333">
        <v>0</v>
      </c>
      <c r="N333">
        <v>0</v>
      </c>
      <c r="O333">
        <v>0</v>
      </c>
      <c r="P333">
        <v>0</v>
      </c>
      <c r="Q333">
        <v>0</v>
      </c>
      <c r="R333">
        <v>0</v>
      </c>
      <c r="S333">
        <v>0</v>
      </c>
      <c r="T333">
        <v>0</v>
      </c>
      <c r="U333">
        <v>0</v>
      </c>
      <c r="V333">
        <v>0</v>
      </c>
      <c r="W333">
        <v>0</v>
      </c>
      <c r="X333">
        <v>0</v>
      </c>
      <c r="Y333">
        <v>0</v>
      </c>
      <c r="Z333" s="7">
        <f>SUM(Table18[[#This Row],[IGSR/1000 Genomes]:[RefSeq]])</f>
        <v>1</v>
      </c>
    </row>
    <row r="334" spans="1:26" x14ac:dyDescent="0.25">
      <c r="A334" t="s">
        <v>3393</v>
      </c>
      <c r="B334">
        <v>0</v>
      </c>
      <c r="C334">
        <v>0</v>
      </c>
      <c r="D334">
        <v>0</v>
      </c>
      <c r="E334">
        <v>0</v>
      </c>
      <c r="F334">
        <v>0</v>
      </c>
      <c r="G334">
        <v>0</v>
      </c>
      <c r="H334">
        <v>0</v>
      </c>
      <c r="I334">
        <v>0</v>
      </c>
      <c r="J334">
        <v>1</v>
      </c>
      <c r="K334">
        <v>0</v>
      </c>
      <c r="L334">
        <v>0</v>
      </c>
      <c r="M334">
        <v>0</v>
      </c>
      <c r="N334">
        <v>0</v>
      </c>
      <c r="O334">
        <v>0</v>
      </c>
      <c r="P334">
        <v>0</v>
      </c>
      <c r="Q334">
        <v>0</v>
      </c>
      <c r="R334">
        <v>0</v>
      </c>
      <c r="S334">
        <v>0</v>
      </c>
      <c r="T334">
        <v>0</v>
      </c>
      <c r="U334">
        <v>0</v>
      </c>
      <c r="V334">
        <v>0</v>
      </c>
      <c r="W334">
        <v>0</v>
      </c>
      <c r="X334">
        <v>0</v>
      </c>
      <c r="Y334">
        <v>0</v>
      </c>
      <c r="Z334" s="7">
        <f>SUM(Table18[[#This Row],[IGSR/1000 Genomes]:[RefSeq]])</f>
        <v>1</v>
      </c>
    </row>
    <row r="335" spans="1:26" x14ac:dyDescent="0.25">
      <c r="A335" t="s">
        <v>1001</v>
      </c>
      <c r="B335">
        <v>0</v>
      </c>
      <c r="C335">
        <v>0</v>
      </c>
      <c r="D335">
        <v>0</v>
      </c>
      <c r="E335">
        <v>0</v>
      </c>
      <c r="F335">
        <v>0</v>
      </c>
      <c r="G335">
        <v>0</v>
      </c>
      <c r="H335">
        <v>0</v>
      </c>
      <c r="I335">
        <v>0</v>
      </c>
      <c r="J335">
        <v>0</v>
      </c>
      <c r="K335">
        <v>0</v>
      </c>
      <c r="L335">
        <v>1</v>
      </c>
      <c r="M335">
        <v>0</v>
      </c>
      <c r="N335">
        <v>0</v>
      </c>
      <c r="O335">
        <v>0</v>
      </c>
      <c r="P335">
        <v>0</v>
      </c>
      <c r="Q335">
        <v>0</v>
      </c>
      <c r="R335">
        <v>0</v>
      </c>
      <c r="S335">
        <v>0</v>
      </c>
      <c r="T335">
        <v>0</v>
      </c>
      <c r="U335">
        <v>0</v>
      </c>
      <c r="V335">
        <v>0</v>
      </c>
      <c r="W335">
        <v>0</v>
      </c>
      <c r="X335">
        <v>0</v>
      </c>
      <c r="Y335">
        <v>0</v>
      </c>
      <c r="Z335" s="7">
        <f>SUM(Table18[[#This Row],[IGSR/1000 Genomes]:[RefSeq]])</f>
        <v>1</v>
      </c>
    </row>
    <row r="336" spans="1:26" x14ac:dyDescent="0.25">
      <c r="A336" t="s">
        <v>5225</v>
      </c>
      <c r="B336">
        <v>0</v>
      </c>
      <c r="C336">
        <v>0</v>
      </c>
      <c r="D336">
        <v>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1</v>
      </c>
      <c r="Z336" s="7">
        <f>SUM(Table18[[#This Row],[IGSR/1000 Genomes]:[RefSeq]])</f>
        <v>1</v>
      </c>
    </row>
    <row r="337" spans="1:26" x14ac:dyDescent="0.25">
      <c r="A337" t="s">
        <v>201</v>
      </c>
      <c r="B337">
        <v>0</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1</v>
      </c>
      <c r="Y337">
        <v>0</v>
      </c>
      <c r="Z337" s="7">
        <f>SUM(Table18[[#This Row],[IGSR/1000 Genomes]:[RefSeq]])</f>
        <v>1</v>
      </c>
    </row>
    <row r="338" spans="1:26" x14ac:dyDescent="0.25">
      <c r="A338" t="s">
        <v>5947</v>
      </c>
      <c r="B338">
        <v>0</v>
      </c>
      <c r="C338">
        <v>0</v>
      </c>
      <c r="D338">
        <v>9</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s="7">
        <f>SUM(Table18[[#This Row],[IGSR/1000 Genomes]:[RefSeq]])</f>
        <v>9</v>
      </c>
    </row>
    <row r="339" spans="1:26" x14ac:dyDescent="0.25">
      <c r="A339" t="s">
        <v>1842</v>
      </c>
      <c r="B339">
        <v>0</v>
      </c>
      <c r="C339">
        <v>0</v>
      </c>
      <c r="D339">
        <v>0</v>
      </c>
      <c r="E339">
        <v>0</v>
      </c>
      <c r="F339">
        <v>0</v>
      </c>
      <c r="G339">
        <v>0</v>
      </c>
      <c r="H339">
        <v>0</v>
      </c>
      <c r="I339">
        <v>0</v>
      </c>
      <c r="J339">
        <v>0</v>
      </c>
      <c r="K339">
        <v>0</v>
      </c>
      <c r="L339">
        <v>0</v>
      </c>
      <c r="M339">
        <v>0</v>
      </c>
      <c r="N339">
        <v>0</v>
      </c>
      <c r="O339">
        <v>0</v>
      </c>
      <c r="P339">
        <v>14</v>
      </c>
      <c r="Q339">
        <v>0</v>
      </c>
      <c r="R339">
        <v>0</v>
      </c>
      <c r="S339">
        <v>0</v>
      </c>
      <c r="T339">
        <v>0</v>
      </c>
      <c r="U339">
        <v>0</v>
      </c>
      <c r="V339">
        <v>0</v>
      </c>
      <c r="W339">
        <v>0</v>
      </c>
      <c r="X339">
        <v>0</v>
      </c>
      <c r="Y339">
        <v>0</v>
      </c>
      <c r="Z339" s="7">
        <f>SUM(Table18[[#This Row],[IGSR/1000 Genomes]:[RefSeq]])</f>
        <v>14</v>
      </c>
    </row>
    <row r="340" spans="1:26" x14ac:dyDescent="0.25">
      <c r="A340" t="s">
        <v>3316</v>
      </c>
      <c r="B340">
        <v>0</v>
      </c>
      <c r="C340">
        <v>0</v>
      </c>
      <c r="D340">
        <v>0</v>
      </c>
      <c r="E340">
        <v>0</v>
      </c>
      <c r="F340">
        <v>0</v>
      </c>
      <c r="G340">
        <v>0</v>
      </c>
      <c r="H340">
        <v>0</v>
      </c>
      <c r="I340">
        <v>0</v>
      </c>
      <c r="J340">
        <v>1</v>
      </c>
      <c r="K340">
        <v>0</v>
      </c>
      <c r="L340">
        <v>0</v>
      </c>
      <c r="M340">
        <v>0</v>
      </c>
      <c r="N340">
        <v>0</v>
      </c>
      <c r="O340">
        <v>0</v>
      </c>
      <c r="P340">
        <v>0</v>
      </c>
      <c r="Q340">
        <v>0</v>
      </c>
      <c r="R340">
        <v>0</v>
      </c>
      <c r="S340">
        <v>0</v>
      </c>
      <c r="T340">
        <v>0</v>
      </c>
      <c r="U340">
        <v>0</v>
      </c>
      <c r="V340">
        <v>0</v>
      </c>
      <c r="W340">
        <v>0</v>
      </c>
      <c r="X340">
        <v>0</v>
      </c>
      <c r="Y340">
        <v>0</v>
      </c>
      <c r="Z340" s="7">
        <f>SUM(Table18[[#This Row],[IGSR/1000 Genomes]:[RefSeq]])</f>
        <v>1</v>
      </c>
    </row>
    <row r="341" spans="1:26" x14ac:dyDescent="0.25">
      <c r="A341" t="s">
        <v>744</v>
      </c>
      <c r="B341">
        <v>0</v>
      </c>
      <c r="C341">
        <v>0</v>
      </c>
      <c r="D341">
        <v>0</v>
      </c>
      <c r="E341">
        <v>0</v>
      </c>
      <c r="F341">
        <v>0</v>
      </c>
      <c r="G341">
        <v>1</v>
      </c>
      <c r="H341">
        <v>0</v>
      </c>
      <c r="I341">
        <v>0</v>
      </c>
      <c r="J341">
        <v>0</v>
      </c>
      <c r="K341">
        <v>0</v>
      </c>
      <c r="L341">
        <v>0</v>
      </c>
      <c r="M341">
        <v>0</v>
      </c>
      <c r="N341">
        <v>0</v>
      </c>
      <c r="O341">
        <v>0</v>
      </c>
      <c r="P341">
        <v>0</v>
      </c>
      <c r="Q341">
        <v>0</v>
      </c>
      <c r="R341">
        <v>0</v>
      </c>
      <c r="S341">
        <v>0</v>
      </c>
      <c r="T341">
        <v>0</v>
      </c>
      <c r="U341">
        <v>0</v>
      </c>
      <c r="V341">
        <v>0</v>
      </c>
      <c r="W341">
        <v>0</v>
      </c>
      <c r="X341">
        <v>0</v>
      </c>
      <c r="Y341">
        <v>0</v>
      </c>
      <c r="Z341" s="7">
        <f>SUM(Table18[[#This Row],[IGSR/1000 Genomes]:[RefSeq]])</f>
        <v>1</v>
      </c>
    </row>
    <row r="342" spans="1:26" x14ac:dyDescent="0.25">
      <c r="A342" t="s">
        <v>4193</v>
      </c>
      <c r="B342">
        <v>0</v>
      </c>
      <c r="C342">
        <v>0</v>
      </c>
      <c r="D342">
        <v>0</v>
      </c>
      <c r="E342">
        <v>0</v>
      </c>
      <c r="F342">
        <v>0</v>
      </c>
      <c r="G342">
        <v>0</v>
      </c>
      <c r="H342">
        <v>0</v>
      </c>
      <c r="I342">
        <v>0</v>
      </c>
      <c r="J342">
        <v>2</v>
      </c>
      <c r="K342">
        <v>0</v>
      </c>
      <c r="L342">
        <v>0</v>
      </c>
      <c r="M342">
        <v>0</v>
      </c>
      <c r="N342">
        <v>0</v>
      </c>
      <c r="O342">
        <v>0</v>
      </c>
      <c r="P342">
        <v>0</v>
      </c>
      <c r="Q342">
        <v>0</v>
      </c>
      <c r="R342">
        <v>0</v>
      </c>
      <c r="S342">
        <v>0</v>
      </c>
      <c r="T342">
        <v>0</v>
      </c>
      <c r="U342">
        <v>0</v>
      </c>
      <c r="V342">
        <v>0</v>
      </c>
      <c r="W342">
        <v>0</v>
      </c>
      <c r="X342">
        <v>0</v>
      </c>
      <c r="Y342">
        <v>0</v>
      </c>
      <c r="Z342" s="7">
        <f>SUM(Table18[[#This Row],[IGSR/1000 Genomes]:[RefSeq]])</f>
        <v>2</v>
      </c>
    </row>
    <row r="343" spans="1:26" x14ac:dyDescent="0.25">
      <c r="A343" t="s">
        <v>3362</v>
      </c>
      <c r="B343">
        <v>0</v>
      </c>
      <c r="C343">
        <v>0</v>
      </c>
      <c r="D343">
        <v>0</v>
      </c>
      <c r="E343">
        <v>0</v>
      </c>
      <c r="F343">
        <v>0</v>
      </c>
      <c r="G343">
        <v>0</v>
      </c>
      <c r="H343">
        <v>0</v>
      </c>
      <c r="I343">
        <v>0</v>
      </c>
      <c r="J343">
        <v>3</v>
      </c>
      <c r="K343">
        <v>0</v>
      </c>
      <c r="L343">
        <v>0</v>
      </c>
      <c r="M343">
        <v>0</v>
      </c>
      <c r="N343">
        <v>0</v>
      </c>
      <c r="O343">
        <v>0</v>
      </c>
      <c r="P343">
        <v>0</v>
      </c>
      <c r="Q343">
        <v>0</v>
      </c>
      <c r="R343">
        <v>0</v>
      </c>
      <c r="S343">
        <v>0</v>
      </c>
      <c r="T343">
        <v>0</v>
      </c>
      <c r="U343">
        <v>0</v>
      </c>
      <c r="V343">
        <v>0</v>
      </c>
      <c r="W343">
        <v>0</v>
      </c>
      <c r="X343">
        <v>0</v>
      </c>
      <c r="Y343">
        <v>0</v>
      </c>
      <c r="Z343" s="7">
        <f>SUM(Table18[[#This Row],[IGSR/1000 Genomes]:[RefSeq]])</f>
        <v>3</v>
      </c>
    </row>
    <row r="344" spans="1:26" x14ac:dyDescent="0.25">
      <c r="A344" t="s">
        <v>1767</v>
      </c>
      <c r="B344">
        <v>0</v>
      </c>
      <c r="C344">
        <v>0</v>
      </c>
      <c r="D344">
        <v>0</v>
      </c>
      <c r="E344">
        <v>0</v>
      </c>
      <c r="F344">
        <v>0</v>
      </c>
      <c r="G344">
        <v>0</v>
      </c>
      <c r="H344">
        <v>0</v>
      </c>
      <c r="I344">
        <v>0</v>
      </c>
      <c r="J344">
        <v>2</v>
      </c>
      <c r="K344">
        <v>0</v>
      </c>
      <c r="L344">
        <v>0</v>
      </c>
      <c r="M344">
        <v>0</v>
      </c>
      <c r="N344">
        <v>0</v>
      </c>
      <c r="O344">
        <v>0</v>
      </c>
      <c r="P344">
        <v>0</v>
      </c>
      <c r="Q344">
        <v>0</v>
      </c>
      <c r="R344">
        <v>0</v>
      </c>
      <c r="S344">
        <v>0</v>
      </c>
      <c r="T344">
        <v>0</v>
      </c>
      <c r="U344">
        <v>0</v>
      </c>
      <c r="V344">
        <v>0</v>
      </c>
      <c r="W344">
        <v>0</v>
      </c>
      <c r="X344">
        <v>0</v>
      </c>
      <c r="Y344">
        <v>0</v>
      </c>
      <c r="Z344" s="7">
        <f>SUM(Table18[[#This Row],[IGSR/1000 Genomes]:[RefSeq]])</f>
        <v>2</v>
      </c>
    </row>
    <row r="345" spans="1:26" x14ac:dyDescent="0.25">
      <c r="A345" t="s">
        <v>5526</v>
      </c>
      <c r="B345">
        <v>0</v>
      </c>
      <c r="C345">
        <v>0</v>
      </c>
      <c r="D345">
        <v>0</v>
      </c>
      <c r="E345">
        <v>0</v>
      </c>
      <c r="F345">
        <v>0</v>
      </c>
      <c r="G345">
        <v>0</v>
      </c>
      <c r="H345">
        <v>0</v>
      </c>
      <c r="I345">
        <v>0</v>
      </c>
      <c r="J345">
        <v>0</v>
      </c>
      <c r="K345">
        <v>0</v>
      </c>
      <c r="L345">
        <v>0</v>
      </c>
      <c r="M345">
        <v>0</v>
      </c>
      <c r="N345">
        <v>0</v>
      </c>
      <c r="O345">
        <v>0</v>
      </c>
      <c r="P345">
        <v>2</v>
      </c>
      <c r="Q345">
        <v>0</v>
      </c>
      <c r="R345">
        <v>0</v>
      </c>
      <c r="S345">
        <v>0</v>
      </c>
      <c r="T345">
        <v>0</v>
      </c>
      <c r="U345">
        <v>0</v>
      </c>
      <c r="V345">
        <v>0</v>
      </c>
      <c r="W345">
        <v>0</v>
      </c>
      <c r="X345">
        <v>0</v>
      </c>
      <c r="Y345">
        <v>0</v>
      </c>
      <c r="Z345" s="7">
        <f>SUM(Table18[[#This Row],[IGSR/1000 Genomes]:[RefSeq]])</f>
        <v>2</v>
      </c>
    </row>
    <row r="346" spans="1:26" x14ac:dyDescent="0.25">
      <c r="A346" t="s">
        <v>3247</v>
      </c>
      <c r="B346">
        <v>0</v>
      </c>
      <c r="C346">
        <v>0</v>
      </c>
      <c r="D346">
        <v>0</v>
      </c>
      <c r="E346">
        <v>0</v>
      </c>
      <c r="F346">
        <v>0</v>
      </c>
      <c r="G346">
        <v>0</v>
      </c>
      <c r="H346">
        <v>0</v>
      </c>
      <c r="I346">
        <v>0</v>
      </c>
      <c r="J346">
        <v>1</v>
      </c>
      <c r="K346">
        <v>0</v>
      </c>
      <c r="L346">
        <v>0</v>
      </c>
      <c r="M346">
        <v>0</v>
      </c>
      <c r="N346">
        <v>0</v>
      </c>
      <c r="O346">
        <v>0</v>
      </c>
      <c r="P346">
        <v>0</v>
      </c>
      <c r="Q346">
        <v>0</v>
      </c>
      <c r="R346">
        <v>0</v>
      </c>
      <c r="S346">
        <v>0</v>
      </c>
      <c r="T346">
        <v>0</v>
      </c>
      <c r="U346">
        <v>0</v>
      </c>
      <c r="V346">
        <v>0</v>
      </c>
      <c r="W346">
        <v>0</v>
      </c>
      <c r="X346">
        <v>0</v>
      </c>
      <c r="Y346">
        <v>0</v>
      </c>
      <c r="Z346" s="7">
        <f>SUM(Table18[[#This Row],[IGSR/1000 Genomes]:[RefSeq]])</f>
        <v>1</v>
      </c>
    </row>
    <row r="347" spans="1:26" x14ac:dyDescent="0.25">
      <c r="A347" t="s">
        <v>466</v>
      </c>
      <c r="B347">
        <v>0</v>
      </c>
      <c r="C347">
        <v>0</v>
      </c>
      <c r="D347">
        <v>0</v>
      </c>
      <c r="E347">
        <v>0</v>
      </c>
      <c r="F347">
        <v>0</v>
      </c>
      <c r="G347">
        <v>0</v>
      </c>
      <c r="H347">
        <v>0</v>
      </c>
      <c r="I347">
        <v>0</v>
      </c>
      <c r="J347">
        <v>0</v>
      </c>
      <c r="K347">
        <v>0</v>
      </c>
      <c r="L347">
        <v>0</v>
      </c>
      <c r="M347">
        <v>0</v>
      </c>
      <c r="N347">
        <v>0</v>
      </c>
      <c r="O347">
        <v>0</v>
      </c>
      <c r="P347">
        <v>0</v>
      </c>
      <c r="Q347">
        <v>0</v>
      </c>
      <c r="R347">
        <v>0</v>
      </c>
      <c r="S347">
        <v>0</v>
      </c>
      <c r="T347">
        <v>0</v>
      </c>
      <c r="U347">
        <v>6</v>
      </c>
      <c r="V347">
        <v>0</v>
      </c>
      <c r="W347">
        <v>0</v>
      </c>
      <c r="X347">
        <v>0</v>
      </c>
      <c r="Y347">
        <v>0</v>
      </c>
      <c r="Z347" s="7">
        <f>SUM(Table18[[#This Row],[IGSR/1000 Genomes]:[RefSeq]])</f>
        <v>6</v>
      </c>
    </row>
    <row r="348" spans="1:26" x14ac:dyDescent="0.25">
      <c r="A348" t="s">
        <v>5078</v>
      </c>
      <c r="B348">
        <v>0</v>
      </c>
      <c r="C348">
        <v>0</v>
      </c>
      <c r="D348">
        <v>0</v>
      </c>
      <c r="E348">
        <v>0</v>
      </c>
      <c r="F348">
        <v>0</v>
      </c>
      <c r="G348">
        <v>0</v>
      </c>
      <c r="H348">
        <v>0</v>
      </c>
      <c r="I348">
        <v>0</v>
      </c>
      <c r="J348">
        <v>0</v>
      </c>
      <c r="K348">
        <v>0</v>
      </c>
      <c r="L348">
        <v>0</v>
      </c>
      <c r="M348">
        <v>0</v>
      </c>
      <c r="N348">
        <v>0</v>
      </c>
      <c r="O348">
        <v>0</v>
      </c>
      <c r="P348">
        <v>0</v>
      </c>
      <c r="Q348">
        <v>0</v>
      </c>
      <c r="R348">
        <v>0</v>
      </c>
      <c r="S348">
        <v>0</v>
      </c>
      <c r="T348">
        <v>0</v>
      </c>
      <c r="U348">
        <v>1</v>
      </c>
      <c r="V348">
        <v>0</v>
      </c>
      <c r="W348">
        <v>0</v>
      </c>
      <c r="X348">
        <v>0</v>
      </c>
      <c r="Y348">
        <v>0</v>
      </c>
      <c r="Z348" s="7">
        <f>SUM(Table18[[#This Row],[IGSR/1000 Genomes]:[RefSeq]])</f>
        <v>1</v>
      </c>
    </row>
    <row r="349" spans="1:26" x14ac:dyDescent="0.25">
      <c r="A349" t="s">
        <v>4837</v>
      </c>
      <c r="B349">
        <v>0</v>
      </c>
      <c r="C349">
        <v>0</v>
      </c>
      <c r="D349">
        <v>0</v>
      </c>
      <c r="E349">
        <v>0</v>
      </c>
      <c r="F349">
        <v>0</v>
      </c>
      <c r="G349">
        <v>0</v>
      </c>
      <c r="H349">
        <v>0</v>
      </c>
      <c r="I349">
        <v>0</v>
      </c>
      <c r="J349">
        <v>0</v>
      </c>
      <c r="K349">
        <v>0</v>
      </c>
      <c r="L349">
        <v>0</v>
      </c>
      <c r="M349">
        <v>0</v>
      </c>
      <c r="N349">
        <v>0</v>
      </c>
      <c r="O349">
        <v>0</v>
      </c>
      <c r="P349">
        <v>0</v>
      </c>
      <c r="Q349">
        <v>0</v>
      </c>
      <c r="R349">
        <v>0</v>
      </c>
      <c r="S349">
        <v>0</v>
      </c>
      <c r="T349">
        <v>0</v>
      </c>
      <c r="U349">
        <v>0</v>
      </c>
      <c r="V349">
        <v>0</v>
      </c>
      <c r="W349">
        <v>0</v>
      </c>
      <c r="X349">
        <v>1</v>
      </c>
      <c r="Y349">
        <v>0</v>
      </c>
      <c r="Z349" s="7">
        <f>SUM(Table18[[#This Row],[IGSR/1000 Genomes]:[RefSeq]])</f>
        <v>1</v>
      </c>
    </row>
    <row r="350" spans="1:26" x14ac:dyDescent="0.25">
      <c r="A350" t="s">
        <v>889</v>
      </c>
      <c r="B350">
        <v>0</v>
      </c>
      <c r="C350">
        <v>0</v>
      </c>
      <c r="D350">
        <v>0</v>
      </c>
      <c r="E350">
        <v>1</v>
      </c>
      <c r="F350">
        <v>0</v>
      </c>
      <c r="G350">
        <v>0</v>
      </c>
      <c r="H350">
        <v>0</v>
      </c>
      <c r="I350">
        <v>0</v>
      </c>
      <c r="J350">
        <v>1</v>
      </c>
      <c r="K350">
        <v>0</v>
      </c>
      <c r="L350">
        <v>0</v>
      </c>
      <c r="M350">
        <v>0</v>
      </c>
      <c r="N350">
        <v>0</v>
      </c>
      <c r="O350">
        <v>0</v>
      </c>
      <c r="P350">
        <v>0</v>
      </c>
      <c r="Q350">
        <v>0</v>
      </c>
      <c r="R350">
        <v>0</v>
      </c>
      <c r="S350">
        <v>0</v>
      </c>
      <c r="T350">
        <v>0</v>
      </c>
      <c r="U350">
        <v>0</v>
      </c>
      <c r="V350">
        <v>0</v>
      </c>
      <c r="W350">
        <v>0</v>
      </c>
      <c r="X350">
        <v>0</v>
      </c>
      <c r="Y350">
        <v>0</v>
      </c>
      <c r="Z350" s="7">
        <f>SUM(Table18[[#This Row],[IGSR/1000 Genomes]:[RefSeq]])</f>
        <v>2</v>
      </c>
    </row>
    <row r="351" spans="1:26" x14ac:dyDescent="0.25">
      <c r="A351" t="s">
        <v>3838</v>
      </c>
      <c r="B351">
        <v>0</v>
      </c>
      <c r="C351">
        <v>0</v>
      </c>
      <c r="D351">
        <v>0</v>
      </c>
      <c r="E351">
        <v>0</v>
      </c>
      <c r="F351">
        <v>0</v>
      </c>
      <c r="G351">
        <v>0</v>
      </c>
      <c r="H351">
        <v>0</v>
      </c>
      <c r="I351">
        <v>0</v>
      </c>
      <c r="J351">
        <v>0</v>
      </c>
      <c r="K351">
        <v>0</v>
      </c>
      <c r="L351">
        <v>0</v>
      </c>
      <c r="M351">
        <v>0</v>
      </c>
      <c r="N351">
        <v>0</v>
      </c>
      <c r="O351">
        <v>0</v>
      </c>
      <c r="P351">
        <v>15</v>
      </c>
      <c r="Q351">
        <v>0</v>
      </c>
      <c r="R351">
        <v>0</v>
      </c>
      <c r="S351">
        <v>0</v>
      </c>
      <c r="T351">
        <v>0</v>
      </c>
      <c r="U351">
        <v>0</v>
      </c>
      <c r="V351">
        <v>0</v>
      </c>
      <c r="W351">
        <v>0</v>
      </c>
      <c r="X351">
        <v>0</v>
      </c>
      <c r="Y351">
        <v>0</v>
      </c>
      <c r="Z351" s="7">
        <f>SUM(Table18[[#This Row],[IGSR/1000 Genomes]:[RefSeq]])</f>
        <v>15</v>
      </c>
    </row>
    <row r="352" spans="1:26" x14ac:dyDescent="0.25">
      <c r="A352" t="s">
        <v>4058</v>
      </c>
      <c r="B352">
        <v>0</v>
      </c>
      <c r="C352">
        <v>0</v>
      </c>
      <c r="D352">
        <v>0</v>
      </c>
      <c r="E352">
        <v>0</v>
      </c>
      <c r="F352">
        <v>0</v>
      </c>
      <c r="G352">
        <v>0</v>
      </c>
      <c r="H352">
        <v>0</v>
      </c>
      <c r="I352">
        <v>0</v>
      </c>
      <c r="J352">
        <v>1</v>
      </c>
      <c r="K352">
        <v>0</v>
      </c>
      <c r="L352">
        <v>0</v>
      </c>
      <c r="M352">
        <v>0</v>
      </c>
      <c r="N352">
        <v>0</v>
      </c>
      <c r="O352">
        <v>0</v>
      </c>
      <c r="P352">
        <v>0</v>
      </c>
      <c r="Q352">
        <v>0</v>
      </c>
      <c r="R352">
        <v>0</v>
      </c>
      <c r="S352">
        <v>0</v>
      </c>
      <c r="T352">
        <v>0</v>
      </c>
      <c r="U352">
        <v>1</v>
      </c>
      <c r="V352">
        <v>0</v>
      </c>
      <c r="W352">
        <v>0</v>
      </c>
      <c r="X352">
        <v>0</v>
      </c>
      <c r="Y352">
        <v>0</v>
      </c>
      <c r="Z352" s="7">
        <f>SUM(Table18[[#This Row],[IGSR/1000 Genomes]:[RefSeq]])</f>
        <v>2</v>
      </c>
    </row>
    <row r="353" spans="1:26" x14ac:dyDescent="0.25">
      <c r="A353" t="s">
        <v>450</v>
      </c>
      <c r="B353">
        <v>0</v>
      </c>
      <c r="C353">
        <v>0</v>
      </c>
      <c r="D353">
        <v>0</v>
      </c>
      <c r="E353">
        <v>0</v>
      </c>
      <c r="F353">
        <v>0</v>
      </c>
      <c r="G353">
        <v>0</v>
      </c>
      <c r="H353">
        <v>0</v>
      </c>
      <c r="I353">
        <v>0</v>
      </c>
      <c r="J353">
        <v>0</v>
      </c>
      <c r="K353">
        <v>0</v>
      </c>
      <c r="L353">
        <v>0</v>
      </c>
      <c r="M353">
        <v>0</v>
      </c>
      <c r="N353">
        <v>0</v>
      </c>
      <c r="O353">
        <v>0</v>
      </c>
      <c r="P353">
        <v>0</v>
      </c>
      <c r="Q353">
        <v>0</v>
      </c>
      <c r="R353">
        <v>0</v>
      </c>
      <c r="S353">
        <v>0</v>
      </c>
      <c r="T353">
        <v>0</v>
      </c>
      <c r="U353">
        <v>3</v>
      </c>
      <c r="V353">
        <v>0</v>
      </c>
      <c r="W353">
        <v>0</v>
      </c>
      <c r="X353">
        <v>0</v>
      </c>
      <c r="Y353">
        <v>0</v>
      </c>
      <c r="Z353" s="7">
        <f>SUM(Table18[[#This Row],[IGSR/1000 Genomes]:[RefSeq]])</f>
        <v>3</v>
      </c>
    </row>
    <row r="354" spans="1:26" x14ac:dyDescent="0.25">
      <c r="A354" t="s">
        <v>4313</v>
      </c>
      <c r="B354">
        <v>0</v>
      </c>
      <c r="C354">
        <v>0</v>
      </c>
      <c r="D354">
        <v>0</v>
      </c>
      <c r="E354">
        <v>0</v>
      </c>
      <c r="F354">
        <v>0</v>
      </c>
      <c r="G354">
        <v>0</v>
      </c>
      <c r="H354">
        <v>0</v>
      </c>
      <c r="I354">
        <v>0</v>
      </c>
      <c r="J354">
        <v>1</v>
      </c>
      <c r="K354">
        <v>0</v>
      </c>
      <c r="L354">
        <v>0</v>
      </c>
      <c r="M354">
        <v>0</v>
      </c>
      <c r="N354">
        <v>0</v>
      </c>
      <c r="O354">
        <v>0</v>
      </c>
      <c r="P354">
        <v>0</v>
      </c>
      <c r="Q354">
        <v>0</v>
      </c>
      <c r="R354">
        <v>0</v>
      </c>
      <c r="S354">
        <v>0</v>
      </c>
      <c r="T354">
        <v>0</v>
      </c>
      <c r="U354">
        <v>0</v>
      </c>
      <c r="V354">
        <v>0</v>
      </c>
      <c r="W354">
        <v>0</v>
      </c>
      <c r="X354">
        <v>0</v>
      </c>
      <c r="Y354">
        <v>0</v>
      </c>
      <c r="Z354" s="7">
        <f>SUM(Table18[[#This Row],[IGSR/1000 Genomes]:[RefSeq]])</f>
        <v>1</v>
      </c>
    </row>
    <row r="355" spans="1:26" x14ac:dyDescent="0.25">
      <c r="A355" t="s">
        <v>4215</v>
      </c>
      <c r="B355">
        <v>0</v>
      </c>
      <c r="C355">
        <v>0</v>
      </c>
      <c r="D355">
        <v>0</v>
      </c>
      <c r="E355">
        <v>0</v>
      </c>
      <c r="F355">
        <v>0</v>
      </c>
      <c r="G355">
        <v>0</v>
      </c>
      <c r="H355">
        <v>0</v>
      </c>
      <c r="I355">
        <v>0</v>
      </c>
      <c r="J355">
        <v>3</v>
      </c>
      <c r="K355">
        <v>0</v>
      </c>
      <c r="L355">
        <v>0</v>
      </c>
      <c r="M355">
        <v>0</v>
      </c>
      <c r="N355">
        <v>0</v>
      </c>
      <c r="O355">
        <v>0</v>
      </c>
      <c r="P355">
        <v>0</v>
      </c>
      <c r="Q355">
        <v>0</v>
      </c>
      <c r="R355">
        <v>0</v>
      </c>
      <c r="S355">
        <v>0</v>
      </c>
      <c r="T355">
        <v>0</v>
      </c>
      <c r="U355">
        <v>0</v>
      </c>
      <c r="V355">
        <v>0</v>
      </c>
      <c r="W355">
        <v>0</v>
      </c>
      <c r="X355">
        <v>0</v>
      </c>
      <c r="Y355">
        <v>0</v>
      </c>
      <c r="Z355" s="7">
        <f>SUM(Table18[[#This Row],[IGSR/1000 Genomes]:[RefSeq]])</f>
        <v>3</v>
      </c>
    </row>
    <row r="356" spans="1:26" x14ac:dyDescent="0.25">
      <c r="A356" t="s">
        <v>503</v>
      </c>
      <c r="B356">
        <v>0</v>
      </c>
      <c r="C356">
        <v>0</v>
      </c>
      <c r="D356">
        <v>0</v>
      </c>
      <c r="E356">
        <v>0</v>
      </c>
      <c r="F356">
        <v>0</v>
      </c>
      <c r="G356">
        <v>0</v>
      </c>
      <c r="H356">
        <v>0</v>
      </c>
      <c r="I356">
        <v>0</v>
      </c>
      <c r="J356">
        <v>0</v>
      </c>
      <c r="K356">
        <v>0</v>
      </c>
      <c r="L356">
        <v>0</v>
      </c>
      <c r="M356">
        <v>0</v>
      </c>
      <c r="N356">
        <v>0</v>
      </c>
      <c r="O356">
        <v>0</v>
      </c>
      <c r="P356">
        <v>0</v>
      </c>
      <c r="Q356">
        <v>0</v>
      </c>
      <c r="R356">
        <v>0</v>
      </c>
      <c r="S356">
        <v>0</v>
      </c>
      <c r="T356">
        <v>0</v>
      </c>
      <c r="U356">
        <v>5</v>
      </c>
      <c r="V356">
        <v>0</v>
      </c>
      <c r="W356">
        <v>0</v>
      </c>
      <c r="X356">
        <v>0</v>
      </c>
      <c r="Y356">
        <v>0</v>
      </c>
      <c r="Z356" s="7">
        <f>SUM(Table18[[#This Row],[IGSR/1000 Genomes]:[RefSeq]])</f>
        <v>5</v>
      </c>
    </row>
    <row r="357" spans="1:26" x14ac:dyDescent="0.25">
      <c r="A357" t="s">
        <v>686</v>
      </c>
      <c r="B357">
        <v>0</v>
      </c>
      <c r="C357">
        <v>1</v>
      </c>
      <c r="D357">
        <v>0</v>
      </c>
      <c r="E357">
        <v>0</v>
      </c>
      <c r="F357">
        <v>0</v>
      </c>
      <c r="G357">
        <v>0</v>
      </c>
      <c r="H357">
        <v>0</v>
      </c>
      <c r="I357">
        <v>0</v>
      </c>
      <c r="J357">
        <v>0</v>
      </c>
      <c r="K357">
        <v>0</v>
      </c>
      <c r="L357">
        <v>0</v>
      </c>
      <c r="M357">
        <v>0</v>
      </c>
      <c r="N357">
        <v>0</v>
      </c>
      <c r="O357">
        <v>0</v>
      </c>
      <c r="P357">
        <v>0</v>
      </c>
      <c r="Q357">
        <v>1</v>
      </c>
      <c r="R357">
        <v>0</v>
      </c>
      <c r="S357">
        <v>0</v>
      </c>
      <c r="T357">
        <v>0</v>
      </c>
      <c r="U357">
        <v>0</v>
      </c>
      <c r="V357">
        <v>0</v>
      </c>
      <c r="W357">
        <v>0</v>
      </c>
      <c r="X357">
        <v>0</v>
      </c>
      <c r="Y357">
        <v>0</v>
      </c>
      <c r="Z357" s="7">
        <f>SUM(Table18[[#This Row],[IGSR/1000 Genomes]:[RefSeq]])</f>
        <v>2</v>
      </c>
    </row>
    <row r="358" spans="1:26" x14ac:dyDescent="0.25">
      <c r="A358" t="s">
        <v>4087</v>
      </c>
      <c r="B358">
        <v>0</v>
      </c>
      <c r="C358">
        <v>0</v>
      </c>
      <c r="D358">
        <v>0</v>
      </c>
      <c r="E358">
        <v>0</v>
      </c>
      <c r="F358">
        <v>0</v>
      </c>
      <c r="G358">
        <v>0</v>
      </c>
      <c r="H358">
        <v>0</v>
      </c>
      <c r="I358">
        <v>0</v>
      </c>
      <c r="J358">
        <v>1</v>
      </c>
      <c r="K358">
        <v>0</v>
      </c>
      <c r="L358">
        <v>0</v>
      </c>
      <c r="M358">
        <v>0</v>
      </c>
      <c r="N358">
        <v>0</v>
      </c>
      <c r="O358">
        <v>0</v>
      </c>
      <c r="P358">
        <v>0</v>
      </c>
      <c r="Q358">
        <v>0</v>
      </c>
      <c r="R358">
        <v>0</v>
      </c>
      <c r="S358">
        <v>0</v>
      </c>
      <c r="T358">
        <v>0</v>
      </c>
      <c r="U358">
        <v>0</v>
      </c>
      <c r="V358">
        <v>0</v>
      </c>
      <c r="W358">
        <v>0</v>
      </c>
      <c r="X358">
        <v>0</v>
      </c>
      <c r="Y358">
        <v>0</v>
      </c>
      <c r="Z358" s="7">
        <f>SUM(Table18[[#This Row],[IGSR/1000 Genomes]:[RefSeq]])</f>
        <v>1</v>
      </c>
    </row>
    <row r="359" spans="1:26" x14ac:dyDescent="0.25">
      <c r="A359" t="s">
        <v>5896</v>
      </c>
      <c r="B359">
        <v>0</v>
      </c>
      <c r="C359">
        <v>0</v>
      </c>
      <c r="D359">
        <v>0</v>
      </c>
      <c r="E359">
        <v>0</v>
      </c>
      <c r="F359">
        <v>0</v>
      </c>
      <c r="G359">
        <v>0</v>
      </c>
      <c r="H359">
        <v>0</v>
      </c>
      <c r="I359">
        <v>0</v>
      </c>
      <c r="J359">
        <v>0</v>
      </c>
      <c r="K359">
        <v>0</v>
      </c>
      <c r="L359">
        <v>0</v>
      </c>
      <c r="M359">
        <v>0</v>
      </c>
      <c r="N359">
        <v>0</v>
      </c>
      <c r="O359">
        <v>0</v>
      </c>
      <c r="P359">
        <v>1</v>
      </c>
      <c r="Q359">
        <v>0</v>
      </c>
      <c r="R359">
        <v>0</v>
      </c>
      <c r="S359">
        <v>0</v>
      </c>
      <c r="T359">
        <v>0</v>
      </c>
      <c r="U359">
        <v>0</v>
      </c>
      <c r="V359">
        <v>0</v>
      </c>
      <c r="W359">
        <v>0</v>
      </c>
      <c r="X359">
        <v>0</v>
      </c>
      <c r="Y359">
        <v>0</v>
      </c>
      <c r="Z359" s="7">
        <f>SUM(Table18[[#This Row],[IGSR/1000 Genomes]:[RefSeq]])</f>
        <v>1</v>
      </c>
    </row>
    <row r="360" spans="1:26" x14ac:dyDescent="0.25">
      <c r="A360" t="s">
        <v>2358</v>
      </c>
      <c r="B360">
        <v>0</v>
      </c>
      <c r="C360">
        <v>0</v>
      </c>
      <c r="D360">
        <v>0</v>
      </c>
      <c r="E360">
        <v>0</v>
      </c>
      <c r="F360">
        <v>0</v>
      </c>
      <c r="G360">
        <v>0</v>
      </c>
      <c r="H360">
        <v>0</v>
      </c>
      <c r="I360">
        <v>0</v>
      </c>
      <c r="J360">
        <v>0</v>
      </c>
      <c r="K360">
        <v>0</v>
      </c>
      <c r="L360">
        <v>0</v>
      </c>
      <c r="M360">
        <v>0</v>
      </c>
      <c r="N360">
        <v>0</v>
      </c>
      <c r="O360">
        <v>0</v>
      </c>
      <c r="P360">
        <v>1</v>
      </c>
      <c r="Q360">
        <v>0</v>
      </c>
      <c r="R360">
        <v>0</v>
      </c>
      <c r="S360">
        <v>0</v>
      </c>
      <c r="T360">
        <v>0</v>
      </c>
      <c r="U360">
        <v>0</v>
      </c>
      <c r="V360">
        <v>0</v>
      </c>
      <c r="W360">
        <v>0</v>
      </c>
      <c r="X360">
        <v>0</v>
      </c>
      <c r="Y360">
        <v>0</v>
      </c>
      <c r="Z360" s="7">
        <f>SUM(Table18[[#This Row],[IGSR/1000 Genomes]:[RefSeq]])</f>
        <v>1</v>
      </c>
    </row>
    <row r="361" spans="1:26" x14ac:dyDescent="0.25">
      <c r="A361" t="s">
        <v>3497</v>
      </c>
      <c r="B361">
        <v>0</v>
      </c>
      <c r="C361">
        <v>0</v>
      </c>
      <c r="D361">
        <v>0</v>
      </c>
      <c r="E361">
        <v>0</v>
      </c>
      <c r="F361">
        <v>0</v>
      </c>
      <c r="G361">
        <v>0</v>
      </c>
      <c r="H361">
        <v>0</v>
      </c>
      <c r="I361">
        <v>0</v>
      </c>
      <c r="J361">
        <v>0</v>
      </c>
      <c r="K361">
        <v>0</v>
      </c>
      <c r="L361">
        <v>0</v>
      </c>
      <c r="M361">
        <v>0</v>
      </c>
      <c r="N361">
        <v>0</v>
      </c>
      <c r="O361">
        <v>0</v>
      </c>
      <c r="P361">
        <v>0</v>
      </c>
      <c r="Q361">
        <v>0</v>
      </c>
      <c r="R361">
        <v>0</v>
      </c>
      <c r="S361">
        <v>0</v>
      </c>
      <c r="T361">
        <v>0</v>
      </c>
      <c r="U361">
        <v>0</v>
      </c>
      <c r="V361">
        <v>1</v>
      </c>
      <c r="W361">
        <v>0</v>
      </c>
      <c r="X361">
        <v>0</v>
      </c>
      <c r="Y361">
        <v>1</v>
      </c>
      <c r="Z361" s="7">
        <f>SUM(Table18[[#This Row],[IGSR/1000 Genomes]:[RefSeq]])</f>
        <v>2</v>
      </c>
    </row>
    <row r="362" spans="1:26" x14ac:dyDescent="0.25">
      <c r="A362" t="s">
        <v>2608</v>
      </c>
      <c r="B362">
        <v>0</v>
      </c>
      <c r="C362">
        <v>0</v>
      </c>
      <c r="D362">
        <v>0</v>
      </c>
      <c r="E362">
        <v>0</v>
      </c>
      <c r="F362">
        <v>0</v>
      </c>
      <c r="G362">
        <v>0</v>
      </c>
      <c r="H362">
        <v>0</v>
      </c>
      <c r="I362">
        <v>0</v>
      </c>
      <c r="J362">
        <v>0</v>
      </c>
      <c r="K362">
        <v>0</v>
      </c>
      <c r="L362">
        <v>0</v>
      </c>
      <c r="M362">
        <v>0</v>
      </c>
      <c r="N362">
        <v>0</v>
      </c>
      <c r="O362">
        <v>0</v>
      </c>
      <c r="P362">
        <v>0</v>
      </c>
      <c r="Q362">
        <v>0</v>
      </c>
      <c r="R362">
        <v>0</v>
      </c>
      <c r="S362">
        <v>0</v>
      </c>
      <c r="T362">
        <v>0</v>
      </c>
      <c r="U362">
        <v>3</v>
      </c>
      <c r="V362">
        <v>0</v>
      </c>
      <c r="W362">
        <v>0</v>
      </c>
      <c r="X362">
        <v>0</v>
      </c>
      <c r="Y362">
        <v>0</v>
      </c>
      <c r="Z362" s="7">
        <f>SUM(Table18[[#This Row],[IGSR/1000 Genomes]:[RefSeq]])</f>
        <v>3</v>
      </c>
    </row>
    <row r="363" spans="1:26" x14ac:dyDescent="0.25">
      <c r="A363" t="s">
        <v>3424</v>
      </c>
      <c r="B363">
        <v>0</v>
      </c>
      <c r="C363">
        <v>0</v>
      </c>
      <c r="D363">
        <v>0</v>
      </c>
      <c r="E363">
        <v>0</v>
      </c>
      <c r="F363">
        <v>0</v>
      </c>
      <c r="G363">
        <v>0</v>
      </c>
      <c r="H363">
        <v>0</v>
      </c>
      <c r="I363">
        <v>0</v>
      </c>
      <c r="J363">
        <v>2</v>
      </c>
      <c r="K363">
        <v>0</v>
      </c>
      <c r="L363">
        <v>0</v>
      </c>
      <c r="M363">
        <v>0</v>
      </c>
      <c r="N363">
        <v>0</v>
      </c>
      <c r="O363">
        <v>0</v>
      </c>
      <c r="P363">
        <v>0</v>
      </c>
      <c r="Q363">
        <v>0</v>
      </c>
      <c r="R363">
        <v>0</v>
      </c>
      <c r="S363">
        <v>0</v>
      </c>
      <c r="T363">
        <v>0</v>
      </c>
      <c r="U363">
        <v>0</v>
      </c>
      <c r="V363">
        <v>4</v>
      </c>
      <c r="W363">
        <v>0</v>
      </c>
      <c r="X363">
        <v>0</v>
      </c>
      <c r="Y363">
        <v>0</v>
      </c>
      <c r="Z363" s="7">
        <f>SUM(Table18[[#This Row],[IGSR/1000 Genomes]:[RefSeq]])</f>
        <v>6</v>
      </c>
    </row>
    <row r="364" spans="1:26" x14ac:dyDescent="0.25">
      <c r="A364" t="s">
        <v>2375</v>
      </c>
      <c r="B364">
        <v>0</v>
      </c>
      <c r="C364">
        <v>0</v>
      </c>
      <c r="D364">
        <v>0</v>
      </c>
      <c r="E364">
        <v>0</v>
      </c>
      <c r="F364">
        <v>0</v>
      </c>
      <c r="G364">
        <v>0</v>
      </c>
      <c r="H364">
        <v>0</v>
      </c>
      <c r="I364">
        <v>0</v>
      </c>
      <c r="J364">
        <v>0</v>
      </c>
      <c r="K364">
        <v>0</v>
      </c>
      <c r="L364">
        <v>0</v>
      </c>
      <c r="M364">
        <v>0</v>
      </c>
      <c r="N364">
        <v>0</v>
      </c>
      <c r="O364">
        <v>0</v>
      </c>
      <c r="P364">
        <v>0</v>
      </c>
      <c r="Q364">
        <v>0</v>
      </c>
      <c r="R364">
        <v>0</v>
      </c>
      <c r="S364">
        <v>0</v>
      </c>
      <c r="T364">
        <v>0</v>
      </c>
      <c r="U364">
        <v>1</v>
      </c>
      <c r="V364">
        <v>0</v>
      </c>
      <c r="W364">
        <v>0</v>
      </c>
      <c r="X364">
        <v>0</v>
      </c>
      <c r="Y364">
        <v>0</v>
      </c>
      <c r="Z364" s="7">
        <f>SUM(Table18[[#This Row],[IGSR/1000 Genomes]:[RefSeq]])</f>
        <v>1</v>
      </c>
    </row>
    <row r="365" spans="1:26" x14ac:dyDescent="0.25">
      <c r="A365" t="s">
        <v>534</v>
      </c>
      <c r="B365">
        <v>0</v>
      </c>
      <c r="C365">
        <v>0</v>
      </c>
      <c r="D365">
        <v>0</v>
      </c>
      <c r="E365">
        <v>0</v>
      </c>
      <c r="F365">
        <v>0</v>
      </c>
      <c r="G365">
        <v>0</v>
      </c>
      <c r="H365">
        <v>0</v>
      </c>
      <c r="I365">
        <v>0</v>
      </c>
      <c r="J365">
        <v>4</v>
      </c>
      <c r="K365">
        <v>0</v>
      </c>
      <c r="L365">
        <v>0</v>
      </c>
      <c r="M365">
        <v>0</v>
      </c>
      <c r="N365">
        <v>0</v>
      </c>
      <c r="O365">
        <v>0</v>
      </c>
      <c r="P365">
        <v>0</v>
      </c>
      <c r="Q365">
        <v>0</v>
      </c>
      <c r="R365">
        <v>0</v>
      </c>
      <c r="S365">
        <v>0</v>
      </c>
      <c r="T365">
        <v>0</v>
      </c>
      <c r="U365">
        <v>0</v>
      </c>
      <c r="V365">
        <v>0</v>
      </c>
      <c r="W365">
        <v>0</v>
      </c>
      <c r="X365">
        <v>0</v>
      </c>
      <c r="Y365">
        <v>0</v>
      </c>
      <c r="Z365" s="7">
        <f>SUM(Table18[[#This Row],[IGSR/1000 Genomes]:[RefSeq]])</f>
        <v>4</v>
      </c>
    </row>
    <row r="366" spans="1:26" x14ac:dyDescent="0.25">
      <c r="A366" t="s">
        <v>577</v>
      </c>
      <c r="B366">
        <v>0</v>
      </c>
      <c r="C366">
        <v>0</v>
      </c>
      <c r="D366">
        <v>0</v>
      </c>
      <c r="E366">
        <v>0</v>
      </c>
      <c r="F366">
        <v>0</v>
      </c>
      <c r="G366">
        <v>0</v>
      </c>
      <c r="H366">
        <v>0</v>
      </c>
      <c r="I366">
        <v>0</v>
      </c>
      <c r="J366">
        <v>0</v>
      </c>
      <c r="K366">
        <v>0</v>
      </c>
      <c r="L366">
        <v>0</v>
      </c>
      <c r="M366">
        <v>0</v>
      </c>
      <c r="N366">
        <v>0</v>
      </c>
      <c r="O366">
        <v>0</v>
      </c>
      <c r="P366">
        <v>0</v>
      </c>
      <c r="Q366">
        <v>0</v>
      </c>
      <c r="R366">
        <v>0</v>
      </c>
      <c r="S366">
        <v>0</v>
      </c>
      <c r="T366">
        <v>0</v>
      </c>
      <c r="U366">
        <v>0</v>
      </c>
      <c r="V366">
        <v>1</v>
      </c>
      <c r="W366">
        <v>0</v>
      </c>
      <c r="X366">
        <v>0</v>
      </c>
      <c r="Y366">
        <v>0</v>
      </c>
      <c r="Z366" s="7">
        <f>SUM(Table18[[#This Row],[IGSR/1000 Genomes]:[RefSeq]])</f>
        <v>1</v>
      </c>
    </row>
    <row r="367" spans="1:26" x14ac:dyDescent="0.25">
      <c r="A367" t="s">
        <v>2474</v>
      </c>
      <c r="B367">
        <v>0</v>
      </c>
      <c r="C367">
        <v>0</v>
      </c>
      <c r="D367">
        <v>0</v>
      </c>
      <c r="E367">
        <v>0</v>
      </c>
      <c r="F367">
        <v>0</v>
      </c>
      <c r="G367">
        <v>0</v>
      </c>
      <c r="H367">
        <v>0</v>
      </c>
      <c r="I367">
        <v>0</v>
      </c>
      <c r="J367">
        <v>0</v>
      </c>
      <c r="K367">
        <v>0</v>
      </c>
      <c r="L367">
        <v>0</v>
      </c>
      <c r="M367">
        <v>0</v>
      </c>
      <c r="N367">
        <v>0</v>
      </c>
      <c r="O367">
        <v>0</v>
      </c>
      <c r="P367">
        <v>0</v>
      </c>
      <c r="Q367">
        <v>0</v>
      </c>
      <c r="R367">
        <v>0</v>
      </c>
      <c r="S367">
        <v>0</v>
      </c>
      <c r="T367">
        <v>0</v>
      </c>
      <c r="U367">
        <v>0</v>
      </c>
      <c r="V367">
        <v>0</v>
      </c>
      <c r="W367">
        <v>0</v>
      </c>
      <c r="X367">
        <v>1</v>
      </c>
      <c r="Y367">
        <v>0</v>
      </c>
      <c r="Z367" s="7">
        <f>SUM(Table18[[#This Row],[IGSR/1000 Genomes]:[RefSeq]])</f>
        <v>1</v>
      </c>
    </row>
    <row r="368" spans="1:26" x14ac:dyDescent="0.25">
      <c r="A368" t="s">
        <v>698</v>
      </c>
      <c r="B368">
        <v>0</v>
      </c>
      <c r="C368">
        <v>0</v>
      </c>
      <c r="D368">
        <v>0</v>
      </c>
      <c r="E368">
        <v>0</v>
      </c>
      <c r="F368">
        <v>0</v>
      </c>
      <c r="G368">
        <v>0</v>
      </c>
      <c r="H368">
        <v>0</v>
      </c>
      <c r="I368">
        <v>0</v>
      </c>
      <c r="J368">
        <v>0</v>
      </c>
      <c r="K368">
        <v>0</v>
      </c>
      <c r="L368">
        <v>0</v>
      </c>
      <c r="M368">
        <v>0</v>
      </c>
      <c r="N368">
        <v>0</v>
      </c>
      <c r="O368">
        <v>0</v>
      </c>
      <c r="P368">
        <v>0</v>
      </c>
      <c r="Q368">
        <v>0</v>
      </c>
      <c r="R368">
        <v>0</v>
      </c>
      <c r="S368">
        <v>0</v>
      </c>
      <c r="T368">
        <v>0</v>
      </c>
      <c r="U368">
        <v>0</v>
      </c>
      <c r="V368">
        <v>2</v>
      </c>
      <c r="W368">
        <v>0</v>
      </c>
      <c r="X368">
        <v>0</v>
      </c>
      <c r="Y368">
        <v>0</v>
      </c>
      <c r="Z368" s="7">
        <f>SUM(Table18[[#This Row],[IGSR/1000 Genomes]:[RefSeq]])</f>
        <v>2</v>
      </c>
    </row>
    <row r="369" spans="1:26" x14ac:dyDescent="0.25">
      <c r="A369" t="s">
        <v>906</v>
      </c>
      <c r="B369">
        <v>0</v>
      </c>
      <c r="C369">
        <v>0</v>
      </c>
      <c r="D369">
        <v>0</v>
      </c>
      <c r="E369">
        <v>0</v>
      </c>
      <c r="F369">
        <v>0</v>
      </c>
      <c r="G369">
        <v>0</v>
      </c>
      <c r="H369">
        <v>0</v>
      </c>
      <c r="I369">
        <v>0</v>
      </c>
      <c r="J369">
        <v>1</v>
      </c>
      <c r="K369">
        <v>0</v>
      </c>
      <c r="L369">
        <v>0</v>
      </c>
      <c r="M369">
        <v>0</v>
      </c>
      <c r="N369">
        <v>0</v>
      </c>
      <c r="O369">
        <v>0</v>
      </c>
      <c r="P369">
        <v>0</v>
      </c>
      <c r="Q369">
        <v>0</v>
      </c>
      <c r="R369">
        <v>0</v>
      </c>
      <c r="S369">
        <v>0</v>
      </c>
      <c r="T369">
        <v>0</v>
      </c>
      <c r="U369">
        <v>0</v>
      </c>
      <c r="V369">
        <v>0</v>
      </c>
      <c r="W369">
        <v>0</v>
      </c>
      <c r="X369">
        <v>0</v>
      </c>
      <c r="Y369">
        <v>0</v>
      </c>
      <c r="Z369" s="7">
        <f>SUM(Table18[[#This Row],[IGSR/1000 Genomes]:[RefSeq]])</f>
        <v>1</v>
      </c>
    </row>
    <row r="370" spans="1:26" x14ac:dyDescent="0.25">
      <c r="A370" t="s">
        <v>3483</v>
      </c>
      <c r="B370">
        <v>0</v>
      </c>
      <c r="C370">
        <v>0</v>
      </c>
      <c r="D370">
        <v>0</v>
      </c>
      <c r="E370">
        <v>0</v>
      </c>
      <c r="F370">
        <v>0</v>
      </c>
      <c r="G370">
        <v>0</v>
      </c>
      <c r="H370">
        <v>0</v>
      </c>
      <c r="I370">
        <v>0</v>
      </c>
      <c r="J370">
        <v>0</v>
      </c>
      <c r="K370">
        <v>0</v>
      </c>
      <c r="L370">
        <v>0</v>
      </c>
      <c r="M370">
        <v>0</v>
      </c>
      <c r="N370">
        <v>0</v>
      </c>
      <c r="O370">
        <v>0</v>
      </c>
      <c r="P370">
        <v>0</v>
      </c>
      <c r="Q370">
        <v>0</v>
      </c>
      <c r="R370">
        <v>0</v>
      </c>
      <c r="S370">
        <v>0</v>
      </c>
      <c r="T370">
        <v>0</v>
      </c>
      <c r="U370">
        <v>0</v>
      </c>
      <c r="V370">
        <v>1</v>
      </c>
      <c r="W370">
        <v>0</v>
      </c>
      <c r="X370">
        <v>0</v>
      </c>
      <c r="Y370">
        <v>0</v>
      </c>
      <c r="Z370" s="7">
        <f>SUM(Table18[[#This Row],[IGSR/1000 Genomes]:[RefSeq]])</f>
        <v>1</v>
      </c>
    </row>
    <row r="371" spans="1:26" x14ac:dyDescent="0.25">
      <c r="A371" t="s">
        <v>945</v>
      </c>
      <c r="B371">
        <v>0</v>
      </c>
      <c r="C371">
        <v>0</v>
      </c>
      <c r="D371">
        <v>0</v>
      </c>
      <c r="E371">
        <v>0</v>
      </c>
      <c r="F371">
        <v>0</v>
      </c>
      <c r="G371">
        <v>0</v>
      </c>
      <c r="H371">
        <v>0</v>
      </c>
      <c r="I371">
        <v>0</v>
      </c>
      <c r="J371">
        <v>2</v>
      </c>
      <c r="K371">
        <v>0</v>
      </c>
      <c r="L371">
        <v>0</v>
      </c>
      <c r="M371">
        <v>0</v>
      </c>
      <c r="N371">
        <v>0</v>
      </c>
      <c r="O371">
        <v>0</v>
      </c>
      <c r="P371">
        <v>0</v>
      </c>
      <c r="Q371">
        <v>0</v>
      </c>
      <c r="R371">
        <v>0</v>
      </c>
      <c r="S371">
        <v>0</v>
      </c>
      <c r="T371">
        <v>0</v>
      </c>
      <c r="U371">
        <v>0</v>
      </c>
      <c r="V371">
        <v>0</v>
      </c>
      <c r="W371">
        <v>0</v>
      </c>
      <c r="X371">
        <v>0</v>
      </c>
      <c r="Y371">
        <v>0</v>
      </c>
      <c r="Z371" s="7">
        <f>SUM(Table18[[#This Row],[IGSR/1000 Genomes]:[RefSeq]])</f>
        <v>2</v>
      </c>
    </row>
    <row r="372" spans="1:26" x14ac:dyDescent="0.25">
      <c r="A372" t="s">
        <v>1093</v>
      </c>
      <c r="B372">
        <v>0</v>
      </c>
      <c r="C372">
        <v>0</v>
      </c>
      <c r="D372">
        <v>0</v>
      </c>
      <c r="E372">
        <v>0</v>
      </c>
      <c r="F372">
        <v>0</v>
      </c>
      <c r="G372">
        <v>0</v>
      </c>
      <c r="H372">
        <v>0</v>
      </c>
      <c r="I372">
        <v>0</v>
      </c>
      <c r="J372">
        <v>0</v>
      </c>
      <c r="K372">
        <v>0</v>
      </c>
      <c r="L372">
        <v>0</v>
      </c>
      <c r="M372">
        <v>0</v>
      </c>
      <c r="N372">
        <v>0</v>
      </c>
      <c r="O372">
        <v>0</v>
      </c>
      <c r="P372">
        <v>0</v>
      </c>
      <c r="Q372">
        <v>0</v>
      </c>
      <c r="R372">
        <v>0</v>
      </c>
      <c r="S372">
        <v>0</v>
      </c>
      <c r="T372">
        <v>0</v>
      </c>
      <c r="U372">
        <v>3</v>
      </c>
      <c r="V372">
        <v>0</v>
      </c>
      <c r="W372">
        <v>0</v>
      </c>
      <c r="X372">
        <v>0</v>
      </c>
      <c r="Y372">
        <v>0</v>
      </c>
      <c r="Z372" s="7">
        <f>SUM(Table18[[#This Row],[IGSR/1000 Genomes]:[RefSeq]])</f>
        <v>3</v>
      </c>
    </row>
    <row r="373" spans="1:26" x14ac:dyDescent="0.25">
      <c r="A373" t="s">
        <v>4787</v>
      </c>
      <c r="B373">
        <v>0</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1</v>
      </c>
      <c r="Y373">
        <v>0</v>
      </c>
      <c r="Z373" s="7">
        <f>SUM(Table18[[#This Row],[IGSR/1000 Genomes]:[RefSeq]])</f>
        <v>1</v>
      </c>
    </row>
    <row r="374" spans="1:26" x14ac:dyDescent="0.25">
      <c r="A374" t="s">
        <v>406</v>
      </c>
      <c r="B374">
        <v>0</v>
      </c>
      <c r="C374">
        <v>0</v>
      </c>
      <c r="D374">
        <v>0</v>
      </c>
      <c r="E374">
        <v>0</v>
      </c>
      <c r="F374">
        <v>0</v>
      </c>
      <c r="G374">
        <v>0</v>
      </c>
      <c r="H374">
        <v>0</v>
      </c>
      <c r="I374">
        <v>0</v>
      </c>
      <c r="J374">
        <v>1</v>
      </c>
      <c r="K374">
        <v>0</v>
      </c>
      <c r="L374">
        <v>0</v>
      </c>
      <c r="M374">
        <v>0</v>
      </c>
      <c r="N374">
        <v>0</v>
      </c>
      <c r="O374">
        <v>0</v>
      </c>
      <c r="P374">
        <v>0</v>
      </c>
      <c r="Q374">
        <v>0</v>
      </c>
      <c r="R374">
        <v>0</v>
      </c>
      <c r="S374">
        <v>0</v>
      </c>
      <c r="T374">
        <v>0</v>
      </c>
      <c r="U374">
        <v>5</v>
      </c>
      <c r="V374">
        <v>0</v>
      </c>
      <c r="W374">
        <v>0</v>
      </c>
      <c r="X374">
        <v>0</v>
      </c>
      <c r="Y374">
        <v>0</v>
      </c>
      <c r="Z374" s="7">
        <f>SUM(Table18[[#This Row],[IGSR/1000 Genomes]:[RefSeq]])</f>
        <v>6</v>
      </c>
    </row>
    <row r="375" spans="1:26" x14ac:dyDescent="0.25">
      <c r="A375" t="s">
        <v>660</v>
      </c>
      <c r="B375">
        <v>0</v>
      </c>
      <c r="C375">
        <v>0</v>
      </c>
      <c r="D375">
        <v>0</v>
      </c>
      <c r="E375">
        <v>0</v>
      </c>
      <c r="F375">
        <v>0</v>
      </c>
      <c r="G375">
        <v>0</v>
      </c>
      <c r="H375">
        <v>0</v>
      </c>
      <c r="I375">
        <v>0</v>
      </c>
      <c r="J375">
        <v>6</v>
      </c>
      <c r="K375">
        <v>0</v>
      </c>
      <c r="L375">
        <v>0</v>
      </c>
      <c r="M375">
        <v>0</v>
      </c>
      <c r="N375">
        <v>0</v>
      </c>
      <c r="O375">
        <v>0</v>
      </c>
      <c r="P375">
        <v>0</v>
      </c>
      <c r="Q375">
        <v>0</v>
      </c>
      <c r="R375">
        <v>0</v>
      </c>
      <c r="S375">
        <v>0</v>
      </c>
      <c r="T375">
        <v>0</v>
      </c>
      <c r="U375">
        <v>0</v>
      </c>
      <c r="V375">
        <v>0</v>
      </c>
      <c r="W375">
        <v>0</v>
      </c>
      <c r="X375">
        <v>0</v>
      </c>
      <c r="Y375">
        <v>0</v>
      </c>
      <c r="Z375" s="7">
        <f>SUM(Table18[[#This Row],[IGSR/1000 Genomes]:[RefSeq]])</f>
        <v>6</v>
      </c>
    </row>
    <row r="376" spans="1:26" x14ac:dyDescent="0.25">
      <c r="A376" t="s">
        <v>5818</v>
      </c>
      <c r="B376">
        <v>0</v>
      </c>
      <c r="C376">
        <v>0</v>
      </c>
      <c r="D376">
        <v>0</v>
      </c>
      <c r="E376">
        <v>0</v>
      </c>
      <c r="F376">
        <v>0</v>
      </c>
      <c r="G376">
        <v>0</v>
      </c>
      <c r="H376">
        <v>0</v>
      </c>
      <c r="I376">
        <v>0</v>
      </c>
      <c r="J376">
        <v>0</v>
      </c>
      <c r="K376">
        <v>0</v>
      </c>
      <c r="L376">
        <v>0</v>
      </c>
      <c r="M376">
        <v>0</v>
      </c>
      <c r="N376">
        <v>0</v>
      </c>
      <c r="O376">
        <v>0</v>
      </c>
      <c r="P376">
        <v>2</v>
      </c>
      <c r="Q376">
        <v>0</v>
      </c>
      <c r="R376">
        <v>0</v>
      </c>
      <c r="S376">
        <v>0</v>
      </c>
      <c r="T376">
        <v>0</v>
      </c>
      <c r="U376">
        <v>0</v>
      </c>
      <c r="V376">
        <v>0</v>
      </c>
      <c r="W376">
        <v>0</v>
      </c>
      <c r="X376">
        <v>0</v>
      </c>
      <c r="Y376">
        <v>0</v>
      </c>
      <c r="Z376" s="7">
        <f>SUM(Table18[[#This Row],[IGSR/1000 Genomes]:[RefSeq]])</f>
        <v>2</v>
      </c>
    </row>
    <row r="377" spans="1:26" x14ac:dyDescent="0.25">
      <c r="A377" t="s">
        <v>4949</v>
      </c>
      <c r="B377">
        <v>0</v>
      </c>
      <c r="C377">
        <v>0</v>
      </c>
      <c r="D377">
        <v>1</v>
      </c>
      <c r="E377">
        <v>0</v>
      </c>
      <c r="F377">
        <v>0</v>
      </c>
      <c r="G377">
        <v>0</v>
      </c>
      <c r="H377">
        <v>0</v>
      </c>
      <c r="I377">
        <v>0</v>
      </c>
      <c r="J377">
        <v>0</v>
      </c>
      <c r="K377">
        <v>0</v>
      </c>
      <c r="L377">
        <v>0</v>
      </c>
      <c r="M377">
        <v>0</v>
      </c>
      <c r="N377">
        <v>0</v>
      </c>
      <c r="O377">
        <v>0</v>
      </c>
      <c r="P377">
        <v>0</v>
      </c>
      <c r="Q377">
        <v>0</v>
      </c>
      <c r="R377">
        <v>0</v>
      </c>
      <c r="S377">
        <v>0</v>
      </c>
      <c r="T377">
        <v>0</v>
      </c>
      <c r="U377">
        <v>2</v>
      </c>
      <c r="V377">
        <v>0</v>
      </c>
      <c r="W377">
        <v>0</v>
      </c>
      <c r="X377">
        <v>0</v>
      </c>
      <c r="Y377">
        <v>0</v>
      </c>
      <c r="Z377" s="7">
        <f>SUM(Table18[[#This Row],[IGSR/1000 Genomes]:[RefSeq]])</f>
        <v>3</v>
      </c>
    </row>
    <row r="378" spans="1:26" x14ac:dyDescent="0.25">
      <c r="A378" t="s">
        <v>1461</v>
      </c>
      <c r="B378">
        <v>0</v>
      </c>
      <c r="C378">
        <v>0</v>
      </c>
      <c r="D378">
        <v>0</v>
      </c>
      <c r="E378">
        <v>0</v>
      </c>
      <c r="F378">
        <v>0</v>
      </c>
      <c r="G378">
        <v>0</v>
      </c>
      <c r="H378">
        <v>0</v>
      </c>
      <c r="I378">
        <v>0</v>
      </c>
      <c r="J378">
        <v>0</v>
      </c>
      <c r="K378">
        <v>0</v>
      </c>
      <c r="L378">
        <v>0</v>
      </c>
      <c r="M378">
        <v>0</v>
      </c>
      <c r="N378">
        <v>0</v>
      </c>
      <c r="O378">
        <v>0</v>
      </c>
      <c r="P378">
        <v>0</v>
      </c>
      <c r="Q378">
        <v>0</v>
      </c>
      <c r="R378">
        <v>0</v>
      </c>
      <c r="S378">
        <v>0</v>
      </c>
      <c r="T378">
        <v>0</v>
      </c>
      <c r="U378">
        <v>10</v>
      </c>
      <c r="V378">
        <v>0</v>
      </c>
      <c r="W378">
        <v>0</v>
      </c>
      <c r="X378">
        <v>0</v>
      </c>
      <c r="Y378">
        <v>0</v>
      </c>
      <c r="Z378" s="7">
        <f>SUM(Table18[[#This Row],[IGSR/1000 Genomes]:[RefSeq]])</f>
        <v>10</v>
      </c>
    </row>
    <row r="379" spans="1:26" x14ac:dyDescent="0.25">
      <c r="A379" t="s">
        <v>2025</v>
      </c>
      <c r="B379">
        <v>0</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1</v>
      </c>
      <c r="Z379" s="7">
        <f>SUM(Table18[[#This Row],[IGSR/1000 Genomes]:[RefSeq]])</f>
        <v>1</v>
      </c>
    </row>
    <row r="380" spans="1:26" x14ac:dyDescent="0.25">
      <c r="A380" t="s">
        <v>3572</v>
      </c>
      <c r="B380">
        <v>0</v>
      </c>
      <c r="C380">
        <v>0</v>
      </c>
      <c r="D380">
        <v>0</v>
      </c>
      <c r="E380">
        <v>0</v>
      </c>
      <c r="F380">
        <v>0</v>
      </c>
      <c r="G380">
        <v>0</v>
      </c>
      <c r="H380">
        <v>0</v>
      </c>
      <c r="I380">
        <v>1</v>
      </c>
      <c r="J380">
        <v>0</v>
      </c>
      <c r="K380">
        <v>0</v>
      </c>
      <c r="L380">
        <v>0</v>
      </c>
      <c r="M380">
        <v>0</v>
      </c>
      <c r="N380">
        <v>0</v>
      </c>
      <c r="O380">
        <v>0</v>
      </c>
      <c r="P380">
        <v>0</v>
      </c>
      <c r="Q380">
        <v>0</v>
      </c>
      <c r="R380">
        <v>0</v>
      </c>
      <c r="S380">
        <v>0</v>
      </c>
      <c r="T380">
        <v>0</v>
      </c>
      <c r="U380">
        <v>0</v>
      </c>
      <c r="V380">
        <v>0</v>
      </c>
      <c r="W380">
        <v>0</v>
      </c>
      <c r="X380">
        <v>0</v>
      </c>
      <c r="Y380">
        <v>0</v>
      </c>
      <c r="Z380" s="7">
        <f>SUM(Table18[[#This Row],[IGSR/1000 Genomes]:[RefSeq]])</f>
        <v>1</v>
      </c>
    </row>
    <row r="381" spans="1:26" x14ac:dyDescent="0.25">
      <c r="A381" t="s">
        <v>226</v>
      </c>
      <c r="B381">
        <v>0</v>
      </c>
      <c r="C381">
        <v>0</v>
      </c>
      <c r="D381">
        <v>1</v>
      </c>
      <c r="E381">
        <v>0</v>
      </c>
      <c r="F381">
        <v>0</v>
      </c>
      <c r="G381">
        <v>0</v>
      </c>
      <c r="H381">
        <v>0</v>
      </c>
      <c r="I381">
        <v>0</v>
      </c>
      <c r="J381">
        <v>0</v>
      </c>
      <c r="K381">
        <v>0</v>
      </c>
      <c r="L381">
        <v>0</v>
      </c>
      <c r="M381">
        <v>0</v>
      </c>
      <c r="N381">
        <v>0</v>
      </c>
      <c r="O381">
        <v>0</v>
      </c>
      <c r="P381">
        <v>0</v>
      </c>
      <c r="Q381">
        <v>0</v>
      </c>
      <c r="R381">
        <v>0</v>
      </c>
      <c r="S381">
        <v>0</v>
      </c>
      <c r="T381">
        <v>0</v>
      </c>
      <c r="U381">
        <v>1</v>
      </c>
      <c r="V381">
        <v>0</v>
      </c>
      <c r="W381">
        <v>0</v>
      </c>
      <c r="X381">
        <v>0</v>
      </c>
      <c r="Y381">
        <v>0</v>
      </c>
      <c r="Z381" s="7">
        <f>SUM(Table18[[#This Row],[IGSR/1000 Genomes]:[RefSeq]])</f>
        <v>2</v>
      </c>
    </row>
    <row r="382" spans="1:26" x14ac:dyDescent="0.25">
      <c r="A382" t="s">
        <v>932</v>
      </c>
      <c r="B382">
        <v>0</v>
      </c>
      <c r="C382">
        <v>0</v>
      </c>
      <c r="D382">
        <v>0</v>
      </c>
      <c r="E382">
        <v>0</v>
      </c>
      <c r="F382">
        <v>0</v>
      </c>
      <c r="G382">
        <v>0</v>
      </c>
      <c r="H382">
        <v>0</v>
      </c>
      <c r="I382">
        <v>0</v>
      </c>
      <c r="J382">
        <v>1</v>
      </c>
      <c r="K382">
        <v>0</v>
      </c>
      <c r="L382">
        <v>1</v>
      </c>
      <c r="M382">
        <v>0</v>
      </c>
      <c r="N382">
        <v>0</v>
      </c>
      <c r="O382">
        <v>0</v>
      </c>
      <c r="P382">
        <v>0</v>
      </c>
      <c r="Q382">
        <v>0</v>
      </c>
      <c r="R382">
        <v>0</v>
      </c>
      <c r="S382">
        <v>0</v>
      </c>
      <c r="T382">
        <v>0</v>
      </c>
      <c r="U382">
        <v>0</v>
      </c>
      <c r="V382">
        <v>0</v>
      </c>
      <c r="W382">
        <v>0</v>
      </c>
      <c r="X382">
        <v>0</v>
      </c>
      <c r="Y382">
        <v>0</v>
      </c>
      <c r="Z382" s="7">
        <f>SUM(Table18[[#This Row],[IGSR/1000 Genomes]:[RefSeq]])</f>
        <v>2</v>
      </c>
    </row>
    <row r="383" spans="1:26" x14ac:dyDescent="0.25">
      <c r="A383" t="s">
        <v>3332</v>
      </c>
      <c r="B383">
        <v>0</v>
      </c>
      <c r="C383">
        <v>0</v>
      </c>
      <c r="D383">
        <v>0</v>
      </c>
      <c r="E383">
        <v>0</v>
      </c>
      <c r="F383">
        <v>0</v>
      </c>
      <c r="G383">
        <v>0</v>
      </c>
      <c r="H383">
        <v>0</v>
      </c>
      <c r="I383">
        <v>0</v>
      </c>
      <c r="J383">
        <v>1</v>
      </c>
      <c r="K383">
        <v>0</v>
      </c>
      <c r="L383">
        <v>0</v>
      </c>
      <c r="M383">
        <v>0</v>
      </c>
      <c r="N383">
        <v>0</v>
      </c>
      <c r="O383">
        <v>0</v>
      </c>
      <c r="P383">
        <v>0</v>
      </c>
      <c r="Q383">
        <v>0</v>
      </c>
      <c r="R383">
        <v>0</v>
      </c>
      <c r="S383">
        <v>0</v>
      </c>
      <c r="T383">
        <v>0</v>
      </c>
      <c r="U383">
        <v>0</v>
      </c>
      <c r="V383">
        <v>0</v>
      </c>
      <c r="W383">
        <v>0</v>
      </c>
      <c r="X383">
        <v>0</v>
      </c>
      <c r="Y383">
        <v>0</v>
      </c>
      <c r="Z383" s="7">
        <f>SUM(Table18[[#This Row],[IGSR/1000 Genomes]:[RefSeq]])</f>
        <v>1</v>
      </c>
    </row>
    <row r="384" spans="1:26" x14ac:dyDescent="0.25">
      <c r="A384" t="s">
        <v>359</v>
      </c>
      <c r="B384">
        <v>0</v>
      </c>
      <c r="C384">
        <v>0</v>
      </c>
      <c r="D384">
        <v>0</v>
      </c>
      <c r="E384">
        <v>0</v>
      </c>
      <c r="F384">
        <v>0</v>
      </c>
      <c r="G384">
        <v>0</v>
      </c>
      <c r="H384">
        <v>0</v>
      </c>
      <c r="I384">
        <v>0</v>
      </c>
      <c r="J384">
        <v>0</v>
      </c>
      <c r="K384">
        <v>0</v>
      </c>
      <c r="L384">
        <v>0</v>
      </c>
      <c r="M384">
        <v>0</v>
      </c>
      <c r="N384">
        <v>0</v>
      </c>
      <c r="O384">
        <v>0</v>
      </c>
      <c r="P384">
        <v>1</v>
      </c>
      <c r="Q384">
        <v>0</v>
      </c>
      <c r="R384">
        <v>0</v>
      </c>
      <c r="S384">
        <v>0</v>
      </c>
      <c r="T384">
        <v>0</v>
      </c>
      <c r="U384">
        <v>0</v>
      </c>
      <c r="V384">
        <v>0</v>
      </c>
      <c r="W384">
        <v>0</v>
      </c>
      <c r="X384">
        <v>0</v>
      </c>
      <c r="Y384">
        <v>0</v>
      </c>
      <c r="Z384" s="7">
        <f>SUM(Table18[[#This Row],[IGSR/1000 Genomes]:[RefSeq]])</f>
        <v>1</v>
      </c>
    </row>
    <row r="385" spans="1:26" x14ac:dyDescent="0.25">
      <c r="A385" t="s">
        <v>2970</v>
      </c>
      <c r="B385">
        <v>0</v>
      </c>
      <c r="C385">
        <v>0</v>
      </c>
      <c r="D385">
        <v>0</v>
      </c>
      <c r="E385">
        <v>0</v>
      </c>
      <c r="F385">
        <v>0</v>
      </c>
      <c r="G385">
        <v>0</v>
      </c>
      <c r="H385">
        <v>0</v>
      </c>
      <c r="I385">
        <v>0</v>
      </c>
      <c r="J385">
        <v>4</v>
      </c>
      <c r="K385">
        <v>0</v>
      </c>
      <c r="L385">
        <v>0</v>
      </c>
      <c r="M385">
        <v>0</v>
      </c>
      <c r="N385">
        <v>0</v>
      </c>
      <c r="O385">
        <v>0</v>
      </c>
      <c r="P385">
        <v>0</v>
      </c>
      <c r="Q385">
        <v>0</v>
      </c>
      <c r="R385">
        <v>0</v>
      </c>
      <c r="S385">
        <v>0</v>
      </c>
      <c r="T385">
        <v>0</v>
      </c>
      <c r="U385">
        <v>0</v>
      </c>
      <c r="V385">
        <v>0</v>
      </c>
      <c r="W385">
        <v>0</v>
      </c>
      <c r="X385">
        <v>0</v>
      </c>
      <c r="Y385">
        <v>0</v>
      </c>
      <c r="Z385" s="7">
        <f>SUM(Table18[[#This Row],[IGSR/1000 Genomes]:[RefSeq]])</f>
        <v>4</v>
      </c>
    </row>
    <row r="386" spans="1:26" x14ac:dyDescent="0.25">
      <c r="A386" t="s">
        <v>3791</v>
      </c>
      <c r="B386">
        <v>0</v>
      </c>
      <c r="C386">
        <v>0</v>
      </c>
      <c r="D386">
        <v>0</v>
      </c>
      <c r="E386">
        <v>0</v>
      </c>
      <c r="F386">
        <v>0</v>
      </c>
      <c r="G386">
        <v>0</v>
      </c>
      <c r="H386">
        <v>0</v>
      </c>
      <c r="I386">
        <v>0</v>
      </c>
      <c r="J386">
        <v>0</v>
      </c>
      <c r="K386">
        <v>0</v>
      </c>
      <c r="L386">
        <v>0</v>
      </c>
      <c r="M386">
        <v>0</v>
      </c>
      <c r="N386">
        <v>0</v>
      </c>
      <c r="O386">
        <v>0</v>
      </c>
      <c r="P386">
        <v>0</v>
      </c>
      <c r="Q386">
        <v>0</v>
      </c>
      <c r="R386">
        <v>0</v>
      </c>
      <c r="S386">
        <v>0</v>
      </c>
      <c r="T386">
        <v>0</v>
      </c>
      <c r="U386">
        <v>2</v>
      </c>
      <c r="V386">
        <v>0</v>
      </c>
      <c r="W386">
        <v>0</v>
      </c>
      <c r="X386">
        <v>0</v>
      </c>
      <c r="Y386">
        <v>0</v>
      </c>
      <c r="Z386" s="7">
        <f>SUM(Table18[[#This Row],[IGSR/1000 Genomes]:[RefSeq]])</f>
        <v>2</v>
      </c>
    </row>
    <row r="387" spans="1:26" x14ac:dyDescent="0.25">
      <c r="A387" t="s">
        <v>3880</v>
      </c>
      <c r="B387">
        <v>0</v>
      </c>
      <c r="C387">
        <v>0</v>
      </c>
      <c r="D387">
        <v>0</v>
      </c>
      <c r="E387">
        <v>0</v>
      </c>
      <c r="F387">
        <v>0</v>
      </c>
      <c r="G387">
        <v>0</v>
      </c>
      <c r="H387">
        <v>0</v>
      </c>
      <c r="I387">
        <v>0</v>
      </c>
      <c r="J387">
        <v>2</v>
      </c>
      <c r="K387">
        <v>0</v>
      </c>
      <c r="L387">
        <v>0</v>
      </c>
      <c r="M387">
        <v>0</v>
      </c>
      <c r="N387">
        <v>0</v>
      </c>
      <c r="O387">
        <v>0</v>
      </c>
      <c r="P387">
        <v>0</v>
      </c>
      <c r="Q387">
        <v>0</v>
      </c>
      <c r="R387">
        <v>0</v>
      </c>
      <c r="S387">
        <v>0</v>
      </c>
      <c r="T387">
        <v>0</v>
      </c>
      <c r="U387">
        <v>0</v>
      </c>
      <c r="V387">
        <v>0</v>
      </c>
      <c r="W387">
        <v>0</v>
      </c>
      <c r="X387">
        <v>0</v>
      </c>
      <c r="Y387">
        <v>0</v>
      </c>
      <c r="Z387" s="7">
        <f>SUM(Table18[[#This Row],[IGSR/1000 Genomes]:[RefSeq]])</f>
        <v>2</v>
      </c>
    </row>
    <row r="388" spans="1:26" x14ac:dyDescent="0.25">
      <c r="A388" t="s">
        <v>3158</v>
      </c>
      <c r="B388">
        <v>0</v>
      </c>
      <c r="C388">
        <v>0</v>
      </c>
      <c r="D388">
        <v>0</v>
      </c>
      <c r="E388">
        <v>0</v>
      </c>
      <c r="F388">
        <v>0</v>
      </c>
      <c r="G388">
        <v>0</v>
      </c>
      <c r="H388">
        <v>0</v>
      </c>
      <c r="I388">
        <v>0</v>
      </c>
      <c r="J388">
        <v>9</v>
      </c>
      <c r="K388">
        <v>0</v>
      </c>
      <c r="L388">
        <v>0</v>
      </c>
      <c r="M388">
        <v>0</v>
      </c>
      <c r="N388">
        <v>0</v>
      </c>
      <c r="O388">
        <v>0</v>
      </c>
      <c r="P388">
        <v>0</v>
      </c>
      <c r="Q388">
        <v>0</v>
      </c>
      <c r="R388">
        <v>0</v>
      </c>
      <c r="S388">
        <v>0</v>
      </c>
      <c r="T388">
        <v>0</v>
      </c>
      <c r="U388">
        <v>0</v>
      </c>
      <c r="V388">
        <v>0</v>
      </c>
      <c r="W388">
        <v>0</v>
      </c>
      <c r="X388">
        <v>0</v>
      </c>
      <c r="Y388">
        <v>0</v>
      </c>
      <c r="Z388" s="7">
        <f>SUM(Table18[[#This Row],[IGSR/1000 Genomes]:[RefSeq]])</f>
        <v>9</v>
      </c>
    </row>
    <row r="389" spans="1:26" x14ac:dyDescent="0.25">
      <c r="A389" t="s">
        <v>5565</v>
      </c>
      <c r="B389">
        <v>0</v>
      </c>
      <c r="C389">
        <v>0</v>
      </c>
      <c r="D389">
        <v>0</v>
      </c>
      <c r="E389">
        <v>0</v>
      </c>
      <c r="F389">
        <v>0</v>
      </c>
      <c r="G389">
        <v>0</v>
      </c>
      <c r="H389">
        <v>0</v>
      </c>
      <c r="I389">
        <v>0</v>
      </c>
      <c r="J389">
        <v>0</v>
      </c>
      <c r="K389">
        <v>0</v>
      </c>
      <c r="L389">
        <v>0</v>
      </c>
      <c r="M389">
        <v>0</v>
      </c>
      <c r="N389">
        <v>0</v>
      </c>
      <c r="O389">
        <v>0</v>
      </c>
      <c r="P389">
        <v>2</v>
      </c>
      <c r="Q389">
        <v>0</v>
      </c>
      <c r="R389">
        <v>0</v>
      </c>
      <c r="S389">
        <v>0</v>
      </c>
      <c r="T389">
        <v>0</v>
      </c>
      <c r="U389">
        <v>0</v>
      </c>
      <c r="V389">
        <v>0</v>
      </c>
      <c r="W389">
        <v>0</v>
      </c>
      <c r="X389">
        <v>0</v>
      </c>
      <c r="Y389">
        <v>0</v>
      </c>
      <c r="Z389" s="7">
        <f>SUM(Table18[[#This Row],[IGSR/1000 Genomes]:[RefSeq]])</f>
        <v>2</v>
      </c>
    </row>
    <row r="390" spans="1:26" x14ac:dyDescent="0.25">
      <c r="A390" t="s">
        <v>1717</v>
      </c>
      <c r="B390">
        <v>0</v>
      </c>
      <c r="C390">
        <v>0</v>
      </c>
      <c r="D390">
        <v>0</v>
      </c>
      <c r="E390">
        <v>0</v>
      </c>
      <c r="F390">
        <v>0</v>
      </c>
      <c r="G390">
        <v>0</v>
      </c>
      <c r="H390">
        <v>0</v>
      </c>
      <c r="I390">
        <v>0</v>
      </c>
      <c r="J390">
        <v>1</v>
      </c>
      <c r="K390">
        <v>0</v>
      </c>
      <c r="L390">
        <v>0</v>
      </c>
      <c r="M390">
        <v>0</v>
      </c>
      <c r="N390">
        <v>0</v>
      </c>
      <c r="O390">
        <v>0</v>
      </c>
      <c r="P390">
        <v>0</v>
      </c>
      <c r="Q390">
        <v>0</v>
      </c>
      <c r="R390">
        <v>0</v>
      </c>
      <c r="S390">
        <v>0</v>
      </c>
      <c r="T390">
        <v>0</v>
      </c>
      <c r="U390">
        <v>0</v>
      </c>
      <c r="V390">
        <v>0</v>
      </c>
      <c r="W390">
        <v>0</v>
      </c>
      <c r="X390">
        <v>0</v>
      </c>
      <c r="Y390">
        <v>0</v>
      </c>
      <c r="Z390" s="7">
        <f>SUM(Table18[[#This Row],[IGSR/1000 Genomes]:[RefSeq]])</f>
        <v>1</v>
      </c>
    </row>
    <row r="391" spans="1:26" x14ac:dyDescent="0.25">
      <c r="A391" t="s">
        <v>2562</v>
      </c>
      <c r="B391">
        <v>0</v>
      </c>
      <c r="C391">
        <v>0</v>
      </c>
      <c r="D391">
        <v>0</v>
      </c>
      <c r="E391">
        <v>0</v>
      </c>
      <c r="F391">
        <v>0</v>
      </c>
      <c r="G391">
        <v>0</v>
      </c>
      <c r="H391">
        <v>0</v>
      </c>
      <c r="I391">
        <v>0</v>
      </c>
      <c r="J391">
        <v>2</v>
      </c>
      <c r="K391">
        <v>0</v>
      </c>
      <c r="L391">
        <v>0</v>
      </c>
      <c r="M391">
        <v>0</v>
      </c>
      <c r="N391">
        <v>0</v>
      </c>
      <c r="O391">
        <v>0</v>
      </c>
      <c r="P391">
        <v>0</v>
      </c>
      <c r="Q391">
        <v>0</v>
      </c>
      <c r="R391">
        <v>0</v>
      </c>
      <c r="S391">
        <v>0</v>
      </c>
      <c r="T391">
        <v>0</v>
      </c>
      <c r="U391">
        <v>0</v>
      </c>
      <c r="V391">
        <v>0</v>
      </c>
      <c r="W391">
        <v>0</v>
      </c>
      <c r="X391">
        <v>0</v>
      </c>
      <c r="Y391">
        <v>0</v>
      </c>
      <c r="Z391" s="7">
        <f>SUM(Table18[[#This Row],[IGSR/1000 Genomes]:[RefSeq]])</f>
        <v>2</v>
      </c>
    </row>
    <row r="392" spans="1:26" x14ac:dyDescent="0.25">
      <c r="A392" t="s">
        <v>3142</v>
      </c>
      <c r="B392">
        <v>0</v>
      </c>
      <c r="C392">
        <v>0</v>
      </c>
      <c r="D392">
        <v>0</v>
      </c>
      <c r="E392">
        <v>0</v>
      </c>
      <c r="F392">
        <v>0</v>
      </c>
      <c r="G392">
        <v>1</v>
      </c>
      <c r="H392">
        <v>0</v>
      </c>
      <c r="I392">
        <v>0</v>
      </c>
      <c r="J392">
        <v>0</v>
      </c>
      <c r="K392">
        <v>0</v>
      </c>
      <c r="L392">
        <v>0</v>
      </c>
      <c r="M392">
        <v>0</v>
      </c>
      <c r="N392">
        <v>0</v>
      </c>
      <c r="O392">
        <v>0</v>
      </c>
      <c r="P392">
        <v>0</v>
      </c>
      <c r="Q392">
        <v>0</v>
      </c>
      <c r="R392">
        <v>0</v>
      </c>
      <c r="S392">
        <v>0</v>
      </c>
      <c r="T392">
        <v>0</v>
      </c>
      <c r="U392">
        <v>0</v>
      </c>
      <c r="V392">
        <v>0</v>
      </c>
      <c r="W392">
        <v>0</v>
      </c>
      <c r="X392">
        <v>0</v>
      </c>
      <c r="Y392">
        <v>0</v>
      </c>
      <c r="Z392" s="7">
        <f>SUM(Table18[[#This Row],[IGSR/1000 Genomes]:[RefSeq]])</f>
        <v>1</v>
      </c>
    </row>
    <row r="393" spans="1:26" x14ac:dyDescent="0.25">
      <c r="A393" t="s">
        <v>839</v>
      </c>
      <c r="B393">
        <v>0</v>
      </c>
      <c r="C393">
        <v>0</v>
      </c>
      <c r="D393">
        <v>0</v>
      </c>
      <c r="E393">
        <v>0</v>
      </c>
      <c r="F393">
        <v>0</v>
      </c>
      <c r="G393">
        <v>0</v>
      </c>
      <c r="H393">
        <v>0</v>
      </c>
      <c r="I393">
        <v>0</v>
      </c>
      <c r="J393">
        <v>0</v>
      </c>
      <c r="K393">
        <v>0</v>
      </c>
      <c r="L393">
        <v>0</v>
      </c>
      <c r="M393">
        <v>0</v>
      </c>
      <c r="N393">
        <v>0</v>
      </c>
      <c r="O393">
        <v>0</v>
      </c>
      <c r="P393">
        <v>0</v>
      </c>
      <c r="Q393">
        <v>1</v>
      </c>
      <c r="R393">
        <v>0</v>
      </c>
      <c r="S393">
        <v>0</v>
      </c>
      <c r="T393">
        <v>0</v>
      </c>
      <c r="U393">
        <v>0</v>
      </c>
      <c r="V393">
        <v>0</v>
      </c>
      <c r="W393">
        <v>0</v>
      </c>
      <c r="X393">
        <v>0</v>
      </c>
      <c r="Y393">
        <v>0</v>
      </c>
      <c r="Z393" s="7">
        <f>SUM(Table18[[#This Row],[IGSR/1000 Genomes]:[RefSeq]])</f>
        <v>1</v>
      </c>
    </row>
    <row r="394" spans="1:26" x14ac:dyDescent="0.25">
      <c r="A394" t="s">
        <v>2336</v>
      </c>
      <c r="B394">
        <v>0</v>
      </c>
      <c r="C394">
        <v>0</v>
      </c>
      <c r="D394">
        <v>0</v>
      </c>
      <c r="E394">
        <v>0</v>
      </c>
      <c r="F394">
        <v>0</v>
      </c>
      <c r="G394">
        <v>0</v>
      </c>
      <c r="H394">
        <v>0</v>
      </c>
      <c r="I394">
        <v>0</v>
      </c>
      <c r="J394">
        <v>0</v>
      </c>
      <c r="K394">
        <v>0</v>
      </c>
      <c r="L394">
        <v>0</v>
      </c>
      <c r="M394">
        <v>0</v>
      </c>
      <c r="N394">
        <v>0</v>
      </c>
      <c r="O394">
        <v>0</v>
      </c>
      <c r="P394">
        <v>0</v>
      </c>
      <c r="Q394">
        <v>0</v>
      </c>
      <c r="R394">
        <v>0</v>
      </c>
      <c r="S394">
        <v>0</v>
      </c>
      <c r="T394">
        <v>0</v>
      </c>
      <c r="U394">
        <v>6</v>
      </c>
      <c r="V394">
        <v>0</v>
      </c>
      <c r="W394">
        <v>0</v>
      </c>
      <c r="X394">
        <v>0</v>
      </c>
      <c r="Y394">
        <v>0</v>
      </c>
      <c r="Z394" s="7">
        <f>SUM(Table18[[#This Row],[IGSR/1000 Genomes]:[RefSeq]])</f>
        <v>6</v>
      </c>
    </row>
    <row r="395" spans="1:26" x14ac:dyDescent="0.25">
      <c r="A395" t="s">
        <v>1159</v>
      </c>
      <c r="B395">
        <v>0</v>
      </c>
      <c r="C395">
        <v>0</v>
      </c>
      <c r="D395">
        <v>0</v>
      </c>
      <c r="E395">
        <v>0</v>
      </c>
      <c r="F395">
        <v>0</v>
      </c>
      <c r="G395">
        <v>0</v>
      </c>
      <c r="H395">
        <v>0</v>
      </c>
      <c r="I395">
        <v>0</v>
      </c>
      <c r="J395">
        <v>0</v>
      </c>
      <c r="K395">
        <v>0</v>
      </c>
      <c r="L395">
        <v>0</v>
      </c>
      <c r="M395">
        <v>0</v>
      </c>
      <c r="N395">
        <v>0</v>
      </c>
      <c r="O395">
        <v>0</v>
      </c>
      <c r="P395">
        <v>0</v>
      </c>
      <c r="Q395">
        <v>0</v>
      </c>
      <c r="R395">
        <v>0</v>
      </c>
      <c r="S395">
        <v>0</v>
      </c>
      <c r="T395">
        <v>0</v>
      </c>
      <c r="U395">
        <v>2</v>
      </c>
      <c r="V395">
        <v>0</v>
      </c>
      <c r="W395">
        <v>0</v>
      </c>
      <c r="X395">
        <v>0</v>
      </c>
      <c r="Y395">
        <v>0</v>
      </c>
      <c r="Z395" s="7">
        <f>SUM(Table18[[#This Row],[IGSR/1000 Genomes]:[RefSeq]])</f>
        <v>2</v>
      </c>
    </row>
    <row r="396" spans="1:26" x14ac:dyDescent="0.25">
      <c r="A396" t="s">
        <v>3700</v>
      </c>
      <c r="B396">
        <v>0</v>
      </c>
      <c r="C396">
        <v>0</v>
      </c>
      <c r="D396">
        <v>0</v>
      </c>
      <c r="E396">
        <v>0</v>
      </c>
      <c r="F396">
        <v>0</v>
      </c>
      <c r="G396">
        <v>0</v>
      </c>
      <c r="H396">
        <v>0</v>
      </c>
      <c r="I396">
        <v>0</v>
      </c>
      <c r="J396">
        <v>0</v>
      </c>
      <c r="K396">
        <v>0</v>
      </c>
      <c r="L396">
        <v>0</v>
      </c>
      <c r="M396">
        <v>0</v>
      </c>
      <c r="N396">
        <v>0</v>
      </c>
      <c r="O396">
        <v>0</v>
      </c>
      <c r="P396">
        <v>0</v>
      </c>
      <c r="Q396">
        <v>0</v>
      </c>
      <c r="R396">
        <v>0</v>
      </c>
      <c r="S396">
        <v>0</v>
      </c>
      <c r="T396">
        <v>0</v>
      </c>
      <c r="U396">
        <v>6</v>
      </c>
      <c r="V396">
        <v>0</v>
      </c>
      <c r="W396">
        <v>0</v>
      </c>
      <c r="X396">
        <v>0</v>
      </c>
      <c r="Y396">
        <v>0</v>
      </c>
      <c r="Z396" s="7">
        <f>SUM(Table18[[#This Row],[IGSR/1000 Genomes]:[RefSeq]])</f>
        <v>6</v>
      </c>
    </row>
    <row r="397" spans="1:26" x14ac:dyDescent="0.25">
      <c r="A397" t="s">
        <v>5180</v>
      </c>
      <c r="B397">
        <v>0</v>
      </c>
      <c r="C397">
        <v>0</v>
      </c>
      <c r="D397">
        <v>0</v>
      </c>
      <c r="E397">
        <v>0</v>
      </c>
      <c r="F397">
        <v>0</v>
      </c>
      <c r="G397">
        <v>0</v>
      </c>
      <c r="H397">
        <v>0</v>
      </c>
      <c r="I397">
        <v>0</v>
      </c>
      <c r="J397">
        <v>0</v>
      </c>
      <c r="K397">
        <v>0</v>
      </c>
      <c r="L397">
        <v>0</v>
      </c>
      <c r="M397">
        <v>0</v>
      </c>
      <c r="N397">
        <v>0</v>
      </c>
      <c r="O397">
        <v>1</v>
      </c>
      <c r="P397">
        <v>0</v>
      </c>
      <c r="Q397">
        <v>0</v>
      </c>
      <c r="R397">
        <v>0</v>
      </c>
      <c r="S397">
        <v>0</v>
      </c>
      <c r="T397">
        <v>0</v>
      </c>
      <c r="U397">
        <v>0</v>
      </c>
      <c r="V397">
        <v>0</v>
      </c>
      <c r="W397">
        <v>0</v>
      </c>
      <c r="X397">
        <v>0</v>
      </c>
      <c r="Y397">
        <v>0</v>
      </c>
      <c r="Z397" s="7">
        <f>SUM(Table18[[#This Row],[IGSR/1000 Genomes]:[RefSeq]])</f>
        <v>1</v>
      </c>
    </row>
    <row r="398" spans="1:26" x14ac:dyDescent="0.25">
      <c r="A398" t="s">
        <v>4903</v>
      </c>
      <c r="B398">
        <v>0</v>
      </c>
      <c r="C398">
        <v>0</v>
      </c>
      <c r="D398">
        <v>1</v>
      </c>
      <c r="E398">
        <v>0</v>
      </c>
      <c r="F398">
        <v>0</v>
      </c>
      <c r="G398">
        <v>0</v>
      </c>
      <c r="H398">
        <v>0</v>
      </c>
      <c r="I398">
        <v>0</v>
      </c>
      <c r="J398">
        <v>0</v>
      </c>
      <c r="K398">
        <v>0</v>
      </c>
      <c r="L398">
        <v>0</v>
      </c>
      <c r="M398">
        <v>0</v>
      </c>
      <c r="N398">
        <v>0</v>
      </c>
      <c r="O398">
        <v>0</v>
      </c>
      <c r="P398">
        <v>0</v>
      </c>
      <c r="Q398">
        <v>0</v>
      </c>
      <c r="R398">
        <v>0</v>
      </c>
      <c r="S398">
        <v>0</v>
      </c>
      <c r="T398">
        <v>0</v>
      </c>
      <c r="U398">
        <v>10</v>
      </c>
      <c r="V398">
        <v>0</v>
      </c>
      <c r="W398">
        <v>0</v>
      </c>
      <c r="X398">
        <v>0</v>
      </c>
      <c r="Y398">
        <v>0</v>
      </c>
      <c r="Z398" s="7">
        <f>SUM(Table18[[#This Row],[IGSR/1000 Genomes]:[RefSeq]])</f>
        <v>11</v>
      </c>
    </row>
    <row r="399" spans="1:26" x14ac:dyDescent="0.25">
      <c r="A399" t="s">
        <v>3921</v>
      </c>
      <c r="B399">
        <v>0</v>
      </c>
      <c r="C399">
        <v>0</v>
      </c>
      <c r="D399">
        <v>0</v>
      </c>
      <c r="E399">
        <v>0</v>
      </c>
      <c r="F399">
        <v>0</v>
      </c>
      <c r="G399">
        <v>0</v>
      </c>
      <c r="H399">
        <v>0</v>
      </c>
      <c r="I399">
        <v>0</v>
      </c>
      <c r="J399">
        <v>1</v>
      </c>
      <c r="K399">
        <v>0</v>
      </c>
      <c r="L399">
        <v>0</v>
      </c>
      <c r="M399">
        <v>0</v>
      </c>
      <c r="N399">
        <v>0</v>
      </c>
      <c r="O399">
        <v>0</v>
      </c>
      <c r="P399">
        <v>0</v>
      </c>
      <c r="Q399">
        <v>0</v>
      </c>
      <c r="R399">
        <v>0</v>
      </c>
      <c r="S399">
        <v>0</v>
      </c>
      <c r="T399">
        <v>0</v>
      </c>
      <c r="U399">
        <v>0</v>
      </c>
      <c r="V399">
        <v>0</v>
      </c>
      <c r="W399">
        <v>0</v>
      </c>
      <c r="X399">
        <v>0</v>
      </c>
      <c r="Y399">
        <v>0</v>
      </c>
      <c r="Z399" s="7">
        <f>SUM(Table18[[#This Row],[IGSR/1000 Genomes]:[RefSeq]])</f>
        <v>1</v>
      </c>
    </row>
    <row r="400" spans="1:26" x14ac:dyDescent="0.25">
      <c r="A400" t="s">
        <v>1994</v>
      </c>
      <c r="B400">
        <v>0</v>
      </c>
      <c r="C400">
        <v>0</v>
      </c>
      <c r="D400">
        <v>0</v>
      </c>
      <c r="E400">
        <v>0</v>
      </c>
      <c r="F400">
        <v>0</v>
      </c>
      <c r="G400">
        <v>0</v>
      </c>
      <c r="H400">
        <v>0</v>
      </c>
      <c r="I400">
        <v>0</v>
      </c>
      <c r="J400">
        <v>0</v>
      </c>
      <c r="K400">
        <v>0</v>
      </c>
      <c r="L400">
        <v>0</v>
      </c>
      <c r="M400">
        <v>0</v>
      </c>
      <c r="N400">
        <v>0</v>
      </c>
      <c r="O400">
        <v>0</v>
      </c>
      <c r="P400">
        <v>2</v>
      </c>
      <c r="Q400">
        <v>0</v>
      </c>
      <c r="R400">
        <v>0</v>
      </c>
      <c r="S400">
        <v>0</v>
      </c>
      <c r="T400">
        <v>0</v>
      </c>
      <c r="U400">
        <v>0</v>
      </c>
      <c r="V400">
        <v>0</v>
      </c>
      <c r="W400">
        <v>0</v>
      </c>
      <c r="X400">
        <v>0</v>
      </c>
      <c r="Y400">
        <v>0</v>
      </c>
      <c r="Z400" s="7">
        <f>SUM(Table18[[#This Row],[IGSR/1000 Genomes]:[RefSeq]])</f>
        <v>2</v>
      </c>
    </row>
    <row r="401" spans="1:26" x14ac:dyDescent="0.25">
      <c r="A401" t="s">
        <v>53</v>
      </c>
      <c r="B401">
        <v>0</v>
      </c>
      <c r="C401">
        <v>0</v>
      </c>
      <c r="D401">
        <v>1</v>
      </c>
      <c r="E401">
        <v>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s="7">
        <f>SUM(Table18[[#This Row],[IGSR/1000 Genomes]:[RefSeq]])</f>
        <v>1</v>
      </c>
    </row>
    <row r="402" spans="1:26" x14ac:dyDescent="0.25">
      <c r="A402" t="s">
        <v>1315</v>
      </c>
      <c r="B402">
        <v>0</v>
      </c>
      <c r="C402">
        <v>0</v>
      </c>
      <c r="D402">
        <v>0</v>
      </c>
      <c r="E402">
        <v>0</v>
      </c>
      <c r="F402">
        <v>0</v>
      </c>
      <c r="G402">
        <v>0</v>
      </c>
      <c r="H402">
        <v>0</v>
      </c>
      <c r="I402">
        <v>0</v>
      </c>
      <c r="J402">
        <v>0</v>
      </c>
      <c r="K402">
        <v>0</v>
      </c>
      <c r="L402">
        <v>0</v>
      </c>
      <c r="M402">
        <v>0</v>
      </c>
      <c r="N402">
        <v>0</v>
      </c>
      <c r="O402">
        <v>0</v>
      </c>
      <c r="P402">
        <v>6</v>
      </c>
      <c r="Q402">
        <v>0</v>
      </c>
      <c r="R402">
        <v>0</v>
      </c>
      <c r="S402">
        <v>0</v>
      </c>
      <c r="T402">
        <v>0</v>
      </c>
      <c r="U402">
        <v>0</v>
      </c>
      <c r="V402">
        <v>0</v>
      </c>
      <c r="W402">
        <v>0</v>
      </c>
      <c r="X402">
        <v>0</v>
      </c>
      <c r="Y402">
        <v>0</v>
      </c>
      <c r="Z402" s="7">
        <f>SUM(Table18[[#This Row],[IGSR/1000 Genomes]:[RefSeq]])</f>
        <v>6</v>
      </c>
    </row>
    <row r="403" spans="1:26" x14ac:dyDescent="0.25">
      <c r="A403" t="s">
        <v>4240</v>
      </c>
      <c r="B403">
        <v>0</v>
      </c>
      <c r="C403">
        <v>0</v>
      </c>
      <c r="D403">
        <v>0</v>
      </c>
      <c r="E403">
        <v>0</v>
      </c>
      <c r="F403">
        <v>0</v>
      </c>
      <c r="G403">
        <v>0</v>
      </c>
      <c r="H403">
        <v>0</v>
      </c>
      <c r="I403">
        <v>0</v>
      </c>
      <c r="J403">
        <v>1</v>
      </c>
      <c r="K403">
        <v>0</v>
      </c>
      <c r="L403">
        <v>0</v>
      </c>
      <c r="M403">
        <v>0</v>
      </c>
      <c r="N403">
        <v>0</v>
      </c>
      <c r="O403">
        <v>0</v>
      </c>
      <c r="P403">
        <v>0</v>
      </c>
      <c r="Q403">
        <v>0</v>
      </c>
      <c r="R403">
        <v>0</v>
      </c>
      <c r="S403">
        <v>0</v>
      </c>
      <c r="T403">
        <v>0</v>
      </c>
      <c r="U403">
        <v>0</v>
      </c>
      <c r="V403">
        <v>0</v>
      </c>
      <c r="W403">
        <v>0</v>
      </c>
      <c r="X403">
        <v>0</v>
      </c>
      <c r="Y403">
        <v>0</v>
      </c>
      <c r="Z403" s="7">
        <f>SUM(Table18[[#This Row],[IGSR/1000 Genomes]:[RefSeq]])</f>
        <v>1</v>
      </c>
    </row>
    <row r="404" spans="1:26" x14ac:dyDescent="0.25">
      <c r="A404" t="s">
        <v>4154</v>
      </c>
      <c r="B404">
        <v>0</v>
      </c>
      <c r="C404">
        <v>0</v>
      </c>
      <c r="D404">
        <v>0</v>
      </c>
      <c r="E404">
        <v>0</v>
      </c>
      <c r="F404">
        <v>0</v>
      </c>
      <c r="G404">
        <v>0</v>
      </c>
      <c r="H404">
        <v>0</v>
      </c>
      <c r="I404">
        <v>0</v>
      </c>
      <c r="J404">
        <v>1</v>
      </c>
      <c r="K404">
        <v>0</v>
      </c>
      <c r="L404">
        <v>0</v>
      </c>
      <c r="M404">
        <v>0</v>
      </c>
      <c r="N404">
        <v>0</v>
      </c>
      <c r="O404">
        <v>0</v>
      </c>
      <c r="P404">
        <v>0</v>
      </c>
      <c r="Q404">
        <v>0</v>
      </c>
      <c r="R404">
        <v>0</v>
      </c>
      <c r="S404">
        <v>0</v>
      </c>
      <c r="T404">
        <v>0</v>
      </c>
      <c r="U404">
        <v>0</v>
      </c>
      <c r="V404">
        <v>0</v>
      </c>
      <c r="W404">
        <v>0</v>
      </c>
      <c r="X404">
        <v>0</v>
      </c>
      <c r="Y404">
        <v>0</v>
      </c>
      <c r="Z404" s="7">
        <f>SUM(Table18[[#This Row],[IGSR/1000 Genomes]:[RefSeq]])</f>
        <v>1</v>
      </c>
    </row>
    <row r="405" spans="1:26" x14ac:dyDescent="0.25">
      <c r="A405" t="s">
        <v>3829</v>
      </c>
      <c r="B405">
        <v>0</v>
      </c>
      <c r="C405">
        <v>0</v>
      </c>
      <c r="D405">
        <v>0</v>
      </c>
      <c r="E405">
        <v>0</v>
      </c>
      <c r="F405">
        <v>0</v>
      </c>
      <c r="G405">
        <v>0</v>
      </c>
      <c r="H405">
        <v>0</v>
      </c>
      <c r="I405">
        <v>0</v>
      </c>
      <c r="J405">
        <v>0</v>
      </c>
      <c r="K405">
        <v>0</v>
      </c>
      <c r="L405">
        <v>0</v>
      </c>
      <c r="M405">
        <v>0</v>
      </c>
      <c r="N405">
        <v>0</v>
      </c>
      <c r="O405">
        <v>0</v>
      </c>
      <c r="P405">
        <v>11</v>
      </c>
      <c r="Q405">
        <v>0</v>
      </c>
      <c r="R405">
        <v>0</v>
      </c>
      <c r="S405">
        <v>0</v>
      </c>
      <c r="T405">
        <v>0</v>
      </c>
      <c r="U405">
        <v>0</v>
      </c>
      <c r="V405">
        <v>0</v>
      </c>
      <c r="W405">
        <v>0</v>
      </c>
      <c r="X405">
        <v>0</v>
      </c>
      <c r="Y405">
        <v>0</v>
      </c>
      <c r="Z405" s="7">
        <f>SUM(Table18[[#This Row],[IGSR/1000 Genomes]:[RefSeq]])</f>
        <v>11</v>
      </c>
    </row>
    <row r="406" spans="1:26" x14ac:dyDescent="0.25">
      <c r="A406" t="s">
        <v>826</v>
      </c>
      <c r="B406">
        <v>0</v>
      </c>
      <c r="C406">
        <v>0</v>
      </c>
      <c r="D406">
        <v>0</v>
      </c>
      <c r="E406">
        <v>0</v>
      </c>
      <c r="F406">
        <v>0</v>
      </c>
      <c r="G406">
        <v>0</v>
      </c>
      <c r="H406">
        <v>0</v>
      </c>
      <c r="I406">
        <v>0</v>
      </c>
      <c r="J406">
        <v>1</v>
      </c>
      <c r="K406">
        <v>0</v>
      </c>
      <c r="L406">
        <v>0</v>
      </c>
      <c r="M406">
        <v>0</v>
      </c>
      <c r="N406">
        <v>0</v>
      </c>
      <c r="O406">
        <v>0</v>
      </c>
      <c r="P406">
        <v>0</v>
      </c>
      <c r="Q406">
        <v>0</v>
      </c>
      <c r="R406">
        <v>0</v>
      </c>
      <c r="S406">
        <v>0</v>
      </c>
      <c r="T406">
        <v>0</v>
      </c>
      <c r="U406">
        <v>0</v>
      </c>
      <c r="V406">
        <v>0</v>
      </c>
      <c r="W406">
        <v>0</v>
      </c>
      <c r="X406">
        <v>0</v>
      </c>
      <c r="Y406">
        <v>0</v>
      </c>
      <c r="Z406" s="7">
        <f>SUM(Table18[[#This Row],[IGSR/1000 Genomes]:[RefSeq]])</f>
        <v>1</v>
      </c>
    </row>
    <row r="407" spans="1:26" x14ac:dyDescent="0.25">
      <c r="A407" t="s">
        <v>3522</v>
      </c>
      <c r="B407">
        <v>0</v>
      </c>
      <c r="C407">
        <v>1</v>
      </c>
      <c r="D407">
        <v>0</v>
      </c>
      <c r="E407">
        <v>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s="7">
        <f>SUM(Table18[[#This Row],[IGSR/1000 Genomes]:[RefSeq]])</f>
        <v>1</v>
      </c>
    </row>
    <row r="408" spans="1:26" x14ac:dyDescent="0.25">
      <c r="A408" t="s">
        <v>3133</v>
      </c>
      <c r="B408">
        <v>0</v>
      </c>
      <c r="C408">
        <v>0</v>
      </c>
      <c r="D408">
        <v>0</v>
      </c>
      <c r="E408">
        <v>0</v>
      </c>
      <c r="F408">
        <v>0</v>
      </c>
      <c r="G408">
        <v>0</v>
      </c>
      <c r="H408">
        <v>0</v>
      </c>
      <c r="I408">
        <v>0</v>
      </c>
      <c r="J408">
        <v>1</v>
      </c>
      <c r="K408">
        <v>0</v>
      </c>
      <c r="L408">
        <v>0</v>
      </c>
      <c r="M408">
        <v>0</v>
      </c>
      <c r="N408">
        <v>0</v>
      </c>
      <c r="O408">
        <v>0</v>
      </c>
      <c r="P408">
        <v>0</v>
      </c>
      <c r="Q408">
        <v>0</v>
      </c>
      <c r="R408">
        <v>1</v>
      </c>
      <c r="S408">
        <v>0</v>
      </c>
      <c r="T408">
        <v>0</v>
      </c>
      <c r="U408">
        <v>0</v>
      </c>
      <c r="V408">
        <v>0</v>
      </c>
      <c r="W408">
        <v>0</v>
      </c>
      <c r="X408">
        <v>0</v>
      </c>
      <c r="Y408">
        <v>0</v>
      </c>
      <c r="Z408" s="7">
        <f>SUM(Table18[[#This Row],[IGSR/1000 Genomes]:[RefSeq]])</f>
        <v>2</v>
      </c>
    </row>
    <row r="409" spans="1:26" x14ac:dyDescent="0.25">
      <c r="A409" t="s">
        <v>4147</v>
      </c>
      <c r="B409">
        <v>0</v>
      </c>
      <c r="C409">
        <v>0</v>
      </c>
      <c r="D409">
        <v>0</v>
      </c>
      <c r="E409">
        <v>0</v>
      </c>
      <c r="F409">
        <v>0</v>
      </c>
      <c r="G409">
        <v>0</v>
      </c>
      <c r="H409">
        <v>0</v>
      </c>
      <c r="I409">
        <v>0</v>
      </c>
      <c r="J409">
        <v>2</v>
      </c>
      <c r="K409">
        <v>0</v>
      </c>
      <c r="L409">
        <v>0</v>
      </c>
      <c r="M409">
        <v>0</v>
      </c>
      <c r="N409">
        <v>0</v>
      </c>
      <c r="O409">
        <v>0</v>
      </c>
      <c r="P409">
        <v>0</v>
      </c>
      <c r="Q409">
        <v>0</v>
      </c>
      <c r="R409">
        <v>0</v>
      </c>
      <c r="S409">
        <v>0</v>
      </c>
      <c r="T409">
        <v>0</v>
      </c>
      <c r="U409">
        <v>0</v>
      </c>
      <c r="V409">
        <v>0</v>
      </c>
      <c r="W409">
        <v>0</v>
      </c>
      <c r="X409">
        <v>0</v>
      </c>
      <c r="Y409">
        <v>0</v>
      </c>
      <c r="Z409" s="7">
        <f>SUM(Table18[[#This Row],[IGSR/1000 Genomes]:[RefSeq]])</f>
        <v>2</v>
      </c>
    </row>
    <row r="410" spans="1:26" x14ac:dyDescent="0.25">
      <c r="A410" t="s">
        <v>3221</v>
      </c>
      <c r="B410">
        <v>0</v>
      </c>
      <c r="C410">
        <v>0</v>
      </c>
      <c r="D410">
        <v>0</v>
      </c>
      <c r="E410">
        <v>0</v>
      </c>
      <c r="F410">
        <v>0</v>
      </c>
      <c r="G410">
        <v>0</v>
      </c>
      <c r="H410">
        <v>0</v>
      </c>
      <c r="I410">
        <v>0</v>
      </c>
      <c r="J410">
        <v>1</v>
      </c>
      <c r="K410">
        <v>0</v>
      </c>
      <c r="L410">
        <v>0</v>
      </c>
      <c r="M410">
        <v>0</v>
      </c>
      <c r="N410">
        <v>0</v>
      </c>
      <c r="O410">
        <v>0</v>
      </c>
      <c r="P410">
        <v>0</v>
      </c>
      <c r="Q410">
        <v>0</v>
      </c>
      <c r="R410">
        <v>0</v>
      </c>
      <c r="S410">
        <v>0</v>
      </c>
      <c r="T410">
        <v>0</v>
      </c>
      <c r="U410">
        <v>0</v>
      </c>
      <c r="V410">
        <v>0</v>
      </c>
      <c r="W410">
        <v>0</v>
      </c>
      <c r="X410">
        <v>0</v>
      </c>
      <c r="Y410">
        <v>0</v>
      </c>
      <c r="Z410" s="7">
        <f>SUM(Table18[[#This Row],[IGSR/1000 Genomes]:[RefSeq]])</f>
        <v>1</v>
      </c>
    </row>
    <row r="411" spans="1:26" x14ac:dyDescent="0.25">
      <c r="A411" t="s">
        <v>324</v>
      </c>
      <c r="B411">
        <v>0</v>
      </c>
      <c r="C411">
        <v>0</v>
      </c>
      <c r="D411">
        <v>0</v>
      </c>
      <c r="E411">
        <v>0</v>
      </c>
      <c r="F411">
        <v>0</v>
      </c>
      <c r="G411">
        <v>0</v>
      </c>
      <c r="H411">
        <v>0</v>
      </c>
      <c r="I411">
        <v>0</v>
      </c>
      <c r="J411">
        <v>1</v>
      </c>
      <c r="K411">
        <v>0</v>
      </c>
      <c r="L411">
        <v>0</v>
      </c>
      <c r="M411">
        <v>0</v>
      </c>
      <c r="N411">
        <v>0</v>
      </c>
      <c r="O411">
        <v>0</v>
      </c>
      <c r="P411">
        <v>0</v>
      </c>
      <c r="Q411">
        <v>0</v>
      </c>
      <c r="R411">
        <v>0</v>
      </c>
      <c r="S411">
        <v>0</v>
      </c>
      <c r="T411">
        <v>0</v>
      </c>
      <c r="U411">
        <v>8</v>
      </c>
      <c r="V411">
        <v>0</v>
      </c>
      <c r="W411">
        <v>0</v>
      </c>
      <c r="X411">
        <v>0</v>
      </c>
      <c r="Y411">
        <v>0</v>
      </c>
      <c r="Z411" s="7">
        <f>SUM(Table18[[#This Row],[IGSR/1000 Genomes]:[RefSeq]])</f>
        <v>9</v>
      </c>
    </row>
    <row r="412" spans="1:26" x14ac:dyDescent="0.25">
      <c r="A412" t="s">
        <v>3265</v>
      </c>
      <c r="B412">
        <v>0</v>
      </c>
      <c r="C412">
        <v>0</v>
      </c>
      <c r="D412">
        <v>0</v>
      </c>
      <c r="E412">
        <v>0</v>
      </c>
      <c r="F412">
        <v>0</v>
      </c>
      <c r="G412">
        <v>0</v>
      </c>
      <c r="H412">
        <v>0</v>
      </c>
      <c r="I412">
        <v>0</v>
      </c>
      <c r="J412">
        <v>1</v>
      </c>
      <c r="K412">
        <v>0</v>
      </c>
      <c r="L412">
        <v>0</v>
      </c>
      <c r="M412">
        <v>0</v>
      </c>
      <c r="N412">
        <v>0</v>
      </c>
      <c r="O412">
        <v>0</v>
      </c>
      <c r="P412">
        <v>0</v>
      </c>
      <c r="Q412">
        <v>0</v>
      </c>
      <c r="R412">
        <v>0</v>
      </c>
      <c r="S412">
        <v>0</v>
      </c>
      <c r="T412">
        <v>0</v>
      </c>
      <c r="U412">
        <v>0</v>
      </c>
      <c r="V412">
        <v>0</v>
      </c>
      <c r="W412">
        <v>0</v>
      </c>
      <c r="X412">
        <v>0</v>
      </c>
      <c r="Y412">
        <v>0</v>
      </c>
      <c r="Z412" s="7">
        <f>SUM(Table18[[#This Row],[IGSR/1000 Genomes]:[RefSeq]])</f>
        <v>1</v>
      </c>
    </row>
    <row r="413" spans="1:26" x14ac:dyDescent="0.25">
      <c r="A413" t="s">
        <v>1339</v>
      </c>
      <c r="B413">
        <v>0</v>
      </c>
      <c r="C413">
        <v>0</v>
      </c>
      <c r="D413">
        <v>0</v>
      </c>
      <c r="E413">
        <v>0</v>
      </c>
      <c r="F413">
        <v>0</v>
      </c>
      <c r="G413">
        <v>0</v>
      </c>
      <c r="H413">
        <v>0</v>
      </c>
      <c r="I413">
        <v>0</v>
      </c>
      <c r="J413">
        <v>0</v>
      </c>
      <c r="K413">
        <v>0</v>
      </c>
      <c r="L413">
        <v>0</v>
      </c>
      <c r="M413">
        <v>0</v>
      </c>
      <c r="N413">
        <v>0</v>
      </c>
      <c r="O413">
        <v>0</v>
      </c>
      <c r="P413">
        <v>0</v>
      </c>
      <c r="Q413">
        <v>0</v>
      </c>
      <c r="R413">
        <v>0</v>
      </c>
      <c r="S413">
        <v>0</v>
      </c>
      <c r="T413">
        <v>0</v>
      </c>
      <c r="U413">
        <v>1</v>
      </c>
      <c r="V413">
        <v>0</v>
      </c>
      <c r="W413">
        <v>0</v>
      </c>
      <c r="X413">
        <v>0</v>
      </c>
      <c r="Y413">
        <v>0</v>
      </c>
      <c r="Z413" s="7">
        <f>SUM(Table18[[#This Row],[IGSR/1000 Genomes]:[RefSeq]])</f>
        <v>1</v>
      </c>
    </row>
    <row r="414" spans="1:26" x14ac:dyDescent="0.25">
      <c r="A414" t="s">
        <v>73</v>
      </c>
      <c r="B414">
        <v>0</v>
      </c>
      <c r="C414">
        <v>0</v>
      </c>
      <c r="D414">
        <v>0</v>
      </c>
      <c r="E414">
        <v>0</v>
      </c>
      <c r="F414">
        <v>0</v>
      </c>
      <c r="G414">
        <v>0</v>
      </c>
      <c r="H414">
        <v>0</v>
      </c>
      <c r="I414">
        <v>0</v>
      </c>
      <c r="J414">
        <v>0</v>
      </c>
      <c r="K414">
        <v>0</v>
      </c>
      <c r="L414">
        <v>0</v>
      </c>
      <c r="M414">
        <v>0</v>
      </c>
      <c r="N414">
        <v>0</v>
      </c>
      <c r="O414">
        <v>0</v>
      </c>
      <c r="P414">
        <v>2</v>
      </c>
      <c r="Q414">
        <v>0</v>
      </c>
      <c r="R414">
        <v>0</v>
      </c>
      <c r="S414">
        <v>0</v>
      </c>
      <c r="T414">
        <v>0</v>
      </c>
      <c r="U414">
        <v>0</v>
      </c>
      <c r="V414">
        <v>0</v>
      </c>
      <c r="W414">
        <v>0</v>
      </c>
      <c r="X414">
        <v>2</v>
      </c>
      <c r="Y414">
        <v>1</v>
      </c>
      <c r="Z414" s="7">
        <f>SUM(Table18[[#This Row],[IGSR/1000 Genomes]:[RefSeq]])</f>
        <v>5</v>
      </c>
    </row>
    <row r="415" spans="1:26" x14ac:dyDescent="0.25">
      <c r="A415" t="s">
        <v>205</v>
      </c>
      <c r="B415">
        <v>0</v>
      </c>
      <c r="C415">
        <v>0</v>
      </c>
      <c r="D415">
        <v>0</v>
      </c>
      <c r="E415">
        <v>0</v>
      </c>
      <c r="F415">
        <v>0</v>
      </c>
      <c r="G415">
        <v>0</v>
      </c>
      <c r="H415">
        <v>0</v>
      </c>
      <c r="I415">
        <v>0</v>
      </c>
      <c r="J415">
        <v>0</v>
      </c>
      <c r="K415">
        <v>0</v>
      </c>
      <c r="L415">
        <v>0</v>
      </c>
      <c r="M415">
        <v>0</v>
      </c>
      <c r="N415">
        <v>0</v>
      </c>
      <c r="O415">
        <v>0</v>
      </c>
      <c r="P415">
        <v>0</v>
      </c>
      <c r="Q415">
        <v>0</v>
      </c>
      <c r="R415">
        <v>0</v>
      </c>
      <c r="S415">
        <v>0</v>
      </c>
      <c r="T415">
        <v>0</v>
      </c>
      <c r="U415">
        <v>0</v>
      </c>
      <c r="V415">
        <v>0</v>
      </c>
      <c r="W415">
        <v>0</v>
      </c>
      <c r="X415">
        <v>1</v>
      </c>
      <c r="Y415">
        <v>0</v>
      </c>
      <c r="Z415" s="7">
        <f>SUM(Table18[[#This Row],[IGSR/1000 Genomes]:[RefSeq]])</f>
        <v>1</v>
      </c>
    </row>
    <row r="416" spans="1:26" x14ac:dyDescent="0.25">
      <c r="A416" t="s">
        <v>2744</v>
      </c>
      <c r="B416">
        <v>0</v>
      </c>
      <c r="C416">
        <v>0</v>
      </c>
      <c r="D416">
        <v>0</v>
      </c>
      <c r="E416">
        <v>0</v>
      </c>
      <c r="F416">
        <v>0</v>
      </c>
      <c r="G416">
        <v>0</v>
      </c>
      <c r="H416">
        <v>0</v>
      </c>
      <c r="I416">
        <v>0</v>
      </c>
      <c r="J416">
        <v>3</v>
      </c>
      <c r="K416">
        <v>0</v>
      </c>
      <c r="L416">
        <v>0</v>
      </c>
      <c r="M416">
        <v>0</v>
      </c>
      <c r="N416">
        <v>0</v>
      </c>
      <c r="O416">
        <v>0</v>
      </c>
      <c r="P416">
        <v>0</v>
      </c>
      <c r="Q416">
        <v>0</v>
      </c>
      <c r="R416">
        <v>0</v>
      </c>
      <c r="S416">
        <v>0</v>
      </c>
      <c r="T416">
        <v>0</v>
      </c>
      <c r="U416">
        <v>0</v>
      </c>
      <c r="V416">
        <v>0</v>
      </c>
      <c r="W416">
        <v>0</v>
      </c>
      <c r="X416">
        <v>0</v>
      </c>
      <c r="Y416">
        <v>0</v>
      </c>
      <c r="Z416" s="7">
        <f>SUM(Table18[[#This Row],[IGSR/1000 Genomes]:[RefSeq]])</f>
        <v>3</v>
      </c>
    </row>
    <row r="417" spans="1:26" x14ac:dyDescent="0.25">
      <c r="A417" t="s">
        <v>2393</v>
      </c>
      <c r="B417">
        <v>0</v>
      </c>
      <c r="C417">
        <v>0</v>
      </c>
      <c r="D417">
        <v>0</v>
      </c>
      <c r="E417">
        <v>0</v>
      </c>
      <c r="F417">
        <v>0</v>
      </c>
      <c r="G417">
        <v>0</v>
      </c>
      <c r="H417">
        <v>0</v>
      </c>
      <c r="I417">
        <v>0</v>
      </c>
      <c r="J417">
        <v>1</v>
      </c>
      <c r="K417">
        <v>0</v>
      </c>
      <c r="L417">
        <v>0</v>
      </c>
      <c r="M417">
        <v>0</v>
      </c>
      <c r="N417">
        <v>0</v>
      </c>
      <c r="O417">
        <v>0</v>
      </c>
      <c r="P417">
        <v>0</v>
      </c>
      <c r="Q417">
        <v>0</v>
      </c>
      <c r="R417">
        <v>0</v>
      </c>
      <c r="S417">
        <v>0</v>
      </c>
      <c r="T417">
        <v>0</v>
      </c>
      <c r="U417">
        <v>0</v>
      </c>
      <c r="V417">
        <v>0</v>
      </c>
      <c r="W417">
        <v>0</v>
      </c>
      <c r="X417">
        <v>0</v>
      </c>
      <c r="Y417">
        <v>0</v>
      </c>
      <c r="Z417" s="7">
        <f>SUM(Table18[[#This Row],[IGSR/1000 Genomes]:[RefSeq]])</f>
        <v>1</v>
      </c>
    </row>
    <row r="418" spans="1:26" x14ac:dyDescent="0.25">
      <c r="A418" t="s">
        <v>548</v>
      </c>
      <c r="B418">
        <v>0</v>
      </c>
      <c r="C418">
        <v>0</v>
      </c>
      <c r="D418">
        <v>0</v>
      </c>
      <c r="E418">
        <v>0</v>
      </c>
      <c r="F418">
        <v>0</v>
      </c>
      <c r="G418">
        <v>0</v>
      </c>
      <c r="H418">
        <v>0</v>
      </c>
      <c r="I418">
        <v>0</v>
      </c>
      <c r="J418">
        <v>1</v>
      </c>
      <c r="K418">
        <v>0</v>
      </c>
      <c r="L418">
        <v>0</v>
      </c>
      <c r="M418">
        <v>0</v>
      </c>
      <c r="N418">
        <v>0</v>
      </c>
      <c r="O418">
        <v>0</v>
      </c>
      <c r="P418">
        <v>0</v>
      </c>
      <c r="Q418">
        <v>0</v>
      </c>
      <c r="R418">
        <v>0</v>
      </c>
      <c r="S418">
        <v>0</v>
      </c>
      <c r="T418">
        <v>0</v>
      </c>
      <c r="U418">
        <v>0</v>
      </c>
      <c r="V418">
        <v>1</v>
      </c>
      <c r="W418">
        <v>0</v>
      </c>
      <c r="X418">
        <v>0</v>
      </c>
      <c r="Y418">
        <v>0</v>
      </c>
      <c r="Z418" s="7">
        <f>SUM(Table18[[#This Row],[IGSR/1000 Genomes]:[RefSeq]])</f>
        <v>2</v>
      </c>
    </row>
    <row r="419" spans="1:26" x14ac:dyDescent="0.25">
      <c r="A419" t="s">
        <v>599</v>
      </c>
      <c r="B419">
        <v>0</v>
      </c>
      <c r="C419">
        <v>0</v>
      </c>
      <c r="D419">
        <v>0</v>
      </c>
      <c r="E419">
        <v>0</v>
      </c>
      <c r="F419">
        <v>0</v>
      </c>
      <c r="G419">
        <v>0</v>
      </c>
      <c r="H419">
        <v>0</v>
      </c>
      <c r="I419">
        <v>0</v>
      </c>
      <c r="J419">
        <v>0</v>
      </c>
      <c r="K419">
        <v>0</v>
      </c>
      <c r="L419">
        <v>0</v>
      </c>
      <c r="M419">
        <v>0</v>
      </c>
      <c r="N419">
        <v>0</v>
      </c>
      <c r="O419">
        <v>0</v>
      </c>
      <c r="P419">
        <v>0</v>
      </c>
      <c r="Q419">
        <v>0</v>
      </c>
      <c r="R419">
        <v>0</v>
      </c>
      <c r="S419">
        <v>0</v>
      </c>
      <c r="T419">
        <v>0</v>
      </c>
      <c r="U419">
        <v>0</v>
      </c>
      <c r="V419">
        <v>1</v>
      </c>
      <c r="W419">
        <v>0</v>
      </c>
      <c r="X419">
        <v>0</v>
      </c>
      <c r="Y419">
        <v>0</v>
      </c>
      <c r="Z419" s="7">
        <f>SUM(Table18[[#This Row],[IGSR/1000 Genomes]:[RefSeq]])</f>
        <v>1</v>
      </c>
    </row>
    <row r="420" spans="1:26" x14ac:dyDescent="0.25">
      <c r="A420" t="s">
        <v>3981</v>
      </c>
      <c r="B420">
        <v>0</v>
      </c>
      <c r="C420">
        <v>0</v>
      </c>
      <c r="D420">
        <v>0</v>
      </c>
      <c r="E420">
        <v>2</v>
      </c>
      <c r="F420">
        <v>0</v>
      </c>
      <c r="G420">
        <v>0</v>
      </c>
      <c r="H420">
        <v>0</v>
      </c>
      <c r="I420">
        <v>0</v>
      </c>
      <c r="J420">
        <v>3</v>
      </c>
      <c r="K420">
        <v>0</v>
      </c>
      <c r="L420">
        <v>0</v>
      </c>
      <c r="M420">
        <v>0</v>
      </c>
      <c r="N420">
        <v>2</v>
      </c>
      <c r="O420">
        <v>0</v>
      </c>
      <c r="P420">
        <v>0</v>
      </c>
      <c r="Q420">
        <v>0</v>
      </c>
      <c r="R420">
        <v>0</v>
      </c>
      <c r="S420">
        <v>0</v>
      </c>
      <c r="T420">
        <v>0</v>
      </c>
      <c r="U420">
        <v>0</v>
      </c>
      <c r="V420">
        <v>0</v>
      </c>
      <c r="W420">
        <v>0</v>
      </c>
      <c r="X420">
        <v>0</v>
      </c>
      <c r="Y420">
        <v>0</v>
      </c>
      <c r="Z420" s="7">
        <f>SUM(Table18[[#This Row],[IGSR/1000 Genomes]:[RefSeq]])</f>
        <v>7</v>
      </c>
    </row>
    <row r="421" spans="1:26" x14ac:dyDescent="0.25">
      <c r="A421" t="s">
        <v>3047</v>
      </c>
      <c r="B421">
        <v>0</v>
      </c>
      <c r="C421">
        <v>0</v>
      </c>
      <c r="D421">
        <v>0</v>
      </c>
      <c r="E421">
        <v>0</v>
      </c>
      <c r="F421">
        <v>0</v>
      </c>
      <c r="G421">
        <v>0</v>
      </c>
      <c r="H421">
        <v>0</v>
      </c>
      <c r="I421">
        <v>0</v>
      </c>
      <c r="J421">
        <v>5</v>
      </c>
      <c r="K421">
        <v>0</v>
      </c>
      <c r="L421">
        <v>0</v>
      </c>
      <c r="M421">
        <v>0</v>
      </c>
      <c r="N421">
        <v>0</v>
      </c>
      <c r="O421">
        <v>0</v>
      </c>
      <c r="P421">
        <v>0</v>
      </c>
      <c r="Q421">
        <v>0</v>
      </c>
      <c r="R421">
        <v>0</v>
      </c>
      <c r="S421">
        <v>0</v>
      </c>
      <c r="T421">
        <v>0</v>
      </c>
      <c r="U421">
        <v>1</v>
      </c>
      <c r="V421">
        <v>0</v>
      </c>
      <c r="W421">
        <v>0</v>
      </c>
      <c r="X421">
        <v>0</v>
      </c>
      <c r="Y421">
        <v>0</v>
      </c>
      <c r="Z421" s="7">
        <f>SUM(Table18[[#This Row],[IGSR/1000 Genomes]:[RefSeq]])</f>
        <v>6</v>
      </c>
    </row>
    <row r="422" spans="1:26" x14ac:dyDescent="0.25">
      <c r="A422" t="s">
        <v>4619</v>
      </c>
      <c r="B422">
        <v>0</v>
      </c>
      <c r="C422">
        <v>0</v>
      </c>
      <c r="D422">
        <v>0</v>
      </c>
      <c r="E422">
        <v>0</v>
      </c>
      <c r="F422">
        <v>0</v>
      </c>
      <c r="G422">
        <v>0</v>
      </c>
      <c r="H422">
        <v>0</v>
      </c>
      <c r="I422">
        <v>0</v>
      </c>
      <c r="J422">
        <v>0</v>
      </c>
      <c r="K422">
        <v>0</v>
      </c>
      <c r="L422">
        <v>0</v>
      </c>
      <c r="M422">
        <v>0</v>
      </c>
      <c r="N422">
        <v>0</v>
      </c>
      <c r="O422">
        <v>0</v>
      </c>
      <c r="P422">
        <v>0</v>
      </c>
      <c r="Q422">
        <v>0</v>
      </c>
      <c r="R422">
        <v>0</v>
      </c>
      <c r="S422">
        <v>0</v>
      </c>
      <c r="T422">
        <v>0</v>
      </c>
      <c r="U422">
        <v>0</v>
      </c>
      <c r="V422">
        <v>2</v>
      </c>
      <c r="W422">
        <v>0</v>
      </c>
      <c r="X422">
        <v>0</v>
      </c>
      <c r="Y422">
        <v>0</v>
      </c>
      <c r="Z422" s="7">
        <f>SUM(Table18[[#This Row],[IGSR/1000 Genomes]:[RefSeq]])</f>
        <v>2</v>
      </c>
    </row>
    <row r="423" spans="1:26" x14ac:dyDescent="0.25">
      <c r="A423" t="s">
        <v>364</v>
      </c>
      <c r="B423">
        <v>0</v>
      </c>
      <c r="C423">
        <v>0</v>
      </c>
      <c r="D423">
        <v>0</v>
      </c>
      <c r="E423">
        <v>0</v>
      </c>
      <c r="F423">
        <v>0</v>
      </c>
      <c r="G423">
        <v>0</v>
      </c>
      <c r="H423">
        <v>0</v>
      </c>
      <c r="I423">
        <v>0</v>
      </c>
      <c r="J423">
        <v>1</v>
      </c>
      <c r="K423">
        <v>0</v>
      </c>
      <c r="L423">
        <v>0</v>
      </c>
      <c r="M423">
        <v>0</v>
      </c>
      <c r="N423">
        <v>0</v>
      </c>
      <c r="O423">
        <v>0</v>
      </c>
      <c r="P423">
        <v>0</v>
      </c>
      <c r="Q423">
        <v>0</v>
      </c>
      <c r="R423">
        <v>0</v>
      </c>
      <c r="S423">
        <v>0</v>
      </c>
      <c r="T423">
        <v>0</v>
      </c>
      <c r="U423">
        <v>0</v>
      </c>
      <c r="V423">
        <v>0</v>
      </c>
      <c r="W423">
        <v>0</v>
      </c>
      <c r="X423">
        <v>0</v>
      </c>
      <c r="Y423">
        <v>0</v>
      </c>
      <c r="Z423" s="7">
        <f>SUM(Table18[[#This Row],[IGSR/1000 Genomes]:[RefSeq]])</f>
        <v>1</v>
      </c>
    </row>
    <row r="424" spans="1:26" x14ac:dyDescent="0.25">
      <c r="A424" t="s">
        <v>5213</v>
      </c>
      <c r="B424">
        <v>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3</v>
      </c>
      <c r="Z424" s="7">
        <f>SUM(Table18[[#This Row],[IGSR/1000 Genomes]:[RefSeq]])</f>
        <v>3</v>
      </c>
    </row>
    <row r="425" spans="1:26" x14ac:dyDescent="0.25">
      <c r="A425" t="s">
        <v>639</v>
      </c>
      <c r="B425">
        <v>0</v>
      </c>
      <c r="C425">
        <v>0</v>
      </c>
      <c r="D425">
        <v>0</v>
      </c>
      <c r="E425">
        <v>0</v>
      </c>
      <c r="F425">
        <v>0</v>
      </c>
      <c r="G425">
        <v>0</v>
      </c>
      <c r="H425">
        <v>0</v>
      </c>
      <c r="I425">
        <v>0</v>
      </c>
      <c r="J425">
        <v>1</v>
      </c>
      <c r="K425">
        <v>0</v>
      </c>
      <c r="L425">
        <v>0</v>
      </c>
      <c r="M425">
        <v>0</v>
      </c>
      <c r="N425">
        <v>0</v>
      </c>
      <c r="O425">
        <v>0</v>
      </c>
      <c r="P425">
        <v>0</v>
      </c>
      <c r="Q425">
        <v>0</v>
      </c>
      <c r="R425">
        <v>0</v>
      </c>
      <c r="S425">
        <v>0</v>
      </c>
      <c r="T425">
        <v>0</v>
      </c>
      <c r="U425">
        <v>0</v>
      </c>
      <c r="V425">
        <v>0</v>
      </c>
      <c r="W425">
        <v>0</v>
      </c>
      <c r="X425">
        <v>0</v>
      </c>
      <c r="Y425">
        <v>0</v>
      </c>
      <c r="Z425" s="7">
        <f>SUM(Table18[[#This Row],[IGSR/1000 Genomes]:[RefSeq]])</f>
        <v>1</v>
      </c>
    </row>
    <row r="426" spans="1:26" x14ac:dyDescent="0.25">
      <c r="A426" t="s">
        <v>4130</v>
      </c>
      <c r="B426">
        <v>0</v>
      </c>
      <c r="C426">
        <v>0</v>
      </c>
      <c r="D426">
        <v>0</v>
      </c>
      <c r="E426">
        <v>0</v>
      </c>
      <c r="F426">
        <v>0</v>
      </c>
      <c r="G426">
        <v>0</v>
      </c>
      <c r="H426">
        <v>0</v>
      </c>
      <c r="I426">
        <v>0</v>
      </c>
      <c r="J426">
        <v>1</v>
      </c>
      <c r="K426">
        <v>0</v>
      </c>
      <c r="L426">
        <v>0</v>
      </c>
      <c r="M426">
        <v>0</v>
      </c>
      <c r="N426">
        <v>0</v>
      </c>
      <c r="O426">
        <v>0</v>
      </c>
      <c r="P426">
        <v>0</v>
      </c>
      <c r="Q426">
        <v>0</v>
      </c>
      <c r="R426">
        <v>0</v>
      </c>
      <c r="S426">
        <v>0</v>
      </c>
      <c r="T426">
        <v>0</v>
      </c>
      <c r="U426">
        <v>0</v>
      </c>
      <c r="V426">
        <v>0</v>
      </c>
      <c r="W426">
        <v>0</v>
      </c>
      <c r="X426">
        <v>0</v>
      </c>
      <c r="Y426">
        <v>0</v>
      </c>
      <c r="Z426" s="7">
        <f>SUM(Table18[[#This Row],[IGSR/1000 Genomes]:[RefSeq]])</f>
        <v>1</v>
      </c>
    </row>
    <row r="427" spans="1:26" x14ac:dyDescent="0.25">
      <c r="A427" t="s">
        <v>3445</v>
      </c>
      <c r="B427">
        <v>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1</v>
      </c>
      <c r="W427">
        <v>0</v>
      </c>
      <c r="X427">
        <v>0</v>
      </c>
      <c r="Y427">
        <v>0</v>
      </c>
      <c r="Z427" s="7">
        <f>SUM(Table18[[#This Row],[IGSR/1000 Genomes]:[RefSeq]])</f>
        <v>1</v>
      </c>
    </row>
    <row r="428" spans="1:26" x14ac:dyDescent="0.25">
      <c r="A428" t="s">
        <v>2847</v>
      </c>
      <c r="B428">
        <v>0</v>
      </c>
      <c r="C428">
        <v>0</v>
      </c>
      <c r="D428">
        <v>0</v>
      </c>
      <c r="E428">
        <v>0</v>
      </c>
      <c r="F428">
        <v>0</v>
      </c>
      <c r="G428">
        <v>0</v>
      </c>
      <c r="H428">
        <v>0</v>
      </c>
      <c r="I428">
        <v>0</v>
      </c>
      <c r="J428">
        <v>0</v>
      </c>
      <c r="K428">
        <v>0</v>
      </c>
      <c r="L428">
        <v>0</v>
      </c>
      <c r="M428">
        <v>0</v>
      </c>
      <c r="N428">
        <v>0</v>
      </c>
      <c r="O428">
        <v>0</v>
      </c>
      <c r="P428">
        <v>0</v>
      </c>
      <c r="Q428">
        <v>0</v>
      </c>
      <c r="R428">
        <v>0</v>
      </c>
      <c r="S428">
        <v>0</v>
      </c>
      <c r="T428">
        <v>0</v>
      </c>
      <c r="U428">
        <v>3</v>
      </c>
      <c r="V428">
        <v>0</v>
      </c>
      <c r="W428">
        <v>0</v>
      </c>
      <c r="X428">
        <v>0</v>
      </c>
      <c r="Y428">
        <v>0</v>
      </c>
      <c r="Z428" s="7">
        <f>SUM(Table18[[#This Row],[IGSR/1000 Genomes]:[RefSeq]])</f>
        <v>3</v>
      </c>
    </row>
    <row r="429" spans="1:26" x14ac:dyDescent="0.25">
      <c r="A429" t="s">
        <v>765</v>
      </c>
      <c r="B429">
        <v>0</v>
      </c>
      <c r="C429">
        <v>0</v>
      </c>
      <c r="D429">
        <v>0</v>
      </c>
      <c r="E429">
        <v>0</v>
      </c>
      <c r="F429">
        <v>0</v>
      </c>
      <c r="G429">
        <v>0</v>
      </c>
      <c r="H429">
        <v>0</v>
      </c>
      <c r="I429">
        <v>0</v>
      </c>
      <c r="J429">
        <v>0</v>
      </c>
      <c r="K429">
        <v>0</v>
      </c>
      <c r="L429">
        <v>1</v>
      </c>
      <c r="M429">
        <v>0</v>
      </c>
      <c r="N429">
        <v>0</v>
      </c>
      <c r="O429">
        <v>0</v>
      </c>
      <c r="P429">
        <v>0</v>
      </c>
      <c r="Q429">
        <v>0</v>
      </c>
      <c r="R429">
        <v>0</v>
      </c>
      <c r="S429">
        <v>0</v>
      </c>
      <c r="T429">
        <v>0</v>
      </c>
      <c r="U429">
        <v>0</v>
      </c>
      <c r="V429">
        <v>0</v>
      </c>
      <c r="W429">
        <v>0</v>
      </c>
      <c r="X429">
        <v>0</v>
      </c>
      <c r="Y429">
        <v>0</v>
      </c>
      <c r="Z429" s="7">
        <f>SUM(Table18[[#This Row],[IGSR/1000 Genomes]:[RefSeq]])</f>
        <v>1</v>
      </c>
    </row>
    <row r="430" spans="1:26" x14ac:dyDescent="0.25">
      <c r="A430" t="s">
        <v>5254</v>
      </c>
      <c r="B430">
        <v>0</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2</v>
      </c>
      <c r="Z430" s="7">
        <f>SUM(Table18[[#This Row],[IGSR/1000 Genomes]:[RefSeq]])</f>
        <v>2</v>
      </c>
    </row>
    <row r="431" spans="1:26" x14ac:dyDescent="0.25">
      <c r="A431" t="s">
        <v>4072</v>
      </c>
      <c r="B431">
        <v>0</v>
      </c>
      <c r="C431">
        <v>0</v>
      </c>
      <c r="D431">
        <v>0</v>
      </c>
      <c r="E431">
        <v>0</v>
      </c>
      <c r="F431">
        <v>0</v>
      </c>
      <c r="G431">
        <v>0</v>
      </c>
      <c r="H431">
        <v>0</v>
      </c>
      <c r="I431">
        <v>0</v>
      </c>
      <c r="J431">
        <v>1</v>
      </c>
      <c r="K431">
        <v>0</v>
      </c>
      <c r="L431">
        <v>0</v>
      </c>
      <c r="M431">
        <v>0</v>
      </c>
      <c r="N431">
        <v>0</v>
      </c>
      <c r="O431">
        <v>0</v>
      </c>
      <c r="P431">
        <v>0</v>
      </c>
      <c r="Q431">
        <v>0</v>
      </c>
      <c r="R431">
        <v>0</v>
      </c>
      <c r="S431">
        <v>0</v>
      </c>
      <c r="T431">
        <v>0</v>
      </c>
      <c r="U431">
        <v>0</v>
      </c>
      <c r="V431">
        <v>0</v>
      </c>
      <c r="W431">
        <v>0</v>
      </c>
      <c r="X431">
        <v>0</v>
      </c>
      <c r="Y431">
        <v>0</v>
      </c>
      <c r="Z431" s="7">
        <f>SUM(Table18[[#This Row],[IGSR/1000 Genomes]:[RefSeq]])</f>
        <v>1</v>
      </c>
    </row>
    <row r="432" spans="1:26" x14ac:dyDescent="0.25">
      <c r="A432" t="s">
        <v>3632</v>
      </c>
      <c r="B432">
        <v>1</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1</v>
      </c>
      <c r="Y432">
        <v>0</v>
      </c>
      <c r="Z432" s="7">
        <f>SUM(Table18[[#This Row],[IGSR/1000 Genomes]:[RefSeq]])</f>
        <v>2</v>
      </c>
    </row>
    <row r="433" spans="1:26" x14ac:dyDescent="0.25">
      <c r="A433" t="s">
        <v>816</v>
      </c>
      <c r="B433">
        <v>0</v>
      </c>
      <c r="C433">
        <v>0</v>
      </c>
      <c r="D433">
        <v>0</v>
      </c>
      <c r="E433">
        <v>0</v>
      </c>
      <c r="F433">
        <v>0</v>
      </c>
      <c r="G433">
        <v>0</v>
      </c>
      <c r="H433">
        <v>0</v>
      </c>
      <c r="I433">
        <v>0</v>
      </c>
      <c r="J433">
        <v>0</v>
      </c>
      <c r="K433">
        <v>0</v>
      </c>
      <c r="L433">
        <v>1</v>
      </c>
      <c r="M433">
        <v>0</v>
      </c>
      <c r="N433">
        <v>0</v>
      </c>
      <c r="O433">
        <v>0</v>
      </c>
      <c r="P433">
        <v>0</v>
      </c>
      <c r="Q433">
        <v>0</v>
      </c>
      <c r="R433">
        <v>0</v>
      </c>
      <c r="S433">
        <v>0</v>
      </c>
      <c r="T433">
        <v>0</v>
      </c>
      <c r="U433">
        <v>0</v>
      </c>
      <c r="V433">
        <v>0</v>
      </c>
      <c r="W433">
        <v>0</v>
      </c>
      <c r="X433">
        <v>0</v>
      </c>
      <c r="Y433">
        <v>0</v>
      </c>
      <c r="Z433" s="7">
        <f>SUM(Table18[[#This Row],[IGSR/1000 Genomes]:[RefSeq]])</f>
        <v>1</v>
      </c>
    </row>
    <row r="434" spans="1:26" x14ac:dyDescent="0.25">
      <c r="A434" t="s">
        <v>3440</v>
      </c>
      <c r="B434">
        <v>0</v>
      </c>
      <c r="C434">
        <v>0</v>
      </c>
      <c r="D434">
        <v>0</v>
      </c>
      <c r="E434">
        <v>0</v>
      </c>
      <c r="F434">
        <v>0</v>
      </c>
      <c r="G434">
        <v>0</v>
      </c>
      <c r="H434">
        <v>0</v>
      </c>
      <c r="I434">
        <v>0</v>
      </c>
      <c r="J434">
        <v>0</v>
      </c>
      <c r="K434">
        <v>0</v>
      </c>
      <c r="L434">
        <v>0</v>
      </c>
      <c r="M434">
        <v>0</v>
      </c>
      <c r="N434">
        <v>0</v>
      </c>
      <c r="O434">
        <v>0</v>
      </c>
      <c r="P434">
        <v>0</v>
      </c>
      <c r="Q434">
        <v>0</v>
      </c>
      <c r="R434">
        <v>0</v>
      </c>
      <c r="S434">
        <v>0</v>
      </c>
      <c r="T434">
        <v>0</v>
      </c>
      <c r="U434">
        <v>0</v>
      </c>
      <c r="V434">
        <v>1</v>
      </c>
      <c r="W434">
        <v>0</v>
      </c>
      <c r="X434">
        <v>0</v>
      </c>
      <c r="Y434">
        <v>0</v>
      </c>
      <c r="Z434" s="7">
        <f>SUM(Table18[[#This Row],[IGSR/1000 Genomes]:[RefSeq]])</f>
        <v>1</v>
      </c>
    </row>
    <row r="435" spans="1:26" x14ac:dyDescent="0.25">
      <c r="A435" t="s">
        <v>1345</v>
      </c>
      <c r="B435">
        <v>0</v>
      </c>
      <c r="C435">
        <v>0</v>
      </c>
      <c r="D435">
        <v>0</v>
      </c>
      <c r="E435">
        <v>0</v>
      </c>
      <c r="F435">
        <v>0</v>
      </c>
      <c r="G435">
        <v>0</v>
      </c>
      <c r="H435">
        <v>0</v>
      </c>
      <c r="I435">
        <v>0</v>
      </c>
      <c r="J435">
        <v>3</v>
      </c>
      <c r="K435">
        <v>0</v>
      </c>
      <c r="L435">
        <v>0</v>
      </c>
      <c r="M435">
        <v>0</v>
      </c>
      <c r="N435">
        <v>0</v>
      </c>
      <c r="O435">
        <v>0</v>
      </c>
      <c r="P435">
        <v>0</v>
      </c>
      <c r="Q435">
        <v>0</v>
      </c>
      <c r="R435">
        <v>0</v>
      </c>
      <c r="S435">
        <v>0</v>
      </c>
      <c r="T435">
        <v>0</v>
      </c>
      <c r="U435">
        <v>0</v>
      </c>
      <c r="V435">
        <v>0</v>
      </c>
      <c r="W435">
        <v>0</v>
      </c>
      <c r="X435">
        <v>0</v>
      </c>
      <c r="Y435">
        <v>0</v>
      </c>
      <c r="Z435" s="7">
        <f>SUM(Table18[[#This Row],[IGSR/1000 Genomes]:[RefSeq]])</f>
        <v>3</v>
      </c>
    </row>
    <row r="436" spans="1:26" x14ac:dyDescent="0.25">
      <c r="A436" t="s">
        <v>145</v>
      </c>
      <c r="B436">
        <v>0</v>
      </c>
      <c r="C436">
        <v>0</v>
      </c>
      <c r="D436">
        <v>0</v>
      </c>
      <c r="E436">
        <v>0</v>
      </c>
      <c r="F436">
        <v>0</v>
      </c>
      <c r="G436">
        <v>0</v>
      </c>
      <c r="H436">
        <v>0</v>
      </c>
      <c r="I436">
        <v>0</v>
      </c>
      <c r="J436">
        <v>1</v>
      </c>
      <c r="K436">
        <v>0</v>
      </c>
      <c r="L436">
        <v>0</v>
      </c>
      <c r="M436">
        <v>0</v>
      </c>
      <c r="N436">
        <v>0</v>
      </c>
      <c r="O436">
        <v>0</v>
      </c>
      <c r="P436">
        <v>0</v>
      </c>
      <c r="Q436">
        <v>0</v>
      </c>
      <c r="R436">
        <v>0</v>
      </c>
      <c r="S436">
        <v>0</v>
      </c>
      <c r="T436">
        <v>0</v>
      </c>
      <c r="U436">
        <v>0</v>
      </c>
      <c r="V436">
        <v>0</v>
      </c>
      <c r="W436">
        <v>0</v>
      </c>
      <c r="X436">
        <v>0</v>
      </c>
      <c r="Y436">
        <v>0</v>
      </c>
      <c r="Z436" s="7">
        <f>SUM(Table18[[#This Row],[IGSR/1000 Genomes]:[RefSeq]])</f>
        <v>1</v>
      </c>
    </row>
    <row r="437" spans="1:26" x14ac:dyDescent="0.25">
      <c r="A437" t="s">
        <v>3739</v>
      </c>
      <c r="B437">
        <v>0</v>
      </c>
      <c r="C437">
        <v>0</v>
      </c>
      <c r="D437">
        <v>0</v>
      </c>
      <c r="E437">
        <v>0</v>
      </c>
      <c r="F437">
        <v>0</v>
      </c>
      <c r="G437">
        <v>0</v>
      </c>
      <c r="H437">
        <v>0</v>
      </c>
      <c r="I437">
        <v>0</v>
      </c>
      <c r="J437">
        <v>0</v>
      </c>
      <c r="K437">
        <v>0</v>
      </c>
      <c r="L437">
        <v>0</v>
      </c>
      <c r="M437">
        <v>0</v>
      </c>
      <c r="N437">
        <v>0</v>
      </c>
      <c r="O437">
        <v>0</v>
      </c>
      <c r="P437">
        <v>0</v>
      </c>
      <c r="Q437">
        <v>0</v>
      </c>
      <c r="R437">
        <v>0</v>
      </c>
      <c r="S437">
        <v>0</v>
      </c>
      <c r="T437">
        <v>0</v>
      </c>
      <c r="U437">
        <v>1</v>
      </c>
      <c r="V437">
        <v>0</v>
      </c>
      <c r="W437">
        <v>0</v>
      </c>
      <c r="X437">
        <v>0</v>
      </c>
      <c r="Y437">
        <v>0</v>
      </c>
      <c r="Z437" s="7">
        <f>SUM(Table18[[#This Row],[IGSR/1000 Genomes]:[RefSeq]])</f>
        <v>1</v>
      </c>
    </row>
    <row r="438" spans="1:26" x14ac:dyDescent="0.25">
      <c r="A438" t="s">
        <v>4046</v>
      </c>
      <c r="B438">
        <v>0</v>
      </c>
      <c r="C438">
        <v>0</v>
      </c>
      <c r="D438">
        <v>0</v>
      </c>
      <c r="E438">
        <v>0</v>
      </c>
      <c r="F438">
        <v>0</v>
      </c>
      <c r="G438">
        <v>0</v>
      </c>
      <c r="H438">
        <v>0</v>
      </c>
      <c r="I438">
        <v>0</v>
      </c>
      <c r="J438">
        <v>1</v>
      </c>
      <c r="K438">
        <v>0</v>
      </c>
      <c r="L438">
        <v>0</v>
      </c>
      <c r="M438">
        <v>0</v>
      </c>
      <c r="N438">
        <v>0</v>
      </c>
      <c r="O438">
        <v>0</v>
      </c>
      <c r="P438">
        <v>0</v>
      </c>
      <c r="Q438">
        <v>0</v>
      </c>
      <c r="R438">
        <v>0</v>
      </c>
      <c r="S438">
        <v>0</v>
      </c>
      <c r="T438">
        <v>0</v>
      </c>
      <c r="U438">
        <v>0</v>
      </c>
      <c r="V438">
        <v>0</v>
      </c>
      <c r="W438">
        <v>0</v>
      </c>
      <c r="X438">
        <v>0</v>
      </c>
      <c r="Y438">
        <v>0</v>
      </c>
      <c r="Z438" s="7">
        <f>SUM(Table18[[#This Row],[IGSR/1000 Genomes]:[RefSeq]])</f>
        <v>1</v>
      </c>
    </row>
    <row r="439" spans="1:26" x14ac:dyDescent="0.25">
      <c r="A439" t="s">
        <v>3354</v>
      </c>
      <c r="B439">
        <v>0</v>
      </c>
      <c r="C439">
        <v>0</v>
      </c>
      <c r="D439">
        <v>0</v>
      </c>
      <c r="E439">
        <v>0</v>
      </c>
      <c r="F439">
        <v>0</v>
      </c>
      <c r="G439">
        <v>0</v>
      </c>
      <c r="H439">
        <v>0</v>
      </c>
      <c r="I439">
        <v>0</v>
      </c>
      <c r="J439">
        <v>2</v>
      </c>
      <c r="K439">
        <v>0</v>
      </c>
      <c r="L439">
        <v>0</v>
      </c>
      <c r="M439">
        <v>0</v>
      </c>
      <c r="N439">
        <v>0</v>
      </c>
      <c r="O439">
        <v>0</v>
      </c>
      <c r="P439">
        <v>0</v>
      </c>
      <c r="Q439">
        <v>0</v>
      </c>
      <c r="R439">
        <v>0</v>
      </c>
      <c r="S439">
        <v>0</v>
      </c>
      <c r="T439">
        <v>0</v>
      </c>
      <c r="U439">
        <v>0</v>
      </c>
      <c r="V439">
        <v>0</v>
      </c>
      <c r="W439">
        <v>0</v>
      </c>
      <c r="X439">
        <v>0</v>
      </c>
      <c r="Y439">
        <v>0</v>
      </c>
      <c r="Z439" s="7">
        <f>SUM(Table18[[#This Row],[IGSR/1000 Genomes]:[RefSeq]])</f>
        <v>2</v>
      </c>
    </row>
    <row r="440" spans="1:26" x14ac:dyDescent="0.25">
      <c r="A440" t="s">
        <v>3095</v>
      </c>
      <c r="B440">
        <v>0</v>
      </c>
      <c r="C440">
        <v>2</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s="7">
        <f>SUM(Table18[[#This Row],[IGSR/1000 Genomes]:[RefSeq]])</f>
        <v>2</v>
      </c>
    </row>
    <row r="441" spans="1:26" x14ac:dyDescent="0.25">
      <c r="A441" t="s">
        <v>3599</v>
      </c>
      <c r="B441">
        <v>0</v>
      </c>
      <c r="C441">
        <v>0</v>
      </c>
      <c r="D441">
        <v>0</v>
      </c>
      <c r="E441">
        <v>0</v>
      </c>
      <c r="F441">
        <v>0</v>
      </c>
      <c r="G441">
        <v>0</v>
      </c>
      <c r="H441">
        <v>0</v>
      </c>
      <c r="I441">
        <v>0</v>
      </c>
      <c r="J441">
        <v>0</v>
      </c>
      <c r="K441">
        <v>0</v>
      </c>
      <c r="L441">
        <v>0</v>
      </c>
      <c r="M441">
        <v>0</v>
      </c>
      <c r="N441">
        <v>0</v>
      </c>
      <c r="O441">
        <v>0</v>
      </c>
      <c r="P441">
        <v>0</v>
      </c>
      <c r="Q441">
        <v>0</v>
      </c>
      <c r="R441">
        <v>0</v>
      </c>
      <c r="S441">
        <v>0</v>
      </c>
      <c r="T441">
        <v>0</v>
      </c>
      <c r="U441">
        <v>0</v>
      </c>
      <c r="V441">
        <v>2</v>
      </c>
      <c r="W441">
        <v>0</v>
      </c>
      <c r="X441">
        <v>2</v>
      </c>
      <c r="Y441">
        <v>0</v>
      </c>
      <c r="Z441" s="7">
        <f>SUM(Table18[[#This Row],[IGSR/1000 Genomes]:[RefSeq]])</f>
        <v>4</v>
      </c>
    </row>
    <row r="442" spans="1:26" x14ac:dyDescent="0.25">
      <c r="A442" t="s">
        <v>4513</v>
      </c>
      <c r="B442">
        <v>0</v>
      </c>
      <c r="C442">
        <v>0</v>
      </c>
      <c r="D442">
        <v>0</v>
      </c>
      <c r="E442">
        <v>0</v>
      </c>
      <c r="F442">
        <v>0</v>
      </c>
      <c r="G442">
        <v>0</v>
      </c>
      <c r="H442">
        <v>0</v>
      </c>
      <c r="I442">
        <v>0</v>
      </c>
      <c r="J442">
        <v>2</v>
      </c>
      <c r="K442">
        <v>0</v>
      </c>
      <c r="L442">
        <v>0</v>
      </c>
      <c r="M442">
        <v>0</v>
      </c>
      <c r="N442">
        <v>0</v>
      </c>
      <c r="O442">
        <v>0</v>
      </c>
      <c r="P442">
        <v>0</v>
      </c>
      <c r="Q442">
        <v>0</v>
      </c>
      <c r="R442">
        <v>0</v>
      </c>
      <c r="S442">
        <v>0</v>
      </c>
      <c r="T442">
        <v>0</v>
      </c>
      <c r="U442">
        <v>5</v>
      </c>
      <c r="V442">
        <v>0</v>
      </c>
      <c r="W442">
        <v>0</v>
      </c>
      <c r="X442">
        <v>0</v>
      </c>
      <c r="Y442">
        <v>0</v>
      </c>
      <c r="Z442" s="7">
        <f>SUM(Table18[[#This Row],[IGSR/1000 Genomes]:[RefSeq]])</f>
        <v>7</v>
      </c>
    </row>
    <row r="443" spans="1:26" x14ac:dyDescent="0.25">
      <c r="A443" t="s">
        <v>4322</v>
      </c>
      <c r="B443">
        <v>0</v>
      </c>
      <c r="C443">
        <v>0</v>
      </c>
      <c r="D443">
        <v>0</v>
      </c>
      <c r="E443">
        <v>0</v>
      </c>
      <c r="F443">
        <v>0</v>
      </c>
      <c r="G443">
        <v>0</v>
      </c>
      <c r="H443">
        <v>0</v>
      </c>
      <c r="I443">
        <v>0</v>
      </c>
      <c r="J443">
        <v>1</v>
      </c>
      <c r="K443">
        <v>0</v>
      </c>
      <c r="L443">
        <v>0</v>
      </c>
      <c r="M443">
        <v>0</v>
      </c>
      <c r="N443">
        <v>0</v>
      </c>
      <c r="O443">
        <v>0</v>
      </c>
      <c r="P443">
        <v>0</v>
      </c>
      <c r="Q443">
        <v>0</v>
      </c>
      <c r="R443">
        <v>0</v>
      </c>
      <c r="S443">
        <v>0</v>
      </c>
      <c r="T443">
        <v>0</v>
      </c>
      <c r="U443">
        <v>0</v>
      </c>
      <c r="V443">
        <v>0</v>
      </c>
      <c r="W443">
        <v>0</v>
      </c>
      <c r="X443">
        <v>0</v>
      </c>
      <c r="Y443">
        <v>0</v>
      </c>
      <c r="Z443" s="7">
        <f>SUM(Table18[[#This Row],[IGSR/1000 Genomes]:[RefSeq]])</f>
        <v>1</v>
      </c>
    </row>
    <row r="444" spans="1:26" x14ac:dyDescent="0.25">
      <c r="A444" t="s">
        <v>2795</v>
      </c>
      <c r="B444">
        <v>0</v>
      </c>
      <c r="C444">
        <v>0</v>
      </c>
      <c r="D444">
        <v>0</v>
      </c>
      <c r="E444">
        <v>0</v>
      </c>
      <c r="F444">
        <v>0</v>
      </c>
      <c r="G444">
        <v>0</v>
      </c>
      <c r="H444">
        <v>0</v>
      </c>
      <c r="I444">
        <v>0</v>
      </c>
      <c r="J444">
        <v>1</v>
      </c>
      <c r="K444">
        <v>0</v>
      </c>
      <c r="L444">
        <v>0</v>
      </c>
      <c r="M444">
        <v>0</v>
      </c>
      <c r="N444">
        <v>0</v>
      </c>
      <c r="O444">
        <v>0</v>
      </c>
      <c r="P444">
        <v>0</v>
      </c>
      <c r="Q444">
        <v>0</v>
      </c>
      <c r="R444">
        <v>0</v>
      </c>
      <c r="S444">
        <v>0</v>
      </c>
      <c r="T444">
        <v>0</v>
      </c>
      <c r="U444">
        <v>0</v>
      </c>
      <c r="V444">
        <v>0</v>
      </c>
      <c r="W444">
        <v>0</v>
      </c>
      <c r="X444">
        <v>0</v>
      </c>
      <c r="Y444">
        <v>0</v>
      </c>
      <c r="Z444" s="7">
        <f>SUM(Table18[[#This Row],[IGSR/1000 Genomes]:[RefSeq]])</f>
        <v>1</v>
      </c>
    </row>
    <row r="445" spans="1:26" x14ac:dyDescent="0.25">
      <c r="A445" t="s">
        <v>3755</v>
      </c>
      <c r="B445">
        <v>0</v>
      </c>
      <c r="C445">
        <v>0</v>
      </c>
      <c r="D445">
        <v>0</v>
      </c>
      <c r="E445">
        <v>0</v>
      </c>
      <c r="F445">
        <v>0</v>
      </c>
      <c r="G445">
        <v>0</v>
      </c>
      <c r="H445">
        <v>0</v>
      </c>
      <c r="I445">
        <v>0</v>
      </c>
      <c r="J445">
        <v>0</v>
      </c>
      <c r="K445">
        <v>0</v>
      </c>
      <c r="L445">
        <v>0</v>
      </c>
      <c r="M445">
        <v>0</v>
      </c>
      <c r="N445">
        <v>0</v>
      </c>
      <c r="O445">
        <v>0</v>
      </c>
      <c r="P445">
        <v>0</v>
      </c>
      <c r="Q445">
        <v>0</v>
      </c>
      <c r="R445">
        <v>0</v>
      </c>
      <c r="S445">
        <v>0</v>
      </c>
      <c r="T445">
        <v>0</v>
      </c>
      <c r="U445">
        <v>1</v>
      </c>
      <c r="V445">
        <v>0</v>
      </c>
      <c r="W445">
        <v>0</v>
      </c>
      <c r="X445">
        <v>0</v>
      </c>
      <c r="Y445">
        <v>0</v>
      </c>
      <c r="Z445" s="7">
        <f>SUM(Table18[[#This Row],[IGSR/1000 Genomes]:[RefSeq]])</f>
        <v>1</v>
      </c>
    </row>
    <row r="446" spans="1:26" x14ac:dyDescent="0.25">
      <c r="A446" t="s">
        <v>6011</v>
      </c>
      <c r="B446">
        <v>0</v>
      </c>
      <c r="C446">
        <v>0</v>
      </c>
      <c r="D446">
        <v>4</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s="7">
        <f>SUM(Table18[[#This Row],[IGSR/1000 Genomes]:[RefSeq]])</f>
        <v>4</v>
      </c>
    </row>
    <row r="447" spans="1:26" x14ac:dyDescent="0.25">
      <c r="A447" t="s">
        <v>3612</v>
      </c>
      <c r="B447">
        <v>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1</v>
      </c>
      <c r="W447">
        <v>0</v>
      </c>
      <c r="X447">
        <v>0</v>
      </c>
      <c r="Y447">
        <v>0</v>
      </c>
      <c r="Z447" s="7">
        <f>SUM(Table18[[#This Row],[IGSR/1000 Genomes]:[RefSeq]])</f>
        <v>1</v>
      </c>
    </row>
    <row r="448" spans="1:26" x14ac:dyDescent="0.25">
      <c r="A448" t="s">
        <v>3230</v>
      </c>
      <c r="B448">
        <v>0</v>
      </c>
      <c r="C448">
        <v>0</v>
      </c>
      <c r="D448">
        <v>0</v>
      </c>
      <c r="E448">
        <v>0</v>
      </c>
      <c r="F448">
        <v>0</v>
      </c>
      <c r="G448">
        <v>0</v>
      </c>
      <c r="H448">
        <v>0</v>
      </c>
      <c r="I448">
        <v>0</v>
      </c>
      <c r="J448">
        <v>1</v>
      </c>
      <c r="K448">
        <v>0</v>
      </c>
      <c r="L448">
        <v>0</v>
      </c>
      <c r="M448">
        <v>0</v>
      </c>
      <c r="N448">
        <v>0</v>
      </c>
      <c r="O448">
        <v>0</v>
      </c>
      <c r="P448">
        <v>0</v>
      </c>
      <c r="Q448">
        <v>0</v>
      </c>
      <c r="R448">
        <v>0</v>
      </c>
      <c r="S448">
        <v>0</v>
      </c>
      <c r="T448">
        <v>0</v>
      </c>
      <c r="U448">
        <v>0</v>
      </c>
      <c r="V448">
        <v>0</v>
      </c>
      <c r="W448">
        <v>0</v>
      </c>
      <c r="X448">
        <v>0</v>
      </c>
      <c r="Y448">
        <v>0</v>
      </c>
      <c r="Z448" s="7">
        <f>SUM(Table18[[#This Row],[IGSR/1000 Genomes]:[RefSeq]])</f>
        <v>1</v>
      </c>
    </row>
    <row r="449" spans="1:26" x14ac:dyDescent="0.25">
      <c r="A449" t="s">
        <v>5030</v>
      </c>
      <c r="B449">
        <v>0</v>
      </c>
      <c r="C449">
        <v>0</v>
      </c>
      <c r="D449">
        <v>0</v>
      </c>
      <c r="E449">
        <v>0</v>
      </c>
      <c r="F449">
        <v>0</v>
      </c>
      <c r="G449">
        <v>0</v>
      </c>
      <c r="H449">
        <v>0</v>
      </c>
      <c r="I449">
        <v>0</v>
      </c>
      <c r="J449">
        <v>0</v>
      </c>
      <c r="K449">
        <v>0</v>
      </c>
      <c r="L449">
        <v>0</v>
      </c>
      <c r="M449">
        <v>0</v>
      </c>
      <c r="N449">
        <v>0</v>
      </c>
      <c r="O449">
        <v>0</v>
      </c>
      <c r="P449">
        <v>0</v>
      </c>
      <c r="Q449">
        <v>0</v>
      </c>
      <c r="R449">
        <v>0</v>
      </c>
      <c r="S449">
        <v>0</v>
      </c>
      <c r="T449">
        <v>0</v>
      </c>
      <c r="U449">
        <v>2</v>
      </c>
      <c r="V449">
        <v>0</v>
      </c>
      <c r="W449">
        <v>0</v>
      </c>
      <c r="X449">
        <v>0</v>
      </c>
      <c r="Y449">
        <v>0</v>
      </c>
      <c r="Z449" s="7">
        <f>SUM(Table18[[#This Row],[IGSR/1000 Genomes]:[RefSeq]])</f>
        <v>2</v>
      </c>
    </row>
    <row r="450" spans="1:26" x14ac:dyDescent="0.25">
      <c r="A450" t="s">
        <v>793</v>
      </c>
      <c r="B450">
        <v>0</v>
      </c>
      <c r="C450">
        <v>0</v>
      </c>
      <c r="D450">
        <v>0</v>
      </c>
      <c r="E450">
        <v>0</v>
      </c>
      <c r="F450">
        <v>0</v>
      </c>
      <c r="G450">
        <v>0</v>
      </c>
      <c r="H450">
        <v>0</v>
      </c>
      <c r="I450">
        <v>0</v>
      </c>
      <c r="J450">
        <v>2</v>
      </c>
      <c r="K450">
        <v>0</v>
      </c>
      <c r="L450">
        <v>0</v>
      </c>
      <c r="M450">
        <v>0</v>
      </c>
      <c r="N450">
        <v>0</v>
      </c>
      <c r="O450">
        <v>0</v>
      </c>
      <c r="P450">
        <v>0</v>
      </c>
      <c r="Q450">
        <v>0</v>
      </c>
      <c r="R450">
        <v>0</v>
      </c>
      <c r="S450">
        <v>0</v>
      </c>
      <c r="T450">
        <v>0</v>
      </c>
      <c r="U450">
        <v>0</v>
      </c>
      <c r="V450">
        <v>0</v>
      </c>
      <c r="W450">
        <v>0</v>
      </c>
      <c r="X450">
        <v>0</v>
      </c>
      <c r="Y450">
        <v>0</v>
      </c>
      <c r="Z450" s="7">
        <f>SUM(Table18[[#This Row],[IGSR/1000 Genomes]:[RefSeq]])</f>
        <v>2</v>
      </c>
    </row>
    <row r="451" spans="1:26" x14ac:dyDescent="0.25">
      <c r="A451" t="s">
        <v>195</v>
      </c>
      <c r="B451">
        <v>0</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6</v>
      </c>
      <c r="X451">
        <v>0</v>
      </c>
      <c r="Y451">
        <v>0</v>
      </c>
      <c r="Z451" s="7">
        <f>SUM(Table18[[#This Row],[IGSR/1000 Genomes]:[RefSeq]])</f>
        <v>6</v>
      </c>
    </row>
    <row r="452" spans="1:26" x14ac:dyDescent="0.25">
      <c r="A452" t="s">
        <v>477</v>
      </c>
      <c r="B452">
        <v>0</v>
      </c>
      <c r="C452">
        <v>0</v>
      </c>
      <c r="D452">
        <v>0</v>
      </c>
      <c r="E452">
        <v>0</v>
      </c>
      <c r="F452">
        <v>0</v>
      </c>
      <c r="G452">
        <v>0</v>
      </c>
      <c r="H452">
        <v>0</v>
      </c>
      <c r="I452">
        <v>0</v>
      </c>
      <c r="J452">
        <v>5</v>
      </c>
      <c r="K452">
        <v>0</v>
      </c>
      <c r="L452">
        <v>0</v>
      </c>
      <c r="M452">
        <v>0</v>
      </c>
      <c r="N452">
        <v>0</v>
      </c>
      <c r="O452">
        <v>0</v>
      </c>
      <c r="P452">
        <v>0</v>
      </c>
      <c r="Q452">
        <v>0</v>
      </c>
      <c r="R452">
        <v>0</v>
      </c>
      <c r="S452">
        <v>0</v>
      </c>
      <c r="T452">
        <v>0</v>
      </c>
      <c r="U452">
        <v>2</v>
      </c>
      <c r="V452">
        <v>0</v>
      </c>
      <c r="W452">
        <v>0</v>
      </c>
      <c r="X452">
        <v>0</v>
      </c>
      <c r="Y452">
        <v>0</v>
      </c>
      <c r="Z452" s="7">
        <f>SUM(Table18[[#This Row],[IGSR/1000 Genomes]:[RefSeq]])</f>
        <v>7</v>
      </c>
    </row>
    <row r="453" spans="1:26" x14ac:dyDescent="0.25">
      <c r="A453" t="s">
        <v>4050</v>
      </c>
      <c r="B453">
        <v>0</v>
      </c>
      <c r="C453">
        <v>0</v>
      </c>
      <c r="D453">
        <v>0</v>
      </c>
      <c r="E453">
        <v>0</v>
      </c>
      <c r="F453">
        <v>0</v>
      </c>
      <c r="G453">
        <v>0</v>
      </c>
      <c r="H453">
        <v>0</v>
      </c>
      <c r="I453">
        <v>0</v>
      </c>
      <c r="J453">
        <v>1</v>
      </c>
      <c r="K453">
        <v>0</v>
      </c>
      <c r="L453">
        <v>0</v>
      </c>
      <c r="M453">
        <v>0</v>
      </c>
      <c r="N453">
        <v>0</v>
      </c>
      <c r="O453">
        <v>0</v>
      </c>
      <c r="P453">
        <v>0</v>
      </c>
      <c r="Q453">
        <v>0</v>
      </c>
      <c r="R453">
        <v>0</v>
      </c>
      <c r="S453">
        <v>0</v>
      </c>
      <c r="T453">
        <v>0</v>
      </c>
      <c r="U453">
        <v>0</v>
      </c>
      <c r="V453">
        <v>0</v>
      </c>
      <c r="W453">
        <v>0</v>
      </c>
      <c r="X453">
        <v>0</v>
      </c>
      <c r="Y453">
        <v>0</v>
      </c>
      <c r="Z453" s="7">
        <f>SUM(Table18[[#This Row],[IGSR/1000 Genomes]:[RefSeq]])</f>
        <v>1</v>
      </c>
    </row>
    <row r="454" spans="1:26" x14ac:dyDescent="0.25">
      <c r="A454" t="s">
        <v>3750</v>
      </c>
      <c r="B454">
        <v>0</v>
      </c>
      <c r="C454">
        <v>0</v>
      </c>
      <c r="D454">
        <v>0</v>
      </c>
      <c r="E454">
        <v>0</v>
      </c>
      <c r="F454">
        <v>0</v>
      </c>
      <c r="G454">
        <v>0</v>
      </c>
      <c r="H454">
        <v>0</v>
      </c>
      <c r="I454">
        <v>0</v>
      </c>
      <c r="J454">
        <v>0</v>
      </c>
      <c r="K454">
        <v>0</v>
      </c>
      <c r="L454">
        <v>0</v>
      </c>
      <c r="M454">
        <v>0</v>
      </c>
      <c r="N454">
        <v>0</v>
      </c>
      <c r="O454">
        <v>0</v>
      </c>
      <c r="P454">
        <v>0</v>
      </c>
      <c r="Q454">
        <v>0</v>
      </c>
      <c r="R454">
        <v>0</v>
      </c>
      <c r="S454">
        <v>0</v>
      </c>
      <c r="T454">
        <v>0</v>
      </c>
      <c r="U454">
        <v>1</v>
      </c>
      <c r="V454">
        <v>0</v>
      </c>
      <c r="W454">
        <v>0</v>
      </c>
      <c r="X454">
        <v>0</v>
      </c>
      <c r="Y454">
        <v>0</v>
      </c>
      <c r="Z454" s="7">
        <f>SUM(Table18[[#This Row],[IGSR/1000 Genomes]:[RefSeq]])</f>
        <v>1</v>
      </c>
    </row>
    <row r="455" spans="1:26" x14ac:dyDescent="0.25">
      <c r="A455" t="s">
        <v>134</v>
      </c>
      <c r="B455">
        <v>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1</v>
      </c>
      <c r="Z455" s="7">
        <f>SUM(Table18[[#This Row],[IGSR/1000 Genomes]:[RefSeq]])</f>
        <v>1</v>
      </c>
    </row>
    <row r="456" spans="1:26" x14ac:dyDescent="0.25">
      <c r="A456" t="s">
        <v>3825</v>
      </c>
      <c r="B456">
        <v>0</v>
      </c>
      <c r="C456">
        <v>0</v>
      </c>
      <c r="D456">
        <v>0</v>
      </c>
      <c r="E456">
        <v>0</v>
      </c>
      <c r="F456">
        <v>0</v>
      </c>
      <c r="G456">
        <v>0</v>
      </c>
      <c r="H456">
        <v>0</v>
      </c>
      <c r="I456">
        <v>0</v>
      </c>
      <c r="J456">
        <v>0</v>
      </c>
      <c r="K456">
        <v>0</v>
      </c>
      <c r="L456">
        <v>0</v>
      </c>
      <c r="M456">
        <v>0</v>
      </c>
      <c r="N456">
        <v>0</v>
      </c>
      <c r="O456">
        <v>0</v>
      </c>
      <c r="P456">
        <v>4</v>
      </c>
      <c r="Q456">
        <v>0</v>
      </c>
      <c r="R456">
        <v>0</v>
      </c>
      <c r="S456">
        <v>0</v>
      </c>
      <c r="T456">
        <v>0</v>
      </c>
      <c r="U456">
        <v>0</v>
      </c>
      <c r="V456">
        <v>0</v>
      </c>
      <c r="W456">
        <v>0</v>
      </c>
      <c r="X456">
        <v>0</v>
      </c>
      <c r="Y456">
        <v>0</v>
      </c>
      <c r="Z456" s="7">
        <f>SUM(Table18[[#This Row],[IGSR/1000 Genomes]:[RefSeq]])</f>
        <v>4</v>
      </c>
    </row>
    <row r="457" spans="1:26" x14ac:dyDescent="0.25">
      <c r="A457" t="s">
        <v>3514</v>
      </c>
      <c r="B457">
        <v>0</v>
      </c>
      <c r="C457">
        <v>0</v>
      </c>
      <c r="D457">
        <v>0</v>
      </c>
      <c r="E457">
        <v>0</v>
      </c>
      <c r="F457">
        <v>0</v>
      </c>
      <c r="G457">
        <v>0</v>
      </c>
      <c r="H457">
        <v>0</v>
      </c>
      <c r="I457">
        <v>0</v>
      </c>
      <c r="J457">
        <v>0</v>
      </c>
      <c r="K457">
        <v>0</v>
      </c>
      <c r="L457">
        <v>0</v>
      </c>
      <c r="M457">
        <v>0</v>
      </c>
      <c r="N457">
        <v>0</v>
      </c>
      <c r="O457">
        <v>0</v>
      </c>
      <c r="P457">
        <v>0</v>
      </c>
      <c r="Q457">
        <v>0</v>
      </c>
      <c r="R457">
        <v>0</v>
      </c>
      <c r="S457">
        <v>0</v>
      </c>
      <c r="T457">
        <v>0</v>
      </c>
      <c r="U457">
        <v>5</v>
      </c>
      <c r="V457">
        <v>0</v>
      </c>
      <c r="W457">
        <v>0</v>
      </c>
      <c r="X457">
        <v>0</v>
      </c>
      <c r="Y457">
        <v>0</v>
      </c>
      <c r="Z457" s="7">
        <f>SUM(Table18[[#This Row],[IGSR/1000 Genomes]:[RefSeq]])</f>
        <v>5</v>
      </c>
    </row>
    <row r="458" spans="1:26" x14ac:dyDescent="0.25">
      <c r="A458" t="s">
        <v>4332</v>
      </c>
      <c r="B458">
        <v>0</v>
      </c>
      <c r="C458">
        <v>0</v>
      </c>
      <c r="D458">
        <v>0</v>
      </c>
      <c r="E458">
        <v>0</v>
      </c>
      <c r="F458">
        <v>0</v>
      </c>
      <c r="G458">
        <v>0</v>
      </c>
      <c r="H458">
        <v>0</v>
      </c>
      <c r="I458">
        <v>0</v>
      </c>
      <c r="J458">
        <v>1</v>
      </c>
      <c r="K458">
        <v>0</v>
      </c>
      <c r="L458">
        <v>0</v>
      </c>
      <c r="M458">
        <v>0</v>
      </c>
      <c r="N458">
        <v>0</v>
      </c>
      <c r="O458">
        <v>0</v>
      </c>
      <c r="P458">
        <v>0</v>
      </c>
      <c r="Q458">
        <v>0</v>
      </c>
      <c r="R458">
        <v>0</v>
      </c>
      <c r="S458">
        <v>0</v>
      </c>
      <c r="T458">
        <v>0</v>
      </c>
      <c r="U458">
        <v>0</v>
      </c>
      <c r="V458">
        <v>0</v>
      </c>
      <c r="W458">
        <v>0</v>
      </c>
      <c r="X458">
        <v>0</v>
      </c>
      <c r="Y458">
        <v>0</v>
      </c>
      <c r="Z458" s="7">
        <f>SUM(Table18[[#This Row],[IGSR/1000 Genomes]:[RefSeq]])</f>
        <v>1</v>
      </c>
    </row>
    <row r="459" spans="1:26" x14ac:dyDescent="0.25">
      <c r="A459" t="s">
        <v>5161</v>
      </c>
      <c r="B459">
        <v>0</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1</v>
      </c>
      <c r="X459">
        <v>0</v>
      </c>
      <c r="Y459">
        <v>0</v>
      </c>
      <c r="Z459" s="7">
        <f>SUM(Table18[[#This Row],[IGSR/1000 Genomes]:[RefSeq]])</f>
        <v>1</v>
      </c>
    </row>
    <row r="460" spans="1:26" x14ac:dyDescent="0.25">
      <c r="A460" t="s">
        <v>2418</v>
      </c>
      <c r="B460">
        <v>0</v>
      </c>
      <c r="C460">
        <v>0</v>
      </c>
      <c r="D460">
        <v>0</v>
      </c>
      <c r="E460">
        <v>0</v>
      </c>
      <c r="F460">
        <v>0</v>
      </c>
      <c r="G460">
        <v>0</v>
      </c>
      <c r="H460">
        <v>0</v>
      </c>
      <c r="I460">
        <v>0</v>
      </c>
      <c r="J460">
        <v>1</v>
      </c>
      <c r="K460">
        <v>0</v>
      </c>
      <c r="L460">
        <v>0</v>
      </c>
      <c r="M460">
        <v>0</v>
      </c>
      <c r="N460">
        <v>0</v>
      </c>
      <c r="O460">
        <v>0</v>
      </c>
      <c r="P460">
        <v>0</v>
      </c>
      <c r="Q460">
        <v>0</v>
      </c>
      <c r="R460">
        <v>0</v>
      </c>
      <c r="S460">
        <v>0</v>
      </c>
      <c r="T460">
        <v>0</v>
      </c>
      <c r="U460">
        <v>0</v>
      </c>
      <c r="V460">
        <v>0</v>
      </c>
      <c r="W460">
        <v>0</v>
      </c>
      <c r="X460">
        <v>0</v>
      </c>
      <c r="Y460">
        <v>0</v>
      </c>
      <c r="Z460" s="7">
        <f>SUM(Table18[[#This Row],[IGSR/1000 Genomes]:[RefSeq]])</f>
        <v>1</v>
      </c>
    </row>
    <row r="461" spans="1:26" x14ac:dyDescent="0.25">
      <c r="A461" t="s">
        <v>497</v>
      </c>
      <c r="B461">
        <v>0</v>
      </c>
      <c r="C461">
        <v>0</v>
      </c>
      <c r="D461">
        <v>0</v>
      </c>
      <c r="E461">
        <v>0</v>
      </c>
      <c r="F461">
        <v>0</v>
      </c>
      <c r="G461">
        <v>0</v>
      </c>
      <c r="H461">
        <v>0</v>
      </c>
      <c r="I461">
        <v>0</v>
      </c>
      <c r="J461">
        <v>1</v>
      </c>
      <c r="K461">
        <v>0</v>
      </c>
      <c r="L461">
        <v>0</v>
      </c>
      <c r="M461">
        <v>0</v>
      </c>
      <c r="N461">
        <v>0</v>
      </c>
      <c r="O461">
        <v>0</v>
      </c>
      <c r="P461">
        <v>0</v>
      </c>
      <c r="Q461">
        <v>0</v>
      </c>
      <c r="R461">
        <v>0</v>
      </c>
      <c r="S461">
        <v>0</v>
      </c>
      <c r="T461">
        <v>0</v>
      </c>
      <c r="U461">
        <v>4</v>
      </c>
      <c r="V461">
        <v>0</v>
      </c>
      <c r="W461">
        <v>0</v>
      </c>
      <c r="X461">
        <v>0</v>
      </c>
      <c r="Y461">
        <v>0</v>
      </c>
      <c r="Z461" s="7">
        <f>SUM(Table18[[#This Row],[IGSR/1000 Genomes]:[RefSeq]])</f>
        <v>5</v>
      </c>
    </row>
    <row r="462" spans="1:26" x14ac:dyDescent="0.25">
      <c r="A462" t="s">
        <v>109</v>
      </c>
      <c r="B462">
        <v>0</v>
      </c>
      <c r="C462">
        <v>0</v>
      </c>
      <c r="D462">
        <v>0</v>
      </c>
      <c r="E462">
        <v>0</v>
      </c>
      <c r="F462">
        <v>0</v>
      </c>
      <c r="G462">
        <v>0</v>
      </c>
      <c r="H462">
        <v>0</v>
      </c>
      <c r="I462">
        <v>0</v>
      </c>
      <c r="J462">
        <v>6</v>
      </c>
      <c r="K462">
        <v>0</v>
      </c>
      <c r="L462">
        <v>0</v>
      </c>
      <c r="M462">
        <v>0</v>
      </c>
      <c r="N462">
        <v>0</v>
      </c>
      <c r="O462">
        <v>0</v>
      </c>
      <c r="P462">
        <v>0</v>
      </c>
      <c r="Q462">
        <v>0</v>
      </c>
      <c r="R462">
        <v>0</v>
      </c>
      <c r="S462">
        <v>0</v>
      </c>
      <c r="T462">
        <v>0</v>
      </c>
      <c r="U462">
        <v>0</v>
      </c>
      <c r="V462">
        <v>0</v>
      </c>
      <c r="W462">
        <v>0</v>
      </c>
      <c r="X462">
        <v>0</v>
      </c>
      <c r="Y462">
        <v>0</v>
      </c>
      <c r="Z462" s="7">
        <f>SUM(Table18[[#This Row],[IGSR/1000 Genomes]:[RefSeq]])</f>
        <v>6</v>
      </c>
    </row>
    <row r="463" spans="1:26" x14ac:dyDescent="0.25">
      <c r="A463" t="s">
        <v>4270</v>
      </c>
      <c r="B463">
        <v>0</v>
      </c>
      <c r="C463">
        <v>0</v>
      </c>
      <c r="D463">
        <v>0</v>
      </c>
      <c r="E463">
        <v>0</v>
      </c>
      <c r="F463">
        <v>0</v>
      </c>
      <c r="G463">
        <v>0</v>
      </c>
      <c r="H463">
        <v>0</v>
      </c>
      <c r="I463">
        <v>0</v>
      </c>
      <c r="J463">
        <v>3</v>
      </c>
      <c r="K463">
        <v>0</v>
      </c>
      <c r="L463">
        <v>0</v>
      </c>
      <c r="M463">
        <v>0</v>
      </c>
      <c r="N463">
        <v>0</v>
      </c>
      <c r="O463">
        <v>0</v>
      </c>
      <c r="P463">
        <v>0</v>
      </c>
      <c r="Q463">
        <v>0</v>
      </c>
      <c r="R463">
        <v>0</v>
      </c>
      <c r="S463">
        <v>0</v>
      </c>
      <c r="T463">
        <v>0</v>
      </c>
      <c r="U463">
        <v>0</v>
      </c>
      <c r="V463">
        <v>0</v>
      </c>
      <c r="W463">
        <v>0</v>
      </c>
      <c r="X463">
        <v>0</v>
      </c>
      <c r="Y463">
        <v>0</v>
      </c>
      <c r="Z463" s="7">
        <f>SUM(Table18[[#This Row],[IGSR/1000 Genomes]:[RefSeq]])</f>
        <v>3</v>
      </c>
    </row>
    <row r="464" spans="1:26" x14ac:dyDescent="0.25">
      <c r="A464" t="s">
        <v>4063</v>
      </c>
      <c r="B464">
        <v>0</v>
      </c>
      <c r="C464">
        <v>0</v>
      </c>
      <c r="D464">
        <v>0</v>
      </c>
      <c r="E464">
        <v>0</v>
      </c>
      <c r="F464">
        <v>0</v>
      </c>
      <c r="G464">
        <v>0</v>
      </c>
      <c r="H464">
        <v>0</v>
      </c>
      <c r="I464">
        <v>0</v>
      </c>
      <c r="J464">
        <v>1</v>
      </c>
      <c r="K464">
        <v>0</v>
      </c>
      <c r="L464">
        <v>0</v>
      </c>
      <c r="M464">
        <v>0</v>
      </c>
      <c r="N464">
        <v>0</v>
      </c>
      <c r="O464">
        <v>0</v>
      </c>
      <c r="P464">
        <v>0</v>
      </c>
      <c r="Q464">
        <v>0</v>
      </c>
      <c r="R464">
        <v>0</v>
      </c>
      <c r="S464">
        <v>0</v>
      </c>
      <c r="T464">
        <v>0</v>
      </c>
      <c r="U464">
        <v>0</v>
      </c>
      <c r="V464">
        <v>0</v>
      </c>
      <c r="W464">
        <v>0</v>
      </c>
      <c r="X464">
        <v>0</v>
      </c>
      <c r="Y464">
        <v>0</v>
      </c>
      <c r="Z464" s="7">
        <f>SUM(Table18[[#This Row],[IGSR/1000 Genomes]:[RefSeq]])</f>
        <v>1</v>
      </c>
    </row>
    <row r="465" spans="1:26" x14ac:dyDescent="0.25">
      <c r="A465" t="s">
        <v>3336</v>
      </c>
      <c r="B465">
        <v>0</v>
      </c>
      <c r="C465">
        <v>0</v>
      </c>
      <c r="D465">
        <v>0</v>
      </c>
      <c r="E465">
        <v>0</v>
      </c>
      <c r="F465">
        <v>0</v>
      </c>
      <c r="G465">
        <v>0</v>
      </c>
      <c r="H465">
        <v>0</v>
      </c>
      <c r="I465">
        <v>0</v>
      </c>
      <c r="J465">
        <v>2</v>
      </c>
      <c r="K465">
        <v>0</v>
      </c>
      <c r="L465">
        <v>0</v>
      </c>
      <c r="M465">
        <v>0</v>
      </c>
      <c r="N465">
        <v>0</v>
      </c>
      <c r="O465">
        <v>0</v>
      </c>
      <c r="P465">
        <v>0</v>
      </c>
      <c r="Q465">
        <v>0</v>
      </c>
      <c r="R465">
        <v>0</v>
      </c>
      <c r="S465">
        <v>0</v>
      </c>
      <c r="T465">
        <v>0</v>
      </c>
      <c r="U465">
        <v>0</v>
      </c>
      <c r="V465">
        <v>0</v>
      </c>
      <c r="W465">
        <v>0</v>
      </c>
      <c r="X465">
        <v>0</v>
      </c>
      <c r="Y465">
        <v>0</v>
      </c>
      <c r="Z465" s="7">
        <f>SUM(Table18[[#This Row],[IGSR/1000 Genomes]:[RefSeq]])</f>
        <v>2</v>
      </c>
    </row>
    <row r="466" spans="1:26" x14ac:dyDescent="0.25">
      <c r="A466" t="s">
        <v>5053</v>
      </c>
      <c r="B466">
        <v>0</v>
      </c>
      <c r="C466">
        <v>0</v>
      </c>
      <c r="D466">
        <v>0</v>
      </c>
      <c r="E466">
        <v>0</v>
      </c>
      <c r="F466">
        <v>0</v>
      </c>
      <c r="G466">
        <v>0</v>
      </c>
      <c r="H466">
        <v>0</v>
      </c>
      <c r="I466">
        <v>0</v>
      </c>
      <c r="J466">
        <v>0</v>
      </c>
      <c r="K466">
        <v>0</v>
      </c>
      <c r="L466">
        <v>0</v>
      </c>
      <c r="M466">
        <v>0</v>
      </c>
      <c r="N466">
        <v>0</v>
      </c>
      <c r="O466">
        <v>0</v>
      </c>
      <c r="P466">
        <v>0</v>
      </c>
      <c r="Q466">
        <v>0</v>
      </c>
      <c r="R466">
        <v>0</v>
      </c>
      <c r="S466">
        <v>0</v>
      </c>
      <c r="T466">
        <v>0</v>
      </c>
      <c r="U466">
        <v>1</v>
      </c>
      <c r="V466">
        <v>0</v>
      </c>
      <c r="W466">
        <v>0</v>
      </c>
      <c r="X466">
        <v>0</v>
      </c>
      <c r="Y466">
        <v>0</v>
      </c>
      <c r="Z466" s="7">
        <f>SUM(Table18[[#This Row],[IGSR/1000 Genomes]:[RefSeq]])</f>
        <v>1</v>
      </c>
    </row>
    <row r="467" spans="1:26" x14ac:dyDescent="0.25">
      <c r="A467" t="s">
        <v>1879</v>
      </c>
      <c r="B467">
        <v>0</v>
      </c>
      <c r="C467">
        <v>0</v>
      </c>
      <c r="D467">
        <v>3</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s="7">
        <f>SUM(Table18[[#This Row],[IGSR/1000 Genomes]:[RefSeq]])</f>
        <v>3</v>
      </c>
    </row>
    <row r="468" spans="1:26" x14ac:dyDescent="0.25">
      <c r="A468" t="s">
        <v>4714</v>
      </c>
      <c r="B468">
        <v>0</v>
      </c>
      <c r="C468">
        <v>0</v>
      </c>
      <c r="D468">
        <v>0</v>
      </c>
      <c r="E468">
        <v>0</v>
      </c>
      <c r="F468">
        <v>0</v>
      </c>
      <c r="G468">
        <v>0</v>
      </c>
      <c r="H468">
        <v>0</v>
      </c>
      <c r="I468">
        <v>0</v>
      </c>
      <c r="J468">
        <v>0</v>
      </c>
      <c r="K468">
        <v>0</v>
      </c>
      <c r="L468">
        <v>0</v>
      </c>
      <c r="M468">
        <v>0</v>
      </c>
      <c r="N468">
        <v>0</v>
      </c>
      <c r="O468">
        <v>0</v>
      </c>
      <c r="P468">
        <v>0</v>
      </c>
      <c r="Q468">
        <v>0</v>
      </c>
      <c r="R468">
        <v>0</v>
      </c>
      <c r="S468">
        <v>0</v>
      </c>
      <c r="T468">
        <v>0</v>
      </c>
      <c r="U468">
        <v>0</v>
      </c>
      <c r="V468">
        <v>0</v>
      </c>
      <c r="W468">
        <v>0</v>
      </c>
      <c r="X468">
        <v>1</v>
      </c>
      <c r="Y468">
        <v>0</v>
      </c>
      <c r="Z468" s="7">
        <f>SUM(Table18[[#This Row],[IGSR/1000 Genomes]:[RefSeq]])</f>
        <v>1</v>
      </c>
    </row>
    <row r="469" spans="1:26" x14ac:dyDescent="0.25">
      <c r="A469" t="s">
        <v>820</v>
      </c>
      <c r="B469">
        <v>0</v>
      </c>
      <c r="C469">
        <v>0</v>
      </c>
      <c r="D469">
        <v>0</v>
      </c>
      <c r="E469">
        <v>0</v>
      </c>
      <c r="F469">
        <v>0</v>
      </c>
      <c r="G469">
        <v>0</v>
      </c>
      <c r="H469">
        <v>0</v>
      </c>
      <c r="I469">
        <v>0</v>
      </c>
      <c r="J469">
        <v>1</v>
      </c>
      <c r="K469">
        <v>0</v>
      </c>
      <c r="L469">
        <v>0</v>
      </c>
      <c r="M469">
        <v>0</v>
      </c>
      <c r="N469">
        <v>0</v>
      </c>
      <c r="O469">
        <v>0</v>
      </c>
      <c r="P469">
        <v>0</v>
      </c>
      <c r="Q469">
        <v>0</v>
      </c>
      <c r="R469">
        <v>0</v>
      </c>
      <c r="S469">
        <v>0</v>
      </c>
      <c r="T469">
        <v>0</v>
      </c>
      <c r="U469">
        <v>0</v>
      </c>
      <c r="V469">
        <v>0</v>
      </c>
      <c r="W469">
        <v>0</v>
      </c>
      <c r="X469">
        <v>0</v>
      </c>
      <c r="Y469">
        <v>0</v>
      </c>
      <c r="Z469" s="7">
        <f>SUM(Table18[[#This Row],[IGSR/1000 Genomes]:[RefSeq]])</f>
        <v>1</v>
      </c>
    </row>
    <row r="470" spans="1:26" x14ac:dyDescent="0.25">
      <c r="A470" t="s">
        <v>5906</v>
      </c>
      <c r="B470">
        <v>0</v>
      </c>
      <c r="C470">
        <v>0</v>
      </c>
      <c r="D470">
        <v>0</v>
      </c>
      <c r="E470">
        <v>0</v>
      </c>
      <c r="F470">
        <v>0</v>
      </c>
      <c r="G470">
        <v>0</v>
      </c>
      <c r="H470">
        <v>1</v>
      </c>
      <c r="I470">
        <v>0</v>
      </c>
      <c r="J470">
        <v>0</v>
      </c>
      <c r="K470">
        <v>0</v>
      </c>
      <c r="L470">
        <v>0</v>
      </c>
      <c r="M470">
        <v>0</v>
      </c>
      <c r="N470">
        <v>0</v>
      </c>
      <c r="O470">
        <v>0</v>
      </c>
      <c r="P470">
        <v>0</v>
      </c>
      <c r="Q470">
        <v>0</v>
      </c>
      <c r="R470">
        <v>0</v>
      </c>
      <c r="S470">
        <v>0</v>
      </c>
      <c r="T470">
        <v>0</v>
      </c>
      <c r="U470">
        <v>0</v>
      </c>
      <c r="V470">
        <v>0</v>
      </c>
      <c r="W470">
        <v>0</v>
      </c>
      <c r="X470">
        <v>0</v>
      </c>
      <c r="Y470">
        <v>0</v>
      </c>
      <c r="Z470" s="7">
        <f>SUM(Table18[[#This Row],[IGSR/1000 Genomes]:[RefSeq]])</f>
        <v>1</v>
      </c>
    </row>
    <row r="471" spans="1:26" x14ac:dyDescent="0.25">
      <c r="A471" t="s">
        <v>1813</v>
      </c>
      <c r="B471">
        <v>0</v>
      </c>
      <c r="C471">
        <v>0</v>
      </c>
      <c r="D471">
        <v>0</v>
      </c>
      <c r="E471">
        <v>0</v>
      </c>
      <c r="F471">
        <v>1</v>
      </c>
      <c r="G471">
        <v>0</v>
      </c>
      <c r="H471">
        <v>0</v>
      </c>
      <c r="I471">
        <v>0</v>
      </c>
      <c r="J471">
        <v>0</v>
      </c>
      <c r="K471">
        <v>0</v>
      </c>
      <c r="L471">
        <v>0</v>
      </c>
      <c r="M471">
        <v>0</v>
      </c>
      <c r="N471">
        <v>0</v>
      </c>
      <c r="O471">
        <v>0</v>
      </c>
      <c r="P471">
        <v>0</v>
      </c>
      <c r="Q471">
        <v>0</v>
      </c>
      <c r="R471">
        <v>0</v>
      </c>
      <c r="S471">
        <v>0</v>
      </c>
      <c r="T471">
        <v>0</v>
      </c>
      <c r="U471">
        <v>0</v>
      </c>
      <c r="V471">
        <v>0</v>
      </c>
      <c r="W471">
        <v>0</v>
      </c>
      <c r="X471">
        <v>0</v>
      </c>
      <c r="Y471">
        <v>0</v>
      </c>
      <c r="Z471" s="7">
        <f>SUM(Table18[[#This Row],[IGSR/1000 Genomes]:[RefSeq]])</f>
        <v>1</v>
      </c>
    </row>
    <row r="472" spans="1:26" x14ac:dyDescent="0.25">
      <c r="A472" t="s">
        <v>3647</v>
      </c>
      <c r="B472">
        <v>0</v>
      </c>
      <c r="C472">
        <v>0</v>
      </c>
      <c r="D472">
        <v>0</v>
      </c>
      <c r="E472">
        <v>0</v>
      </c>
      <c r="F472">
        <v>0</v>
      </c>
      <c r="G472">
        <v>0</v>
      </c>
      <c r="H472">
        <v>0</v>
      </c>
      <c r="I472">
        <v>0</v>
      </c>
      <c r="J472">
        <v>0</v>
      </c>
      <c r="K472">
        <v>0</v>
      </c>
      <c r="L472">
        <v>0</v>
      </c>
      <c r="M472">
        <v>0</v>
      </c>
      <c r="N472">
        <v>0</v>
      </c>
      <c r="O472">
        <v>0</v>
      </c>
      <c r="P472">
        <v>0</v>
      </c>
      <c r="Q472">
        <v>0</v>
      </c>
      <c r="R472">
        <v>0</v>
      </c>
      <c r="S472">
        <v>0</v>
      </c>
      <c r="T472">
        <v>0</v>
      </c>
      <c r="U472">
        <v>15</v>
      </c>
      <c r="V472">
        <v>0</v>
      </c>
      <c r="W472">
        <v>0</v>
      </c>
      <c r="X472">
        <v>0</v>
      </c>
      <c r="Y472">
        <v>0</v>
      </c>
      <c r="Z472" s="7">
        <f>SUM(Table18[[#This Row],[IGSR/1000 Genomes]:[RefSeq]])</f>
        <v>15</v>
      </c>
    </row>
    <row r="473" spans="1:26" x14ac:dyDescent="0.25">
      <c r="A473" t="s">
        <v>720</v>
      </c>
      <c r="B473">
        <v>0</v>
      </c>
      <c r="C473">
        <v>0</v>
      </c>
      <c r="D473">
        <v>0</v>
      </c>
      <c r="E473">
        <v>0</v>
      </c>
      <c r="F473">
        <v>0</v>
      </c>
      <c r="G473">
        <v>0</v>
      </c>
      <c r="H473">
        <v>0</v>
      </c>
      <c r="I473">
        <v>0</v>
      </c>
      <c r="J473">
        <v>1</v>
      </c>
      <c r="K473">
        <v>0</v>
      </c>
      <c r="L473">
        <v>1</v>
      </c>
      <c r="M473">
        <v>0</v>
      </c>
      <c r="N473">
        <v>0</v>
      </c>
      <c r="O473">
        <v>0</v>
      </c>
      <c r="P473">
        <v>0</v>
      </c>
      <c r="Q473">
        <v>0</v>
      </c>
      <c r="R473">
        <v>0</v>
      </c>
      <c r="S473">
        <v>0</v>
      </c>
      <c r="T473">
        <v>0</v>
      </c>
      <c r="U473">
        <v>0</v>
      </c>
      <c r="V473">
        <v>0</v>
      </c>
      <c r="W473">
        <v>0</v>
      </c>
      <c r="X473">
        <v>0</v>
      </c>
      <c r="Y473">
        <v>0</v>
      </c>
      <c r="Z473" s="7">
        <f>SUM(Table18[[#This Row],[IGSR/1000 Genomes]:[RefSeq]])</f>
        <v>2</v>
      </c>
    </row>
    <row r="474" spans="1:26" x14ac:dyDescent="0.25">
      <c r="A474" t="s">
        <v>4245</v>
      </c>
      <c r="B474">
        <v>0</v>
      </c>
      <c r="C474">
        <v>0</v>
      </c>
      <c r="D474">
        <v>0</v>
      </c>
      <c r="E474">
        <v>0</v>
      </c>
      <c r="F474">
        <v>0</v>
      </c>
      <c r="G474">
        <v>0</v>
      </c>
      <c r="H474">
        <v>0</v>
      </c>
      <c r="I474">
        <v>0</v>
      </c>
      <c r="J474">
        <v>1</v>
      </c>
      <c r="K474">
        <v>0</v>
      </c>
      <c r="L474">
        <v>0</v>
      </c>
      <c r="M474">
        <v>0</v>
      </c>
      <c r="N474">
        <v>0</v>
      </c>
      <c r="O474">
        <v>0</v>
      </c>
      <c r="P474">
        <v>0</v>
      </c>
      <c r="Q474">
        <v>0</v>
      </c>
      <c r="R474">
        <v>0</v>
      </c>
      <c r="S474">
        <v>0</v>
      </c>
      <c r="T474">
        <v>0</v>
      </c>
      <c r="U474">
        <v>0</v>
      </c>
      <c r="V474">
        <v>0</v>
      </c>
      <c r="W474">
        <v>0</v>
      </c>
      <c r="X474">
        <v>0</v>
      </c>
      <c r="Y474">
        <v>0</v>
      </c>
      <c r="Z474" s="7">
        <f>SUM(Table18[[#This Row],[IGSR/1000 Genomes]:[RefSeq]])</f>
        <v>1</v>
      </c>
    </row>
    <row r="475" spans="1:26" x14ac:dyDescent="0.25">
      <c r="A475" t="s">
        <v>6037</v>
      </c>
      <c r="B475">
        <v>0</v>
      </c>
      <c r="C475">
        <v>0</v>
      </c>
      <c r="D475">
        <v>1</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s="7">
        <f>SUM(Table18[[#This Row],[IGSR/1000 Genomes]:[RefSeq]])</f>
        <v>1</v>
      </c>
    </row>
    <row r="476" spans="1:26" x14ac:dyDescent="0.25">
      <c r="A476" t="s">
        <v>779</v>
      </c>
      <c r="B476">
        <v>0</v>
      </c>
      <c r="C476">
        <v>0</v>
      </c>
      <c r="D476">
        <v>0</v>
      </c>
      <c r="E476">
        <v>0</v>
      </c>
      <c r="F476">
        <v>0</v>
      </c>
      <c r="G476">
        <v>0</v>
      </c>
      <c r="H476">
        <v>0</v>
      </c>
      <c r="I476">
        <v>0</v>
      </c>
      <c r="J476">
        <v>0</v>
      </c>
      <c r="K476">
        <v>0</v>
      </c>
      <c r="L476">
        <v>0</v>
      </c>
      <c r="M476">
        <v>0</v>
      </c>
      <c r="N476">
        <v>0</v>
      </c>
      <c r="O476">
        <v>0</v>
      </c>
      <c r="P476">
        <v>0</v>
      </c>
      <c r="Q476">
        <v>0</v>
      </c>
      <c r="R476">
        <v>0</v>
      </c>
      <c r="S476">
        <v>0</v>
      </c>
      <c r="T476">
        <v>0</v>
      </c>
      <c r="U476">
        <v>0</v>
      </c>
      <c r="V476">
        <v>5</v>
      </c>
      <c r="W476">
        <v>0</v>
      </c>
      <c r="X476">
        <v>0</v>
      </c>
      <c r="Y476">
        <v>0</v>
      </c>
      <c r="Z476" s="7">
        <f>SUM(Table18[[#This Row],[IGSR/1000 Genomes]:[RefSeq]])</f>
        <v>5</v>
      </c>
    </row>
    <row r="477" spans="1:26" x14ac:dyDescent="0.25">
      <c r="A477" t="s">
        <v>1888</v>
      </c>
      <c r="B477">
        <v>0</v>
      </c>
      <c r="C477">
        <v>0</v>
      </c>
      <c r="D477">
        <v>0</v>
      </c>
      <c r="E477">
        <v>0</v>
      </c>
      <c r="F477">
        <v>0</v>
      </c>
      <c r="G477">
        <v>0</v>
      </c>
      <c r="H477">
        <v>0</v>
      </c>
      <c r="I477">
        <v>0</v>
      </c>
      <c r="J477">
        <v>3</v>
      </c>
      <c r="K477">
        <v>0</v>
      </c>
      <c r="L477">
        <v>0</v>
      </c>
      <c r="M477">
        <v>0</v>
      </c>
      <c r="N477">
        <v>0</v>
      </c>
      <c r="O477">
        <v>0</v>
      </c>
      <c r="P477">
        <v>0</v>
      </c>
      <c r="Q477">
        <v>0</v>
      </c>
      <c r="R477">
        <v>0</v>
      </c>
      <c r="S477">
        <v>0</v>
      </c>
      <c r="T477">
        <v>0</v>
      </c>
      <c r="U477">
        <v>0</v>
      </c>
      <c r="V477">
        <v>0</v>
      </c>
      <c r="W477">
        <v>0</v>
      </c>
      <c r="X477">
        <v>0</v>
      </c>
      <c r="Y477">
        <v>0</v>
      </c>
      <c r="Z477" s="7">
        <f>SUM(Table18[[#This Row],[IGSR/1000 Genomes]:[RefSeq]])</f>
        <v>3</v>
      </c>
    </row>
    <row r="478" spans="1:26" x14ac:dyDescent="0.25">
      <c r="A478" t="s">
        <v>5619</v>
      </c>
      <c r="B478">
        <v>0</v>
      </c>
      <c r="C478">
        <v>0</v>
      </c>
      <c r="D478">
        <v>0</v>
      </c>
      <c r="E478">
        <v>0</v>
      </c>
      <c r="F478">
        <v>0</v>
      </c>
      <c r="G478">
        <v>0</v>
      </c>
      <c r="H478">
        <v>0</v>
      </c>
      <c r="I478">
        <v>0</v>
      </c>
      <c r="J478">
        <v>0</v>
      </c>
      <c r="K478">
        <v>0</v>
      </c>
      <c r="L478">
        <v>0</v>
      </c>
      <c r="M478">
        <v>0</v>
      </c>
      <c r="N478">
        <v>0</v>
      </c>
      <c r="O478">
        <v>0</v>
      </c>
      <c r="P478">
        <v>1</v>
      </c>
      <c r="Q478">
        <v>0</v>
      </c>
      <c r="R478">
        <v>0</v>
      </c>
      <c r="S478">
        <v>0</v>
      </c>
      <c r="T478">
        <v>0</v>
      </c>
      <c r="U478">
        <v>0</v>
      </c>
      <c r="V478">
        <v>0</v>
      </c>
      <c r="W478">
        <v>0</v>
      </c>
      <c r="X478">
        <v>0</v>
      </c>
      <c r="Y478">
        <v>0</v>
      </c>
      <c r="Z478" s="7">
        <f>SUM(Table18[[#This Row],[IGSR/1000 Genomes]:[RefSeq]])</f>
        <v>1</v>
      </c>
    </row>
    <row r="479" spans="1:26" x14ac:dyDescent="0.25">
      <c r="A479" t="s">
        <v>3968</v>
      </c>
      <c r="B479">
        <v>0</v>
      </c>
      <c r="C479">
        <v>0</v>
      </c>
      <c r="D479">
        <v>0</v>
      </c>
      <c r="E479">
        <v>0</v>
      </c>
      <c r="F479">
        <v>0</v>
      </c>
      <c r="G479">
        <v>0</v>
      </c>
      <c r="H479">
        <v>0</v>
      </c>
      <c r="I479">
        <v>0</v>
      </c>
      <c r="J479">
        <v>3</v>
      </c>
      <c r="K479">
        <v>0</v>
      </c>
      <c r="L479">
        <v>0</v>
      </c>
      <c r="M479">
        <v>0</v>
      </c>
      <c r="N479">
        <v>0</v>
      </c>
      <c r="O479">
        <v>0</v>
      </c>
      <c r="P479">
        <v>0</v>
      </c>
      <c r="Q479">
        <v>0</v>
      </c>
      <c r="R479">
        <v>0</v>
      </c>
      <c r="S479">
        <v>0</v>
      </c>
      <c r="T479">
        <v>0</v>
      </c>
      <c r="U479">
        <v>0</v>
      </c>
      <c r="V479">
        <v>0</v>
      </c>
      <c r="W479">
        <v>0</v>
      </c>
      <c r="X479">
        <v>0</v>
      </c>
      <c r="Y479">
        <v>0</v>
      </c>
      <c r="Z479" s="7">
        <f>SUM(Table18[[#This Row],[IGSR/1000 Genomes]:[RefSeq]])</f>
        <v>3</v>
      </c>
    </row>
    <row r="480" spans="1:26" x14ac:dyDescent="0.25">
      <c r="A480" t="s">
        <v>3500</v>
      </c>
      <c r="B480">
        <v>0</v>
      </c>
      <c r="C480">
        <v>0</v>
      </c>
      <c r="D480">
        <v>0</v>
      </c>
      <c r="E480">
        <v>0</v>
      </c>
      <c r="F480">
        <v>0</v>
      </c>
      <c r="G480">
        <v>0</v>
      </c>
      <c r="H480">
        <v>0</v>
      </c>
      <c r="I480">
        <v>0</v>
      </c>
      <c r="J480">
        <v>0</v>
      </c>
      <c r="K480">
        <v>0</v>
      </c>
      <c r="L480">
        <v>0</v>
      </c>
      <c r="M480">
        <v>0</v>
      </c>
      <c r="N480">
        <v>0</v>
      </c>
      <c r="O480">
        <v>0</v>
      </c>
      <c r="P480">
        <v>0</v>
      </c>
      <c r="Q480">
        <v>0</v>
      </c>
      <c r="R480">
        <v>0</v>
      </c>
      <c r="S480">
        <v>0</v>
      </c>
      <c r="T480">
        <v>0</v>
      </c>
      <c r="U480">
        <v>0</v>
      </c>
      <c r="V480">
        <v>2</v>
      </c>
      <c r="W480">
        <v>0</v>
      </c>
      <c r="X480">
        <v>0</v>
      </c>
      <c r="Y480">
        <v>0</v>
      </c>
      <c r="Z480" s="7">
        <f>SUM(Table18[[#This Row],[IGSR/1000 Genomes]:[RefSeq]])</f>
        <v>2</v>
      </c>
    </row>
    <row r="481" spans="1:26" x14ac:dyDescent="0.25">
      <c r="A481" t="s">
        <v>3321</v>
      </c>
      <c r="B481">
        <v>0</v>
      </c>
      <c r="C481">
        <v>0</v>
      </c>
      <c r="D481">
        <v>0</v>
      </c>
      <c r="E481">
        <v>0</v>
      </c>
      <c r="F481">
        <v>0</v>
      </c>
      <c r="G481">
        <v>0</v>
      </c>
      <c r="H481">
        <v>0</v>
      </c>
      <c r="I481">
        <v>0</v>
      </c>
      <c r="J481">
        <v>2</v>
      </c>
      <c r="K481">
        <v>0</v>
      </c>
      <c r="L481">
        <v>0</v>
      </c>
      <c r="M481">
        <v>0</v>
      </c>
      <c r="N481">
        <v>0</v>
      </c>
      <c r="O481">
        <v>0</v>
      </c>
      <c r="P481">
        <v>0</v>
      </c>
      <c r="Q481">
        <v>0</v>
      </c>
      <c r="R481">
        <v>0</v>
      </c>
      <c r="S481">
        <v>0</v>
      </c>
      <c r="T481">
        <v>0</v>
      </c>
      <c r="U481">
        <v>0</v>
      </c>
      <c r="V481">
        <v>0</v>
      </c>
      <c r="W481">
        <v>0</v>
      </c>
      <c r="X481">
        <v>0</v>
      </c>
      <c r="Y481">
        <v>0</v>
      </c>
      <c r="Z481" s="7">
        <f>SUM(Table18[[#This Row],[IGSR/1000 Genomes]:[RefSeq]])</f>
        <v>2</v>
      </c>
    </row>
    <row r="482" spans="1:26" x14ac:dyDescent="0.25">
      <c r="A482" t="s">
        <v>885</v>
      </c>
      <c r="B482">
        <v>0</v>
      </c>
      <c r="C482">
        <v>1</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s="7">
        <f>SUM(Table18[[#This Row],[IGSR/1000 Genomes]:[RefSeq]])</f>
        <v>1</v>
      </c>
    </row>
    <row r="483" spans="1:26" x14ac:dyDescent="0.25">
      <c r="A483" t="s">
        <v>3374</v>
      </c>
      <c r="B483">
        <v>0</v>
      </c>
      <c r="C483">
        <v>0</v>
      </c>
      <c r="D483">
        <v>0</v>
      </c>
      <c r="E483">
        <v>0</v>
      </c>
      <c r="F483">
        <v>0</v>
      </c>
      <c r="G483">
        <v>0</v>
      </c>
      <c r="H483">
        <v>0</v>
      </c>
      <c r="I483">
        <v>0</v>
      </c>
      <c r="J483">
        <v>5</v>
      </c>
      <c r="K483">
        <v>0</v>
      </c>
      <c r="L483">
        <v>0</v>
      </c>
      <c r="M483">
        <v>0</v>
      </c>
      <c r="N483">
        <v>0</v>
      </c>
      <c r="O483">
        <v>0</v>
      </c>
      <c r="P483">
        <v>0</v>
      </c>
      <c r="Q483">
        <v>0</v>
      </c>
      <c r="R483">
        <v>0</v>
      </c>
      <c r="S483">
        <v>0</v>
      </c>
      <c r="T483">
        <v>0</v>
      </c>
      <c r="U483">
        <v>0</v>
      </c>
      <c r="V483">
        <v>0</v>
      </c>
      <c r="W483">
        <v>0</v>
      </c>
      <c r="X483">
        <v>0</v>
      </c>
      <c r="Y483">
        <v>0</v>
      </c>
      <c r="Z483" s="7">
        <f>SUM(Table18[[#This Row],[IGSR/1000 Genomes]:[RefSeq]])</f>
        <v>5</v>
      </c>
    </row>
    <row r="484" spans="1:26" x14ac:dyDescent="0.25">
      <c r="A484" t="s">
        <v>458</v>
      </c>
      <c r="B484">
        <v>0</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2</v>
      </c>
      <c r="Y484">
        <v>0</v>
      </c>
      <c r="Z484" s="7">
        <f>SUM(Table18[[#This Row],[IGSR/1000 Genomes]:[RefSeq]])</f>
        <v>2</v>
      </c>
    </row>
    <row r="485" spans="1:26" x14ac:dyDescent="0.25">
      <c r="A485" t="s">
        <v>3768</v>
      </c>
      <c r="B485">
        <v>0</v>
      </c>
      <c r="C485">
        <v>0</v>
      </c>
      <c r="D485">
        <v>0</v>
      </c>
      <c r="E485">
        <v>0</v>
      </c>
      <c r="F485">
        <v>0</v>
      </c>
      <c r="G485">
        <v>0</v>
      </c>
      <c r="H485">
        <v>0</v>
      </c>
      <c r="I485">
        <v>0</v>
      </c>
      <c r="J485">
        <v>0</v>
      </c>
      <c r="K485">
        <v>0</v>
      </c>
      <c r="L485">
        <v>0</v>
      </c>
      <c r="M485">
        <v>0</v>
      </c>
      <c r="N485">
        <v>0</v>
      </c>
      <c r="O485">
        <v>0</v>
      </c>
      <c r="P485">
        <v>0</v>
      </c>
      <c r="Q485">
        <v>0</v>
      </c>
      <c r="R485">
        <v>0</v>
      </c>
      <c r="S485">
        <v>0</v>
      </c>
      <c r="T485">
        <v>0</v>
      </c>
      <c r="U485">
        <v>1</v>
      </c>
      <c r="V485">
        <v>0</v>
      </c>
      <c r="W485">
        <v>0</v>
      </c>
      <c r="X485">
        <v>0</v>
      </c>
      <c r="Y485">
        <v>0</v>
      </c>
      <c r="Z485" s="7">
        <f>SUM(Table18[[#This Row],[IGSR/1000 Genomes]:[RefSeq]])</f>
        <v>1</v>
      </c>
    </row>
    <row r="486" spans="1:26" x14ac:dyDescent="0.25">
      <c r="A486" t="s">
        <v>161</v>
      </c>
      <c r="B486">
        <v>0</v>
      </c>
      <c r="C486">
        <v>0</v>
      </c>
      <c r="D486">
        <v>0</v>
      </c>
      <c r="E486">
        <v>0</v>
      </c>
      <c r="F486">
        <v>0</v>
      </c>
      <c r="G486">
        <v>0</v>
      </c>
      <c r="H486">
        <v>0</v>
      </c>
      <c r="I486">
        <v>0</v>
      </c>
      <c r="J486">
        <v>0</v>
      </c>
      <c r="K486">
        <v>0</v>
      </c>
      <c r="L486">
        <v>0</v>
      </c>
      <c r="M486">
        <v>0</v>
      </c>
      <c r="N486">
        <v>1</v>
      </c>
      <c r="O486">
        <v>0</v>
      </c>
      <c r="P486">
        <v>0</v>
      </c>
      <c r="Q486">
        <v>0</v>
      </c>
      <c r="R486">
        <v>0</v>
      </c>
      <c r="S486">
        <v>0</v>
      </c>
      <c r="T486">
        <v>0</v>
      </c>
      <c r="U486">
        <v>3</v>
      </c>
      <c r="V486">
        <v>0</v>
      </c>
      <c r="W486">
        <v>0</v>
      </c>
      <c r="X486">
        <v>0</v>
      </c>
      <c r="Y486">
        <v>0</v>
      </c>
      <c r="Z486" s="7">
        <f>SUM(Table18[[#This Row],[IGSR/1000 Genomes]:[RefSeq]])</f>
        <v>4</v>
      </c>
    </row>
    <row r="487" spans="1:26" x14ac:dyDescent="0.25">
      <c r="A487" t="s">
        <v>2949</v>
      </c>
      <c r="B487">
        <v>0</v>
      </c>
      <c r="C487">
        <v>0</v>
      </c>
      <c r="D487">
        <v>0</v>
      </c>
      <c r="E487">
        <v>0</v>
      </c>
      <c r="F487">
        <v>0</v>
      </c>
      <c r="G487">
        <v>0</v>
      </c>
      <c r="H487">
        <v>0</v>
      </c>
      <c r="I487">
        <v>0</v>
      </c>
      <c r="J487">
        <v>1</v>
      </c>
      <c r="K487">
        <v>0</v>
      </c>
      <c r="L487">
        <v>0</v>
      </c>
      <c r="M487">
        <v>0</v>
      </c>
      <c r="N487">
        <v>0</v>
      </c>
      <c r="O487">
        <v>0</v>
      </c>
      <c r="P487">
        <v>0</v>
      </c>
      <c r="Q487">
        <v>0</v>
      </c>
      <c r="R487">
        <v>0</v>
      </c>
      <c r="S487">
        <v>0</v>
      </c>
      <c r="T487">
        <v>0</v>
      </c>
      <c r="U487">
        <v>0</v>
      </c>
      <c r="V487">
        <v>0</v>
      </c>
      <c r="W487">
        <v>0</v>
      </c>
      <c r="X487">
        <v>0</v>
      </c>
      <c r="Y487">
        <v>0</v>
      </c>
      <c r="Z487" s="7">
        <f>SUM(Table18[[#This Row],[IGSR/1000 Genomes]:[RefSeq]])</f>
        <v>1</v>
      </c>
    </row>
    <row r="488" spans="1:26" x14ac:dyDescent="0.25">
      <c r="A488" t="s">
        <v>3379</v>
      </c>
      <c r="B488">
        <v>0</v>
      </c>
      <c r="C488">
        <v>0</v>
      </c>
      <c r="D488">
        <v>0</v>
      </c>
      <c r="E488">
        <v>0</v>
      </c>
      <c r="F488">
        <v>0</v>
      </c>
      <c r="G488">
        <v>0</v>
      </c>
      <c r="H488">
        <v>0</v>
      </c>
      <c r="I488">
        <v>0</v>
      </c>
      <c r="J488">
        <v>1</v>
      </c>
      <c r="K488">
        <v>0</v>
      </c>
      <c r="L488">
        <v>0</v>
      </c>
      <c r="M488">
        <v>0</v>
      </c>
      <c r="N488">
        <v>0</v>
      </c>
      <c r="O488">
        <v>0</v>
      </c>
      <c r="P488">
        <v>0</v>
      </c>
      <c r="Q488">
        <v>0</v>
      </c>
      <c r="R488">
        <v>0</v>
      </c>
      <c r="S488">
        <v>0</v>
      </c>
      <c r="T488">
        <v>0</v>
      </c>
      <c r="U488">
        <v>0</v>
      </c>
      <c r="V488">
        <v>0</v>
      </c>
      <c r="W488">
        <v>0</v>
      </c>
      <c r="X488">
        <v>0</v>
      </c>
      <c r="Y488">
        <v>0</v>
      </c>
      <c r="Z488" s="7">
        <f>SUM(Table18[[#This Row],[IGSR/1000 Genomes]:[RefSeq]])</f>
        <v>1</v>
      </c>
    </row>
    <row r="489" spans="1:26" x14ac:dyDescent="0.25">
      <c r="A489" t="s">
        <v>104</v>
      </c>
      <c r="B489">
        <v>0</v>
      </c>
      <c r="C489">
        <v>0</v>
      </c>
      <c r="D489">
        <v>0</v>
      </c>
      <c r="E489">
        <v>0</v>
      </c>
      <c r="F489">
        <v>0</v>
      </c>
      <c r="G489">
        <v>0</v>
      </c>
      <c r="H489">
        <v>0</v>
      </c>
      <c r="I489">
        <v>0</v>
      </c>
      <c r="J489">
        <v>0</v>
      </c>
      <c r="K489">
        <v>0</v>
      </c>
      <c r="L489">
        <v>0</v>
      </c>
      <c r="M489">
        <v>0</v>
      </c>
      <c r="N489">
        <v>0</v>
      </c>
      <c r="O489">
        <v>0</v>
      </c>
      <c r="P489">
        <v>0</v>
      </c>
      <c r="Q489">
        <v>0</v>
      </c>
      <c r="R489">
        <v>0</v>
      </c>
      <c r="S489">
        <v>0</v>
      </c>
      <c r="T489">
        <v>0</v>
      </c>
      <c r="U489">
        <v>6</v>
      </c>
      <c r="V489">
        <v>0</v>
      </c>
      <c r="W489">
        <v>0</v>
      </c>
      <c r="X489">
        <v>0</v>
      </c>
      <c r="Y489">
        <v>0</v>
      </c>
      <c r="Z489" s="7">
        <f>SUM(Table18[[#This Row],[IGSR/1000 Genomes]:[RefSeq]])</f>
        <v>6</v>
      </c>
    </row>
    <row r="490" spans="1:26" x14ac:dyDescent="0.25">
      <c r="A490" t="s">
        <v>3128</v>
      </c>
      <c r="B490">
        <v>0</v>
      </c>
      <c r="C490">
        <v>0</v>
      </c>
      <c r="D490">
        <v>0</v>
      </c>
      <c r="E490">
        <v>0</v>
      </c>
      <c r="F490">
        <v>0</v>
      </c>
      <c r="G490">
        <v>0</v>
      </c>
      <c r="H490">
        <v>0</v>
      </c>
      <c r="I490">
        <v>0</v>
      </c>
      <c r="J490">
        <v>0</v>
      </c>
      <c r="K490">
        <v>0</v>
      </c>
      <c r="L490">
        <v>1</v>
      </c>
      <c r="M490">
        <v>0</v>
      </c>
      <c r="N490">
        <v>0</v>
      </c>
      <c r="O490">
        <v>0</v>
      </c>
      <c r="P490">
        <v>0</v>
      </c>
      <c r="Q490">
        <v>0</v>
      </c>
      <c r="R490">
        <v>0</v>
      </c>
      <c r="S490">
        <v>0</v>
      </c>
      <c r="T490">
        <v>0</v>
      </c>
      <c r="U490">
        <v>0</v>
      </c>
      <c r="V490">
        <v>0</v>
      </c>
      <c r="W490">
        <v>0</v>
      </c>
      <c r="X490">
        <v>0</v>
      </c>
      <c r="Y490">
        <v>0</v>
      </c>
      <c r="Z490" s="7">
        <f>SUM(Table18[[#This Row],[IGSR/1000 Genomes]:[RefSeq]])</f>
        <v>1</v>
      </c>
    </row>
    <row r="491" spans="1:26" x14ac:dyDescent="0.25">
      <c r="A491" t="s">
        <v>5725</v>
      </c>
      <c r="B491">
        <v>0</v>
      </c>
      <c r="C491">
        <v>0</v>
      </c>
      <c r="D491">
        <v>0</v>
      </c>
      <c r="E491">
        <v>0</v>
      </c>
      <c r="F491">
        <v>0</v>
      </c>
      <c r="G491">
        <v>0</v>
      </c>
      <c r="H491">
        <v>0</v>
      </c>
      <c r="I491">
        <v>0</v>
      </c>
      <c r="J491">
        <v>0</v>
      </c>
      <c r="K491">
        <v>0</v>
      </c>
      <c r="L491">
        <v>0</v>
      </c>
      <c r="M491">
        <v>0</v>
      </c>
      <c r="N491">
        <v>0</v>
      </c>
      <c r="O491">
        <v>0</v>
      </c>
      <c r="P491">
        <v>2</v>
      </c>
      <c r="Q491">
        <v>0</v>
      </c>
      <c r="R491">
        <v>0</v>
      </c>
      <c r="S491">
        <v>0</v>
      </c>
      <c r="T491">
        <v>0</v>
      </c>
      <c r="U491">
        <v>0</v>
      </c>
      <c r="V491">
        <v>0</v>
      </c>
      <c r="W491">
        <v>0</v>
      </c>
      <c r="X491">
        <v>0</v>
      </c>
      <c r="Y491">
        <v>0</v>
      </c>
      <c r="Z491" s="7">
        <f>SUM(Table18[[#This Row],[IGSR/1000 Genomes]:[RefSeq]])</f>
        <v>2</v>
      </c>
    </row>
    <row r="492" spans="1:26" x14ac:dyDescent="0.25">
      <c r="A492" t="s">
        <v>1305</v>
      </c>
      <c r="B492">
        <v>0</v>
      </c>
      <c r="C492">
        <v>0</v>
      </c>
      <c r="D492">
        <v>0</v>
      </c>
      <c r="E492">
        <v>0</v>
      </c>
      <c r="F492">
        <v>0</v>
      </c>
      <c r="G492">
        <v>0</v>
      </c>
      <c r="H492">
        <v>0</v>
      </c>
      <c r="I492">
        <v>0</v>
      </c>
      <c r="J492">
        <v>1</v>
      </c>
      <c r="K492">
        <v>0</v>
      </c>
      <c r="L492">
        <v>0</v>
      </c>
      <c r="M492">
        <v>0</v>
      </c>
      <c r="N492">
        <v>0</v>
      </c>
      <c r="O492">
        <v>0</v>
      </c>
      <c r="P492">
        <v>0</v>
      </c>
      <c r="Q492">
        <v>0</v>
      </c>
      <c r="R492">
        <v>0</v>
      </c>
      <c r="S492">
        <v>0</v>
      </c>
      <c r="T492">
        <v>0</v>
      </c>
      <c r="U492">
        <v>0</v>
      </c>
      <c r="V492">
        <v>0</v>
      </c>
      <c r="W492">
        <v>0</v>
      </c>
      <c r="X492">
        <v>0</v>
      </c>
      <c r="Y492">
        <v>0</v>
      </c>
      <c r="Z492" s="7">
        <f>SUM(Table18[[#This Row],[IGSR/1000 Genomes]:[RefSeq]])</f>
        <v>1</v>
      </c>
    </row>
    <row r="493" spans="1:26" x14ac:dyDescent="0.25">
      <c r="A493" t="s">
        <v>1025</v>
      </c>
      <c r="B493">
        <v>0</v>
      </c>
      <c r="C493">
        <v>0</v>
      </c>
      <c r="D493">
        <v>0</v>
      </c>
      <c r="E493">
        <v>0</v>
      </c>
      <c r="F493">
        <v>0</v>
      </c>
      <c r="G493">
        <v>0</v>
      </c>
      <c r="H493">
        <v>0</v>
      </c>
      <c r="I493">
        <v>0</v>
      </c>
      <c r="J493">
        <v>1</v>
      </c>
      <c r="K493">
        <v>0</v>
      </c>
      <c r="L493">
        <v>0</v>
      </c>
      <c r="M493">
        <v>0</v>
      </c>
      <c r="N493">
        <v>0</v>
      </c>
      <c r="O493">
        <v>0</v>
      </c>
      <c r="P493">
        <v>0</v>
      </c>
      <c r="Q493">
        <v>0</v>
      </c>
      <c r="R493">
        <v>0</v>
      </c>
      <c r="S493">
        <v>0</v>
      </c>
      <c r="T493">
        <v>0</v>
      </c>
      <c r="U493">
        <v>0</v>
      </c>
      <c r="V493">
        <v>0</v>
      </c>
      <c r="W493">
        <v>0</v>
      </c>
      <c r="X493">
        <v>0</v>
      </c>
      <c r="Y493">
        <v>0</v>
      </c>
      <c r="Z493" s="7">
        <f>SUM(Table18[[#This Row],[IGSR/1000 Genomes]:[RefSeq]])</f>
        <v>1</v>
      </c>
    </row>
    <row r="494" spans="1:26" x14ac:dyDescent="0.25">
      <c r="A494" t="s">
        <v>1735</v>
      </c>
      <c r="B494">
        <v>0</v>
      </c>
      <c r="C494">
        <v>0</v>
      </c>
      <c r="D494">
        <v>0</v>
      </c>
      <c r="E494">
        <v>0</v>
      </c>
      <c r="F494">
        <v>0</v>
      </c>
      <c r="G494">
        <v>0</v>
      </c>
      <c r="H494">
        <v>0</v>
      </c>
      <c r="I494">
        <v>0</v>
      </c>
      <c r="J494">
        <v>3</v>
      </c>
      <c r="K494">
        <v>0</v>
      </c>
      <c r="L494">
        <v>0</v>
      </c>
      <c r="M494">
        <v>0</v>
      </c>
      <c r="N494">
        <v>0</v>
      </c>
      <c r="O494">
        <v>0</v>
      </c>
      <c r="P494">
        <v>0</v>
      </c>
      <c r="Q494">
        <v>0</v>
      </c>
      <c r="R494">
        <v>0</v>
      </c>
      <c r="S494">
        <v>0</v>
      </c>
      <c r="T494">
        <v>0</v>
      </c>
      <c r="U494">
        <v>0</v>
      </c>
      <c r="V494">
        <v>0</v>
      </c>
      <c r="W494">
        <v>0</v>
      </c>
      <c r="X494">
        <v>0</v>
      </c>
      <c r="Y494">
        <v>0</v>
      </c>
      <c r="Z494" s="7">
        <f>SUM(Table18[[#This Row],[IGSR/1000 Genomes]:[RefSeq]])</f>
        <v>3</v>
      </c>
    </row>
    <row r="495" spans="1:26" x14ac:dyDescent="0.25">
      <c r="A495" t="s">
        <v>3577</v>
      </c>
      <c r="B495">
        <v>0</v>
      </c>
      <c r="C495">
        <v>0</v>
      </c>
      <c r="D495">
        <v>0</v>
      </c>
      <c r="E495">
        <v>0</v>
      </c>
      <c r="F495">
        <v>0</v>
      </c>
      <c r="G495">
        <v>0</v>
      </c>
      <c r="H495">
        <v>0</v>
      </c>
      <c r="I495">
        <v>2</v>
      </c>
      <c r="J495">
        <v>0</v>
      </c>
      <c r="K495">
        <v>0</v>
      </c>
      <c r="L495">
        <v>0</v>
      </c>
      <c r="M495">
        <v>0</v>
      </c>
      <c r="N495">
        <v>0</v>
      </c>
      <c r="O495">
        <v>0</v>
      </c>
      <c r="P495">
        <v>0</v>
      </c>
      <c r="Q495">
        <v>0</v>
      </c>
      <c r="R495">
        <v>0</v>
      </c>
      <c r="S495">
        <v>0</v>
      </c>
      <c r="T495">
        <v>0</v>
      </c>
      <c r="U495">
        <v>0</v>
      </c>
      <c r="V495">
        <v>0</v>
      </c>
      <c r="W495">
        <v>0</v>
      </c>
      <c r="X495">
        <v>0</v>
      </c>
      <c r="Y495">
        <v>0</v>
      </c>
      <c r="Z495" s="7">
        <f>SUM(Table18[[#This Row],[IGSR/1000 Genomes]:[RefSeq]])</f>
        <v>2</v>
      </c>
    </row>
    <row r="496" spans="1:26" x14ac:dyDescent="0.25">
      <c r="A496" t="s">
        <v>5187</v>
      </c>
      <c r="B496">
        <v>0</v>
      </c>
      <c r="C496">
        <v>0</v>
      </c>
      <c r="D496">
        <v>0</v>
      </c>
      <c r="E496">
        <v>0</v>
      </c>
      <c r="F496">
        <v>0</v>
      </c>
      <c r="G496">
        <v>0</v>
      </c>
      <c r="H496">
        <v>0</v>
      </c>
      <c r="I496">
        <v>0</v>
      </c>
      <c r="J496">
        <v>0</v>
      </c>
      <c r="K496">
        <v>0</v>
      </c>
      <c r="L496">
        <v>0</v>
      </c>
      <c r="M496">
        <v>0</v>
      </c>
      <c r="N496">
        <v>0</v>
      </c>
      <c r="O496">
        <v>1</v>
      </c>
      <c r="P496">
        <v>0</v>
      </c>
      <c r="Q496">
        <v>0</v>
      </c>
      <c r="R496">
        <v>0</v>
      </c>
      <c r="S496">
        <v>0</v>
      </c>
      <c r="T496">
        <v>0</v>
      </c>
      <c r="U496">
        <v>0</v>
      </c>
      <c r="V496">
        <v>0</v>
      </c>
      <c r="W496">
        <v>0</v>
      </c>
      <c r="X496">
        <v>0</v>
      </c>
      <c r="Y496">
        <v>0</v>
      </c>
      <c r="Z496" s="7">
        <f>SUM(Table18[[#This Row],[IGSR/1000 Genomes]:[RefSeq]])</f>
        <v>1</v>
      </c>
    </row>
    <row r="497" spans="1:26" x14ac:dyDescent="0.25">
      <c r="A497" t="s">
        <v>925</v>
      </c>
      <c r="B497">
        <v>0</v>
      </c>
      <c r="C497">
        <v>0</v>
      </c>
      <c r="D497">
        <v>0</v>
      </c>
      <c r="E497">
        <v>0</v>
      </c>
      <c r="F497">
        <v>0</v>
      </c>
      <c r="G497">
        <v>0</v>
      </c>
      <c r="H497">
        <v>0</v>
      </c>
      <c r="I497">
        <v>0</v>
      </c>
      <c r="J497">
        <v>2</v>
      </c>
      <c r="K497">
        <v>0</v>
      </c>
      <c r="L497">
        <v>0</v>
      </c>
      <c r="M497">
        <v>0</v>
      </c>
      <c r="N497">
        <v>0</v>
      </c>
      <c r="O497">
        <v>0</v>
      </c>
      <c r="P497">
        <v>0</v>
      </c>
      <c r="Q497">
        <v>0</v>
      </c>
      <c r="R497">
        <v>0</v>
      </c>
      <c r="S497">
        <v>0</v>
      </c>
      <c r="T497">
        <v>0</v>
      </c>
      <c r="U497">
        <v>0</v>
      </c>
      <c r="V497">
        <v>0</v>
      </c>
      <c r="W497">
        <v>0</v>
      </c>
      <c r="X497">
        <v>0</v>
      </c>
      <c r="Y497">
        <v>0</v>
      </c>
      <c r="Z497" s="7">
        <f>SUM(Table18[[#This Row],[IGSR/1000 Genomes]:[RefSeq]])</f>
        <v>2</v>
      </c>
    </row>
    <row r="498" spans="1:26" x14ac:dyDescent="0.25">
      <c r="A498" t="s">
        <v>5838</v>
      </c>
      <c r="B498">
        <v>0</v>
      </c>
      <c r="C498">
        <v>0</v>
      </c>
      <c r="D498">
        <v>0</v>
      </c>
      <c r="E498">
        <v>0</v>
      </c>
      <c r="F498">
        <v>0</v>
      </c>
      <c r="G498">
        <v>0</v>
      </c>
      <c r="H498">
        <v>0</v>
      </c>
      <c r="I498">
        <v>0</v>
      </c>
      <c r="J498">
        <v>0</v>
      </c>
      <c r="K498">
        <v>0</v>
      </c>
      <c r="L498">
        <v>0</v>
      </c>
      <c r="M498">
        <v>0</v>
      </c>
      <c r="N498">
        <v>0</v>
      </c>
      <c r="O498">
        <v>0</v>
      </c>
      <c r="P498">
        <v>12</v>
      </c>
      <c r="Q498">
        <v>0</v>
      </c>
      <c r="R498">
        <v>0</v>
      </c>
      <c r="S498">
        <v>0</v>
      </c>
      <c r="T498">
        <v>0</v>
      </c>
      <c r="U498">
        <v>0</v>
      </c>
      <c r="V498">
        <v>0</v>
      </c>
      <c r="W498">
        <v>0</v>
      </c>
      <c r="X498">
        <v>0</v>
      </c>
      <c r="Y498">
        <v>0</v>
      </c>
      <c r="Z498" s="7">
        <f>SUM(Table18[[#This Row],[IGSR/1000 Genomes]:[RefSeq]])</f>
        <v>12</v>
      </c>
    </row>
    <row r="499" spans="1:26" x14ac:dyDescent="0.25">
      <c r="A499" t="s">
        <v>2670</v>
      </c>
      <c r="B499">
        <v>0</v>
      </c>
      <c r="C499">
        <v>0</v>
      </c>
      <c r="D499">
        <v>0</v>
      </c>
      <c r="E499">
        <v>0</v>
      </c>
      <c r="F499">
        <v>0</v>
      </c>
      <c r="G499">
        <v>0</v>
      </c>
      <c r="H499">
        <v>0</v>
      </c>
      <c r="I499">
        <v>0</v>
      </c>
      <c r="J499">
        <v>0</v>
      </c>
      <c r="K499">
        <v>0</v>
      </c>
      <c r="L499">
        <v>0</v>
      </c>
      <c r="M499">
        <v>0</v>
      </c>
      <c r="N499">
        <v>0</v>
      </c>
      <c r="O499">
        <v>0</v>
      </c>
      <c r="P499">
        <v>0</v>
      </c>
      <c r="Q499">
        <v>0</v>
      </c>
      <c r="R499">
        <v>0</v>
      </c>
      <c r="S499">
        <v>0</v>
      </c>
      <c r="T499">
        <v>1</v>
      </c>
      <c r="U499">
        <v>0</v>
      </c>
      <c r="V499">
        <v>0</v>
      </c>
      <c r="W499">
        <v>0</v>
      </c>
      <c r="X499">
        <v>0</v>
      </c>
      <c r="Y499">
        <v>0</v>
      </c>
      <c r="Z499" s="7">
        <f>SUM(Table18[[#This Row],[IGSR/1000 Genomes]:[RefSeq]])</f>
        <v>1</v>
      </c>
    </row>
    <row r="500" spans="1:26" x14ac:dyDescent="0.25">
      <c r="A500" t="s">
        <v>9</v>
      </c>
      <c r="B500">
        <v>0</v>
      </c>
      <c r="C500">
        <v>0</v>
      </c>
      <c r="D500">
        <v>0</v>
      </c>
      <c r="E500">
        <v>0</v>
      </c>
      <c r="F500">
        <v>0</v>
      </c>
      <c r="G500">
        <v>0</v>
      </c>
      <c r="H500">
        <v>0</v>
      </c>
      <c r="I500">
        <v>0</v>
      </c>
      <c r="J500">
        <v>0</v>
      </c>
      <c r="K500">
        <v>0</v>
      </c>
      <c r="L500">
        <v>0</v>
      </c>
      <c r="M500">
        <v>0</v>
      </c>
      <c r="N500">
        <v>0</v>
      </c>
      <c r="O500">
        <v>0</v>
      </c>
      <c r="P500">
        <v>0</v>
      </c>
      <c r="Q500">
        <v>0</v>
      </c>
      <c r="R500">
        <v>0</v>
      </c>
      <c r="S500">
        <v>0</v>
      </c>
      <c r="T500">
        <v>0</v>
      </c>
      <c r="U500">
        <v>1</v>
      </c>
      <c r="V500">
        <v>0</v>
      </c>
      <c r="W500">
        <v>0</v>
      </c>
      <c r="X500">
        <v>0</v>
      </c>
      <c r="Y500">
        <v>0</v>
      </c>
      <c r="Z500" s="7">
        <f>SUM(Table18[[#This Row],[IGSR/1000 Genomes]:[RefSeq]])</f>
        <v>1</v>
      </c>
    </row>
    <row r="501" spans="1:26" x14ac:dyDescent="0.25">
      <c r="A501" t="s">
        <v>1817</v>
      </c>
      <c r="B501">
        <v>0</v>
      </c>
      <c r="C501">
        <v>0</v>
      </c>
      <c r="D501">
        <v>0</v>
      </c>
      <c r="E501">
        <v>0</v>
      </c>
      <c r="F501">
        <v>0</v>
      </c>
      <c r="G501">
        <v>0</v>
      </c>
      <c r="H501">
        <v>0</v>
      </c>
      <c r="I501">
        <v>0</v>
      </c>
      <c r="J501">
        <v>0</v>
      </c>
      <c r="K501">
        <v>0</v>
      </c>
      <c r="L501">
        <v>0</v>
      </c>
      <c r="M501">
        <v>0</v>
      </c>
      <c r="N501">
        <v>0</v>
      </c>
      <c r="O501">
        <v>0</v>
      </c>
      <c r="P501">
        <v>0</v>
      </c>
      <c r="Q501">
        <v>0</v>
      </c>
      <c r="R501">
        <v>0</v>
      </c>
      <c r="S501">
        <v>0</v>
      </c>
      <c r="T501">
        <v>0</v>
      </c>
      <c r="U501">
        <v>2</v>
      </c>
      <c r="V501">
        <v>0</v>
      </c>
      <c r="W501">
        <v>0</v>
      </c>
      <c r="X501">
        <v>0</v>
      </c>
      <c r="Y501">
        <v>0</v>
      </c>
      <c r="Z501" s="7">
        <f>SUM(Table18[[#This Row],[IGSR/1000 Genomes]:[RefSeq]])</f>
        <v>2</v>
      </c>
    </row>
    <row r="502" spans="1:26" x14ac:dyDescent="0.25">
      <c r="A502" t="s">
        <v>4522</v>
      </c>
      <c r="B502">
        <v>0</v>
      </c>
      <c r="C502">
        <v>0</v>
      </c>
      <c r="D502">
        <v>0</v>
      </c>
      <c r="E502">
        <v>0</v>
      </c>
      <c r="F502">
        <v>0</v>
      </c>
      <c r="G502">
        <v>0</v>
      </c>
      <c r="H502">
        <v>0</v>
      </c>
      <c r="I502">
        <v>0</v>
      </c>
      <c r="J502">
        <v>1</v>
      </c>
      <c r="K502">
        <v>0</v>
      </c>
      <c r="L502">
        <v>0</v>
      </c>
      <c r="M502">
        <v>0</v>
      </c>
      <c r="N502">
        <v>0</v>
      </c>
      <c r="O502">
        <v>0</v>
      </c>
      <c r="P502">
        <v>0</v>
      </c>
      <c r="Q502">
        <v>0</v>
      </c>
      <c r="R502">
        <v>0</v>
      </c>
      <c r="S502">
        <v>0</v>
      </c>
      <c r="T502">
        <v>0</v>
      </c>
      <c r="U502">
        <v>0</v>
      </c>
      <c r="V502">
        <v>0</v>
      </c>
      <c r="W502">
        <v>0</v>
      </c>
      <c r="X502">
        <v>0</v>
      </c>
      <c r="Y502">
        <v>0</v>
      </c>
      <c r="Z502" s="7">
        <f>SUM(Table18[[#This Row],[IGSR/1000 Genomes]:[RefSeq]])</f>
        <v>1</v>
      </c>
    </row>
    <row r="503" spans="1:26" x14ac:dyDescent="0.25">
      <c r="A503" t="s">
        <v>4393</v>
      </c>
      <c r="B503">
        <v>0</v>
      </c>
      <c r="C503">
        <v>0</v>
      </c>
      <c r="D503">
        <v>0</v>
      </c>
      <c r="E503">
        <v>0</v>
      </c>
      <c r="F503">
        <v>0</v>
      </c>
      <c r="G503">
        <v>0</v>
      </c>
      <c r="H503">
        <v>0</v>
      </c>
      <c r="I503">
        <v>0</v>
      </c>
      <c r="J503">
        <v>2</v>
      </c>
      <c r="K503">
        <v>0</v>
      </c>
      <c r="L503">
        <v>0</v>
      </c>
      <c r="M503">
        <v>0</v>
      </c>
      <c r="N503">
        <v>0</v>
      </c>
      <c r="O503">
        <v>0</v>
      </c>
      <c r="P503">
        <v>0</v>
      </c>
      <c r="Q503">
        <v>0</v>
      </c>
      <c r="R503">
        <v>0</v>
      </c>
      <c r="S503">
        <v>0</v>
      </c>
      <c r="T503">
        <v>0</v>
      </c>
      <c r="U503">
        <v>0</v>
      </c>
      <c r="V503">
        <v>0</v>
      </c>
      <c r="W503">
        <v>0</v>
      </c>
      <c r="X503">
        <v>0</v>
      </c>
      <c r="Y503">
        <v>0</v>
      </c>
      <c r="Z503" s="7">
        <f>SUM(Table18[[#This Row],[IGSR/1000 Genomes]:[RefSeq]])</f>
        <v>2</v>
      </c>
    </row>
    <row r="504" spans="1:26" x14ac:dyDescent="0.25">
      <c r="A504" t="s">
        <v>2363</v>
      </c>
      <c r="B504">
        <v>0</v>
      </c>
      <c r="C504">
        <v>0</v>
      </c>
      <c r="D504">
        <v>3</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s="7">
        <f>SUM(Table18[[#This Row],[IGSR/1000 Genomes]:[RefSeq]])</f>
        <v>3</v>
      </c>
    </row>
    <row r="505" spans="1:26" x14ac:dyDescent="0.25">
      <c r="A505" t="s">
        <v>472</v>
      </c>
      <c r="B505">
        <v>0</v>
      </c>
      <c r="C505">
        <v>0</v>
      </c>
      <c r="D505">
        <v>0</v>
      </c>
      <c r="E505">
        <v>0</v>
      </c>
      <c r="F505">
        <v>0</v>
      </c>
      <c r="G505">
        <v>0</v>
      </c>
      <c r="H505">
        <v>0</v>
      </c>
      <c r="I505">
        <v>0</v>
      </c>
      <c r="J505">
        <v>1</v>
      </c>
      <c r="K505">
        <v>0</v>
      </c>
      <c r="L505">
        <v>0</v>
      </c>
      <c r="M505">
        <v>0</v>
      </c>
      <c r="N505">
        <v>0</v>
      </c>
      <c r="O505">
        <v>0</v>
      </c>
      <c r="P505">
        <v>0</v>
      </c>
      <c r="Q505">
        <v>0</v>
      </c>
      <c r="R505">
        <v>0</v>
      </c>
      <c r="S505">
        <v>0</v>
      </c>
      <c r="T505">
        <v>0</v>
      </c>
      <c r="U505">
        <v>0</v>
      </c>
      <c r="V505">
        <v>0</v>
      </c>
      <c r="W505">
        <v>0</v>
      </c>
      <c r="X505">
        <v>0</v>
      </c>
      <c r="Y505">
        <v>0</v>
      </c>
      <c r="Z505" s="7">
        <f>SUM(Table18[[#This Row],[IGSR/1000 Genomes]:[RefSeq]])</f>
        <v>1</v>
      </c>
    </row>
    <row r="506" spans="1:26" x14ac:dyDescent="0.25">
      <c r="A506" t="s">
        <v>4106</v>
      </c>
      <c r="B506">
        <v>0</v>
      </c>
      <c r="C506">
        <v>0</v>
      </c>
      <c r="D506">
        <v>0</v>
      </c>
      <c r="E506">
        <v>0</v>
      </c>
      <c r="F506">
        <v>0</v>
      </c>
      <c r="G506">
        <v>0</v>
      </c>
      <c r="H506">
        <v>0</v>
      </c>
      <c r="I506">
        <v>0</v>
      </c>
      <c r="J506">
        <v>7</v>
      </c>
      <c r="K506">
        <v>0</v>
      </c>
      <c r="L506">
        <v>0</v>
      </c>
      <c r="M506">
        <v>0</v>
      </c>
      <c r="N506">
        <v>0</v>
      </c>
      <c r="O506">
        <v>0</v>
      </c>
      <c r="P506">
        <v>0</v>
      </c>
      <c r="Q506">
        <v>0</v>
      </c>
      <c r="R506">
        <v>0</v>
      </c>
      <c r="S506">
        <v>0</v>
      </c>
      <c r="T506">
        <v>0</v>
      </c>
      <c r="U506">
        <v>0</v>
      </c>
      <c r="V506">
        <v>0</v>
      </c>
      <c r="W506">
        <v>0</v>
      </c>
      <c r="X506">
        <v>0</v>
      </c>
      <c r="Y506">
        <v>0</v>
      </c>
      <c r="Z506" s="7">
        <f>SUM(Table18[[#This Row],[IGSR/1000 Genomes]:[RefSeq]])</f>
        <v>7</v>
      </c>
    </row>
    <row r="507" spans="1:26" x14ac:dyDescent="0.25">
      <c r="A507" t="s">
        <v>5510</v>
      </c>
      <c r="B507">
        <v>0</v>
      </c>
      <c r="C507">
        <v>0</v>
      </c>
      <c r="D507">
        <v>0</v>
      </c>
      <c r="E507">
        <v>0</v>
      </c>
      <c r="F507">
        <v>0</v>
      </c>
      <c r="G507">
        <v>0</v>
      </c>
      <c r="H507">
        <v>0</v>
      </c>
      <c r="I507">
        <v>0</v>
      </c>
      <c r="J507">
        <v>0</v>
      </c>
      <c r="K507">
        <v>0</v>
      </c>
      <c r="L507">
        <v>0</v>
      </c>
      <c r="M507">
        <v>0</v>
      </c>
      <c r="N507">
        <v>0</v>
      </c>
      <c r="O507">
        <v>0</v>
      </c>
      <c r="P507">
        <v>1</v>
      </c>
      <c r="Q507">
        <v>0</v>
      </c>
      <c r="R507">
        <v>0</v>
      </c>
      <c r="S507">
        <v>0</v>
      </c>
      <c r="T507">
        <v>0</v>
      </c>
      <c r="U507">
        <v>0</v>
      </c>
      <c r="V507">
        <v>0</v>
      </c>
      <c r="W507">
        <v>0</v>
      </c>
      <c r="X507">
        <v>0</v>
      </c>
      <c r="Y507">
        <v>0</v>
      </c>
      <c r="Z507" s="7">
        <f>SUM(Table18[[#This Row],[IGSR/1000 Genomes]:[RefSeq]])</f>
        <v>1</v>
      </c>
    </row>
    <row r="508" spans="1:26" x14ac:dyDescent="0.25">
      <c r="A508" t="s">
        <v>965</v>
      </c>
      <c r="B508">
        <v>0</v>
      </c>
      <c r="C508">
        <v>0</v>
      </c>
      <c r="D508">
        <v>0</v>
      </c>
      <c r="E508">
        <v>0</v>
      </c>
      <c r="F508">
        <v>0</v>
      </c>
      <c r="G508">
        <v>0</v>
      </c>
      <c r="H508">
        <v>0</v>
      </c>
      <c r="I508">
        <v>0</v>
      </c>
      <c r="J508">
        <v>0</v>
      </c>
      <c r="K508">
        <v>0</v>
      </c>
      <c r="L508">
        <v>1</v>
      </c>
      <c r="M508">
        <v>0</v>
      </c>
      <c r="N508">
        <v>0</v>
      </c>
      <c r="O508">
        <v>0</v>
      </c>
      <c r="P508">
        <v>0</v>
      </c>
      <c r="Q508">
        <v>0</v>
      </c>
      <c r="R508">
        <v>0</v>
      </c>
      <c r="S508">
        <v>0</v>
      </c>
      <c r="T508">
        <v>0</v>
      </c>
      <c r="U508">
        <v>0</v>
      </c>
      <c r="V508">
        <v>0</v>
      </c>
      <c r="W508">
        <v>0</v>
      </c>
      <c r="X508">
        <v>0</v>
      </c>
      <c r="Y508">
        <v>0</v>
      </c>
      <c r="Z508" s="7">
        <f>SUM(Table18[[#This Row],[IGSR/1000 Genomes]:[RefSeq]])</f>
        <v>1</v>
      </c>
    </row>
    <row r="509" spans="1:26" x14ac:dyDescent="0.25">
      <c r="A509" t="s">
        <v>2478</v>
      </c>
      <c r="B509">
        <v>0</v>
      </c>
      <c r="C509">
        <v>0</v>
      </c>
      <c r="D509">
        <v>2</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s="7">
        <f>SUM(Table18[[#This Row],[IGSR/1000 Genomes]:[RefSeq]])</f>
        <v>2</v>
      </c>
    </row>
    <row r="510" spans="1:26" x14ac:dyDescent="0.25">
      <c r="A510" t="s">
        <v>126</v>
      </c>
      <c r="B510">
        <v>0</v>
      </c>
      <c r="C510">
        <v>0</v>
      </c>
      <c r="D510">
        <v>0</v>
      </c>
      <c r="E510">
        <v>0</v>
      </c>
      <c r="F510">
        <v>0</v>
      </c>
      <c r="G510">
        <v>0</v>
      </c>
      <c r="H510">
        <v>0</v>
      </c>
      <c r="I510">
        <v>0</v>
      </c>
      <c r="J510">
        <v>0</v>
      </c>
      <c r="K510">
        <v>0</v>
      </c>
      <c r="L510">
        <v>0</v>
      </c>
      <c r="M510">
        <v>0</v>
      </c>
      <c r="N510">
        <v>0</v>
      </c>
      <c r="O510">
        <v>0</v>
      </c>
      <c r="P510">
        <v>2</v>
      </c>
      <c r="Q510">
        <v>0</v>
      </c>
      <c r="R510">
        <v>0</v>
      </c>
      <c r="S510">
        <v>0</v>
      </c>
      <c r="T510">
        <v>0</v>
      </c>
      <c r="U510">
        <v>0</v>
      </c>
      <c r="V510">
        <v>0</v>
      </c>
      <c r="W510">
        <v>0</v>
      </c>
      <c r="X510">
        <v>0</v>
      </c>
      <c r="Y510">
        <v>0</v>
      </c>
      <c r="Z510" s="7">
        <f>SUM(Table18[[#This Row],[IGSR/1000 Genomes]:[RefSeq]])</f>
        <v>2</v>
      </c>
    </row>
    <row r="511" spans="1:26" x14ac:dyDescent="0.25">
      <c r="A511" t="s">
        <v>3566</v>
      </c>
      <c r="B511">
        <v>0</v>
      </c>
      <c r="C511">
        <v>0</v>
      </c>
      <c r="D511">
        <v>0</v>
      </c>
      <c r="E511">
        <v>0</v>
      </c>
      <c r="F511">
        <v>0</v>
      </c>
      <c r="G511">
        <v>0</v>
      </c>
      <c r="H511">
        <v>0</v>
      </c>
      <c r="I511">
        <v>0</v>
      </c>
      <c r="J511">
        <v>2</v>
      </c>
      <c r="K511">
        <v>0</v>
      </c>
      <c r="L511">
        <v>0</v>
      </c>
      <c r="M511">
        <v>0</v>
      </c>
      <c r="N511">
        <v>0</v>
      </c>
      <c r="O511">
        <v>0</v>
      </c>
      <c r="P511">
        <v>0</v>
      </c>
      <c r="Q511">
        <v>0</v>
      </c>
      <c r="R511">
        <v>0</v>
      </c>
      <c r="S511">
        <v>0</v>
      </c>
      <c r="T511">
        <v>0</v>
      </c>
      <c r="U511">
        <v>0</v>
      </c>
      <c r="V511">
        <v>0</v>
      </c>
      <c r="W511">
        <v>0</v>
      </c>
      <c r="X511">
        <v>0</v>
      </c>
      <c r="Y511">
        <v>0</v>
      </c>
      <c r="Z511" s="7">
        <f>SUM(Table18[[#This Row],[IGSR/1000 Genomes]:[RefSeq]])</f>
        <v>2</v>
      </c>
    </row>
    <row r="512" spans="1:26" x14ac:dyDescent="0.25">
      <c r="A512" t="s">
        <v>4034</v>
      </c>
      <c r="B512">
        <v>0</v>
      </c>
      <c r="C512">
        <v>0</v>
      </c>
      <c r="D512">
        <v>0</v>
      </c>
      <c r="E512">
        <v>0</v>
      </c>
      <c r="F512">
        <v>0</v>
      </c>
      <c r="G512">
        <v>0</v>
      </c>
      <c r="H512">
        <v>0</v>
      </c>
      <c r="I512">
        <v>0</v>
      </c>
      <c r="J512">
        <v>1</v>
      </c>
      <c r="K512">
        <v>0</v>
      </c>
      <c r="L512">
        <v>0</v>
      </c>
      <c r="M512">
        <v>0</v>
      </c>
      <c r="N512">
        <v>0</v>
      </c>
      <c r="O512">
        <v>0</v>
      </c>
      <c r="P512">
        <v>0</v>
      </c>
      <c r="Q512">
        <v>0</v>
      </c>
      <c r="R512">
        <v>0</v>
      </c>
      <c r="S512">
        <v>0</v>
      </c>
      <c r="T512">
        <v>0</v>
      </c>
      <c r="U512">
        <v>0</v>
      </c>
      <c r="V512">
        <v>0</v>
      </c>
      <c r="W512">
        <v>0</v>
      </c>
      <c r="X512">
        <v>0</v>
      </c>
      <c r="Y512">
        <v>0</v>
      </c>
      <c r="Z512" s="7">
        <f>SUM(Table18[[#This Row],[IGSR/1000 Genomes]:[RefSeq]])</f>
        <v>1</v>
      </c>
    </row>
    <row r="513" spans="1:26" x14ac:dyDescent="0.25">
      <c r="A513" t="s">
        <v>1755</v>
      </c>
      <c r="B513">
        <v>0</v>
      </c>
      <c r="C513">
        <v>0</v>
      </c>
      <c r="D513">
        <v>0</v>
      </c>
      <c r="E513">
        <v>0</v>
      </c>
      <c r="F513">
        <v>0</v>
      </c>
      <c r="G513">
        <v>0</v>
      </c>
      <c r="H513">
        <v>0</v>
      </c>
      <c r="I513">
        <v>0</v>
      </c>
      <c r="J513">
        <v>0</v>
      </c>
      <c r="K513">
        <v>0</v>
      </c>
      <c r="L513">
        <v>0</v>
      </c>
      <c r="M513">
        <v>0</v>
      </c>
      <c r="N513">
        <v>0</v>
      </c>
      <c r="O513">
        <v>0</v>
      </c>
      <c r="P513">
        <v>2</v>
      </c>
      <c r="Q513">
        <v>0</v>
      </c>
      <c r="R513">
        <v>0</v>
      </c>
      <c r="S513">
        <v>0</v>
      </c>
      <c r="T513">
        <v>0</v>
      </c>
      <c r="U513">
        <v>0</v>
      </c>
      <c r="V513">
        <v>0</v>
      </c>
      <c r="W513">
        <v>0</v>
      </c>
      <c r="X513">
        <v>1</v>
      </c>
      <c r="Y513">
        <v>0</v>
      </c>
      <c r="Z513" s="7">
        <f>SUM(Table18[[#This Row],[IGSR/1000 Genomes]:[RefSeq]])</f>
        <v>3</v>
      </c>
    </row>
    <row r="514" spans="1:26" x14ac:dyDescent="0.25">
      <c r="A514" t="s">
        <v>3795</v>
      </c>
      <c r="B514">
        <v>0</v>
      </c>
      <c r="C514">
        <v>0</v>
      </c>
      <c r="D514">
        <v>0</v>
      </c>
      <c r="E514">
        <v>0</v>
      </c>
      <c r="F514">
        <v>0</v>
      </c>
      <c r="G514">
        <v>0</v>
      </c>
      <c r="H514">
        <v>0</v>
      </c>
      <c r="I514">
        <v>0</v>
      </c>
      <c r="J514">
        <v>0</v>
      </c>
      <c r="K514">
        <v>0</v>
      </c>
      <c r="L514">
        <v>0</v>
      </c>
      <c r="M514">
        <v>0</v>
      </c>
      <c r="N514">
        <v>0</v>
      </c>
      <c r="O514">
        <v>0</v>
      </c>
      <c r="P514">
        <v>0</v>
      </c>
      <c r="Q514">
        <v>0</v>
      </c>
      <c r="R514">
        <v>0</v>
      </c>
      <c r="S514">
        <v>0</v>
      </c>
      <c r="T514">
        <v>0</v>
      </c>
      <c r="U514">
        <v>4</v>
      </c>
      <c r="V514">
        <v>0</v>
      </c>
      <c r="W514">
        <v>0</v>
      </c>
      <c r="X514">
        <v>0</v>
      </c>
      <c r="Y514">
        <v>0</v>
      </c>
      <c r="Z514" s="7">
        <f>SUM(Table18[[#This Row],[IGSR/1000 Genomes]:[RefSeq]])</f>
        <v>4</v>
      </c>
    </row>
    <row r="515" spans="1:26" x14ac:dyDescent="0.25">
      <c r="A515" t="s">
        <v>5135</v>
      </c>
      <c r="B515">
        <v>0</v>
      </c>
      <c r="C515">
        <v>0</v>
      </c>
      <c r="D515">
        <v>0</v>
      </c>
      <c r="E515">
        <v>0</v>
      </c>
      <c r="F515">
        <v>0</v>
      </c>
      <c r="G515">
        <v>0</v>
      </c>
      <c r="H515">
        <v>0</v>
      </c>
      <c r="I515">
        <v>0</v>
      </c>
      <c r="J515">
        <v>0</v>
      </c>
      <c r="K515">
        <v>0</v>
      </c>
      <c r="L515">
        <v>0</v>
      </c>
      <c r="M515">
        <v>0</v>
      </c>
      <c r="N515">
        <v>0</v>
      </c>
      <c r="O515">
        <v>0</v>
      </c>
      <c r="P515">
        <v>0</v>
      </c>
      <c r="Q515">
        <v>0</v>
      </c>
      <c r="R515">
        <v>0</v>
      </c>
      <c r="S515">
        <v>0</v>
      </c>
      <c r="T515">
        <v>0</v>
      </c>
      <c r="U515">
        <v>1</v>
      </c>
      <c r="V515">
        <v>0</v>
      </c>
      <c r="W515">
        <v>0</v>
      </c>
      <c r="X515">
        <v>0</v>
      </c>
      <c r="Y515">
        <v>0</v>
      </c>
      <c r="Z515" s="7">
        <f>SUM(Table18[[#This Row],[IGSR/1000 Genomes]:[RefSeq]])</f>
        <v>1</v>
      </c>
    </row>
    <row r="516" spans="1:26" x14ac:dyDescent="0.25">
      <c r="A516" t="s">
        <v>5020</v>
      </c>
      <c r="B516">
        <v>0</v>
      </c>
      <c r="C516">
        <v>0</v>
      </c>
      <c r="D516">
        <v>0</v>
      </c>
      <c r="E516">
        <v>0</v>
      </c>
      <c r="F516">
        <v>0</v>
      </c>
      <c r="G516">
        <v>0</v>
      </c>
      <c r="H516">
        <v>0</v>
      </c>
      <c r="I516">
        <v>0</v>
      </c>
      <c r="J516">
        <v>0</v>
      </c>
      <c r="K516">
        <v>0</v>
      </c>
      <c r="L516">
        <v>0</v>
      </c>
      <c r="M516">
        <v>0</v>
      </c>
      <c r="N516">
        <v>0</v>
      </c>
      <c r="O516">
        <v>0</v>
      </c>
      <c r="P516">
        <v>1</v>
      </c>
      <c r="Q516">
        <v>0</v>
      </c>
      <c r="R516">
        <v>0</v>
      </c>
      <c r="S516">
        <v>0</v>
      </c>
      <c r="T516">
        <v>0</v>
      </c>
      <c r="U516">
        <v>1</v>
      </c>
      <c r="V516">
        <v>0</v>
      </c>
      <c r="W516">
        <v>0</v>
      </c>
      <c r="X516">
        <v>0</v>
      </c>
      <c r="Y516">
        <v>1</v>
      </c>
      <c r="Z516" s="7">
        <f>SUM(Table18[[#This Row],[IGSR/1000 Genomes]:[RefSeq]])</f>
        <v>3</v>
      </c>
    </row>
    <row r="517" spans="1:26" x14ac:dyDescent="0.25">
      <c r="A517" t="s">
        <v>438</v>
      </c>
      <c r="B517">
        <v>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1</v>
      </c>
      <c r="Y517">
        <v>0</v>
      </c>
      <c r="Z517" s="7">
        <f>SUM(Table18[[#This Row],[IGSR/1000 Genomes]:[RefSeq]])</f>
        <v>1</v>
      </c>
    </row>
    <row r="518" spans="1:26" x14ac:dyDescent="0.25">
      <c r="A518" t="s">
        <v>4096</v>
      </c>
      <c r="B518">
        <v>0</v>
      </c>
      <c r="C518">
        <v>0</v>
      </c>
      <c r="D518">
        <v>0</v>
      </c>
      <c r="E518">
        <v>0</v>
      </c>
      <c r="F518">
        <v>0</v>
      </c>
      <c r="G518">
        <v>0</v>
      </c>
      <c r="H518">
        <v>0</v>
      </c>
      <c r="I518">
        <v>0</v>
      </c>
      <c r="J518">
        <v>1</v>
      </c>
      <c r="K518">
        <v>0</v>
      </c>
      <c r="L518">
        <v>0</v>
      </c>
      <c r="M518">
        <v>0</v>
      </c>
      <c r="N518">
        <v>0</v>
      </c>
      <c r="O518">
        <v>0</v>
      </c>
      <c r="P518">
        <v>0</v>
      </c>
      <c r="Q518">
        <v>0</v>
      </c>
      <c r="R518">
        <v>0</v>
      </c>
      <c r="S518">
        <v>0</v>
      </c>
      <c r="T518">
        <v>0</v>
      </c>
      <c r="U518">
        <v>0</v>
      </c>
      <c r="V518">
        <v>0</v>
      </c>
      <c r="W518">
        <v>0</v>
      </c>
      <c r="X518">
        <v>0</v>
      </c>
      <c r="Y518">
        <v>0</v>
      </c>
      <c r="Z518" s="7">
        <f>SUM(Table18[[#This Row],[IGSR/1000 Genomes]:[RefSeq]])</f>
        <v>1</v>
      </c>
    </row>
    <row r="519" spans="1:26" x14ac:dyDescent="0.25">
      <c r="A519" t="s">
        <v>2328</v>
      </c>
      <c r="B519">
        <v>0</v>
      </c>
      <c r="C519">
        <v>0</v>
      </c>
      <c r="D519">
        <v>0</v>
      </c>
      <c r="E519">
        <v>0</v>
      </c>
      <c r="F519">
        <v>0</v>
      </c>
      <c r="G519">
        <v>0</v>
      </c>
      <c r="H519">
        <v>0</v>
      </c>
      <c r="I519">
        <v>0</v>
      </c>
      <c r="J519">
        <v>2</v>
      </c>
      <c r="K519">
        <v>0</v>
      </c>
      <c r="L519">
        <v>0</v>
      </c>
      <c r="M519">
        <v>0</v>
      </c>
      <c r="N519">
        <v>0</v>
      </c>
      <c r="O519">
        <v>0</v>
      </c>
      <c r="P519">
        <v>0</v>
      </c>
      <c r="Q519">
        <v>0</v>
      </c>
      <c r="R519">
        <v>0</v>
      </c>
      <c r="S519">
        <v>0</v>
      </c>
      <c r="T519">
        <v>0</v>
      </c>
      <c r="U519">
        <v>0</v>
      </c>
      <c r="V519">
        <v>0</v>
      </c>
      <c r="W519">
        <v>0</v>
      </c>
      <c r="X519">
        <v>0</v>
      </c>
      <c r="Y519">
        <v>0</v>
      </c>
      <c r="Z519" s="7">
        <f>SUM(Table18[[#This Row],[IGSR/1000 Genomes]:[RefSeq]])</f>
        <v>2</v>
      </c>
    </row>
    <row r="520" spans="1:26" x14ac:dyDescent="0.25">
      <c r="A520" t="s">
        <v>6048</v>
      </c>
      <c r="B520">
        <v>0</v>
      </c>
      <c r="C520">
        <v>0</v>
      </c>
      <c r="D520">
        <v>0</v>
      </c>
      <c r="E520">
        <v>0</v>
      </c>
      <c r="F520">
        <v>0</v>
      </c>
      <c r="G520">
        <v>1</v>
      </c>
      <c r="H520">
        <v>0</v>
      </c>
      <c r="I520">
        <v>0</v>
      </c>
      <c r="J520">
        <v>0</v>
      </c>
      <c r="K520">
        <v>0</v>
      </c>
      <c r="L520">
        <v>0</v>
      </c>
      <c r="M520">
        <v>0</v>
      </c>
      <c r="N520">
        <v>0</v>
      </c>
      <c r="O520">
        <v>0</v>
      </c>
      <c r="P520">
        <v>0</v>
      </c>
      <c r="Q520">
        <v>0</v>
      </c>
      <c r="R520">
        <v>0</v>
      </c>
      <c r="S520">
        <v>0</v>
      </c>
      <c r="T520">
        <v>0</v>
      </c>
      <c r="U520">
        <v>0</v>
      </c>
      <c r="V520">
        <v>0</v>
      </c>
      <c r="W520">
        <v>0</v>
      </c>
      <c r="X520">
        <v>0</v>
      </c>
      <c r="Y520">
        <v>0</v>
      </c>
      <c r="Z520" s="7">
        <f>SUM(Table18[[#This Row],[IGSR/1000 Genomes]:[RefSeq]])</f>
        <v>1</v>
      </c>
    </row>
    <row r="521" spans="1:26" x14ac:dyDescent="0.25">
      <c r="A521" t="s">
        <v>2997</v>
      </c>
      <c r="B521">
        <v>0</v>
      </c>
      <c r="C521">
        <v>0</v>
      </c>
      <c r="D521">
        <v>0</v>
      </c>
      <c r="E521">
        <v>0</v>
      </c>
      <c r="F521">
        <v>0</v>
      </c>
      <c r="G521">
        <v>1</v>
      </c>
      <c r="H521">
        <v>0</v>
      </c>
      <c r="I521">
        <v>0</v>
      </c>
      <c r="J521">
        <v>0</v>
      </c>
      <c r="K521">
        <v>0</v>
      </c>
      <c r="L521">
        <v>0</v>
      </c>
      <c r="M521">
        <v>0</v>
      </c>
      <c r="N521">
        <v>0</v>
      </c>
      <c r="O521">
        <v>0</v>
      </c>
      <c r="P521">
        <v>0</v>
      </c>
      <c r="Q521">
        <v>0</v>
      </c>
      <c r="R521">
        <v>0</v>
      </c>
      <c r="S521">
        <v>0</v>
      </c>
      <c r="T521">
        <v>0</v>
      </c>
      <c r="U521">
        <v>0</v>
      </c>
      <c r="V521">
        <v>0</v>
      </c>
      <c r="W521">
        <v>0</v>
      </c>
      <c r="X521">
        <v>0</v>
      </c>
      <c r="Y521">
        <v>0</v>
      </c>
      <c r="Z521" s="7">
        <f>SUM(Table18[[#This Row],[IGSR/1000 Genomes]:[RefSeq]])</f>
        <v>1</v>
      </c>
    </row>
    <row r="522" spans="1:26" x14ac:dyDescent="0.25">
      <c r="A522" t="s">
        <v>5156</v>
      </c>
      <c r="B522">
        <v>0</v>
      </c>
      <c r="C522">
        <v>0</v>
      </c>
      <c r="D522">
        <v>0</v>
      </c>
      <c r="E522">
        <v>0</v>
      </c>
      <c r="F522">
        <v>0</v>
      </c>
      <c r="G522">
        <v>0</v>
      </c>
      <c r="H522">
        <v>0</v>
      </c>
      <c r="I522">
        <v>0</v>
      </c>
      <c r="J522">
        <v>0</v>
      </c>
      <c r="K522">
        <v>0</v>
      </c>
      <c r="L522">
        <v>0</v>
      </c>
      <c r="M522">
        <v>0</v>
      </c>
      <c r="N522">
        <v>0</v>
      </c>
      <c r="O522">
        <v>0</v>
      </c>
      <c r="P522">
        <v>0</v>
      </c>
      <c r="Q522">
        <v>0</v>
      </c>
      <c r="R522">
        <v>0</v>
      </c>
      <c r="S522">
        <v>0</v>
      </c>
      <c r="T522">
        <v>0</v>
      </c>
      <c r="U522">
        <v>1</v>
      </c>
      <c r="V522">
        <v>0</v>
      </c>
      <c r="W522">
        <v>0</v>
      </c>
      <c r="X522">
        <v>0</v>
      </c>
      <c r="Y522">
        <v>0</v>
      </c>
      <c r="Z522" s="7">
        <f>SUM(Table18[[#This Row],[IGSR/1000 Genomes]:[RefSeq]])</f>
        <v>1</v>
      </c>
    </row>
    <row r="523" spans="1:26" x14ac:dyDescent="0.25">
      <c r="A523" t="s">
        <v>3626</v>
      </c>
      <c r="B523">
        <v>0</v>
      </c>
      <c r="C523">
        <v>0</v>
      </c>
      <c r="D523">
        <v>0</v>
      </c>
      <c r="E523">
        <v>0</v>
      </c>
      <c r="F523">
        <v>0</v>
      </c>
      <c r="G523">
        <v>0</v>
      </c>
      <c r="H523">
        <v>0</v>
      </c>
      <c r="I523">
        <v>0</v>
      </c>
      <c r="J523">
        <v>0</v>
      </c>
      <c r="K523">
        <v>0</v>
      </c>
      <c r="L523">
        <v>0</v>
      </c>
      <c r="M523">
        <v>0</v>
      </c>
      <c r="N523">
        <v>0</v>
      </c>
      <c r="O523">
        <v>0</v>
      </c>
      <c r="P523">
        <v>0</v>
      </c>
      <c r="Q523">
        <v>0</v>
      </c>
      <c r="R523">
        <v>0</v>
      </c>
      <c r="S523">
        <v>0</v>
      </c>
      <c r="T523">
        <v>0</v>
      </c>
      <c r="U523">
        <v>0</v>
      </c>
      <c r="V523">
        <v>2</v>
      </c>
      <c r="W523">
        <v>0</v>
      </c>
      <c r="X523">
        <v>0</v>
      </c>
      <c r="Y523">
        <v>0</v>
      </c>
      <c r="Z523" s="7">
        <f>SUM(Table18[[#This Row],[IGSR/1000 Genomes]:[RefSeq]])</f>
        <v>2</v>
      </c>
    </row>
    <row r="524" spans="1:26" x14ac:dyDescent="0.25">
      <c r="A524" t="s">
        <v>2437</v>
      </c>
      <c r="B524">
        <v>0</v>
      </c>
      <c r="C524">
        <v>0</v>
      </c>
      <c r="D524">
        <v>0</v>
      </c>
      <c r="E524">
        <v>0</v>
      </c>
      <c r="F524">
        <v>0</v>
      </c>
      <c r="G524">
        <v>0</v>
      </c>
      <c r="H524">
        <v>0</v>
      </c>
      <c r="I524">
        <v>0</v>
      </c>
      <c r="J524">
        <v>0</v>
      </c>
      <c r="K524">
        <v>0</v>
      </c>
      <c r="L524">
        <v>0</v>
      </c>
      <c r="M524">
        <v>0</v>
      </c>
      <c r="N524">
        <v>0</v>
      </c>
      <c r="O524">
        <v>0</v>
      </c>
      <c r="P524">
        <v>0</v>
      </c>
      <c r="Q524">
        <v>0</v>
      </c>
      <c r="R524">
        <v>0</v>
      </c>
      <c r="S524">
        <v>0</v>
      </c>
      <c r="T524">
        <v>0</v>
      </c>
      <c r="U524">
        <v>7</v>
      </c>
      <c r="V524">
        <v>0</v>
      </c>
      <c r="W524">
        <v>0</v>
      </c>
      <c r="X524">
        <v>0</v>
      </c>
      <c r="Y524">
        <v>0</v>
      </c>
      <c r="Z524" s="7">
        <f>SUM(Table18[[#This Row],[IGSR/1000 Genomes]:[RefSeq]])</f>
        <v>7</v>
      </c>
    </row>
    <row r="525" spans="1:26" x14ac:dyDescent="0.25">
      <c r="A525" t="s">
        <v>747</v>
      </c>
      <c r="B525">
        <v>0</v>
      </c>
      <c r="C525">
        <v>0</v>
      </c>
      <c r="D525">
        <v>0</v>
      </c>
      <c r="E525">
        <v>0</v>
      </c>
      <c r="F525">
        <v>0</v>
      </c>
      <c r="G525">
        <v>0</v>
      </c>
      <c r="H525">
        <v>0</v>
      </c>
      <c r="I525">
        <v>0</v>
      </c>
      <c r="J525">
        <v>1</v>
      </c>
      <c r="K525">
        <v>0</v>
      </c>
      <c r="L525">
        <v>0</v>
      </c>
      <c r="M525">
        <v>0</v>
      </c>
      <c r="N525">
        <v>0</v>
      </c>
      <c r="O525">
        <v>0</v>
      </c>
      <c r="P525">
        <v>0</v>
      </c>
      <c r="Q525">
        <v>0</v>
      </c>
      <c r="R525">
        <v>0</v>
      </c>
      <c r="S525">
        <v>0</v>
      </c>
      <c r="T525">
        <v>0</v>
      </c>
      <c r="U525">
        <v>0</v>
      </c>
      <c r="V525">
        <v>0</v>
      </c>
      <c r="W525">
        <v>0</v>
      </c>
      <c r="X525">
        <v>0</v>
      </c>
      <c r="Y525">
        <v>0</v>
      </c>
      <c r="Z525" s="7">
        <f>SUM(Table18[[#This Row],[IGSR/1000 Genomes]:[RefSeq]])</f>
        <v>1</v>
      </c>
    </row>
    <row r="526" spans="1:26" x14ac:dyDescent="0.25">
      <c r="A526" t="s">
        <v>3108</v>
      </c>
      <c r="B526">
        <v>0</v>
      </c>
      <c r="C526">
        <v>0</v>
      </c>
      <c r="D526">
        <v>0</v>
      </c>
      <c r="E526">
        <v>0</v>
      </c>
      <c r="F526">
        <v>0</v>
      </c>
      <c r="G526">
        <v>0</v>
      </c>
      <c r="H526">
        <v>0</v>
      </c>
      <c r="I526">
        <v>0</v>
      </c>
      <c r="J526">
        <v>1</v>
      </c>
      <c r="K526">
        <v>0</v>
      </c>
      <c r="L526">
        <v>2</v>
      </c>
      <c r="M526">
        <v>0</v>
      </c>
      <c r="N526">
        <v>0</v>
      </c>
      <c r="O526">
        <v>1</v>
      </c>
      <c r="P526">
        <v>0</v>
      </c>
      <c r="Q526">
        <v>0</v>
      </c>
      <c r="R526">
        <v>0</v>
      </c>
      <c r="S526">
        <v>0</v>
      </c>
      <c r="T526">
        <v>0</v>
      </c>
      <c r="U526">
        <v>0</v>
      </c>
      <c r="V526">
        <v>0</v>
      </c>
      <c r="W526">
        <v>0</v>
      </c>
      <c r="X526">
        <v>0</v>
      </c>
      <c r="Y526">
        <v>1</v>
      </c>
      <c r="Z526" s="7">
        <f>SUM(Table18[[#This Row],[IGSR/1000 Genomes]:[RefSeq]])</f>
        <v>5</v>
      </c>
    </row>
    <row r="527" spans="1:26" x14ac:dyDescent="0.25">
      <c r="A527" t="s">
        <v>2910</v>
      </c>
      <c r="B527">
        <v>0</v>
      </c>
      <c r="C527">
        <v>0</v>
      </c>
      <c r="D527">
        <v>0</v>
      </c>
      <c r="E527">
        <v>0</v>
      </c>
      <c r="F527">
        <v>0</v>
      </c>
      <c r="G527">
        <v>0</v>
      </c>
      <c r="H527">
        <v>0</v>
      </c>
      <c r="I527">
        <v>0</v>
      </c>
      <c r="J527">
        <v>1</v>
      </c>
      <c r="K527">
        <v>0</v>
      </c>
      <c r="L527">
        <v>0</v>
      </c>
      <c r="M527">
        <v>0</v>
      </c>
      <c r="N527">
        <v>0</v>
      </c>
      <c r="O527">
        <v>0</v>
      </c>
      <c r="P527">
        <v>0</v>
      </c>
      <c r="Q527">
        <v>0</v>
      </c>
      <c r="R527">
        <v>0</v>
      </c>
      <c r="S527">
        <v>0</v>
      </c>
      <c r="T527">
        <v>0</v>
      </c>
      <c r="U527">
        <v>1</v>
      </c>
      <c r="V527">
        <v>0</v>
      </c>
      <c r="W527">
        <v>0</v>
      </c>
      <c r="X527">
        <v>0</v>
      </c>
      <c r="Y527">
        <v>0</v>
      </c>
      <c r="Z527" s="7">
        <f>SUM(Table18[[#This Row],[IGSR/1000 Genomes]:[RefSeq]])</f>
        <v>2</v>
      </c>
    </row>
    <row r="528" spans="1:26" x14ac:dyDescent="0.25">
      <c r="A528" t="s">
        <v>5208</v>
      </c>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1</v>
      </c>
      <c r="Z528" s="7">
        <f>SUM(Table18[[#This Row],[IGSR/1000 Genomes]:[RefSeq]])</f>
        <v>1</v>
      </c>
    </row>
    <row r="529" spans="1:26" x14ac:dyDescent="0.25">
      <c r="A529" t="s">
        <v>2752</v>
      </c>
      <c r="B529">
        <v>0</v>
      </c>
      <c r="C529">
        <v>0</v>
      </c>
      <c r="D529">
        <v>0</v>
      </c>
      <c r="E529">
        <v>0</v>
      </c>
      <c r="F529">
        <v>0</v>
      </c>
      <c r="G529">
        <v>0</v>
      </c>
      <c r="H529">
        <v>3</v>
      </c>
      <c r="I529">
        <v>0</v>
      </c>
      <c r="J529">
        <v>0</v>
      </c>
      <c r="K529">
        <v>0</v>
      </c>
      <c r="L529">
        <v>0</v>
      </c>
      <c r="M529">
        <v>0</v>
      </c>
      <c r="N529">
        <v>0</v>
      </c>
      <c r="O529">
        <v>0</v>
      </c>
      <c r="P529">
        <v>0</v>
      </c>
      <c r="Q529">
        <v>0</v>
      </c>
      <c r="R529">
        <v>0</v>
      </c>
      <c r="S529">
        <v>0</v>
      </c>
      <c r="T529">
        <v>0</v>
      </c>
      <c r="U529">
        <v>0</v>
      </c>
      <c r="V529">
        <v>0</v>
      </c>
      <c r="W529">
        <v>0</v>
      </c>
      <c r="X529">
        <v>0</v>
      </c>
      <c r="Y529">
        <v>0</v>
      </c>
      <c r="Z529" s="7">
        <f>SUM(Table18[[#This Row],[IGSR/1000 Genomes]:[RefSeq]])</f>
        <v>3</v>
      </c>
    </row>
    <row r="530" spans="1:26" x14ac:dyDescent="0.25">
      <c r="A530" t="s">
        <v>3226</v>
      </c>
      <c r="B530">
        <v>0</v>
      </c>
      <c r="C530">
        <v>0</v>
      </c>
      <c r="D530">
        <v>0</v>
      </c>
      <c r="E530">
        <v>0</v>
      </c>
      <c r="F530">
        <v>0</v>
      </c>
      <c r="G530">
        <v>0</v>
      </c>
      <c r="H530">
        <v>0</v>
      </c>
      <c r="I530">
        <v>0</v>
      </c>
      <c r="J530">
        <v>1</v>
      </c>
      <c r="K530">
        <v>0</v>
      </c>
      <c r="L530">
        <v>0</v>
      </c>
      <c r="M530">
        <v>0</v>
      </c>
      <c r="N530">
        <v>0</v>
      </c>
      <c r="O530">
        <v>0</v>
      </c>
      <c r="P530">
        <v>0</v>
      </c>
      <c r="Q530">
        <v>0</v>
      </c>
      <c r="R530">
        <v>0</v>
      </c>
      <c r="S530">
        <v>0</v>
      </c>
      <c r="T530">
        <v>0</v>
      </c>
      <c r="U530">
        <v>0</v>
      </c>
      <c r="V530">
        <v>0</v>
      </c>
      <c r="W530">
        <v>0</v>
      </c>
      <c r="X530">
        <v>0</v>
      </c>
      <c r="Y530">
        <v>0</v>
      </c>
      <c r="Z530" s="7">
        <f>SUM(Table18[[#This Row],[IGSR/1000 Genomes]:[RefSeq]])</f>
        <v>1</v>
      </c>
    </row>
    <row r="531" spans="1:26" x14ac:dyDescent="0.25">
      <c r="A531" t="s">
        <v>1557</v>
      </c>
      <c r="B531">
        <v>5</v>
      </c>
      <c r="C531">
        <v>0</v>
      </c>
      <c r="D531">
        <v>0</v>
      </c>
      <c r="E531">
        <v>0</v>
      </c>
      <c r="F531">
        <v>0</v>
      </c>
      <c r="G531">
        <v>0</v>
      </c>
      <c r="H531">
        <v>0</v>
      </c>
      <c r="I531">
        <v>0</v>
      </c>
      <c r="J531">
        <v>0</v>
      </c>
      <c r="K531">
        <v>0</v>
      </c>
      <c r="L531">
        <v>0</v>
      </c>
      <c r="M531">
        <v>0</v>
      </c>
      <c r="N531">
        <v>0</v>
      </c>
      <c r="O531">
        <v>0</v>
      </c>
      <c r="P531">
        <v>0</v>
      </c>
      <c r="Q531">
        <v>0</v>
      </c>
      <c r="R531">
        <v>0</v>
      </c>
      <c r="S531">
        <v>0</v>
      </c>
      <c r="T531">
        <v>0</v>
      </c>
      <c r="U531">
        <v>0</v>
      </c>
      <c r="V531">
        <v>2</v>
      </c>
      <c r="W531">
        <v>0</v>
      </c>
      <c r="X531">
        <v>0</v>
      </c>
      <c r="Y531">
        <v>0</v>
      </c>
      <c r="Z531" s="7">
        <f>SUM(Table18[[#This Row],[IGSR/1000 Genomes]:[RefSeq]])</f>
        <v>7</v>
      </c>
    </row>
    <row r="532" spans="1:26" x14ac:dyDescent="0.25">
      <c r="A532" t="s">
        <v>848</v>
      </c>
      <c r="B532">
        <v>0</v>
      </c>
      <c r="C532">
        <v>0</v>
      </c>
      <c r="D532">
        <v>0</v>
      </c>
      <c r="E532">
        <v>0</v>
      </c>
      <c r="F532">
        <v>0</v>
      </c>
      <c r="G532">
        <v>1</v>
      </c>
      <c r="H532">
        <v>0</v>
      </c>
      <c r="I532">
        <v>0</v>
      </c>
      <c r="J532">
        <v>0</v>
      </c>
      <c r="K532">
        <v>0</v>
      </c>
      <c r="L532">
        <v>0</v>
      </c>
      <c r="M532">
        <v>0</v>
      </c>
      <c r="N532">
        <v>0</v>
      </c>
      <c r="O532">
        <v>0</v>
      </c>
      <c r="P532">
        <v>0</v>
      </c>
      <c r="Q532">
        <v>0</v>
      </c>
      <c r="R532">
        <v>0</v>
      </c>
      <c r="S532">
        <v>0</v>
      </c>
      <c r="T532">
        <v>0</v>
      </c>
      <c r="U532">
        <v>8</v>
      </c>
      <c r="V532">
        <v>0</v>
      </c>
      <c r="W532">
        <v>0</v>
      </c>
      <c r="X532">
        <v>0</v>
      </c>
      <c r="Y532">
        <v>0</v>
      </c>
      <c r="Z532" s="7">
        <f>SUM(Table18[[#This Row],[IGSR/1000 Genomes]:[RefSeq]])</f>
        <v>9</v>
      </c>
    </row>
    <row r="533" spans="1:26" x14ac:dyDescent="0.25">
      <c r="A533" t="s">
        <v>2379</v>
      </c>
      <c r="B533">
        <v>0</v>
      </c>
      <c r="C533">
        <v>0</v>
      </c>
      <c r="D533">
        <v>1</v>
      </c>
      <c r="E533">
        <v>0</v>
      </c>
      <c r="F533">
        <v>0</v>
      </c>
      <c r="G533">
        <v>0</v>
      </c>
      <c r="H533">
        <v>0</v>
      </c>
      <c r="I533">
        <v>0</v>
      </c>
      <c r="J533">
        <v>0</v>
      </c>
      <c r="K533">
        <v>0</v>
      </c>
      <c r="L533">
        <v>0</v>
      </c>
      <c r="M533">
        <v>0</v>
      </c>
      <c r="N533">
        <v>0</v>
      </c>
      <c r="O533">
        <v>0</v>
      </c>
      <c r="P533">
        <v>0</v>
      </c>
      <c r="Q533">
        <v>0</v>
      </c>
      <c r="R533">
        <v>0</v>
      </c>
      <c r="S533">
        <v>0</v>
      </c>
      <c r="T533">
        <v>0</v>
      </c>
      <c r="U533">
        <v>1</v>
      </c>
      <c r="V533">
        <v>0</v>
      </c>
      <c r="W533">
        <v>0</v>
      </c>
      <c r="X533">
        <v>0</v>
      </c>
      <c r="Y533">
        <v>0</v>
      </c>
      <c r="Z533" s="7">
        <f>SUM(Table18[[#This Row],[IGSR/1000 Genomes]:[RefSeq]])</f>
        <v>2</v>
      </c>
    </row>
    <row r="534" spans="1:26" x14ac:dyDescent="0.25">
      <c r="A534" t="s">
        <v>3536</v>
      </c>
      <c r="B534">
        <v>0</v>
      </c>
      <c r="C534">
        <v>0</v>
      </c>
      <c r="D534">
        <v>0</v>
      </c>
      <c r="E534">
        <v>0</v>
      </c>
      <c r="F534">
        <v>0</v>
      </c>
      <c r="G534">
        <v>0</v>
      </c>
      <c r="H534">
        <v>0</v>
      </c>
      <c r="I534">
        <v>0</v>
      </c>
      <c r="J534">
        <v>0</v>
      </c>
      <c r="K534">
        <v>0</v>
      </c>
      <c r="L534">
        <v>1</v>
      </c>
      <c r="M534">
        <v>0</v>
      </c>
      <c r="N534">
        <v>0</v>
      </c>
      <c r="O534">
        <v>0</v>
      </c>
      <c r="P534">
        <v>0</v>
      </c>
      <c r="Q534">
        <v>0</v>
      </c>
      <c r="R534">
        <v>0</v>
      </c>
      <c r="S534">
        <v>0</v>
      </c>
      <c r="T534">
        <v>0</v>
      </c>
      <c r="U534">
        <v>0</v>
      </c>
      <c r="V534">
        <v>0</v>
      </c>
      <c r="W534">
        <v>0</v>
      </c>
      <c r="X534">
        <v>0</v>
      </c>
      <c r="Y534">
        <v>0</v>
      </c>
      <c r="Z534" s="7">
        <f>SUM(Table18[[#This Row],[IGSR/1000 Genomes]:[RefSeq]])</f>
        <v>1</v>
      </c>
    </row>
    <row r="535" spans="1:26" x14ac:dyDescent="0.25">
      <c r="A535" t="s">
        <v>985</v>
      </c>
      <c r="B535">
        <v>0</v>
      </c>
      <c r="C535">
        <v>0</v>
      </c>
      <c r="D535">
        <v>0</v>
      </c>
      <c r="E535">
        <v>0</v>
      </c>
      <c r="F535">
        <v>0</v>
      </c>
      <c r="G535">
        <v>0</v>
      </c>
      <c r="H535">
        <v>0</v>
      </c>
      <c r="I535">
        <v>0</v>
      </c>
      <c r="J535">
        <v>1</v>
      </c>
      <c r="K535">
        <v>0</v>
      </c>
      <c r="L535">
        <v>1</v>
      </c>
      <c r="M535">
        <v>0</v>
      </c>
      <c r="N535">
        <v>0</v>
      </c>
      <c r="O535">
        <v>0</v>
      </c>
      <c r="P535">
        <v>0</v>
      </c>
      <c r="Q535">
        <v>0</v>
      </c>
      <c r="R535">
        <v>0</v>
      </c>
      <c r="S535">
        <v>0</v>
      </c>
      <c r="T535">
        <v>0</v>
      </c>
      <c r="U535">
        <v>0</v>
      </c>
      <c r="V535">
        <v>0</v>
      </c>
      <c r="W535">
        <v>0</v>
      </c>
      <c r="X535">
        <v>0</v>
      </c>
      <c r="Y535">
        <v>0</v>
      </c>
      <c r="Z535" s="7">
        <f>SUM(Table18[[#This Row],[IGSR/1000 Genomes]:[RefSeq]])</f>
        <v>2</v>
      </c>
    </row>
    <row r="536" spans="1:26" x14ac:dyDescent="0.25">
      <c r="A536" t="s">
        <v>5039</v>
      </c>
      <c r="B536">
        <v>0</v>
      </c>
      <c r="C536">
        <v>0</v>
      </c>
      <c r="D536">
        <v>1</v>
      </c>
      <c r="E536">
        <v>0</v>
      </c>
      <c r="F536">
        <v>0</v>
      </c>
      <c r="G536">
        <v>0</v>
      </c>
      <c r="H536">
        <v>0</v>
      </c>
      <c r="I536">
        <v>0</v>
      </c>
      <c r="J536">
        <v>0</v>
      </c>
      <c r="K536">
        <v>0</v>
      </c>
      <c r="L536">
        <v>0</v>
      </c>
      <c r="M536">
        <v>0</v>
      </c>
      <c r="N536">
        <v>0</v>
      </c>
      <c r="O536">
        <v>0</v>
      </c>
      <c r="P536">
        <v>0</v>
      </c>
      <c r="Q536">
        <v>0</v>
      </c>
      <c r="R536">
        <v>0</v>
      </c>
      <c r="S536">
        <v>0</v>
      </c>
      <c r="T536">
        <v>0</v>
      </c>
      <c r="U536">
        <v>3</v>
      </c>
      <c r="V536">
        <v>0</v>
      </c>
      <c r="W536">
        <v>0</v>
      </c>
      <c r="X536">
        <v>0</v>
      </c>
      <c r="Y536">
        <v>0</v>
      </c>
      <c r="Z536" s="7">
        <f>SUM(Table18[[#This Row],[IGSR/1000 Genomes]:[RefSeq]])</f>
        <v>4</v>
      </c>
    </row>
    <row r="537" spans="1:26" x14ac:dyDescent="0.25">
      <c r="A537" t="s">
        <v>92</v>
      </c>
      <c r="B537">
        <v>0</v>
      </c>
      <c r="C537">
        <v>0</v>
      </c>
      <c r="D537">
        <v>0</v>
      </c>
      <c r="E537">
        <v>0</v>
      </c>
      <c r="F537">
        <v>0</v>
      </c>
      <c r="G537">
        <v>0</v>
      </c>
      <c r="H537">
        <v>0</v>
      </c>
      <c r="I537">
        <v>0</v>
      </c>
      <c r="J537">
        <v>0</v>
      </c>
      <c r="K537">
        <v>0</v>
      </c>
      <c r="L537">
        <v>0</v>
      </c>
      <c r="M537">
        <v>0</v>
      </c>
      <c r="N537">
        <v>0</v>
      </c>
      <c r="O537">
        <v>0</v>
      </c>
      <c r="P537">
        <v>6</v>
      </c>
      <c r="Q537">
        <v>0</v>
      </c>
      <c r="R537">
        <v>0</v>
      </c>
      <c r="S537">
        <v>0</v>
      </c>
      <c r="T537">
        <v>0</v>
      </c>
      <c r="U537">
        <v>0</v>
      </c>
      <c r="V537">
        <v>0</v>
      </c>
      <c r="W537">
        <v>0</v>
      </c>
      <c r="X537">
        <v>0</v>
      </c>
      <c r="Y537">
        <v>0</v>
      </c>
      <c r="Z537" s="7">
        <f>SUM(Table18[[#This Row],[IGSR/1000 Genomes]:[RefSeq]])</f>
        <v>6</v>
      </c>
    </row>
    <row r="538" spans="1:26" x14ac:dyDescent="0.25">
      <c r="A538" t="s">
        <v>3340</v>
      </c>
      <c r="B538">
        <v>0</v>
      </c>
      <c r="C538">
        <v>0</v>
      </c>
      <c r="D538">
        <v>0</v>
      </c>
      <c r="E538">
        <v>0</v>
      </c>
      <c r="F538">
        <v>0</v>
      </c>
      <c r="G538">
        <v>0</v>
      </c>
      <c r="H538">
        <v>0</v>
      </c>
      <c r="I538">
        <v>0</v>
      </c>
      <c r="J538">
        <v>1</v>
      </c>
      <c r="K538">
        <v>0</v>
      </c>
      <c r="L538">
        <v>0</v>
      </c>
      <c r="M538">
        <v>0</v>
      </c>
      <c r="N538">
        <v>0</v>
      </c>
      <c r="O538">
        <v>0</v>
      </c>
      <c r="P538">
        <v>0</v>
      </c>
      <c r="Q538">
        <v>0</v>
      </c>
      <c r="R538">
        <v>0</v>
      </c>
      <c r="S538">
        <v>0</v>
      </c>
      <c r="T538">
        <v>0</v>
      </c>
      <c r="U538">
        <v>0</v>
      </c>
      <c r="V538">
        <v>0</v>
      </c>
      <c r="W538">
        <v>0</v>
      </c>
      <c r="X538">
        <v>0</v>
      </c>
      <c r="Y538">
        <v>0</v>
      </c>
      <c r="Z538" s="7">
        <f>SUM(Table18[[#This Row],[IGSR/1000 Genomes]:[RefSeq]])</f>
        <v>1</v>
      </c>
    </row>
    <row r="539" spans="1:26" x14ac:dyDescent="0.25">
      <c r="A539" t="s">
        <v>968</v>
      </c>
      <c r="B539">
        <v>0</v>
      </c>
      <c r="C539">
        <v>0</v>
      </c>
      <c r="D539">
        <v>0</v>
      </c>
      <c r="E539">
        <v>0</v>
      </c>
      <c r="F539">
        <v>0</v>
      </c>
      <c r="G539">
        <v>0</v>
      </c>
      <c r="H539">
        <v>0</v>
      </c>
      <c r="I539">
        <v>0</v>
      </c>
      <c r="J539">
        <v>1</v>
      </c>
      <c r="K539">
        <v>0</v>
      </c>
      <c r="L539">
        <v>1</v>
      </c>
      <c r="M539">
        <v>0</v>
      </c>
      <c r="N539">
        <v>0</v>
      </c>
      <c r="O539">
        <v>0</v>
      </c>
      <c r="P539">
        <v>0</v>
      </c>
      <c r="Q539">
        <v>0</v>
      </c>
      <c r="R539">
        <v>0</v>
      </c>
      <c r="S539">
        <v>0</v>
      </c>
      <c r="T539">
        <v>0</v>
      </c>
      <c r="U539">
        <v>0</v>
      </c>
      <c r="V539">
        <v>0</v>
      </c>
      <c r="W539">
        <v>0</v>
      </c>
      <c r="X539">
        <v>0</v>
      </c>
      <c r="Y539">
        <v>0</v>
      </c>
      <c r="Z539" s="7">
        <f>SUM(Table18[[#This Row],[IGSR/1000 Genomes]:[RefSeq]])</f>
        <v>2</v>
      </c>
    </row>
    <row r="540" spans="1:26" x14ac:dyDescent="0.25">
      <c r="A540" t="s">
        <v>5465</v>
      </c>
      <c r="B540">
        <v>0</v>
      </c>
      <c r="C540">
        <v>0</v>
      </c>
      <c r="D540">
        <v>0</v>
      </c>
      <c r="E540">
        <v>0</v>
      </c>
      <c r="F540">
        <v>0</v>
      </c>
      <c r="G540">
        <v>0</v>
      </c>
      <c r="H540">
        <v>0</v>
      </c>
      <c r="I540">
        <v>0</v>
      </c>
      <c r="J540">
        <v>0</v>
      </c>
      <c r="K540">
        <v>0</v>
      </c>
      <c r="L540">
        <v>0</v>
      </c>
      <c r="M540">
        <v>0</v>
      </c>
      <c r="N540">
        <v>0</v>
      </c>
      <c r="O540">
        <v>0</v>
      </c>
      <c r="P540">
        <v>3</v>
      </c>
      <c r="Q540">
        <v>0</v>
      </c>
      <c r="R540">
        <v>0</v>
      </c>
      <c r="S540">
        <v>0</v>
      </c>
      <c r="T540">
        <v>0</v>
      </c>
      <c r="U540">
        <v>0</v>
      </c>
      <c r="V540">
        <v>0</v>
      </c>
      <c r="W540">
        <v>0</v>
      </c>
      <c r="X540">
        <v>0</v>
      </c>
      <c r="Y540">
        <v>0</v>
      </c>
      <c r="Z540" s="7">
        <f>SUM(Table18[[#This Row],[IGSR/1000 Genomes]:[RefSeq]])</f>
        <v>3</v>
      </c>
    </row>
    <row r="541" spans="1:26" x14ac:dyDescent="0.25">
      <c r="A541" t="s">
        <v>3074</v>
      </c>
      <c r="B541">
        <v>0</v>
      </c>
      <c r="C541">
        <v>0</v>
      </c>
      <c r="D541">
        <v>0</v>
      </c>
      <c r="E541">
        <v>0</v>
      </c>
      <c r="F541">
        <v>0</v>
      </c>
      <c r="G541">
        <v>0</v>
      </c>
      <c r="H541">
        <v>0</v>
      </c>
      <c r="I541">
        <v>0</v>
      </c>
      <c r="J541">
        <v>1</v>
      </c>
      <c r="K541">
        <v>0</v>
      </c>
      <c r="L541">
        <v>0</v>
      </c>
      <c r="M541">
        <v>0</v>
      </c>
      <c r="N541">
        <v>0</v>
      </c>
      <c r="O541">
        <v>0</v>
      </c>
      <c r="P541">
        <v>0</v>
      </c>
      <c r="Q541">
        <v>0</v>
      </c>
      <c r="R541">
        <v>0</v>
      </c>
      <c r="S541">
        <v>0</v>
      </c>
      <c r="T541">
        <v>0</v>
      </c>
      <c r="U541">
        <v>0</v>
      </c>
      <c r="V541">
        <v>0</v>
      </c>
      <c r="W541">
        <v>0</v>
      </c>
      <c r="X541">
        <v>0</v>
      </c>
      <c r="Y541">
        <v>0</v>
      </c>
      <c r="Z541" s="7">
        <f>SUM(Table18[[#This Row],[IGSR/1000 Genomes]:[RefSeq]])</f>
        <v>1</v>
      </c>
    </row>
    <row r="542" spans="1:26" x14ac:dyDescent="0.25">
      <c r="A542" t="s">
        <v>2942</v>
      </c>
      <c r="B542">
        <v>0</v>
      </c>
      <c r="C542">
        <v>0</v>
      </c>
      <c r="D542">
        <v>0</v>
      </c>
      <c r="E542">
        <v>0</v>
      </c>
      <c r="F542">
        <v>0</v>
      </c>
      <c r="G542">
        <v>0</v>
      </c>
      <c r="H542">
        <v>0</v>
      </c>
      <c r="I542">
        <v>0</v>
      </c>
      <c r="J542">
        <v>0</v>
      </c>
      <c r="K542">
        <v>0</v>
      </c>
      <c r="L542">
        <v>0</v>
      </c>
      <c r="M542">
        <v>0</v>
      </c>
      <c r="N542">
        <v>0</v>
      </c>
      <c r="O542">
        <v>0</v>
      </c>
      <c r="P542">
        <v>0</v>
      </c>
      <c r="Q542">
        <v>0</v>
      </c>
      <c r="R542">
        <v>0</v>
      </c>
      <c r="S542">
        <v>0</v>
      </c>
      <c r="T542">
        <v>0</v>
      </c>
      <c r="U542">
        <v>1</v>
      </c>
      <c r="V542">
        <v>0</v>
      </c>
      <c r="W542">
        <v>0</v>
      </c>
      <c r="X542">
        <v>0</v>
      </c>
      <c r="Y542">
        <v>0</v>
      </c>
      <c r="Z542" s="7">
        <f>SUM(Table18[[#This Row],[IGSR/1000 Genomes]:[RefSeq]])</f>
        <v>1</v>
      </c>
    </row>
    <row r="543" spans="1:26" x14ac:dyDescent="0.25">
      <c r="A543" t="s">
        <v>3369</v>
      </c>
      <c r="B543">
        <v>0</v>
      </c>
      <c r="C543">
        <v>0</v>
      </c>
      <c r="D543">
        <v>0</v>
      </c>
      <c r="E543">
        <v>0</v>
      </c>
      <c r="F543">
        <v>0</v>
      </c>
      <c r="G543">
        <v>0</v>
      </c>
      <c r="H543">
        <v>0</v>
      </c>
      <c r="I543">
        <v>0</v>
      </c>
      <c r="J543">
        <v>2</v>
      </c>
      <c r="K543">
        <v>0</v>
      </c>
      <c r="L543">
        <v>0</v>
      </c>
      <c r="M543">
        <v>0</v>
      </c>
      <c r="N543">
        <v>0</v>
      </c>
      <c r="O543">
        <v>0</v>
      </c>
      <c r="P543">
        <v>0</v>
      </c>
      <c r="Q543">
        <v>0</v>
      </c>
      <c r="R543">
        <v>0</v>
      </c>
      <c r="S543">
        <v>0</v>
      </c>
      <c r="T543">
        <v>0</v>
      </c>
      <c r="U543">
        <v>0</v>
      </c>
      <c r="V543">
        <v>0</v>
      </c>
      <c r="W543">
        <v>0</v>
      </c>
      <c r="X543">
        <v>0</v>
      </c>
      <c r="Y543">
        <v>0</v>
      </c>
      <c r="Z543" s="7">
        <f>SUM(Table18[[#This Row],[IGSR/1000 Genomes]:[RefSeq]])</f>
        <v>2</v>
      </c>
    </row>
    <row r="544" spans="1:26" x14ac:dyDescent="0.25">
      <c r="A544" t="s">
        <v>2262</v>
      </c>
      <c r="B544">
        <v>0</v>
      </c>
      <c r="C544">
        <v>0</v>
      </c>
      <c r="D544">
        <v>0</v>
      </c>
      <c r="E544">
        <v>0</v>
      </c>
      <c r="F544">
        <v>0</v>
      </c>
      <c r="G544">
        <v>0</v>
      </c>
      <c r="H544">
        <v>0</v>
      </c>
      <c r="I544">
        <v>0</v>
      </c>
      <c r="J544">
        <v>1</v>
      </c>
      <c r="K544">
        <v>0</v>
      </c>
      <c r="L544">
        <v>0</v>
      </c>
      <c r="M544">
        <v>0</v>
      </c>
      <c r="N544">
        <v>0</v>
      </c>
      <c r="O544">
        <v>0</v>
      </c>
      <c r="P544">
        <v>0</v>
      </c>
      <c r="Q544">
        <v>0</v>
      </c>
      <c r="R544">
        <v>0</v>
      </c>
      <c r="S544">
        <v>0</v>
      </c>
      <c r="T544">
        <v>0</v>
      </c>
      <c r="U544">
        <v>0</v>
      </c>
      <c r="V544">
        <v>0</v>
      </c>
      <c r="W544">
        <v>0</v>
      </c>
      <c r="X544">
        <v>0</v>
      </c>
      <c r="Y544">
        <v>0</v>
      </c>
      <c r="Z544" s="7">
        <f>SUM(Table18[[#This Row],[IGSR/1000 Genomes]:[RefSeq]])</f>
        <v>1</v>
      </c>
    </row>
    <row r="545" spans="1:26" x14ac:dyDescent="0.25">
      <c r="A545" t="s">
        <v>3408</v>
      </c>
      <c r="B545">
        <v>0</v>
      </c>
      <c r="C545">
        <v>0</v>
      </c>
      <c r="D545">
        <v>0</v>
      </c>
      <c r="E545">
        <v>0</v>
      </c>
      <c r="F545">
        <v>0</v>
      </c>
      <c r="G545">
        <v>0</v>
      </c>
      <c r="H545">
        <v>0</v>
      </c>
      <c r="I545">
        <v>0</v>
      </c>
      <c r="J545">
        <v>0</v>
      </c>
      <c r="K545">
        <v>0</v>
      </c>
      <c r="L545">
        <v>0</v>
      </c>
      <c r="M545">
        <v>0</v>
      </c>
      <c r="N545">
        <v>0</v>
      </c>
      <c r="O545">
        <v>0</v>
      </c>
      <c r="P545">
        <v>0</v>
      </c>
      <c r="Q545">
        <v>0</v>
      </c>
      <c r="R545">
        <v>0</v>
      </c>
      <c r="S545">
        <v>0</v>
      </c>
      <c r="T545">
        <v>0</v>
      </c>
      <c r="U545">
        <v>0</v>
      </c>
      <c r="V545">
        <v>1</v>
      </c>
      <c r="W545">
        <v>0</v>
      </c>
      <c r="X545">
        <v>0</v>
      </c>
      <c r="Y545">
        <v>0</v>
      </c>
      <c r="Z545" s="7">
        <f>SUM(Table18[[#This Row],[IGSR/1000 Genomes]:[RefSeq]])</f>
        <v>1</v>
      </c>
    </row>
    <row r="546" spans="1:26" x14ac:dyDescent="0.25">
      <c r="A546" t="s">
        <v>844</v>
      </c>
      <c r="B546">
        <v>0</v>
      </c>
      <c r="C546">
        <v>0</v>
      </c>
      <c r="D546">
        <v>0</v>
      </c>
      <c r="E546">
        <v>0</v>
      </c>
      <c r="F546">
        <v>0</v>
      </c>
      <c r="G546">
        <v>0</v>
      </c>
      <c r="H546">
        <v>0</v>
      </c>
      <c r="I546">
        <v>0</v>
      </c>
      <c r="J546">
        <v>0</v>
      </c>
      <c r="K546">
        <v>0</v>
      </c>
      <c r="L546">
        <v>0</v>
      </c>
      <c r="M546">
        <v>0</v>
      </c>
      <c r="N546">
        <v>0</v>
      </c>
      <c r="O546">
        <v>0</v>
      </c>
      <c r="P546">
        <v>0</v>
      </c>
      <c r="Q546">
        <v>0</v>
      </c>
      <c r="R546">
        <v>0</v>
      </c>
      <c r="S546">
        <v>0</v>
      </c>
      <c r="T546">
        <v>0</v>
      </c>
      <c r="U546">
        <v>1</v>
      </c>
      <c r="V546">
        <v>0</v>
      </c>
      <c r="W546">
        <v>0</v>
      </c>
      <c r="X546">
        <v>0</v>
      </c>
      <c r="Y546">
        <v>0</v>
      </c>
      <c r="Z546" s="7">
        <f>SUM(Table18[[#This Row],[IGSR/1000 Genomes]:[RefSeq]])</f>
        <v>1</v>
      </c>
    </row>
    <row r="547" spans="1:26" x14ac:dyDescent="0.25">
      <c r="A547" s="7" t="s">
        <v>3084</v>
      </c>
      <c r="B547" s="7">
        <f>SUBTOTAL(109,B2:B546)</f>
        <v>14</v>
      </c>
      <c r="C547" s="7">
        <f t="shared" ref="C547:Y547" si="0">SUBTOTAL(109,C2:C546)</f>
        <v>11</v>
      </c>
      <c r="D547" s="7">
        <f t="shared" si="0"/>
        <v>65</v>
      </c>
      <c r="E547" s="7">
        <f t="shared" si="0"/>
        <v>10</v>
      </c>
      <c r="F547" s="7">
        <f t="shared" si="0"/>
        <v>5</v>
      </c>
      <c r="G547" s="7">
        <f t="shared" si="0"/>
        <v>12</v>
      </c>
      <c r="H547" s="7">
        <f t="shared" si="0"/>
        <v>7</v>
      </c>
      <c r="I547" s="7">
        <f t="shared" si="0"/>
        <v>6</v>
      </c>
      <c r="J547" s="7">
        <f t="shared" si="0"/>
        <v>441</v>
      </c>
      <c r="K547" s="7">
        <f t="shared" si="0"/>
        <v>1</v>
      </c>
      <c r="L547" s="7">
        <f t="shared" si="0"/>
        <v>30</v>
      </c>
      <c r="M547" s="7">
        <f t="shared" si="0"/>
        <v>1</v>
      </c>
      <c r="N547" s="7">
        <f t="shared" si="0"/>
        <v>33</v>
      </c>
      <c r="O547" s="7">
        <f t="shared" si="0"/>
        <v>5</v>
      </c>
      <c r="P547" s="7">
        <f t="shared" si="0"/>
        <v>310</v>
      </c>
      <c r="Q547" s="7">
        <f t="shared" si="0"/>
        <v>9</v>
      </c>
      <c r="R547" s="7">
        <f t="shared" si="0"/>
        <v>1</v>
      </c>
      <c r="S547" s="7">
        <f t="shared" si="0"/>
        <v>1</v>
      </c>
      <c r="T547" s="7">
        <f t="shared" si="0"/>
        <v>2</v>
      </c>
      <c r="U547" s="7">
        <f t="shared" si="0"/>
        <v>366</v>
      </c>
      <c r="V547" s="7">
        <f t="shared" si="0"/>
        <v>77</v>
      </c>
      <c r="W547" s="7">
        <f t="shared" si="0"/>
        <v>15</v>
      </c>
      <c r="X547" s="7">
        <f t="shared" si="0"/>
        <v>68</v>
      </c>
      <c r="Y547" s="7">
        <f t="shared" si="0"/>
        <v>30</v>
      </c>
      <c r="Z547" s="8">
        <f>SUM(Table18[[#This Row],[IGSR/1000 Genomes]:[RefSeq]])</f>
        <v>1520</v>
      </c>
    </row>
    <row r="548" spans="1:26" x14ac:dyDescent="0.25">
      <c r="A548" s="7" t="s">
        <v>3085</v>
      </c>
      <c r="B548" s="15">
        <f>B547/Z547</f>
        <v>9.2105263157894728E-3</v>
      </c>
      <c r="C548" s="15" t="e">
        <f t="shared" ref="C548:Y548" si="1">C547/AA547</f>
        <v>#DIV/0!</v>
      </c>
      <c r="D548" s="15" t="e">
        <f t="shared" si="1"/>
        <v>#DIV/0!</v>
      </c>
      <c r="E548" s="15" t="e">
        <f t="shared" si="1"/>
        <v>#DIV/0!</v>
      </c>
      <c r="F548" s="15" t="e">
        <f t="shared" si="1"/>
        <v>#DIV/0!</v>
      </c>
      <c r="G548" s="15" t="e">
        <f t="shared" si="1"/>
        <v>#DIV/0!</v>
      </c>
      <c r="H548" s="15" t="e">
        <f t="shared" si="1"/>
        <v>#DIV/0!</v>
      </c>
      <c r="I548" s="15" t="e">
        <f t="shared" si="1"/>
        <v>#DIV/0!</v>
      </c>
      <c r="J548" s="15" t="e">
        <f t="shared" si="1"/>
        <v>#DIV/0!</v>
      </c>
      <c r="K548" s="15" t="e">
        <f t="shared" si="1"/>
        <v>#DIV/0!</v>
      </c>
      <c r="L548" s="15" t="e">
        <f t="shared" si="1"/>
        <v>#DIV/0!</v>
      </c>
      <c r="M548" s="15" t="e">
        <f t="shared" si="1"/>
        <v>#DIV/0!</v>
      </c>
      <c r="N548" s="15" t="e">
        <f t="shared" si="1"/>
        <v>#DIV/0!</v>
      </c>
      <c r="O548" s="15" t="e">
        <f t="shared" si="1"/>
        <v>#DIV/0!</v>
      </c>
      <c r="P548" s="15" t="e">
        <f t="shared" si="1"/>
        <v>#DIV/0!</v>
      </c>
      <c r="Q548" s="15" t="e">
        <f t="shared" si="1"/>
        <v>#DIV/0!</v>
      </c>
      <c r="R548" s="15" t="e">
        <f t="shared" si="1"/>
        <v>#DIV/0!</v>
      </c>
      <c r="S548" s="15" t="e">
        <f t="shared" si="1"/>
        <v>#DIV/0!</v>
      </c>
      <c r="T548" s="15" t="e">
        <f t="shared" si="1"/>
        <v>#DIV/0!</v>
      </c>
      <c r="U548" s="15" t="e">
        <f t="shared" si="1"/>
        <v>#DIV/0!</v>
      </c>
      <c r="V548" s="15" t="e">
        <f t="shared" si="1"/>
        <v>#DIV/0!</v>
      </c>
      <c r="W548" s="15" t="e">
        <f t="shared" si="1"/>
        <v>#DIV/0!</v>
      </c>
      <c r="X548" s="15" t="e">
        <f t="shared" si="1"/>
        <v>#DIV/0!</v>
      </c>
      <c r="Y548" s="15" t="e">
        <f t="shared" si="1"/>
        <v>#DIV/0!</v>
      </c>
      <c r="Z548" s="8" t="e">
        <f>SUM(Table18[[#This Row],[IGSR/1000 Genomes]:[RefSeq]])</f>
        <v>#DIV/0!</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AF1188"/>
  <sheetViews>
    <sheetView topLeftCell="A248" zoomScale="85" zoomScaleNormal="85" workbookViewId="0">
      <selection activeCell="T275" sqref="T275"/>
    </sheetView>
  </sheetViews>
  <sheetFormatPr defaultColWidth="9.140625" defaultRowHeight="15" x14ac:dyDescent="0.25"/>
  <cols>
    <col min="1" max="1" width="12" bestFit="1" customWidth="1"/>
    <col min="2" max="2" width="22.7109375" bestFit="1" customWidth="1"/>
    <col min="4" max="4" width="12.7109375" customWidth="1"/>
    <col min="6" max="6" width="15.5703125" customWidth="1"/>
    <col min="8" max="8" width="12" customWidth="1"/>
    <col min="10" max="10" width="13.28515625" customWidth="1"/>
    <col min="12" max="12" width="12.7109375" customWidth="1"/>
    <col min="15" max="15" width="24.42578125" customWidth="1"/>
    <col min="19" max="19" width="13.42578125" customWidth="1"/>
  </cols>
  <sheetData>
    <row r="1" spans="1:32" x14ac:dyDescent="0.25">
      <c r="A1" t="s">
        <v>0</v>
      </c>
      <c r="B1" t="s">
        <v>2</v>
      </c>
      <c r="D1" t="s">
        <v>0</v>
      </c>
      <c r="E1" t="s">
        <v>440</v>
      </c>
      <c r="F1" t="s">
        <v>789</v>
      </c>
      <c r="G1" t="s">
        <v>3086</v>
      </c>
      <c r="H1" t="s">
        <v>1378</v>
      </c>
      <c r="I1" t="s">
        <v>304</v>
      </c>
      <c r="J1" t="s">
        <v>60</v>
      </c>
      <c r="K1" t="s">
        <v>4</v>
      </c>
      <c r="L1" t="s">
        <v>75</v>
      </c>
      <c r="M1" t="s">
        <v>11</v>
      </c>
      <c r="N1" t="s">
        <v>19</v>
      </c>
      <c r="O1" t="s">
        <v>197</v>
      </c>
      <c r="P1" t="s">
        <v>1229</v>
      </c>
      <c r="Q1" s="7" t="s">
        <v>3084</v>
      </c>
      <c r="S1" t="s">
        <v>0</v>
      </c>
      <c r="T1" t="s">
        <v>440</v>
      </c>
      <c r="U1" t="s">
        <v>789</v>
      </c>
      <c r="V1" t="s">
        <v>3086</v>
      </c>
      <c r="W1" t="s">
        <v>1378</v>
      </c>
      <c r="X1" t="s">
        <v>304</v>
      </c>
      <c r="Y1" t="s">
        <v>60</v>
      </c>
      <c r="Z1" t="s">
        <v>4</v>
      </c>
      <c r="AA1" t="s">
        <v>75</v>
      </c>
      <c r="AB1" t="s">
        <v>11</v>
      </c>
      <c r="AC1" t="s">
        <v>19</v>
      </c>
      <c r="AD1" t="s">
        <v>197</v>
      </c>
      <c r="AE1" t="s">
        <v>1229</v>
      </c>
      <c r="AF1" s="7" t="s">
        <v>3084</v>
      </c>
    </row>
    <row r="2" spans="1:32" x14ac:dyDescent="0.25">
      <c r="A2" s="1" t="s">
        <v>1025</v>
      </c>
      <c r="B2" s="1" t="s">
        <v>19</v>
      </c>
      <c r="D2" s="1" t="s">
        <v>1025</v>
      </c>
      <c r="E2">
        <v>0</v>
      </c>
      <c r="F2">
        <v>0</v>
      </c>
      <c r="G2">
        <v>0</v>
      </c>
      <c r="H2">
        <v>0</v>
      </c>
      <c r="I2">
        <v>0</v>
      </c>
      <c r="J2">
        <v>0</v>
      </c>
      <c r="K2">
        <v>0</v>
      </c>
      <c r="L2">
        <v>0</v>
      </c>
      <c r="M2">
        <v>0</v>
      </c>
      <c r="N2">
        <v>1</v>
      </c>
      <c r="O2">
        <v>0</v>
      </c>
      <c r="P2">
        <v>0</v>
      </c>
      <c r="Q2" s="7">
        <f>SUM(matriceresult[[#This Row],[Abstract]:[Title]])</f>
        <v>1</v>
      </c>
      <c r="S2" s="1" t="s">
        <v>1025</v>
      </c>
      <c r="T2">
        <f>matriceresult[[#This Row],[Abstract]]/matriceresult[[#This Row],[TOTAL]]</f>
        <v>0</v>
      </c>
      <c r="U2">
        <f>matriceresult[[#This Row],[Acknowledgments]]/matriceresult[[#This Row],[TOTAL]]</f>
        <v>0</v>
      </c>
      <c r="V2">
        <f>matriceresult[[#This Row],[Article (No section provide)]]/matriceresult[[#This Row],[TOTAL]]</f>
        <v>0</v>
      </c>
      <c r="W2">
        <f>matriceresult[[#This Row],[Case study]]/matriceresult[[#This Row],[TOTAL]]</f>
        <v>0</v>
      </c>
      <c r="X2">
        <f>matriceresult[[#This Row],[Conclusion]]/matriceresult[[#This Row],[TOTAL]]</f>
        <v>0</v>
      </c>
      <c r="Y2">
        <f>matriceresult[[#This Row],[Discussion]]/matriceresult[[#This Row],[TOTAL]]</f>
        <v>0</v>
      </c>
      <c r="Z2">
        <f>matriceresult[[#This Row],[Figure]]/matriceresult[[#This Row],[TOTAL]]</f>
        <v>0</v>
      </c>
      <c r="AA2">
        <f>matriceresult[[#This Row],[Introduction]]/matriceresult[[#This Row],[TOTAL]]</f>
        <v>0</v>
      </c>
      <c r="AB2">
        <f>matriceresult[[#This Row],[Methods]]/matriceresult[[#This Row],[TOTAL]]</f>
        <v>0</v>
      </c>
      <c r="AC2">
        <f>matriceresult[[#This Row],[Results]]/matriceresult[[#This Row],[TOTAL]]</f>
        <v>1</v>
      </c>
      <c r="AD2">
        <f>matriceresult[[#This Row],[Supplementary material]]/matriceresult[[#This Row],[TOTAL]]</f>
        <v>0</v>
      </c>
      <c r="AE2">
        <f>matriceresult[[#This Row],[Title]]/matriceresult[[#This Row],[TOTAL]]</f>
        <v>0</v>
      </c>
      <c r="AF2" s="15">
        <f>SUM(matriceresult_PERCENTAGE[[#This Row],[Abstract]:[Title]])</f>
        <v>1</v>
      </c>
    </row>
    <row r="3" spans="1:32" x14ac:dyDescent="0.25">
      <c r="A3" s="1" t="s">
        <v>2056</v>
      </c>
      <c r="B3" s="1" t="s">
        <v>11</v>
      </c>
      <c r="D3" s="1" t="s">
        <v>2056</v>
      </c>
      <c r="E3">
        <v>0</v>
      </c>
      <c r="F3">
        <v>0</v>
      </c>
      <c r="G3">
        <v>0</v>
      </c>
      <c r="H3">
        <v>0</v>
      </c>
      <c r="I3">
        <v>0</v>
      </c>
      <c r="J3">
        <v>0</v>
      </c>
      <c r="K3">
        <v>6</v>
      </c>
      <c r="L3">
        <v>0</v>
      </c>
      <c r="M3">
        <v>9</v>
      </c>
      <c r="N3">
        <v>0</v>
      </c>
      <c r="O3">
        <v>0</v>
      </c>
      <c r="P3">
        <v>0</v>
      </c>
      <c r="Q3" s="7">
        <f>SUM(matriceresult[[#This Row],[Abstract]:[Title]])</f>
        <v>15</v>
      </c>
      <c r="S3" s="1" t="s">
        <v>2056</v>
      </c>
      <c r="T3">
        <f>matriceresult[[#This Row],[Abstract]]/matriceresult[[#This Row],[TOTAL]]</f>
        <v>0</v>
      </c>
      <c r="U3">
        <f>matriceresult[[#This Row],[Acknowledgments]]/matriceresult[[#This Row],[TOTAL]]</f>
        <v>0</v>
      </c>
      <c r="V3">
        <f>matriceresult[[#This Row],[Article (No section provide)]]/matriceresult[[#This Row],[TOTAL]]</f>
        <v>0</v>
      </c>
      <c r="W3">
        <f>matriceresult[[#This Row],[Case study]]/matriceresult[[#This Row],[TOTAL]]</f>
        <v>0</v>
      </c>
      <c r="X3">
        <f>matriceresult[[#This Row],[Conclusion]]/matriceresult[[#This Row],[TOTAL]]</f>
        <v>0</v>
      </c>
      <c r="Y3">
        <f>matriceresult[[#This Row],[Discussion]]/matriceresult[[#This Row],[TOTAL]]</f>
        <v>0</v>
      </c>
      <c r="Z3">
        <f>matriceresult[[#This Row],[Figure]]/matriceresult[[#This Row],[TOTAL]]</f>
        <v>0.4</v>
      </c>
      <c r="AA3">
        <f>matriceresult[[#This Row],[Introduction]]/matriceresult[[#This Row],[TOTAL]]</f>
        <v>0</v>
      </c>
      <c r="AB3">
        <f>matriceresult[[#This Row],[Methods]]/matriceresult[[#This Row],[TOTAL]]</f>
        <v>0.6</v>
      </c>
      <c r="AC3">
        <f>matriceresult[[#This Row],[Results]]/matriceresult[[#This Row],[TOTAL]]</f>
        <v>0</v>
      </c>
      <c r="AD3">
        <f>matriceresult[[#This Row],[Supplementary material]]/matriceresult[[#This Row],[TOTAL]]</f>
        <v>0</v>
      </c>
      <c r="AE3">
        <f>matriceresult[[#This Row],[Title]]/matriceresult[[#This Row],[TOTAL]]</f>
        <v>0</v>
      </c>
      <c r="AF3" s="15">
        <f>SUM(matriceresult_PERCENTAGE[[#This Row],[Abstract]:[Title]])</f>
        <v>1</v>
      </c>
    </row>
    <row r="4" spans="1:32" x14ac:dyDescent="0.25">
      <c r="A4" s="1" t="s">
        <v>2056</v>
      </c>
      <c r="B4" s="1" t="s">
        <v>11</v>
      </c>
      <c r="D4" s="1" t="s">
        <v>9</v>
      </c>
      <c r="E4">
        <v>0</v>
      </c>
      <c r="F4">
        <v>0</v>
      </c>
      <c r="G4">
        <v>0</v>
      </c>
      <c r="H4">
        <v>0</v>
      </c>
      <c r="I4">
        <v>0</v>
      </c>
      <c r="J4">
        <v>0</v>
      </c>
      <c r="K4">
        <v>0</v>
      </c>
      <c r="L4">
        <v>0</v>
      </c>
      <c r="M4">
        <v>1</v>
      </c>
      <c r="N4">
        <v>0</v>
      </c>
      <c r="O4">
        <v>0</v>
      </c>
      <c r="P4">
        <v>0</v>
      </c>
      <c r="Q4" s="7">
        <f>SUM(matriceresult[[#This Row],[Abstract]:[Title]])</f>
        <v>1</v>
      </c>
      <c r="S4" s="1" t="s">
        <v>9</v>
      </c>
      <c r="T4">
        <f>matriceresult[[#This Row],[Abstract]]/matriceresult[[#This Row],[TOTAL]]</f>
        <v>0</v>
      </c>
      <c r="U4">
        <f>matriceresult[[#This Row],[Acknowledgments]]/matriceresult[[#This Row],[TOTAL]]</f>
        <v>0</v>
      </c>
      <c r="V4">
        <f>matriceresult[[#This Row],[Article (No section provide)]]/matriceresult[[#This Row],[TOTAL]]</f>
        <v>0</v>
      </c>
      <c r="W4">
        <f>matriceresult[[#This Row],[Case study]]/matriceresult[[#This Row],[TOTAL]]</f>
        <v>0</v>
      </c>
      <c r="X4">
        <f>matriceresult[[#This Row],[Conclusion]]/matriceresult[[#This Row],[TOTAL]]</f>
        <v>0</v>
      </c>
      <c r="Y4">
        <f>matriceresult[[#This Row],[Discussion]]/matriceresult[[#This Row],[TOTAL]]</f>
        <v>0</v>
      </c>
      <c r="Z4">
        <f>matriceresult[[#This Row],[Figure]]/matriceresult[[#This Row],[TOTAL]]</f>
        <v>0</v>
      </c>
      <c r="AA4">
        <f>matriceresult[[#This Row],[Introduction]]/matriceresult[[#This Row],[TOTAL]]</f>
        <v>0</v>
      </c>
      <c r="AB4">
        <f>matriceresult[[#This Row],[Methods]]/matriceresult[[#This Row],[TOTAL]]</f>
        <v>1</v>
      </c>
      <c r="AC4">
        <f>matriceresult[[#This Row],[Results]]/matriceresult[[#This Row],[TOTAL]]</f>
        <v>0</v>
      </c>
      <c r="AD4">
        <f>matriceresult[[#This Row],[Supplementary material]]/matriceresult[[#This Row],[TOTAL]]</f>
        <v>0</v>
      </c>
      <c r="AE4">
        <f>matriceresult[[#This Row],[Title]]/matriceresult[[#This Row],[TOTAL]]</f>
        <v>0</v>
      </c>
      <c r="AF4" s="15">
        <f>SUM(matriceresult_PERCENTAGE[[#This Row],[Abstract]:[Title]])</f>
        <v>1</v>
      </c>
    </row>
    <row r="5" spans="1:32" x14ac:dyDescent="0.25">
      <c r="A5" s="1" t="s">
        <v>2056</v>
      </c>
      <c r="B5" s="1" t="s">
        <v>11</v>
      </c>
      <c r="D5" s="1" t="s">
        <v>2077</v>
      </c>
      <c r="E5">
        <v>0</v>
      </c>
      <c r="F5">
        <v>0</v>
      </c>
      <c r="G5">
        <v>0</v>
      </c>
      <c r="H5">
        <v>0</v>
      </c>
      <c r="I5">
        <v>0</v>
      </c>
      <c r="J5">
        <v>0</v>
      </c>
      <c r="K5">
        <v>0</v>
      </c>
      <c r="L5">
        <v>0</v>
      </c>
      <c r="M5">
        <v>1</v>
      </c>
      <c r="N5">
        <v>0</v>
      </c>
      <c r="O5">
        <v>0</v>
      </c>
      <c r="P5">
        <v>0</v>
      </c>
      <c r="Q5" s="7">
        <f>SUM(matriceresult[[#This Row],[Abstract]:[Title]])</f>
        <v>1</v>
      </c>
      <c r="S5" s="1" t="s">
        <v>2077</v>
      </c>
      <c r="T5">
        <f>matriceresult[[#This Row],[Abstract]]/matriceresult[[#This Row],[TOTAL]]</f>
        <v>0</v>
      </c>
      <c r="U5">
        <f>matriceresult[[#This Row],[Acknowledgments]]/matriceresult[[#This Row],[TOTAL]]</f>
        <v>0</v>
      </c>
      <c r="V5">
        <f>matriceresult[[#This Row],[Article (No section provide)]]/matriceresult[[#This Row],[TOTAL]]</f>
        <v>0</v>
      </c>
      <c r="W5">
        <f>matriceresult[[#This Row],[Case study]]/matriceresult[[#This Row],[TOTAL]]</f>
        <v>0</v>
      </c>
      <c r="X5">
        <f>matriceresult[[#This Row],[Conclusion]]/matriceresult[[#This Row],[TOTAL]]</f>
        <v>0</v>
      </c>
      <c r="Y5">
        <f>matriceresult[[#This Row],[Discussion]]/matriceresult[[#This Row],[TOTAL]]</f>
        <v>0</v>
      </c>
      <c r="Z5">
        <f>matriceresult[[#This Row],[Figure]]/matriceresult[[#This Row],[TOTAL]]</f>
        <v>0</v>
      </c>
      <c r="AA5">
        <f>matriceresult[[#This Row],[Introduction]]/matriceresult[[#This Row],[TOTAL]]</f>
        <v>0</v>
      </c>
      <c r="AB5">
        <f>matriceresult[[#This Row],[Methods]]/matriceresult[[#This Row],[TOTAL]]</f>
        <v>1</v>
      </c>
      <c r="AC5">
        <f>matriceresult[[#This Row],[Results]]/matriceresult[[#This Row],[TOTAL]]</f>
        <v>0</v>
      </c>
      <c r="AD5">
        <f>matriceresult[[#This Row],[Supplementary material]]/matriceresult[[#This Row],[TOTAL]]</f>
        <v>0</v>
      </c>
      <c r="AE5">
        <f>matriceresult[[#This Row],[Title]]/matriceresult[[#This Row],[TOTAL]]</f>
        <v>0</v>
      </c>
      <c r="AF5" s="15">
        <f>SUM(matriceresult_PERCENTAGE[[#This Row],[Abstract]:[Title]])</f>
        <v>1</v>
      </c>
    </row>
    <row r="6" spans="1:32" x14ac:dyDescent="0.25">
      <c r="A6" s="1" t="s">
        <v>2056</v>
      </c>
      <c r="B6" s="1" t="s">
        <v>11</v>
      </c>
      <c r="D6" s="1" t="s">
        <v>17</v>
      </c>
      <c r="E6">
        <v>0</v>
      </c>
      <c r="F6">
        <v>0</v>
      </c>
      <c r="G6">
        <v>0</v>
      </c>
      <c r="H6">
        <v>0</v>
      </c>
      <c r="I6">
        <v>0</v>
      </c>
      <c r="J6">
        <v>6</v>
      </c>
      <c r="K6">
        <v>0</v>
      </c>
      <c r="L6">
        <v>0</v>
      </c>
      <c r="M6">
        <v>0</v>
      </c>
      <c r="N6">
        <v>31</v>
      </c>
      <c r="O6">
        <v>3</v>
      </c>
      <c r="P6">
        <v>0</v>
      </c>
      <c r="Q6" s="7">
        <f>SUM(matriceresult[[#This Row],[Abstract]:[Title]])</f>
        <v>40</v>
      </c>
      <c r="S6" s="1" t="s">
        <v>17</v>
      </c>
      <c r="T6">
        <f>matriceresult[[#This Row],[Abstract]]/matriceresult[[#This Row],[TOTAL]]</f>
        <v>0</v>
      </c>
      <c r="U6">
        <f>matriceresult[[#This Row],[Acknowledgments]]/matriceresult[[#This Row],[TOTAL]]</f>
        <v>0</v>
      </c>
      <c r="V6">
        <f>matriceresult[[#This Row],[Article (No section provide)]]/matriceresult[[#This Row],[TOTAL]]</f>
        <v>0</v>
      </c>
      <c r="W6">
        <f>matriceresult[[#This Row],[Case study]]/matriceresult[[#This Row],[TOTAL]]</f>
        <v>0</v>
      </c>
      <c r="X6">
        <f>matriceresult[[#This Row],[Conclusion]]/matriceresult[[#This Row],[TOTAL]]</f>
        <v>0</v>
      </c>
      <c r="Y6">
        <f>matriceresult[[#This Row],[Discussion]]/matriceresult[[#This Row],[TOTAL]]</f>
        <v>0.15</v>
      </c>
      <c r="Z6">
        <f>matriceresult[[#This Row],[Figure]]/matriceresult[[#This Row],[TOTAL]]</f>
        <v>0</v>
      </c>
      <c r="AA6">
        <f>matriceresult[[#This Row],[Introduction]]/matriceresult[[#This Row],[TOTAL]]</f>
        <v>0</v>
      </c>
      <c r="AB6">
        <f>matriceresult[[#This Row],[Methods]]/matriceresult[[#This Row],[TOTAL]]</f>
        <v>0</v>
      </c>
      <c r="AC6">
        <f>matriceresult[[#This Row],[Results]]/matriceresult[[#This Row],[TOTAL]]</f>
        <v>0.77500000000000002</v>
      </c>
      <c r="AD6">
        <f>matriceresult[[#This Row],[Supplementary material]]/matriceresult[[#This Row],[TOTAL]]</f>
        <v>7.4999999999999997E-2</v>
      </c>
      <c r="AE6">
        <f>matriceresult[[#This Row],[Title]]/matriceresult[[#This Row],[TOTAL]]</f>
        <v>0</v>
      </c>
      <c r="AF6" s="15">
        <f>SUM(matriceresult_PERCENTAGE[[#This Row],[Abstract]:[Title]])</f>
        <v>1</v>
      </c>
    </row>
    <row r="7" spans="1:32" x14ac:dyDescent="0.25">
      <c r="A7" s="1" t="s">
        <v>2056</v>
      </c>
      <c r="B7" s="1" t="s">
        <v>11</v>
      </c>
      <c r="D7" s="1" t="s">
        <v>2082</v>
      </c>
      <c r="E7">
        <v>0</v>
      </c>
      <c r="F7">
        <v>0</v>
      </c>
      <c r="G7">
        <v>0</v>
      </c>
      <c r="H7">
        <v>0</v>
      </c>
      <c r="I7">
        <v>0</v>
      </c>
      <c r="J7">
        <v>0</v>
      </c>
      <c r="K7">
        <v>0</v>
      </c>
      <c r="L7">
        <v>0</v>
      </c>
      <c r="M7">
        <v>1</v>
      </c>
      <c r="N7">
        <v>0</v>
      </c>
      <c r="O7">
        <v>0</v>
      </c>
      <c r="P7">
        <v>0</v>
      </c>
      <c r="Q7" s="7">
        <f>SUM(matriceresult[[#This Row],[Abstract]:[Title]])</f>
        <v>1</v>
      </c>
      <c r="S7" s="1" t="s">
        <v>2082</v>
      </c>
      <c r="T7">
        <f>matriceresult[[#This Row],[Abstract]]/matriceresult[[#This Row],[TOTAL]]</f>
        <v>0</v>
      </c>
      <c r="U7">
        <f>matriceresult[[#This Row],[Acknowledgments]]/matriceresult[[#This Row],[TOTAL]]</f>
        <v>0</v>
      </c>
      <c r="V7">
        <f>matriceresult[[#This Row],[Article (No section provide)]]/matriceresult[[#This Row],[TOTAL]]</f>
        <v>0</v>
      </c>
      <c r="W7">
        <f>matriceresult[[#This Row],[Case study]]/matriceresult[[#This Row],[TOTAL]]</f>
        <v>0</v>
      </c>
      <c r="X7">
        <f>matriceresult[[#This Row],[Conclusion]]/matriceresult[[#This Row],[TOTAL]]</f>
        <v>0</v>
      </c>
      <c r="Y7">
        <f>matriceresult[[#This Row],[Discussion]]/matriceresult[[#This Row],[TOTAL]]</f>
        <v>0</v>
      </c>
      <c r="Z7">
        <f>matriceresult[[#This Row],[Figure]]/matriceresult[[#This Row],[TOTAL]]</f>
        <v>0</v>
      </c>
      <c r="AA7">
        <f>matriceresult[[#This Row],[Introduction]]/matriceresult[[#This Row],[TOTAL]]</f>
        <v>0</v>
      </c>
      <c r="AB7">
        <f>matriceresult[[#This Row],[Methods]]/matriceresult[[#This Row],[TOTAL]]</f>
        <v>1</v>
      </c>
      <c r="AC7">
        <f>matriceresult[[#This Row],[Results]]/matriceresult[[#This Row],[TOTAL]]</f>
        <v>0</v>
      </c>
      <c r="AD7">
        <f>matriceresult[[#This Row],[Supplementary material]]/matriceresult[[#This Row],[TOTAL]]</f>
        <v>0</v>
      </c>
      <c r="AE7">
        <f>matriceresult[[#This Row],[Title]]/matriceresult[[#This Row],[TOTAL]]</f>
        <v>0</v>
      </c>
      <c r="AF7" s="15">
        <f>SUM(matriceresult_PERCENTAGE[[#This Row],[Abstract]:[Title]])</f>
        <v>1</v>
      </c>
    </row>
    <row r="8" spans="1:32" x14ac:dyDescent="0.25">
      <c r="A8" s="1" t="s">
        <v>2056</v>
      </c>
      <c r="B8" s="1" t="s">
        <v>11</v>
      </c>
      <c r="D8" s="1" t="s">
        <v>1089</v>
      </c>
      <c r="E8">
        <v>0</v>
      </c>
      <c r="F8">
        <v>0</v>
      </c>
      <c r="G8">
        <v>0</v>
      </c>
      <c r="H8">
        <v>0</v>
      </c>
      <c r="I8">
        <v>0</v>
      </c>
      <c r="J8">
        <v>0</v>
      </c>
      <c r="K8">
        <v>0</v>
      </c>
      <c r="L8">
        <v>0</v>
      </c>
      <c r="M8">
        <v>1</v>
      </c>
      <c r="N8">
        <v>0</v>
      </c>
      <c r="O8">
        <v>0</v>
      </c>
      <c r="P8">
        <v>0</v>
      </c>
      <c r="Q8" s="7">
        <f>SUM(matriceresult[[#This Row],[Abstract]:[Title]])</f>
        <v>1</v>
      </c>
      <c r="S8" s="1" t="s">
        <v>1089</v>
      </c>
      <c r="T8">
        <f>matriceresult[[#This Row],[Abstract]]/matriceresult[[#This Row],[TOTAL]]</f>
        <v>0</v>
      </c>
      <c r="U8">
        <f>matriceresult[[#This Row],[Acknowledgments]]/matriceresult[[#This Row],[TOTAL]]</f>
        <v>0</v>
      </c>
      <c r="V8">
        <f>matriceresult[[#This Row],[Article (No section provide)]]/matriceresult[[#This Row],[TOTAL]]</f>
        <v>0</v>
      </c>
      <c r="W8">
        <f>matriceresult[[#This Row],[Case study]]/matriceresult[[#This Row],[TOTAL]]</f>
        <v>0</v>
      </c>
      <c r="X8">
        <f>matriceresult[[#This Row],[Conclusion]]/matriceresult[[#This Row],[TOTAL]]</f>
        <v>0</v>
      </c>
      <c r="Y8">
        <f>matriceresult[[#This Row],[Discussion]]/matriceresult[[#This Row],[TOTAL]]</f>
        <v>0</v>
      </c>
      <c r="Z8">
        <f>matriceresult[[#This Row],[Figure]]/matriceresult[[#This Row],[TOTAL]]</f>
        <v>0</v>
      </c>
      <c r="AA8">
        <f>matriceresult[[#This Row],[Introduction]]/matriceresult[[#This Row],[TOTAL]]</f>
        <v>0</v>
      </c>
      <c r="AB8">
        <f>matriceresult[[#This Row],[Methods]]/matriceresult[[#This Row],[TOTAL]]</f>
        <v>1</v>
      </c>
      <c r="AC8">
        <f>matriceresult[[#This Row],[Results]]/matriceresult[[#This Row],[TOTAL]]</f>
        <v>0</v>
      </c>
      <c r="AD8">
        <f>matriceresult[[#This Row],[Supplementary material]]/matriceresult[[#This Row],[TOTAL]]</f>
        <v>0</v>
      </c>
      <c r="AE8">
        <f>matriceresult[[#This Row],[Title]]/matriceresult[[#This Row],[TOTAL]]</f>
        <v>0</v>
      </c>
      <c r="AF8" s="15">
        <f>SUM(matriceresult_PERCENTAGE[[#This Row],[Abstract]:[Title]])</f>
        <v>1</v>
      </c>
    </row>
    <row r="9" spans="1:32" x14ac:dyDescent="0.25">
      <c r="A9" s="1" t="s">
        <v>2056</v>
      </c>
      <c r="B9" s="1" t="s">
        <v>11</v>
      </c>
      <c r="D9" s="1" t="s">
        <v>1093</v>
      </c>
      <c r="E9">
        <v>0</v>
      </c>
      <c r="F9">
        <v>0</v>
      </c>
      <c r="G9">
        <v>0</v>
      </c>
      <c r="H9">
        <v>0</v>
      </c>
      <c r="I9">
        <v>0</v>
      </c>
      <c r="J9">
        <v>7</v>
      </c>
      <c r="K9">
        <v>0</v>
      </c>
      <c r="L9">
        <v>2</v>
      </c>
      <c r="M9">
        <v>0</v>
      </c>
      <c r="N9">
        <v>0</v>
      </c>
      <c r="O9">
        <v>0</v>
      </c>
      <c r="P9">
        <v>0</v>
      </c>
      <c r="Q9" s="7">
        <f>SUM(matriceresult[[#This Row],[Abstract]:[Title]])</f>
        <v>9</v>
      </c>
      <c r="S9" s="1" t="s">
        <v>1093</v>
      </c>
      <c r="T9">
        <f>matriceresult[[#This Row],[Abstract]]/matriceresult[[#This Row],[TOTAL]]</f>
        <v>0</v>
      </c>
      <c r="U9">
        <f>matriceresult[[#This Row],[Acknowledgments]]/matriceresult[[#This Row],[TOTAL]]</f>
        <v>0</v>
      </c>
      <c r="V9">
        <f>matriceresult[[#This Row],[Article (No section provide)]]/matriceresult[[#This Row],[TOTAL]]</f>
        <v>0</v>
      </c>
      <c r="W9">
        <f>matriceresult[[#This Row],[Case study]]/matriceresult[[#This Row],[TOTAL]]</f>
        <v>0</v>
      </c>
      <c r="X9">
        <f>matriceresult[[#This Row],[Conclusion]]/matriceresult[[#This Row],[TOTAL]]</f>
        <v>0</v>
      </c>
      <c r="Y9">
        <f>matriceresult[[#This Row],[Discussion]]/matriceresult[[#This Row],[TOTAL]]</f>
        <v>0.77777777777777779</v>
      </c>
      <c r="Z9">
        <f>matriceresult[[#This Row],[Figure]]/matriceresult[[#This Row],[TOTAL]]</f>
        <v>0</v>
      </c>
      <c r="AA9">
        <f>matriceresult[[#This Row],[Introduction]]/matriceresult[[#This Row],[TOTAL]]</f>
        <v>0.22222222222222221</v>
      </c>
      <c r="AB9">
        <f>matriceresult[[#This Row],[Methods]]/matriceresult[[#This Row],[TOTAL]]</f>
        <v>0</v>
      </c>
      <c r="AC9">
        <f>matriceresult[[#This Row],[Results]]/matriceresult[[#This Row],[TOTAL]]</f>
        <v>0</v>
      </c>
      <c r="AD9">
        <f>matriceresult[[#This Row],[Supplementary material]]/matriceresult[[#This Row],[TOTAL]]</f>
        <v>0</v>
      </c>
      <c r="AE9">
        <f>matriceresult[[#This Row],[Title]]/matriceresult[[#This Row],[TOTAL]]</f>
        <v>0</v>
      </c>
      <c r="AF9" s="15">
        <f>SUM(matriceresult_PERCENTAGE[[#This Row],[Abstract]:[Title]])</f>
        <v>1</v>
      </c>
    </row>
    <row r="10" spans="1:32" x14ac:dyDescent="0.25">
      <c r="A10" s="1" t="s">
        <v>2056</v>
      </c>
      <c r="B10" s="1" t="s">
        <v>11</v>
      </c>
      <c r="D10" s="1" t="s">
        <v>45</v>
      </c>
      <c r="E10">
        <v>0</v>
      </c>
      <c r="F10">
        <v>0</v>
      </c>
      <c r="G10">
        <v>0</v>
      </c>
      <c r="H10">
        <v>0</v>
      </c>
      <c r="I10">
        <v>0</v>
      </c>
      <c r="J10">
        <v>0</v>
      </c>
      <c r="K10">
        <v>0</v>
      </c>
      <c r="L10">
        <v>0</v>
      </c>
      <c r="M10">
        <v>1</v>
      </c>
      <c r="N10">
        <v>3</v>
      </c>
      <c r="O10">
        <v>0</v>
      </c>
      <c r="P10">
        <v>0</v>
      </c>
      <c r="Q10" s="7">
        <f>SUM(matriceresult[[#This Row],[Abstract]:[Title]])</f>
        <v>4</v>
      </c>
      <c r="S10" s="1" t="s">
        <v>45</v>
      </c>
      <c r="T10">
        <f>matriceresult[[#This Row],[Abstract]]/matriceresult[[#This Row],[TOTAL]]</f>
        <v>0</v>
      </c>
      <c r="U10">
        <f>matriceresult[[#This Row],[Acknowledgments]]/matriceresult[[#This Row],[TOTAL]]</f>
        <v>0</v>
      </c>
      <c r="V10">
        <f>matriceresult[[#This Row],[Article (No section provide)]]/matriceresult[[#This Row],[TOTAL]]</f>
        <v>0</v>
      </c>
      <c r="W10">
        <f>matriceresult[[#This Row],[Case study]]/matriceresult[[#This Row],[TOTAL]]</f>
        <v>0</v>
      </c>
      <c r="X10">
        <f>matriceresult[[#This Row],[Conclusion]]/matriceresult[[#This Row],[TOTAL]]</f>
        <v>0</v>
      </c>
      <c r="Y10">
        <f>matriceresult[[#This Row],[Discussion]]/matriceresult[[#This Row],[TOTAL]]</f>
        <v>0</v>
      </c>
      <c r="Z10">
        <f>matriceresult[[#This Row],[Figure]]/matriceresult[[#This Row],[TOTAL]]</f>
        <v>0</v>
      </c>
      <c r="AA10">
        <f>matriceresult[[#This Row],[Introduction]]/matriceresult[[#This Row],[TOTAL]]</f>
        <v>0</v>
      </c>
      <c r="AB10">
        <f>matriceresult[[#This Row],[Methods]]/matriceresult[[#This Row],[TOTAL]]</f>
        <v>0.25</v>
      </c>
      <c r="AC10">
        <f>matriceresult[[#This Row],[Results]]/matriceresult[[#This Row],[TOTAL]]</f>
        <v>0.75</v>
      </c>
      <c r="AD10">
        <f>matriceresult[[#This Row],[Supplementary material]]/matriceresult[[#This Row],[TOTAL]]</f>
        <v>0</v>
      </c>
      <c r="AE10">
        <f>matriceresult[[#This Row],[Title]]/matriceresult[[#This Row],[TOTAL]]</f>
        <v>0</v>
      </c>
      <c r="AF10" s="15">
        <f>SUM(matriceresult_PERCENTAGE[[#This Row],[Abstract]:[Title]])</f>
        <v>1</v>
      </c>
    </row>
    <row r="11" spans="1:32" x14ac:dyDescent="0.25">
      <c r="A11" s="1" t="s">
        <v>2056</v>
      </c>
      <c r="B11" s="1" t="s">
        <v>11</v>
      </c>
      <c r="D11" s="1" t="s">
        <v>2086</v>
      </c>
      <c r="E11">
        <v>0</v>
      </c>
      <c r="F11">
        <v>0</v>
      </c>
      <c r="G11">
        <v>0</v>
      </c>
      <c r="H11">
        <v>0</v>
      </c>
      <c r="I11">
        <v>0</v>
      </c>
      <c r="J11">
        <v>0</v>
      </c>
      <c r="K11">
        <v>0</v>
      </c>
      <c r="L11">
        <v>0</v>
      </c>
      <c r="M11">
        <v>0</v>
      </c>
      <c r="N11">
        <v>0</v>
      </c>
      <c r="O11">
        <v>7</v>
      </c>
      <c r="P11">
        <v>0</v>
      </c>
      <c r="Q11" s="7">
        <f>SUM(matriceresult[[#This Row],[Abstract]:[Title]])</f>
        <v>7</v>
      </c>
      <c r="S11" s="1" t="s">
        <v>2086</v>
      </c>
      <c r="T11">
        <f>matriceresult[[#This Row],[Abstract]]/matriceresult[[#This Row],[TOTAL]]</f>
        <v>0</v>
      </c>
      <c r="U11">
        <f>matriceresult[[#This Row],[Acknowledgments]]/matriceresult[[#This Row],[TOTAL]]</f>
        <v>0</v>
      </c>
      <c r="V11">
        <f>matriceresult[[#This Row],[Article (No section provide)]]/matriceresult[[#This Row],[TOTAL]]</f>
        <v>0</v>
      </c>
      <c r="W11">
        <f>matriceresult[[#This Row],[Case study]]/matriceresult[[#This Row],[TOTAL]]</f>
        <v>0</v>
      </c>
      <c r="X11">
        <f>matriceresult[[#This Row],[Conclusion]]/matriceresult[[#This Row],[TOTAL]]</f>
        <v>0</v>
      </c>
      <c r="Y11">
        <f>matriceresult[[#This Row],[Discussion]]/matriceresult[[#This Row],[TOTAL]]</f>
        <v>0</v>
      </c>
      <c r="Z11">
        <f>matriceresult[[#This Row],[Figure]]/matriceresult[[#This Row],[TOTAL]]</f>
        <v>0</v>
      </c>
      <c r="AA11">
        <f>matriceresult[[#This Row],[Introduction]]/matriceresult[[#This Row],[TOTAL]]</f>
        <v>0</v>
      </c>
      <c r="AB11">
        <f>matriceresult[[#This Row],[Methods]]/matriceresult[[#This Row],[TOTAL]]</f>
        <v>0</v>
      </c>
      <c r="AC11">
        <f>matriceresult[[#This Row],[Results]]/matriceresult[[#This Row],[TOTAL]]</f>
        <v>0</v>
      </c>
      <c r="AD11">
        <f>matriceresult[[#This Row],[Supplementary material]]/matriceresult[[#This Row],[TOTAL]]</f>
        <v>1</v>
      </c>
      <c r="AE11">
        <f>matriceresult[[#This Row],[Title]]/matriceresult[[#This Row],[TOTAL]]</f>
        <v>0</v>
      </c>
      <c r="AF11" s="15">
        <f>SUM(matriceresult_PERCENTAGE[[#This Row],[Abstract]:[Title]])</f>
        <v>1</v>
      </c>
    </row>
    <row r="12" spans="1:32" x14ac:dyDescent="0.25">
      <c r="A12" s="1" t="s">
        <v>2056</v>
      </c>
      <c r="B12" s="1" t="s">
        <v>4</v>
      </c>
      <c r="D12" s="1" t="s">
        <v>2096</v>
      </c>
      <c r="E12">
        <v>0</v>
      </c>
      <c r="F12">
        <v>0</v>
      </c>
      <c r="G12">
        <v>0</v>
      </c>
      <c r="H12">
        <v>0</v>
      </c>
      <c r="I12">
        <v>0</v>
      </c>
      <c r="J12">
        <v>0</v>
      </c>
      <c r="K12">
        <v>4</v>
      </c>
      <c r="L12">
        <v>0</v>
      </c>
      <c r="M12">
        <v>0</v>
      </c>
      <c r="N12">
        <v>0</v>
      </c>
      <c r="O12">
        <v>0</v>
      </c>
      <c r="P12">
        <v>0</v>
      </c>
      <c r="Q12" s="7">
        <f>SUM(matriceresult[[#This Row],[Abstract]:[Title]])</f>
        <v>4</v>
      </c>
      <c r="S12" s="1" t="s">
        <v>2096</v>
      </c>
      <c r="T12">
        <f>matriceresult[[#This Row],[Abstract]]/matriceresult[[#This Row],[TOTAL]]</f>
        <v>0</v>
      </c>
      <c r="U12">
        <f>matriceresult[[#This Row],[Acknowledgments]]/matriceresult[[#This Row],[TOTAL]]</f>
        <v>0</v>
      </c>
      <c r="V12">
        <f>matriceresult[[#This Row],[Article (No section provide)]]/matriceresult[[#This Row],[TOTAL]]</f>
        <v>0</v>
      </c>
      <c r="W12">
        <f>matriceresult[[#This Row],[Case study]]/matriceresult[[#This Row],[TOTAL]]</f>
        <v>0</v>
      </c>
      <c r="X12">
        <f>matriceresult[[#This Row],[Conclusion]]/matriceresult[[#This Row],[TOTAL]]</f>
        <v>0</v>
      </c>
      <c r="Y12">
        <f>matriceresult[[#This Row],[Discussion]]/matriceresult[[#This Row],[TOTAL]]</f>
        <v>0</v>
      </c>
      <c r="Z12">
        <f>matriceresult[[#This Row],[Figure]]/matriceresult[[#This Row],[TOTAL]]</f>
        <v>1</v>
      </c>
      <c r="AA12">
        <f>matriceresult[[#This Row],[Introduction]]/matriceresult[[#This Row],[TOTAL]]</f>
        <v>0</v>
      </c>
      <c r="AB12">
        <f>matriceresult[[#This Row],[Methods]]/matriceresult[[#This Row],[TOTAL]]</f>
        <v>0</v>
      </c>
      <c r="AC12">
        <f>matriceresult[[#This Row],[Results]]/matriceresult[[#This Row],[TOTAL]]</f>
        <v>0</v>
      </c>
      <c r="AD12">
        <f>matriceresult[[#This Row],[Supplementary material]]/matriceresult[[#This Row],[TOTAL]]</f>
        <v>0</v>
      </c>
      <c r="AE12">
        <f>matriceresult[[#This Row],[Title]]/matriceresult[[#This Row],[TOTAL]]</f>
        <v>0</v>
      </c>
      <c r="AF12" s="15">
        <f>SUM(matriceresult_PERCENTAGE[[#This Row],[Abstract]:[Title]])</f>
        <v>1</v>
      </c>
    </row>
    <row r="13" spans="1:32" x14ac:dyDescent="0.25">
      <c r="A13" s="1" t="s">
        <v>2056</v>
      </c>
      <c r="B13" s="1" t="s">
        <v>4</v>
      </c>
      <c r="D13" s="1" t="s">
        <v>540</v>
      </c>
      <c r="E13">
        <v>0</v>
      </c>
      <c r="F13">
        <v>0</v>
      </c>
      <c r="G13">
        <v>0</v>
      </c>
      <c r="H13">
        <v>0</v>
      </c>
      <c r="I13">
        <v>0</v>
      </c>
      <c r="J13">
        <v>0</v>
      </c>
      <c r="K13">
        <v>0</v>
      </c>
      <c r="L13">
        <v>0</v>
      </c>
      <c r="M13">
        <v>4</v>
      </c>
      <c r="N13">
        <v>0</v>
      </c>
      <c r="O13">
        <v>0</v>
      </c>
      <c r="P13">
        <v>0</v>
      </c>
      <c r="Q13" s="7">
        <f>SUM(matriceresult[[#This Row],[Abstract]:[Title]])</f>
        <v>4</v>
      </c>
      <c r="S13" s="1" t="s">
        <v>540</v>
      </c>
      <c r="T13">
        <f>matriceresult[[#This Row],[Abstract]]/matriceresult[[#This Row],[TOTAL]]</f>
        <v>0</v>
      </c>
      <c r="U13">
        <f>matriceresult[[#This Row],[Acknowledgments]]/matriceresult[[#This Row],[TOTAL]]</f>
        <v>0</v>
      </c>
      <c r="V13">
        <f>matriceresult[[#This Row],[Article (No section provide)]]/matriceresult[[#This Row],[TOTAL]]</f>
        <v>0</v>
      </c>
      <c r="W13">
        <f>matriceresult[[#This Row],[Case study]]/matriceresult[[#This Row],[TOTAL]]</f>
        <v>0</v>
      </c>
      <c r="X13">
        <f>matriceresult[[#This Row],[Conclusion]]/matriceresult[[#This Row],[TOTAL]]</f>
        <v>0</v>
      </c>
      <c r="Y13">
        <f>matriceresult[[#This Row],[Discussion]]/matriceresult[[#This Row],[TOTAL]]</f>
        <v>0</v>
      </c>
      <c r="Z13">
        <f>matriceresult[[#This Row],[Figure]]/matriceresult[[#This Row],[TOTAL]]</f>
        <v>0</v>
      </c>
      <c r="AA13">
        <f>matriceresult[[#This Row],[Introduction]]/matriceresult[[#This Row],[TOTAL]]</f>
        <v>0</v>
      </c>
      <c r="AB13">
        <f>matriceresult[[#This Row],[Methods]]/matriceresult[[#This Row],[TOTAL]]</f>
        <v>1</v>
      </c>
      <c r="AC13">
        <f>matriceresult[[#This Row],[Results]]/matriceresult[[#This Row],[TOTAL]]</f>
        <v>0</v>
      </c>
      <c r="AD13">
        <f>matriceresult[[#This Row],[Supplementary material]]/matriceresult[[#This Row],[TOTAL]]</f>
        <v>0</v>
      </c>
      <c r="AE13">
        <f>matriceresult[[#This Row],[Title]]/matriceresult[[#This Row],[TOTAL]]</f>
        <v>0</v>
      </c>
      <c r="AF13" s="15">
        <f>SUM(matriceresult_PERCENTAGE[[#This Row],[Abstract]:[Title]])</f>
        <v>1</v>
      </c>
    </row>
    <row r="14" spans="1:32" x14ac:dyDescent="0.25">
      <c r="A14" s="1" t="s">
        <v>2056</v>
      </c>
      <c r="B14" s="1" t="s">
        <v>4</v>
      </c>
      <c r="D14" s="1" t="s">
        <v>53</v>
      </c>
      <c r="E14">
        <v>0</v>
      </c>
      <c r="F14">
        <v>0</v>
      </c>
      <c r="G14">
        <v>0</v>
      </c>
      <c r="H14">
        <v>0</v>
      </c>
      <c r="I14">
        <v>0</v>
      </c>
      <c r="J14">
        <v>0</v>
      </c>
      <c r="K14">
        <v>0</v>
      </c>
      <c r="L14">
        <v>0</v>
      </c>
      <c r="M14">
        <v>2</v>
      </c>
      <c r="N14">
        <v>0</v>
      </c>
      <c r="O14">
        <v>0</v>
      </c>
      <c r="P14">
        <v>0</v>
      </c>
      <c r="Q14" s="7">
        <f>SUM(matriceresult[[#This Row],[Abstract]:[Title]])</f>
        <v>2</v>
      </c>
      <c r="S14" s="1" t="s">
        <v>53</v>
      </c>
      <c r="T14">
        <f>matriceresult[[#This Row],[Abstract]]/matriceresult[[#This Row],[TOTAL]]</f>
        <v>0</v>
      </c>
      <c r="U14">
        <f>matriceresult[[#This Row],[Acknowledgments]]/matriceresult[[#This Row],[TOTAL]]</f>
        <v>0</v>
      </c>
      <c r="V14">
        <f>matriceresult[[#This Row],[Article (No section provide)]]/matriceresult[[#This Row],[TOTAL]]</f>
        <v>0</v>
      </c>
      <c r="W14">
        <f>matriceresult[[#This Row],[Case study]]/matriceresult[[#This Row],[TOTAL]]</f>
        <v>0</v>
      </c>
      <c r="X14">
        <f>matriceresult[[#This Row],[Conclusion]]/matriceresult[[#This Row],[TOTAL]]</f>
        <v>0</v>
      </c>
      <c r="Y14">
        <f>matriceresult[[#This Row],[Discussion]]/matriceresult[[#This Row],[TOTAL]]</f>
        <v>0</v>
      </c>
      <c r="Z14">
        <f>matriceresult[[#This Row],[Figure]]/matriceresult[[#This Row],[TOTAL]]</f>
        <v>0</v>
      </c>
      <c r="AA14">
        <f>matriceresult[[#This Row],[Introduction]]/matriceresult[[#This Row],[TOTAL]]</f>
        <v>0</v>
      </c>
      <c r="AB14">
        <f>matriceresult[[#This Row],[Methods]]/matriceresult[[#This Row],[TOTAL]]</f>
        <v>1</v>
      </c>
      <c r="AC14">
        <f>matriceresult[[#This Row],[Results]]/matriceresult[[#This Row],[TOTAL]]</f>
        <v>0</v>
      </c>
      <c r="AD14">
        <f>matriceresult[[#This Row],[Supplementary material]]/matriceresult[[#This Row],[TOTAL]]</f>
        <v>0</v>
      </c>
      <c r="AE14">
        <f>matriceresult[[#This Row],[Title]]/matriceresult[[#This Row],[TOTAL]]</f>
        <v>0</v>
      </c>
      <c r="AF14" s="15">
        <f>SUM(matriceresult_PERCENTAGE[[#This Row],[Abstract]:[Title]])</f>
        <v>1</v>
      </c>
    </row>
    <row r="15" spans="1:32" x14ac:dyDescent="0.25">
      <c r="A15" s="1" t="s">
        <v>2056</v>
      </c>
      <c r="B15" s="1" t="s">
        <v>4</v>
      </c>
      <c r="D15" s="1" t="s">
        <v>548</v>
      </c>
      <c r="E15">
        <v>0</v>
      </c>
      <c r="F15">
        <v>0</v>
      </c>
      <c r="G15">
        <v>6</v>
      </c>
      <c r="H15">
        <v>0</v>
      </c>
      <c r="I15">
        <v>0</v>
      </c>
      <c r="J15">
        <v>0</v>
      </c>
      <c r="K15">
        <v>0</v>
      </c>
      <c r="L15">
        <v>0</v>
      </c>
      <c r="M15">
        <v>0</v>
      </c>
      <c r="N15">
        <v>0</v>
      </c>
      <c r="O15">
        <v>0</v>
      </c>
      <c r="P15">
        <v>0</v>
      </c>
      <c r="Q15" s="7">
        <f>SUM(matriceresult[[#This Row],[Abstract]:[Title]])</f>
        <v>6</v>
      </c>
      <c r="S15" s="1" t="s">
        <v>548</v>
      </c>
      <c r="T15">
        <f>matriceresult[[#This Row],[Abstract]]/matriceresult[[#This Row],[TOTAL]]</f>
        <v>0</v>
      </c>
      <c r="U15">
        <f>matriceresult[[#This Row],[Acknowledgments]]/matriceresult[[#This Row],[TOTAL]]</f>
        <v>0</v>
      </c>
      <c r="V15">
        <f>matriceresult[[#This Row],[Article (No section provide)]]/matriceresult[[#This Row],[TOTAL]]</f>
        <v>1</v>
      </c>
      <c r="W15">
        <f>matriceresult[[#This Row],[Case study]]/matriceresult[[#This Row],[TOTAL]]</f>
        <v>0</v>
      </c>
      <c r="X15">
        <f>matriceresult[[#This Row],[Conclusion]]/matriceresult[[#This Row],[TOTAL]]</f>
        <v>0</v>
      </c>
      <c r="Y15">
        <f>matriceresult[[#This Row],[Discussion]]/matriceresult[[#This Row],[TOTAL]]</f>
        <v>0</v>
      </c>
      <c r="Z15">
        <f>matriceresult[[#This Row],[Figure]]/matriceresult[[#This Row],[TOTAL]]</f>
        <v>0</v>
      </c>
      <c r="AA15">
        <f>matriceresult[[#This Row],[Introduction]]/matriceresult[[#This Row],[TOTAL]]</f>
        <v>0</v>
      </c>
      <c r="AB15">
        <f>matriceresult[[#This Row],[Methods]]/matriceresult[[#This Row],[TOTAL]]</f>
        <v>0</v>
      </c>
      <c r="AC15">
        <f>matriceresult[[#This Row],[Results]]/matriceresult[[#This Row],[TOTAL]]</f>
        <v>0</v>
      </c>
      <c r="AD15">
        <f>matriceresult[[#This Row],[Supplementary material]]/matriceresult[[#This Row],[TOTAL]]</f>
        <v>0</v>
      </c>
      <c r="AE15">
        <f>matriceresult[[#This Row],[Title]]/matriceresult[[#This Row],[TOTAL]]</f>
        <v>0</v>
      </c>
      <c r="AF15" s="15">
        <f>SUM(matriceresult_PERCENTAGE[[#This Row],[Abstract]:[Title]])</f>
        <v>1</v>
      </c>
    </row>
    <row r="16" spans="1:32" x14ac:dyDescent="0.25">
      <c r="A16" s="1" t="s">
        <v>2056</v>
      </c>
      <c r="B16" s="1" t="s">
        <v>4</v>
      </c>
      <c r="D16" s="1" t="s">
        <v>378</v>
      </c>
      <c r="E16">
        <v>0</v>
      </c>
      <c r="F16">
        <v>0</v>
      </c>
      <c r="G16">
        <v>0</v>
      </c>
      <c r="H16">
        <v>0</v>
      </c>
      <c r="I16">
        <v>0</v>
      </c>
      <c r="J16">
        <v>0</v>
      </c>
      <c r="K16">
        <v>0</v>
      </c>
      <c r="L16">
        <v>1</v>
      </c>
      <c r="M16">
        <v>0</v>
      </c>
      <c r="N16">
        <v>0</v>
      </c>
      <c r="O16">
        <v>0</v>
      </c>
      <c r="P16">
        <v>0</v>
      </c>
      <c r="Q16" s="7">
        <f>SUM(matriceresult[[#This Row],[Abstract]:[Title]])</f>
        <v>1</v>
      </c>
      <c r="S16" s="1" t="s">
        <v>378</v>
      </c>
      <c r="T16">
        <f>matriceresult[[#This Row],[Abstract]]/matriceresult[[#This Row],[TOTAL]]</f>
        <v>0</v>
      </c>
      <c r="U16">
        <f>matriceresult[[#This Row],[Acknowledgments]]/matriceresult[[#This Row],[TOTAL]]</f>
        <v>0</v>
      </c>
      <c r="V16">
        <f>matriceresult[[#This Row],[Article (No section provide)]]/matriceresult[[#This Row],[TOTAL]]</f>
        <v>0</v>
      </c>
      <c r="W16">
        <f>matriceresult[[#This Row],[Case study]]/matriceresult[[#This Row],[TOTAL]]</f>
        <v>0</v>
      </c>
      <c r="X16">
        <f>matriceresult[[#This Row],[Conclusion]]/matriceresult[[#This Row],[TOTAL]]</f>
        <v>0</v>
      </c>
      <c r="Y16">
        <f>matriceresult[[#This Row],[Discussion]]/matriceresult[[#This Row],[TOTAL]]</f>
        <v>0</v>
      </c>
      <c r="Z16">
        <f>matriceresult[[#This Row],[Figure]]/matriceresult[[#This Row],[TOTAL]]</f>
        <v>0</v>
      </c>
      <c r="AA16">
        <f>matriceresult[[#This Row],[Introduction]]/matriceresult[[#This Row],[TOTAL]]</f>
        <v>1</v>
      </c>
      <c r="AB16">
        <f>matriceresult[[#This Row],[Methods]]/matriceresult[[#This Row],[TOTAL]]</f>
        <v>0</v>
      </c>
      <c r="AC16">
        <f>matriceresult[[#This Row],[Results]]/matriceresult[[#This Row],[TOTAL]]</f>
        <v>0</v>
      </c>
      <c r="AD16">
        <f>matriceresult[[#This Row],[Supplementary material]]/matriceresult[[#This Row],[TOTAL]]</f>
        <v>0</v>
      </c>
      <c r="AE16">
        <f>matriceresult[[#This Row],[Title]]/matriceresult[[#This Row],[TOTAL]]</f>
        <v>0</v>
      </c>
      <c r="AF16" s="15">
        <f>SUM(matriceresult_PERCENTAGE[[#This Row],[Abstract]:[Title]])</f>
        <v>1</v>
      </c>
    </row>
    <row r="17" spans="1:32" x14ac:dyDescent="0.25">
      <c r="A17" s="1" t="s">
        <v>2056</v>
      </c>
      <c r="B17" s="1" t="s">
        <v>4</v>
      </c>
      <c r="D17" s="1" t="s">
        <v>58</v>
      </c>
      <c r="E17">
        <v>3</v>
      </c>
      <c r="F17">
        <v>0</v>
      </c>
      <c r="G17">
        <v>0</v>
      </c>
      <c r="H17">
        <v>0</v>
      </c>
      <c r="I17">
        <v>0</v>
      </c>
      <c r="J17">
        <v>5</v>
      </c>
      <c r="K17">
        <v>0</v>
      </c>
      <c r="L17">
        <v>0</v>
      </c>
      <c r="M17">
        <v>3</v>
      </c>
      <c r="N17">
        <v>13</v>
      </c>
      <c r="O17">
        <v>0</v>
      </c>
      <c r="P17">
        <v>0</v>
      </c>
      <c r="Q17" s="7">
        <f>SUM(matriceresult[[#This Row],[Abstract]:[Title]])</f>
        <v>24</v>
      </c>
      <c r="S17" s="1" t="s">
        <v>58</v>
      </c>
      <c r="T17">
        <f>matriceresult[[#This Row],[Abstract]]/matriceresult[[#This Row],[TOTAL]]</f>
        <v>0.125</v>
      </c>
      <c r="U17">
        <f>matriceresult[[#This Row],[Acknowledgments]]/matriceresult[[#This Row],[TOTAL]]</f>
        <v>0</v>
      </c>
      <c r="V17">
        <f>matriceresult[[#This Row],[Article (No section provide)]]/matriceresult[[#This Row],[TOTAL]]</f>
        <v>0</v>
      </c>
      <c r="W17">
        <f>matriceresult[[#This Row],[Case study]]/matriceresult[[#This Row],[TOTAL]]</f>
        <v>0</v>
      </c>
      <c r="X17">
        <f>matriceresult[[#This Row],[Conclusion]]/matriceresult[[#This Row],[TOTAL]]</f>
        <v>0</v>
      </c>
      <c r="Y17">
        <f>matriceresult[[#This Row],[Discussion]]/matriceresult[[#This Row],[TOTAL]]</f>
        <v>0.20833333333333334</v>
      </c>
      <c r="Z17">
        <f>matriceresult[[#This Row],[Figure]]/matriceresult[[#This Row],[TOTAL]]</f>
        <v>0</v>
      </c>
      <c r="AA17">
        <f>matriceresult[[#This Row],[Introduction]]/matriceresult[[#This Row],[TOTAL]]</f>
        <v>0</v>
      </c>
      <c r="AB17">
        <f>matriceresult[[#This Row],[Methods]]/matriceresult[[#This Row],[TOTAL]]</f>
        <v>0.125</v>
      </c>
      <c r="AC17">
        <f>matriceresult[[#This Row],[Results]]/matriceresult[[#This Row],[TOTAL]]</f>
        <v>0.54166666666666663</v>
      </c>
      <c r="AD17">
        <f>matriceresult[[#This Row],[Supplementary material]]/matriceresult[[#This Row],[TOTAL]]</f>
        <v>0</v>
      </c>
      <c r="AE17">
        <f>matriceresult[[#This Row],[Title]]/matriceresult[[#This Row],[TOTAL]]</f>
        <v>0</v>
      </c>
      <c r="AF17" s="15">
        <f>SUM(matriceresult_PERCENTAGE[[#This Row],[Abstract]:[Title]])</f>
        <v>1</v>
      </c>
    </row>
    <row r="18" spans="1:32" x14ac:dyDescent="0.25">
      <c r="A18" s="1" t="s">
        <v>9</v>
      </c>
      <c r="B18" s="1" t="s">
        <v>11</v>
      </c>
      <c r="D18" s="1" t="s">
        <v>564</v>
      </c>
      <c r="E18">
        <v>0</v>
      </c>
      <c r="F18">
        <v>0</v>
      </c>
      <c r="G18">
        <v>0</v>
      </c>
      <c r="H18">
        <v>0</v>
      </c>
      <c r="I18">
        <v>0</v>
      </c>
      <c r="J18">
        <v>0</v>
      </c>
      <c r="K18">
        <v>0</v>
      </c>
      <c r="L18">
        <v>0</v>
      </c>
      <c r="M18">
        <v>1</v>
      </c>
      <c r="N18">
        <v>0</v>
      </c>
      <c r="O18">
        <v>0</v>
      </c>
      <c r="P18">
        <v>0</v>
      </c>
      <c r="Q18" s="7">
        <f>SUM(matriceresult[[#This Row],[Abstract]:[Title]])</f>
        <v>1</v>
      </c>
      <c r="S18" s="1" t="s">
        <v>564</v>
      </c>
      <c r="T18">
        <f>matriceresult[[#This Row],[Abstract]]/matriceresult[[#This Row],[TOTAL]]</f>
        <v>0</v>
      </c>
      <c r="U18">
        <f>matriceresult[[#This Row],[Acknowledgments]]/matriceresult[[#This Row],[TOTAL]]</f>
        <v>0</v>
      </c>
      <c r="V18">
        <f>matriceresult[[#This Row],[Article (No section provide)]]/matriceresult[[#This Row],[TOTAL]]</f>
        <v>0</v>
      </c>
      <c r="W18">
        <f>matriceresult[[#This Row],[Case study]]/matriceresult[[#This Row],[TOTAL]]</f>
        <v>0</v>
      </c>
      <c r="X18">
        <f>matriceresult[[#This Row],[Conclusion]]/matriceresult[[#This Row],[TOTAL]]</f>
        <v>0</v>
      </c>
      <c r="Y18">
        <f>matriceresult[[#This Row],[Discussion]]/matriceresult[[#This Row],[TOTAL]]</f>
        <v>0</v>
      </c>
      <c r="Z18">
        <f>matriceresult[[#This Row],[Figure]]/matriceresult[[#This Row],[TOTAL]]</f>
        <v>0</v>
      </c>
      <c r="AA18">
        <f>matriceresult[[#This Row],[Introduction]]/matriceresult[[#This Row],[TOTAL]]</f>
        <v>0</v>
      </c>
      <c r="AB18">
        <f>matriceresult[[#This Row],[Methods]]/matriceresult[[#This Row],[TOTAL]]</f>
        <v>1</v>
      </c>
      <c r="AC18">
        <f>matriceresult[[#This Row],[Results]]/matriceresult[[#This Row],[TOTAL]]</f>
        <v>0</v>
      </c>
      <c r="AD18">
        <f>matriceresult[[#This Row],[Supplementary material]]/matriceresult[[#This Row],[TOTAL]]</f>
        <v>0</v>
      </c>
      <c r="AE18">
        <f>matriceresult[[#This Row],[Title]]/matriceresult[[#This Row],[TOTAL]]</f>
        <v>0</v>
      </c>
      <c r="AF18" s="15">
        <f>SUM(matriceresult_PERCENTAGE[[#This Row],[Abstract]:[Title]])</f>
        <v>1</v>
      </c>
    </row>
    <row r="19" spans="1:32" x14ac:dyDescent="0.25">
      <c r="A19" s="1" t="s">
        <v>2077</v>
      </c>
      <c r="B19" s="1" t="s">
        <v>11</v>
      </c>
      <c r="D19" s="1" t="s">
        <v>1159</v>
      </c>
      <c r="E19">
        <v>0</v>
      </c>
      <c r="F19">
        <v>0</v>
      </c>
      <c r="G19">
        <v>0</v>
      </c>
      <c r="H19">
        <v>0</v>
      </c>
      <c r="I19">
        <v>0</v>
      </c>
      <c r="J19">
        <v>1</v>
      </c>
      <c r="K19">
        <v>0</v>
      </c>
      <c r="L19">
        <v>4</v>
      </c>
      <c r="M19">
        <v>0</v>
      </c>
      <c r="N19">
        <v>0</v>
      </c>
      <c r="O19">
        <v>0</v>
      </c>
      <c r="P19">
        <v>0</v>
      </c>
      <c r="Q19" s="7">
        <f>SUM(matriceresult[[#This Row],[Abstract]:[Title]])</f>
        <v>5</v>
      </c>
      <c r="S19" s="1" t="s">
        <v>1159</v>
      </c>
      <c r="T19">
        <f>matriceresult[[#This Row],[Abstract]]/matriceresult[[#This Row],[TOTAL]]</f>
        <v>0</v>
      </c>
      <c r="U19">
        <f>matriceresult[[#This Row],[Acknowledgments]]/matriceresult[[#This Row],[TOTAL]]</f>
        <v>0</v>
      </c>
      <c r="V19">
        <f>matriceresult[[#This Row],[Article (No section provide)]]/matriceresult[[#This Row],[TOTAL]]</f>
        <v>0</v>
      </c>
      <c r="W19">
        <f>matriceresult[[#This Row],[Case study]]/matriceresult[[#This Row],[TOTAL]]</f>
        <v>0</v>
      </c>
      <c r="X19">
        <f>matriceresult[[#This Row],[Conclusion]]/matriceresult[[#This Row],[TOTAL]]</f>
        <v>0</v>
      </c>
      <c r="Y19">
        <f>matriceresult[[#This Row],[Discussion]]/matriceresult[[#This Row],[TOTAL]]</f>
        <v>0.2</v>
      </c>
      <c r="Z19">
        <f>matriceresult[[#This Row],[Figure]]/matriceresult[[#This Row],[TOTAL]]</f>
        <v>0</v>
      </c>
      <c r="AA19">
        <f>matriceresult[[#This Row],[Introduction]]/matriceresult[[#This Row],[TOTAL]]</f>
        <v>0.8</v>
      </c>
      <c r="AB19">
        <f>matriceresult[[#This Row],[Methods]]/matriceresult[[#This Row],[TOTAL]]</f>
        <v>0</v>
      </c>
      <c r="AC19">
        <f>matriceresult[[#This Row],[Results]]/matriceresult[[#This Row],[TOTAL]]</f>
        <v>0</v>
      </c>
      <c r="AD19">
        <f>matriceresult[[#This Row],[Supplementary material]]/matriceresult[[#This Row],[TOTAL]]</f>
        <v>0</v>
      </c>
      <c r="AE19">
        <f>matriceresult[[#This Row],[Title]]/matriceresult[[#This Row],[TOTAL]]</f>
        <v>0</v>
      </c>
      <c r="AF19" s="15">
        <f>SUM(matriceresult_PERCENTAGE[[#This Row],[Abstract]:[Title]])</f>
        <v>1</v>
      </c>
    </row>
    <row r="20" spans="1:32" x14ac:dyDescent="0.25">
      <c r="A20" s="1" t="s">
        <v>17</v>
      </c>
      <c r="B20" s="1" t="s">
        <v>197</v>
      </c>
      <c r="D20" s="1" t="s">
        <v>829</v>
      </c>
      <c r="E20">
        <v>0</v>
      </c>
      <c r="F20">
        <v>0</v>
      </c>
      <c r="G20">
        <v>0</v>
      </c>
      <c r="H20">
        <v>0</v>
      </c>
      <c r="I20">
        <v>0</v>
      </c>
      <c r="J20">
        <v>0</v>
      </c>
      <c r="K20">
        <v>0</v>
      </c>
      <c r="L20">
        <v>0</v>
      </c>
      <c r="M20">
        <v>1</v>
      </c>
      <c r="N20">
        <v>6</v>
      </c>
      <c r="O20">
        <v>0</v>
      </c>
      <c r="P20">
        <v>0</v>
      </c>
      <c r="Q20" s="7">
        <f>SUM(matriceresult[[#This Row],[Abstract]:[Title]])</f>
        <v>7</v>
      </c>
      <c r="S20" s="1" t="s">
        <v>829</v>
      </c>
      <c r="T20">
        <f>matriceresult[[#This Row],[Abstract]]/matriceresult[[#This Row],[TOTAL]]</f>
        <v>0</v>
      </c>
      <c r="U20">
        <f>matriceresult[[#This Row],[Acknowledgments]]/matriceresult[[#This Row],[TOTAL]]</f>
        <v>0</v>
      </c>
      <c r="V20">
        <f>matriceresult[[#This Row],[Article (No section provide)]]/matriceresult[[#This Row],[TOTAL]]</f>
        <v>0</v>
      </c>
      <c r="W20">
        <f>matriceresult[[#This Row],[Case study]]/matriceresult[[#This Row],[TOTAL]]</f>
        <v>0</v>
      </c>
      <c r="X20">
        <f>matriceresult[[#This Row],[Conclusion]]/matriceresult[[#This Row],[TOTAL]]</f>
        <v>0</v>
      </c>
      <c r="Y20">
        <f>matriceresult[[#This Row],[Discussion]]/matriceresult[[#This Row],[TOTAL]]</f>
        <v>0</v>
      </c>
      <c r="Z20">
        <f>matriceresult[[#This Row],[Figure]]/matriceresult[[#This Row],[TOTAL]]</f>
        <v>0</v>
      </c>
      <c r="AA20">
        <f>matriceresult[[#This Row],[Introduction]]/matriceresult[[#This Row],[TOTAL]]</f>
        <v>0</v>
      </c>
      <c r="AB20">
        <f>matriceresult[[#This Row],[Methods]]/matriceresult[[#This Row],[TOTAL]]</f>
        <v>0.14285714285714285</v>
      </c>
      <c r="AC20">
        <f>matriceresult[[#This Row],[Results]]/matriceresult[[#This Row],[TOTAL]]</f>
        <v>0.8571428571428571</v>
      </c>
      <c r="AD20">
        <f>matriceresult[[#This Row],[Supplementary material]]/matriceresult[[#This Row],[TOTAL]]</f>
        <v>0</v>
      </c>
      <c r="AE20">
        <f>matriceresult[[#This Row],[Title]]/matriceresult[[#This Row],[TOTAL]]</f>
        <v>0</v>
      </c>
      <c r="AF20" s="15">
        <f>SUM(matriceresult_PERCENTAGE[[#This Row],[Abstract]:[Title]])</f>
        <v>1</v>
      </c>
    </row>
    <row r="21" spans="1:32" x14ac:dyDescent="0.25">
      <c r="A21" s="1" t="s">
        <v>17</v>
      </c>
      <c r="B21" s="1" t="s">
        <v>197</v>
      </c>
      <c r="D21" s="1" t="s">
        <v>569</v>
      </c>
      <c r="E21">
        <v>0</v>
      </c>
      <c r="F21">
        <v>0</v>
      </c>
      <c r="G21">
        <v>0</v>
      </c>
      <c r="H21">
        <v>0</v>
      </c>
      <c r="I21">
        <v>0</v>
      </c>
      <c r="J21">
        <v>0</v>
      </c>
      <c r="K21">
        <v>0</v>
      </c>
      <c r="L21">
        <v>0</v>
      </c>
      <c r="M21">
        <v>1</v>
      </c>
      <c r="N21">
        <v>0</v>
      </c>
      <c r="O21">
        <v>0</v>
      </c>
      <c r="P21">
        <v>0</v>
      </c>
      <c r="Q21" s="7">
        <f>SUM(matriceresult[[#This Row],[Abstract]:[Title]])</f>
        <v>1</v>
      </c>
      <c r="S21" s="1" t="s">
        <v>569</v>
      </c>
      <c r="T21">
        <f>matriceresult[[#This Row],[Abstract]]/matriceresult[[#This Row],[TOTAL]]</f>
        <v>0</v>
      </c>
      <c r="U21">
        <f>matriceresult[[#This Row],[Acknowledgments]]/matriceresult[[#This Row],[TOTAL]]</f>
        <v>0</v>
      </c>
      <c r="V21">
        <f>matriceresult[[#This Row],[Article (No section provide)]]/matriceresult[[#This Row],[TOTAL]]</f>
        <v>0</v>
      </c>
      <c r="W21">
        <f>matriceresult[[#This Row],[Case study]]/matriceresult[[#This Row],[TOTAL]]</f>
        <v>0</v>
      </c>
      <c r="X21">
        <f>matriceresult[[#This Row],[Conclusion]]/matriceresult[[#This Row],[TOTAL]]</f>
        <v>0</v>
      </c>
      <c r="Y21">
        <f>matriceresult[[#This Row],[Discussion]]/matriceresult[[#This Row],[TOTAL]]</f>
        <v>0</v>
      </c>
      <c r="Z21">
        <f>matriceresult[[#This Row],[Figure]]/matriceresult[[#This Row],[TOTAL]]</f>
        <v>0</v>
      </c>
      <c r="AA21">
        <f>matriceresult[[#This Row],[Introduction]]/matriceresult[[#This Row],[TOTAL]]</f>
        <v>0</v>
      </c>
      <c r="AB21">
        <f>matriceresult[[#This Row],[Methods]]/matriceresult[[#This Row],[TOTAL]]</f>
        <v>1</v>
      </c>
      <c r="AC21">
        <f>matriceresult[[#This Row],[Results]]/matriceresult[[#This Row],[TOTAL]]</f>
        <v>0</v>
      </c>
      <c r="AD21">
        <f>matriceresult[[#This Row],[Supplementary material]]/matriceresult[[#This Row],[TOTAL]]</f>
        <v>0</v>
      </c>
      <c r="AE21">
        <f>matriceresult[[#This Row],[Title]]/matriceresult[[#This Row],[TOTAL]]</f>
        <v>0</v>
      </c>
      <c r="AF21" s="15">
        <f>SUM(matriceresult_PERCENTAGE[[#This Row],[Abstract]:[Title]])</f>
        <v>1</v>
      </c>
    </row>
    <row r="22" spans="1:32" x14ac:dyDescent="0.25">
      <c r="A22" s="1" t="s">
        <v>17</v>
      </c>
      <c r="B22" s="1" t="s">
        <v>197</v>
      </c>
      <c r="D22" s="1" t="s">
        <v>833</v>
      </c>
      <c r="E22">
        <v>0</v>
      </c>
      <c r="F22">
        <v>0</v>
      </c>
      <c r="G22">
        <v>3</v>
      </c>
      <c r="H22">
        <v>0</v>
      </c>
      <c r="I22">
        <v>0</v>
      </c>
      <c r="J22">
        <v>0</v>
      </c>
      <c r="K22">
        <v>0</v>
      </c>
      <c r="L22">
        <v>0</v>
      </c>
      <c r="M22">
        <v>0</v>
      </c>
      <c r="N22">
        <v>0</v>
      </c>
      <c r="O22">
        <v>0</v>
      </c>
      <c r="P22">
        <v>0</v>
      </c>
      <c r="Q22" s="7">
        <f>SUM(matriceresult[[#This Row],[Abstract]:[Title]])</f>
        <v>3</v>
      </c>
      <c r="S22" s="1" t="s">
        <v>833</v>
      </c>
      <c r="T22">
        <f>matriceresult[[#This Row],[Abstract]]/matriceresult[[#This Row],[TOTAL]]</f>
        <v>0</v>
      </c>
      <c r="U22">
        <f>matriceresult[[#This Row],[Acknowledgments]]/matriceresult[[#This Row],[TOTAL]]</f>
        <v>0</v>
      </c>
      <c r="V22">
        <f>matriceresult[[#This Row],[Article (No section provide)]]/matriceresult[[#This Row],[TOTAL]]</f>
        <v>1</v>
      </c>
      <c r="W22">
        <f>matriceresult[[#This Row],[Case study]]/matriceresult[[#This Row],[TOTAL]]</f>
        <v>0</v>
      </c>
      <c r="X22">
        <f>matriceresult[[#This Row],[Conclusion]]/matriceresult[[#This Row],[TOTAL]]</f>
        <v>0</v>
      </c>
      <c r="Y22">
        <f>matriceresult[[#This Row],[Discussion]]/matriceresult[[#This Row],[TOTAL]]</f>
        <v>0</v>
      </c>
      <c r="Z22">
        <f>matriceresult[[#This Row],[Figure]]/matriceresult[[#This Row],[TOTAL]]</f>
        <v>0</v>
      </c>
      <c r="AA22">
        <f>matriceresult[[#This Row],[Introduction]]/matriceresult[[#This Row],[TOTAL]]</f>
        <v>0</v>
      </c>
      <c r="AB22">
        <f>matriceresult[[#This Row],[Methods]]/matriceresult[[#This Row],[TOTAL]]</f>
        <v>0</v>
      </c>
      <c r="AC22">
        <f>matriceresult[[#This Row],[Results]]/matriceresult[[#This Row],[TOTAL]]</f>
        <v>0</v>
      </c>
      <c r="AD22">
        <f>matriceresult[[#This Row],[Supplementary material]]/matriceresult[[#This Row],[TOTAL]]</f>
        <v>0</v>
      </c>
      <c r="AE22">
        <f>matriceresult[[#This Row],[Title]]/matriceresult[[#This Row],[TOTAL]]</f>
        <v>0</v>
      </c>
      <c r="AF22" s="15">
        <f>SUM(matriceresult_PERCENTAGE[[#This Row],[Abstract]:[Title]])</f>
        <v>1</v>
      </c>
    </row>
    <row r="23" spans="1:32" x14ac:dyDescent="0.25">
      <c r="A23" s="1" t="s">
        <v>17</v>
      </c>
      <c r="B23" s="1" t="s">
        <v>19</v>
      </c>
      <c r="D23" s="1" t="s">
        <v>382</v>
      </c>
      <c r="E23">
        <v>0</v>
      </c>
      <c r="F23">
        <v>0</v>
      </c>
      <c r="G23">
        <v>0</v>
      </c>
      <c r="H23">
        <v>0</v>
      </c>
      <c r="I23">
        <v>0</v>
      </c>
      <c r="J23">
        <v>3</v>
      </c>
      <c r="K23">
        <v>0</v>
      </c>
      <c r="L23">
        <v>0</v>
      </c>
      <c r="M23">
        <v>0</v>
      </c>
      <c r="N23">
        <v>4</v>
      </c>
      <c r="O23">
        <v>0</v>
      </c>
      <c r="P23">
        <v>0</v>
      </c>
      <c r="Q23" s="7">
        <f>SUM(matriceresult[[#This Row],[Abstract]:[Title]])</f>
        <v>7</v>
      </c>
      <c r="S23" s="1" t="s">
        <v>382</v>
      </c>
      <c r="T23">
        <f>matriceresult[[#This Row],[Abstract]]/matriceresult[[#This Row],[TOTAL]]</f>
        <v>0</v>
      </c>
      <c r="U23">
        <f>matriceresult[[#This Row],[Acknowledgments]]/matriceresult[[#This Row],[TOTAL]]</f>
        <v>0</v>
      </c>
      <c r="V23">
        <f>matriceresult[[#This Row],[Article (No section provide)]]/matriceresult[[#This Row],[TOTAL]]</f>
        <v>0</v>
      </c>
      <c r="W23">
        <f>matriceresult[[#This Row],[Case study]]/matriceresult[[#This Row],[TOTAL]]</f>
        <v>0</v>
      </c>
      <c r="X23">
        <f>matriceresult[[#This Row],[Conclusion]]/matriceresult[[#This Row],[TOTAL]]</f>
        <v>0</v>
      </c>
      <c r="Y23">
        <f>matriceresult[[#This Row],[Discussion]]/matriceresult[[#This Row],[TOTAL]]</f>
        <v>0.42857142857142855</v>
      </c>
      <c r="Z23">
        <f>matriceresult[[#This Row],[Figure]]/matriceresult[[#This Row],[TOTAL]]</f>
        <v>0</v>
      </c>
      <c r="AA23">
        <f>matriceresult[[#This Row],[Introduction]]/matriceresult[[#This Row],[TOTAL]]</f>
        <v>0</v>
      </c>
      <c r="AB23">
        <f>matriceresult[[#This Row],[Methods]]/matriceresult[[#This Row],[TOTAL]]</f>
        <v>0</v>
      </c>
      <c r="AC23">
        <f>matriceresult[[#This Row],[Results]]/matriceresult[[#This Row],[TOTAL]]</f>
        <v>0.5714285714285714</v>
      </c>
      <c r="AD23">
        <f>matriceresult[[#This Row],[Supplementary material]]/matriceresult[[#This Row],[TOTAL]]</f>
        <v>0</v>
      </c>
      <c r="AE23">
        <f>matriceresult[[#This Row],[Title]]/matriceresult[[#This Row],[TOTAL]]</f>
        <v>0</v>
      </c>
      <c r="AF23" s="15">
        <f>SUM(matriceresult_PERCENTAGE[[#This Row],[Abstract]:[Title]])</f>
        <v>1</v>
      </c>
    </row>
    <row r="24" spans="1:32" x14ac:dyDescent="0.25">
      <c r="A24" s="1" t="s">
        <v>17</v>
      </c>
      <c r="B24" s="1" t="s">
        <v>19</v>
      </c>
      <c r="D24" s="1" t="s">
        <v>73</v>
      </c>
      <c r="E24">
        <v>0</v>
      </c>
      <c r="F24">
        <v>0</v>
      </c>
      <c r="G24">
        <v>0</v>
      </c>
      <c r="H24">
        <v>0</v>
      </c>
      <c r="I24">
        <v>0</v>
      </c>
      <c r="J24">
        <v>0</v>
      </c>
      <c r="K24">
        <v>0</v>
      </c>
      <c r="L24">
        <v>2</v>
      </c>
      <c r="M24">
        <v>3</v>
      </c>
      <c r="N24">
        <v>0</v>
      </c>
      <c r="O24">
        <v>0</v>
      </c>
      <c r="P24">
        <v>0</v>
      </c>
      <c r="Q24" s="7">
        <f>SUM(matriceresult[[#This Row],[Abstract]:[Title]])</f>
        <v>5</v>
      </c>
      <c r="S24" s="1" t="s">
        <v>73</v>
      </c>
      <c r="T24">
        <f>matriceresult[[#This Row],[Abstract]]/matriceresult[[#This Row],[TOTAL]]</f>
        <v>0</v>
      </c>
      <c r="U24">
        <f>matriceresult[[#This Row],[Acknowledgments]]/matriceresult[[#This Row],[TOTAL]]</f>
        <v>0</v>
      </c>
      <c r="V24">
        <f>matriceresult[[#This Row],[Article (No section provide)]]/matriceresult[[#This Row],[TOTAL]]</f>
        <v>0</v>
      </c>
      <c r="W24">
        <f>matriceresult[[#This Row],[Case study]]/matriceresult[[#This Row],[TOTAL]]</f>
        <v>0</v>
      </c>
      <c r="X24">
        <f>matriceresult[[#This Row],[Conclusion]]/matriceresult[[#This Row],[TOTAL]]</f>
        <v>0</v>
      </c>
      <c r="Y24">
        <f>matriceresult[[#This Row],[Discussion]]/matriceresult[[#This Row],[TOTAL]]</f>
        <v>0</v>
      </c>
      <c r="Z24">
        <f>matriceresult[[#This Row],[Figure]]/matriceresult[[#This Row],[TOTAL]]</f>
        <v>0</v>
      </c>
      <c r="AA24">
        <f>matriceresult[[#This Row],[Introduction]]/matriceresult[[#This Row],[TOTAL]]</f>
        <v>0.4</v>
      </c>
      <c r="AB24">
        <f>matriceresult[[#This Row],[Methods]]/matriceresult[[#This Row],[TOTAL]]</f>
        <v>0.6</v>
      </c>
      <c r="AC24">
        <f>matriceresult[[#This Row],[Results]]/matriceresult[[#This Row],[TOTAL]]</f>
        <v>0</v>
      </c>
      <c r="AD24">
        <f>matriceresult[[#This Row],[Supplementary material]]/matriceresult[[#This Row],[TOTAL]]</f>
        <v>0</v>
      </c>
      <c r="AE24">
        <f>matriceresult[[#This Row],[Title]]/matriceresult[[#This Row],[TOTAL]]</f>
        <v>0</v>
      </c>
      <c r="AF24" s="15">
        <f>SUM(matriceresult_PERCENTAGE[[#This Row],[Abstract]:[Title]])</f>
        <v>1</v>
      </c>
    </row>
    <row r="25" spans="1:32" x14ac:dyDescent="0.25">
      <c r="A25" s="1" t="s">
        <v>17</v>
      </c>
      <c r="B25" s="1" t="s">
        <v>19</v>
      </c>
      <c r="D25" s="1" t="s">
        <v>1177</v>
      </c>
      <c r="E25">
        <v>0</v>
      </c>
      <c r="F25">
        <v>0</v>
      </c>
      <c r="G25">
        <v>0</v>
      </c>
      <c r="H25">
        <v>0</v>
      </c>
      <c r="I25">
        <v>0</v>
      </c>
      <c r="J25">
        <v>0</v>
      </c>
      <c r="K25">
        <v>0</v>
      </c>
      <c r="L25">
        <v>0</v>
      </c>
      <c r="M25">
        <v>2</v>
      </c>
      <c r="N25">
        <v>1</v>
      </c>
      <c r="O25">
        <v>0</v>
      </c>
      <c r="P25">
        <v>0</v>
      </c>
      <c r="Q25" s="7">
        <f>SUM(matriceresult[[#This Row],[Abstract]:[Title]])</f>
        <v>3</v>
      </c>
      <c r="S25" s="1" t="s">
        <v>1177</v>
      </c>
      <c r="T25">
        <f>matriceresult[[#This Row],[Abstract]]/matriceresult[[#This Row],[TOTAL]]</f>
        <v>0</v>
      </c>
      <c r="U25">
        <f>matriceresult[[#This Row],[Acknowledgments]]/matriceresult[[#This Row],[TOTAL]]</f>
        <v>0</v>
      </c>
      <c r="V25">
        <f>matriceresult[[#This Row],[Article (No section provide)]]/matriceresult[[#This Row],[TOTAL]]</f>
        <v>0</v>
      </c>
      <c r="W25">
        <f>matriceresult[[#This Row],[Case study]]/matriceresult[[#This Row],[TOTAL]]</f>
        <v>0</v>
      </c>
      <c r="X25">
        <f>matriceresult[[#This Row],[Conclusion]]/matriceresult[[#This Row],[TOTAL]]</f>
        <v>0</v>
      </c>
      <c r="Y25">
        <f>matriceresult[[#This Row],[Discussion]]/matriceresult[[#This Row],[TOTAL]]</f>
        <v>0</v>
      </c>
      <c r="Z25">
        <f>matriceresult[[#This Row],[Figure]]/matriceresult[[#This Row],[TOTAL]]</f>
        <v>0</v>
      </c>
      <c r="AA25">
        <f>matriceresult[[#This Row],[Introduction]]/matriceresult[[#This Row],[TOTAL]]</f>
        <v>0</v>
      </c>
      <c r="AB25">
        <f>matriceresult[[#This Row],[Methods]]/matriceresult[[#This Row],[TOTAL]]</f>
        <v>0.66666666666666663</v>
      </c>
      <c r="AC25">
        <f>matriceresult[[#This Row],[Results]]/matriceresult[[#This Row],[TOTAL]]</f>
        <v>0.33333333333333331</v>
      </c>
      <c r="AD25">
        <f>matriceresult[[#This Row],[Supplementary material]]/matriceresult[[#This Row],[TOTAL]]</f>
        <v>0</v>
      </c>
      <c r="AE25">
        <f>matriceresult[[#This Row],[Title]]/matriceresult[[#This Row],[TOTAL]]</f>
        <v>0</v>
      </c>
      <c r="AF25" s="15">
        <f>SUM(matriceresult_PERCENTAGE[[#This Row],[Abstract]:[Title]])</f>
        <v>1</v>
      </c>
    </row>
    <row r="26" spans="1:32" x14ac:dyDescent="0.25">
      <c r="A26" s="1" t="s">
        <v>17</v>
      </c>
      <c r="B26" s="1" t="s">
        <v>19</v>
      </c>
      <c r="D26" s="1" t="s">
        <v>1186</v>
      </c>
      <c r="E26">
        <v>0</v>
      </c>
      <c r="F26">
        <v>0</v>
      </c>
      <c r="G26">
        <v>4</v>
      </c>
      <c r="H26">
        <v>0</v>
      </c>
      <c r="I26">
        <v>0</v>
      </c>
      <c r="J26">
        <v>0</v>
      </c>
      <c r="K26">
        <v>0</v>
      </c>
      <c r="L26">
        <v>0</v>
      </c>
      <c r="M26">
        <v>0</v>
      </c>
      <c r="N26">
        <v>0</v>
      </c>
      <c r="O26">
        <v>0</v>
      </c>
      <c r="P26">
        <v>0</v>
      </c>
      <c r="Q26" s="7">
        <f>SUM(matriceresult[[#This Row],[Abstract]:[Title]])</f>
        <v>4</v>
      </c>
      <c r="S26" s="1" t="s">
        <v>1186</v>
      </c>
      <c r="T26">
        <f>matriceresult[[#This Row],[Abstract]]/matriceresult[[#This Row],[TOTAL]]</f>
        <v>0</v>
      </c>
      <c r="U26">
        <f>matriceresult[[#This Row],[Acknowledgments]]/matriceresult[[#This Row],[TOTAL]]</f>
        <v>0</v>
      </c>
      <c r="V26">
        <f>matriceresult[[#This Row],[Article (No section provide)]]/matriceresult[[#This Row],[TOTAL]]</f>
        <v>1</v>
      </c>
      <c r="W26">
        <f>matriceresult[[#This Row],[Case study]]/matriceresult[[#This Row],[TOTAL]]</f>
        <v>0</v>
      </c>
      <c r="X26">
        <f>matriceresult[[#This Row],[Conclusion]]/matriceresult[[#This Row],[TOTAL]]</f>
        <v>0</v>
      </c>
      <c r="Y26">
        <f>matriceresult[[#This Row],[Discussion]]/matriceresult[[#This Row],[TOTAL]]</f>
        <v>0</v>
      </c>
      <c r="Z26">
        <f>matriceresult[[#This Row],[Figure]]/matriceresult[[#This Row],[TOTAL]]</f>
        <v>0</v>
      </c>
      <c r="AA26">
        <f>matriceresult[[#This Row],[Introduction]]/matriceresult[[#This Row],[TOTAL]]</f>
        <v>0</v>
      </c>
      <c r="AB26">
        <f>matriceresult[[#This Row],[Methods]]/matriceresult[[#This Row],[TOTAL]]</f>
        <v>0</v>
      </c>
      <c r="AC26">
        <f>matriceresult[[#This Row],[Results]]/matriceresult[[#This Row],[TOTAL]]</f>
        <v>0</v>
      </c>
      <c r="AD26">
        <f>matriceresult[[#This Row],[Supplementary material]]/matriceresult[[#This Row],[TOTAL]]</f>
        <v>0</v>
      </c>
      <c r="AE26">
        <f>matriceresult[[#This Row],[Title]]/matriceresult[[#This Row],[TOTAL]]</f>
        <v>0</v>
      </c>
      <c r="AF26" s="15">
        <f>SUM(matriceresult_PERCENTAGE[[#This Row],[Abstract]:[Title]])</f>
        <v>1</v>
      </c>
    </row>
    <row r="27" spans="1:32" x14ac:dyDescent="0.25">
      <c r="A27" s="1" t="s">
        <v>17</v>
      </c>
      <c r="B27" s="1" t="s">
        <v>19</v>
      </c>
      <c r="D27" s="1" t="s">
        <v>573</v>
      </c>
      <c r="E27">
        <v>0</v>
      </c>
      <c r="F27">
        <v>0</v>
      </c>
      <c r="G27">
        <v>0</v>
      </c>
      <c r="H27">
        <v>0</v>
      </c>
      <c r="I27">
        <v>0</v>
      </c>
      <c r="J27">
        <v>0</v>
      </c>
      <c r="K27">
        <v>0</v>
      </c>
      <c r="L27">
        <v>0</v>
      </c>
      <c r="M27">
        <v>1</v>
      </c>
      <c r="N27">
        <v>0</v>
      </c>
      <c r="O27">
        <v>0</v>
      </c>
      <c r="P27">
        <v>0</v>
      </c>
      <c r="Q27" s="7">
        <f>SUM(matriceresult[[#This Row],[Abstract]:[Title]])</f>
        <v>1</v>
      </c>
      <c r="S27" s="1" t="s">
        <v>573</v>
      </c>
      <c r="T27">
        <f>matriceresult[[#This Row],[Abstract]]/matriceresult[[#This Row],[TOTAL]]</f>
        <v>0</v>
      </c>
      <c r="U27">
        <f>matriceresult[[#This Row],[Acknowledgments]]/matriceresult[[#This Row],[TOTAL]]</f>
        <v>0</v>
      </c>
      <c r="V27">
        <f>matriceresult[[#This Row],[Article (No section provide)]]/matriceresult[[#This Row],[TOTAL]]</f>
        <v>0</v>
      </c>
      <c r="W27">
        <f>matriceresult[[#This Row],[Case study]]/matriceresult[[#This Row],[TOTAL]]</f>
        <v>0</v>
      </c>
      <c r="X27">
        <f>matriceresult[[#This Row],[Conclusion]]/matriceresult[[#This Row],[TOTAL]]</f>
        <v>0</v>
      </c>
      <c r="Y27">
        <f>matriceresult[[#This Row],[Discussion]]/matriceresult[[#This Row],[TOTAL]]</f>
        <v>0</v>
      </c>
      <c r="Z27">
        <f>matriceresult[[#This Row],[Figure]]/matriceresult[[#This Row],[TOTAL]]</f>
        <v>0</v>
      </c>
      <c r="AA27">
        <f>matriceresult[[#This Row],[Introduction]]/matriceresult[[#This Row],[TOTAL]]</f>
        <v>0</v>
      </c>
      <c r="AB27">
        <f>matriceresult[[#This Row],[Methods]]/matriceresult[[#This Row],[TOTAL]]</f>
        <v>1</v>
      </c>
      <c r="AC27">
        <f>matriceresult[[#This Row],[Results]]/matriceresult[[#This Row],[TOTAL]]</f>
        <v>0</v>
      </c>
      <c r="AD27">
        <f>matriceresult[[#This Row],[Supplementary material]]/matriceresult[[#This Row],[TOTAL]]</f>
        <v>0</v>
      </c>
      <c r="AE27">
        <f>matriceresult[[#This Row],[Title]]/matriceresult[[#This Row],[TOTAL]]</f>
        <v>0</v>
      </c>
      <c r="AF27" s="15">
        <f>SUM(matriceresult_PERCENTAGE[[#This Row],[Abstract]:[Title]])</f>
        <v>1</v>
      </c>
    </row>
    <row r="28" spans="1:32" x14ac:dyDescent="0.25">
      <c r="A28" s="1" t="s">
        <v>17</v>
      </c>
      <c r="B28" s="1" t="s">
        <v>19</v>
      </c>
      <c r="D28" s="1" t="s">
        <v>577</v>
      </c>
      <c r="E28">
        <v>0</v>
      </c>
      <c r="F28">
        <v>0</v>
      </c>
      <c r="G28">
        <v>0</v>
      </c>
      <c r="H28">
        <v>0</v>
      </c>
      <c r="I28">
        <v>0</v>
      </c>
      <c r="J28">
        <v>0</v>
      </c>
      <c r="K28">
        <v>0</v>
      </c>
      <c r="L28">
        <v>0</v>
      </c>
      <c r="M28">
        <v>1</v>
      </c>
      <c r="N28">
        <v>0</v>
      </c>
      <c r="O28">
        <v>0</v>
      </c>
      <c r="P28">
        <v>0</v>
      </c>
      <c r="Q28" s="7">
        <f>SUM(matriceresult[[#This Row],[Abstract]:[Title]])</f>
        <v>1</v>
      </c>
      <c r="S28" s="1" t="s">
        <v>577</v>
      </c>
      <c r="T28">
        <f>matriceresult[[#This Row],[Abstract]]/matriceresult[[#This Row],[TOTAL]]</f>
        <v>0</v>
      </c>
      <c r="U28">
        <f>matriceresult[[#This Row],[Acknowledgments]]/matriceresult[[#This Row],[TOTAL]]</f>
        <v>0</v>
      </c>
      <c r="V28">
        <f>matriceresult[[#This Row],[Article (No section provide)]]/matriceresult[[#This Row],[TOTAL]]</f>
        <v>0</v>
      </c>
      <c r="W28">
        <f>matriceresult[[#This Row],[Case study]]/matriceresult[[#This Row],[TOTAL]]</f>
        <v>0</v>
      </c>
      <c r="X28">
        <f>matriceresult[[#This Row],[Conclusion]]/matriceresult[[#This Row],[TOTAL]]</f>
        <v>0</v>
      </c>
      <c r="Y28">
        <f>matriceresult[[#This Row],[Discussion]]/matriceresult[[#This Row],[TOTAL]]</f>
        <v>0</v>
      </c>
      <c r="Z28">
        <f>matriceresult[[#This Row],[Figure]]/matriceresult[[#This Row],[TOTAL]]</f>
        <v>0</v>
      </c>
      <c r="AA28">
        <f>matriceresult[[#This Row],[Introduction]]/matriceresult[[#This Row],[TOTAL]]</f>
        <v>0</v>
      </c>
      <c r="AB28">
        <f>matriceresult[[#This Row],[Methods]]/matriceresult[[#This Row],[TOTAL]]</f>
        <v>1</v>
      </c>
      <c r="AC28">
        <f>matriceresult[[#This Row],[Results]]/matriceresult[[#This Row],[TOTAL]]</f>
        <v>0</v>
      </c>
      <c r="AD28">
        <f>matriceresult[[#This Row],[Supplementary material]]/matriceresult[[#This Row],[TOTAL]]</f>
        <v>0</v>
      </c>
      <c r="AE28">
        <f>matriceresult[[#This Row],[Title]]/matriceresult[[#This Row],[TOTAL]]</f>
        <v>0</v>
      </c>
      <c r="AF28" s="15">
        <f>SUM(matriceresult_PERCENTAGE[[#This Row],[Abstract]:[Title]])</f>
        <v>1</v>
      </c>
    </row>
    <row r="29" spans="1:32" x14ac:dyDescent="0.25">
      <c r="A29" s="1" t="s">
        <v>17</v>
      </c>
      <c r="B29" s="1" t="s">
        <v>19</v>
      </c>
      <c r="D29" s="1" t="s">
        <v>83</v>
      </c>
      <c r="E29">
        <v>0</v>
      </c>
      <c r="F29">
        <v>0</v>
      </c>
      <c r="G29">
        <v>0</v>
      </c>
      <c r="H29">
        <v>0</v>
      </c>
      <c r="I29">
        <v>0</v>
      </c>
      <c r="J29">
        <v>0</v>
      </c>
      <c r="K29">
        <v>1</v>
      </c>
      <c r="L29">
        <v>0</v>
      </c>
      <c r="M29">
        <v>0</v>
      </c>
      <c r="N29">
        <v>0</v>
      </c>
      <c r="O29">
        <v>0</v>
      </c>
      <c r="P29">
        <v>0</v>
      </c>
      <c r="Q29" s="7">
        <f>SUM(matriceresult[[#This Row],[Abstract]:[Title]])</f>
        <v>1</v>
      </c>
      <c r="S29" s="1" t="s">
        <v>83</v>
      </c>
      <c r="T29">
        <f>matriceresult[[#This Row],[Abstract]]/matriceresult[[#This Row],[TOTAL]]</f>
        <v>0</v>
      </c>
      <c r="U29">
        <f>matriceresult[[#This Row],[Acknowledgments]]/matriceresult[[#This Row],[TOTAL]]</f>
        <v>0</v>
      </c>
      <c r="V29">
        <f>matriceresult[[#This Row],[Article (No section provide)]]/matriceresult[[#This Row],[TOTAL]]</f>
        <v>0</v>
      </c>
      <c r="W29">
        <f>matriceresult[[#This Row],[Case study]]/matriceresult[[#This Row],[TOTAL]]</f>
        <v>0</v>
      </c>
      <c r="X29">
        <f>matriceresult[[#This Row],[Conclusion]]/matriceresult[[#This Row],[TOTAL]]</f>
        <v>0</v>
      </c>
      <c r="Y29">
        <f>matriceresult[[#This Row],[Discussion]]/matriceresult[[#This Row],[TOTAL]]</f>
        <v>0</v>
      </c>
      <c r="Z29">
        <f>matriceresult[[#This Row],[Figure]]/matriceresult[[#This Row],[TOTAL]]</f>
        <v>1</v>
      </c>
      <c r="AA29">
        <f>matriceresult[[#This Row],[Introduction]]/matriceresult[[#This Row],[TOTAL]]</f>
        <v>0</v>
      </c>
      <c r="AB29">
        <f>matriceresult[[#This Row],[Methods]]/matriceresult[[#This Row],[TOTAL]]</f>
        <v>0</v>
      </c>
      <c r="AC29">
        <f>matriceresult[[#This Row],[Results]]/matriceresult[[#This Row],[TOTAL]]</f>
        <v>0</v>
      </c>
      <c r="AD29">
        <f>matriceresult[[#This Row],[Supplementary material]]/matriceresult[[#This Row],[TOTAL]]</f>
        <v>0</v>
      </c>
      <c r="AE29">
        <f>matriceresult[[#This Row],[Title]]/matriceresult[[#This Row],[TOTAL]]</f>
        <v>0</v>
      </c>
      <c r="AF29" s="15">
        <f>SUM(matriceresult_PERCENTAGE[[#This Row],[Abstract]:[Title]])</f>
        <v>1</v>
      </c>
    </row>
    <row r="30" spans="1:32" x14ac:dyDescent="0.25">
      <c r="A30" s="1" t="s">
        <v>17</v>
      </c>
      <c r="B30" s="1" t="s">
        <v>19</v>
      </c>
      <c r="D30" s="1" t="s">
        <v>2134</v>
      </c>
      <c r="E30">
        <v>0</v>
      </c>
      <c r="F30">
        <v>0</v>
      </c>
      <c r="G30">
        <v>0</v>
      </c>
      <c r="H30">
        <v>0</v>
      </c>
      <c r="I30">
        <v>0</v>
      </c>
      <c r="J30">
        <v>0</v>
      </c>
      <c r="K30">
        <v>0</v>
      </c>
      <c r="L30">
        <v>0</v>
      </c>
      <c r="M30">
        <v>2</v>
      </c>
      <c r="N30">
        <v>1</v>
      </c>
      <c r="O30">
        <v>0</v>
      </c>
      <c r="P30">
        <v>0</v>
      </c>
      <c r="Q30" s="7">
        <f>SUM(matriceresult[[#This Row],[Abstract]:[Title]])</f>
        <v>3</v>
      </c>
      <c r="S30" s="1" t="s">
        <v>2134</v>
      </c>
      <c r="T30">
        <f>matriceresult[[#This Row],[Abstract]]/matriceresult[[#This Row],[TOTAL]]</f>
        <v>0</v>
      </c>
      <c r="U30">
        <f>matriceresult[[#This Row],[Acknowledgments]]/matriceresult[[#This Row],[TOTAL]]</f>
        <v>0</v>
      </c>
      <c r="V30">
        <f>matriceresult[[#This Row],[Article (No section provide)]]/matriceresult[[#This Row],[TOTAL]]</f>
        <v>0</v>
      </c>
      <c r="W30">
        <f>matriceresult[[#This Row],[Case study]]/matriceresult[[#This Row],[TOTAL]]</f>
        <v>0</v>
      </c>
      <c r="X30">
        <f>matriceresult[[#This Row],[Conclusion]]/matriceresult[[#This Row],[TOTAL]]</f>
        <v>0</v>
      </c>
      <c r="Y30">
        <f>matriceresult[[#This Row],[Discussion]]/matriceresult[[#This Row],[TOTAL]]</f>
        <v>0</v>
      </c>
      <c r="Z30">
        <f>matriceresult[[#This Row],[Figure]]/matriceresult[[#This Row],[TOTAL]]</f>
        <v>0</v>
      </c>
      <c r="AA30">
        <f>matriceresult[[#This Row],[Introduction]]/matriceresult[[#This Row],[TOTAL]]</f>
        <v>0</v>
      </c>
      <c r="AB30">
        <f>matriceresult[[#This Row],[Methods]]/matriceresult[[#This Row],[TOTAL]]</f>
        <v>0.66666666666666663</v>
      </c>
      <c r="AC30">
        <f>matriceresult[[#This Row],[Results]]/matriceresult[[#This Row],[TOTAL]]</f>
        <v>0.33333333333333331</v>
      </c>
      <c r="AD30">
        <f>matriceresult[[#This Row],[Supplementary material]]/matriceresult[[#This Row],[TOTAL]]</f>
        <v>0</v>
      </c>
      <c r="AE30">
        <f>matriceresult[[#This Row],[Title]]/matriceresult[[#This Row],[TOTAL]]</f>
        <v>0</v>
      </c>
      <c r="AF30" s="15">
        <f>SUM(matriceresult_PERCENTAGE[[#This Row],[Abstract]:[Title]])</f>
        <v>1</v>
      </c>
    </row>
    <row r="31" spans="1:32" x14ac:dyDescent="0.25">
      <c r="A31" s="1" t="s">
        <v>17</v>
      </c>
      <c r="B31" s="1" t="s">
        <v>19</v>
      </c>
      <c r="D31" s="1" t="s">
        <v>87</v>
      </c>
      <c r="E31">
        <v>0</v>
      </c>
      <c r="F31">
        <v>0</v>
      </c>
      <c r="G31">
        <v>0</v>
      </c>
      <c r="H31">
        <v>0</v>
      </c>
      <c r="I31">
        <v>0</v>
      </c>
      <c r="J31">
        <v>0</v>
      </c>
      <c r="K31">
        <v>0</v>
      </c>
      <c r="L31">
        <v>0</v>
      </c>
      <c r="M31">
        <v>3</v>
      </c>
      <c r="N31">
        <v>16</v>
      </c>
      <c r="O31">
        <v>0</v>
      </c>
      <c r="P31">
        <v>0</v>
      </c>
      <c r="Q31" s="7">
        <f>SUM(matriceresult[[#This Row],[Abstract]:[Title]])</f>
        <v>19</v>
      </c>
      <c r="S31" s="1" t="s">
        <v>87</v>
      </c>
      <c r="T31">
        <f>matriceresult[[#This Row],[Abstract]]/matriceresult[[#This Row],[TOTAL]]</f>
        <v>0</v>
      </c>
      <c r="U31">
        <f>matriceresult[[#This Row],[Acknowledgments]]/matriceresult[[#This Row],[TOTAL]]</f>
        <v>0</v>
      </c>
      <c r="V31">
        <f>matriceresult[[#This Row],[Article (No section provide)]]/matriceresult[[#This Row],[TOTAL]]</f>
        <v>0</v>
      </c>
      <c r="W31">
        <f>matriceresult[[#This Row],[Case study]]/matriceresult[[#This Row],[TOTAL]]</f>
        <v>0</v>
      </c>
      <c r="X31">
        <f>matriceresult[[#This Row],[Conclusion]]/matriceresult[[#This Row],[TOTAL]]</f>
        <v>0</v>
      </c>
      <c r="Y31">
        <f>matriceresult[[#This Row],[Discussion]]/matriceresult[[#This Row],[TOTAL]]</f>
        <v>0</v>
      </c>
      <c r="Z31">
        <f>matriceresult[[#This Row],[Figure]]/matriceresult[[#This Row],[TOTAL]]</f>
        <v>0</v>
      </c>
      <c r="AA31">
        <f>matriceresult[[#This Row],[Introduction]]/matriceresult[[#This Row],[TOTAL]]</f>
        <v>0</v>
      </c>
      <c r="AB31">
        <f>matriceresult[[#This Row],[Methods]]/matriceresult[[#This Row],[TOTAL]]</f>
        <v>0.15789473684210525</v>
      </c>
      <c r="AC31">
        <f>matriceresult[[#This Row],[Results]]/matriceresult[[#This Row],[TOTAL]]</f>
        <v>0.84210526315789469</v>
      </c>
      <c r="AD31">
        <f>matriceresult[[#This Row],[Supplementary material]]/matriceresult[[#This Row],[TOTAL]]</f>
        <v>0</v>
      </c>
      <c r="AE31">
        <f>matriceresult[[#This Row],[Title]]/matriceresult[[#This Row],[TOTAL]]</f>
        <v>0</v>
      </c>
      <c r="AF31" s="15">
        <f>SUM(matriceresult_PERCENTAGE[[#This Row],[Abstract]:[Title]])</f>
        <v>1</v>
      </c>
    </row>
    <row r="32" spans="1:32" x14ac:dyDescent="0.25">
      <c r="A32" s="1" t="s">
        <v>17</v>
      </c>
      <c r="B32" s="1" t="s">
        <v>19</v>
      </c>
      <c r="D32" s="1" t="s">
        <v>2144</v>
      </c>
      <c r="E32">
        <v>0</v>
      </c>
      <c r="F32">
        <v>0</v>
      </c>
      <c r="G32">
        <v>0</v>
      </c>
      <c r="H32">
        <v>0</v>
      </c>
      <c r="I32">
        <v>0</v>
      </c>
      <c r="J32">
        <v>0</v>
      </c>
      <c r="K32">
        <v>0</v>
      </c>
      <c r="L32">
        <v>0</v>
      </c>
      <c r="M32">
        <v>0</v>
      </c>
      <c r="N32">
        <v>1</v>
      </c>
      <c r="O32">
        <v>0</v>
      </c>
      <c r="P32">
        <v>0</v>
      </c>
      <c r="Q32" s="7">
        <f>SUM(matriceresult[[#This Row],[Abstract]:[Title]])</f>
        <v>1</v>
      </c>
      <c r="S32" s="1" t="s">
        <v>2144</v>
      </c>
      <c r="T32">
        <f>matriceresult[[#This Row],[Abstract]]/matriceresult[[#This Row],[TOTAL]]</f>
        <v>0</v>
      </c>
      <c r="U32">
        <f>matriceresult[[#This Row],[Acknowledgments]]/matriceresult[[#This Row],[TOTAL]]</f>
        <v>0</v>
      </c>
      <c r="V32">
        <f>matriceresult[[#This Row],[Article (No section provide)]]/matriceresult[[#This Row],[TOTAL]]</f>
        <v>0</v>
      </c>
      <c r="W32">
        <f>matriceresult[[#This Row],[Case study]]/matriceresult[[#This Row],[TOTAL]]</f>
        <v>0</v>
      </c>
      <c r="X32">
        <f>matriceresult[[#This Row],[Conclusion]]/matriceresult[[#This Row],[TOTAL]]</f>
        <v>0</v>
      </c>
      <c r="Y32">
        <f>matriceresult[[#This Row],[Discussion]]/matriceresult[[#This Row],[TOTAL]]</f>
        <v>0</v>
      </c>
      <c r="Z32">
        <f>matriceresult[[#This Row],[Figure]]/matriceresult[[#This Row],[TOTAL]]</f>
        <v>0</v>
      </c>
      <c r="AA32">
        <f>matriceresult[[#This Row],[Introduction]]/matriceresult[[#This Row],[TOTAL]]</f>
        <v>0</v>
      </c>
      <c r="AB32">
        <f>matriceresult[[#This Row],[Methods]]/matriceresult[[#This Row],[TOTAL]]</f>
        <v>0</v>
      </c>
      <c r="AC32">
        <f>matriceresult[[#This Row],[Results]]/matriceresult[[#This Row],[TOTAL]]</f>
        <v>1</v>
      </c>
      <c r="AD32">
        <f>matriceresult[[#This Row],[Supplementary material]]/matriceresult[[#This Row],[TOTAL]]</f>
        <v>0</v>
      </c>
      <c r="AE32">
        <f>matriceresult[[#This Row],[Title]]/matriceresult[[#This Row],[TOTAL]]</f>
        <v>0</v>
      </c>
      <c r="AF32" s="15">
        <f>SUM(matriceresult_PERCENTAGE[[#This Row],[Abstract]:[Title]])</f>
        <v>1</v>
      </c>
    </row>
    <row r="33" spans="1:32" x14ac:dyDescent="0.25">
      <c r="A33" s="1" t="s">
        <v>17</v>
      </c>
      <c r="B33" s="1" t="s">
        <v>19</v>
      </c>
      <c r="D33" s="1" t="s">
        <v>2149</v>
      </c>
      <c r="E33">
        <v>0</v>
      </c>
      <c r="F33">
        <v>0</v>
      </c>
      <c r="G33">
        <v>0</v>
      </c>
      <c r="H33">
        <v>0</v>
      </c>
      <c r="I33">
        <v>0</v>
      </c>
      <c r="J33">
        <v>1</v>
      </c>
      <c r="K33">
        <v>0</v>
      </c>
      <c r="L33">
        <v>1</v>
      </c>
      <c r="M33">
        <v>0</v>
      </c>
      <c r="N33">
        <v>2</v>
      </c>
      <c r="O33">
        <v>0</v>
      </c>
      <c r="P33">
        <v>0</v>
      </c>
      <c r="Q33" s="7">
        <f>SUM(matriceresult[[#This Row],[Abstract]:[Title]])</f>
        <v>4</v>
      </c>
      <c r="S33" s="1" t="s">
        <v>2149</v>
      </c>
      <c r="T33">
        <f>matriceresult[[#This Row],[Abstract]]/matriceresult[[#This Row],[TOTAL]]</f>
        <v>0</v>
      </c>
      <c r="U33">
        <f>matriceresult[[#This Row],[Acknowledgments]]/matriceresult[[#This Row],[TOTAL]]</f>
        <v>0</v>
      </c>
      <c r="V33">
        <f>matriceresult[[#This Row],[Article (No section provide)]]/matriceresult[[#This Row],[TOTAL]]</f>
        <v>0</v>
      </c>
      <c r="W33">
        <f>matriceresult[[#This Row],[Case study]]/matriceresult[[#This Row],[TOTAL]]</f>
        <v>0</v>
      </c>
      <c r="X33">
        <f>matriceresult[[#This Row],[Conclusion]]/matriceresult[[#This Row],[TOTAL]]</f>
        <v>0</v>
      </c>
      <c r="Y33">
        <f>matriceresult[[#This Row],[Discussion]]/matriceresult[[#This Row],[TOTAL]]</f>
        <v>0.25</v>
      </c>
      <c r="Z33">
        <f>matriceresult[[#This Row],[Figure]]/matriceresult[[#This Row],[TOTAL]]</f>
        <v>0</v>
      </c>
      <c r="AA33">
        <f>matriceresult[[#This Row],[Introduction]]/matriceresult[[#This Row],[TOTAL]]</f>
        <v>0.25</v>
      </c>
      <c r="AB33">
        <f>matriceresult[[#This Row],[Methods]]/matriceresult[[#This Row],[TOTAL]]</f>
        <v>0</v>
      </c>
      <c r="AC33">
        <f>matriceresult[[#This Row],[Results]]/matriceresult[[#This Row],[TOTAL]]</f>
        <v>0.5</v>
      </c>
      <c r="AD33">
        <f>matriceresult[[#This Row],[Supplementary material]]/matriceresult[[#This Row],[TOTAL]]</f>
        <v>0</v>
      </c>
      <c r="AE33">
        <f>matriceresult[[#This Row],[Title]]/matriceresult[[#This Row],[TOTAL]]</f>
        <v>0</v>
      </c>
      <c r="AF33" s="15">
        <f>SUM(matriceresult_PERCENTAGE[[#This Row],[Abstract]:[Title]])</f>
        <v>1</v>
      </c>
    </row>
    <row r="34" spans="1:32" x14ac:dyDescent="0.25">
      <c r="A34" s="1" t="s">
        <v>17</v>
      </c>
      <c r="B34" s="1" t="s">
        <v>19</v>
      </c>
      <c r="D34" s="1" t="s">
        <v>2163</v>
      </c>
      <c r="E34">
        <v>0</v>
      </c>
      <c r="F34">
        <v>0</v>
      </c>
      <c r="G34">
        <v>0</v>
      </c>
      <c r="H34">
        <v>0</v>
      </c>
      <c r="I34">
        <v>0</v>
      </c>
      <c r="J34">
        <v>0</v>
      </c>
      <c r="K34">
        <v>0</v>
      </c>
      <c r="L34">
        <v>0</v>
      </c>
      <c r="M34">
        <v>0</v>
      </c>
      <c r="N34">
        <v>2</v>
      </c>
      <c r="O34">
        <v>0</v>
      </c>
      <c r="P34">
        <v>0</v>
      </c>
      <c r="Q34" s="7">
        <f>SUM(matriceresult[[#This Row],[Abstract]:[Title]])</f>
        <v>2</v>
      </c>
      <c r="S34" s="1" t="s">
        <v>2163</v>
      </c>
      <c r="T34">
        <f>matriceresult[[#This Row],[Abstract]]/matriceresult[[#This Row],[TOTAL]]</f>
        <v>0</v>
      </c>
      <c r="U34">
        <f>matriceresult[[#This Row],[Acknowledgments]]/matriceresult[[#This Row],[TOTAL]]</f>
        <v>0</v>
      </c>
      <c r="V34">
        <f>matriceresult[[#This Row],[Article (No section provide)]]/matriceresult[[#This Row],[TOTAL]]</f>
        <v>0</v>
      </c>
      <c r="W34">
        <f>matriceresult[[#This Row],[Case study]]/matriceresult[[#This Row],[TOTAL]]</f>
        <v>0</v>
      </c>
      <c r="X34">
        <f>matriceresult[[#This Row],[Conclusion]]/matriceresult[[#This Row],[TOTAL]]</f>
        <v>0</v>
      </c>
      <c r="Y34">
        <f>matriceresult[[#This Row],[Discussion]]/matriceresult[[#This Row],[TOTAL]]</f>
        <v>0</v>
      </c>
      <c r="Z34">
        <f>matriceresult[[#This Row],[Figure]]/matriceresult[[#This Row],[TOTAL]]</f>
        <v>0</v>
      </c>
      <c r="AA34">
        <f>matriceresult[[#This Row],[Introduction]]/matriceresult[[#This Row],[TOTAL]]</f>
        <v>0</v>
      </c>
      <c r="AB34">
        <f>matriceresult[[#This Row],[Methods]]/matriceresult[[#This Row],[TOTAL]]</f>
        <v>0</v>
      </c>
      <c r="AC34">
        <f>matriceresult[[#This Row],[Results]]/matriceresult[[#This Row],[TOTAL]]</f>
        <v>1</v>
      </c>
      <c r="AD34">
        <f>matriceresult[[#This Row],[Supplementary material]]/matriceresult[[#This Row],[TOTAL]]</f>
        <v>0</v>
      </c>
      <c r="AE34">
        <f>matriceresult[[#This Row],[Title]]/matriceresult[[#This Row],[TOTAL]]</f>
        <v>0</v>
      </c>
      <c r="AF34" s="15">
        <f>SUM(matriceresult_PERCENTAGE[[#This Row],[Abstract]:[Title]])</f>
        <v>1</v>
      </c>
    </row>
    <row r="35" spans="1:32" x14ac:dyDescent="0.25">
      <c r="A35" s="1" t="s">
        <v>17</v>
      </c>
      <c r="B35" s="1" t="s">
        <v>19</v>
      </c>
      <c r="D35" s="1" t="s">
        <v>586</v>
      </c>
      <c r="E35">
        <v>0</v>
      </c>
      <c r="F35">
        <v>0</v>
      </c>
      <c r="G35">
        <v>0</v>
      </c>
      <c r="H35">
        <v>0</v>
      </c>
      <c r="I35">
        <v>0</v>
      </c>
      <c r="J35">
        <v>0</v>
      </c>
      <c r="K35">
        <v>0</v>
      </c>
      <c r="L35">
        <v>0</v>
      </c>
      <c r="M35">
        <v>1</v>
      </c>
      <c r="N35">
        <v>0</v>
      </c>
      <c r="O35">
        <v>0</v>
      </c>
      <c r="P35">
        <v>0</v>
      </c>
      <c r="Q35" s="7">
        <f>SUM(matriceresult[[#This Row],[Abstract]:[Title]])</f>
        <v>1</v>
      </c>
      <c r="S35" s="1" t="s">
        <v>586</v>
      </c>
      <c r="T35">
        <f>matriceresult[[#This Row],[Abstract]]/matriceresult[[#This Row],[TOTAL]]</f>
        <v>0</v>
      </c>
      <c r="U35">
        <f>matriceresult[[#This Row],[Acknowledgments]]/matriceresult[[#This Row],[TOTAL]]</f>
        <v>0</v>
      </c>
      <c r="V35">
        <f>matriceresult[[#This Row],[Article (No section provide)]]/matriceresult[[#This Row],[TOTAL]]</f>
        <v>0</v>
      </c>
      <c r="W35">
        <f>matriceresult[[#This Row],[Case study]]/matriceresult[[#This Row],[TOTAL]]</f>
        <v>0</v>
      </c>
      <c r="X35">
        <f>matriceresult[[#This Row],[Conclusion]]/matriceresult[[#This Row],[TOTAL]]</f>
        <v>0</v>
      </c>
      <c r="Y35">
        <f>matriceresult[[#This Row],[Discussion]]/matriceresult[[#This Row],[TOTAL]]</f>
        <v>0</v>
      </c>
      <c r="Z35">
        <f>matriceresult[[#This Row],[Figure]]/matriceresult[[#This Row],[TOTAL]]</f>
        <v>0</v>
      </c>
      <c r="AA35">
        <f>matriceresult[[#This Row],[Introduction]]/matriceresult[[#This Row],[TOTAL]]</f>
        <v>0</v>
      </c>
      <c r="AB35">
        <f>matriceresult[[#This Row],[Methods]]/matriceresult[[#This Row],[TOTAL]]</f>
        <v>1</v>
      </c>
      <c r="AC35">
        <f>matriceresult[[#This Row],[Results]]/matriceresult[[#This Row],[TOTAL]]</f>
        <v>0</v>
      </c>
      <c r="AD35">
        <f>matriceresult[[#This Row],[Supplementary material]]/matriceresult[[#This Row],[TOTAL]]</f>
        <v>0</v>
      </c>
      <c r="AE35">
        <f>matriceresult[[#This Row],[Title]]/matriceresult[[#This Row],[TOTAL]]</f>
        <v>0</v>
      </c>
      <c r="AF35" s="15">
        <f>SUM(matriceresult_PERCENTAGE[[#This Row],[Abstract]:[Title]])</f>
        <v>1</v>
      </c>
    </row>
    <row r="36" spans="1:32" x14ac:dyDescent="0.25">
      <c r="A36" s="1" t="s">
        <v>17</v>
      </c>
      <c r="B36" s="1" t="s">
        <v>19</v>
      </c>
      <c r="D36" s="1" t="s">
        <v>92</v>
      </c>
      <c r="E36">
        <v>1</v>
      </c>
      <c r="F36">
        <v>0</v>
      </c>
      <c r="G36">
        <v>0</v>
      </c>
      <c r="H36">
        <v>0</v>
      </c>
      <c r="I36">
        <v>0</v>
      </c>
      <c r="J36">
        <v>6</v>
      </c>
      <c r="K36">
        <v>0</v>
      </c>
      <c r="L36">
        <v>0</v>
      </c>
      <c r="M36">
        <v>0</v>
      </c>
      <c r="N36">
        <v>1</v>
      </c>
      <c r="O36">
        <v>0</v>
      </c>
      <c r="P36">
        <v>1</v>
      </c>
      <c r="Q36" s="7">
        <f>SUM(matriceresult[[#This Row],[Abstract]:[Title]])</f>
        <v>9</v>
      </c>
      <c r="S36" s="1" t="s">
        <v>92</v>
      </c>
      <c r="T36">
        <f>matriceresult[[#This Row],[Abstract]]/matriceresult[[#This Row],[TOTAL]]</f>
        <v>0.1111111111111111</v>
      </c>
      <c r="U36">
        <f>matriceresult[[#This Row],[Acknowledgments]]/matriceresult[[#This Row],[TOTAL]]</f>
        <v>0</v>
      </c>
      <c r="V36">
        <f>matriceresult[[#This Row],[Article (No section provide)]]/matriceresult[[#This Row],[TOTAL]]</f>
        <v>0</v>
      </c>
      <c r="W36">
        <f>matriceresult[[#This Row],[Case study]]/matriceresult[[#This Row],[TOTAL]]</f>
        <v>0</v>
      </c>
      <c r="X36">
        <f>matriceresult[[#This Row],[Conclusion]]/matriceresult[[#This Row],[TOTAL]]</f>
        <v>0</v>
      </c>
      <c r="Y36">
        <f>matriceresult[[#This Row],[Discussion]]/matriceresult[[#This Row],[TOTAL]]</f>
        <v>0.66666666666666663</v>
      </c>
      <c r="Z36">
        <f>matriceresult[[#This Row],[Figure]]/matriceresult[[#This Row],[TOTAL]]</f>
        <v>0</v>
      </c>
      <c r="AA36">
        <f>matriceresult[[#This Row],[Introduction]]/matriceresult[[#This Row],[TOTAL]]</f>
        <v>0</v>
      </c>
      <c r="AB36">
        <f>matriceresult[[#This Row],[Methods]]/matriceresult[[#This Row],[TOTAL]]</f>
        <v>0</v>
      </c>
      <c r="AC36">
        <f>matriceresult[[#This Row],[Results]]/matriceresult[[#This Row],[TOTAL]]</f>
        <v>0.1111111111111111</v>
      </c>
      <c r="AD36">
        <f>matriceresult[[#This Row],[Supplementary material]]/matriceresult[[#This Row],[TOTAL]]</f>
        <v>0</v>
      </c>
      <c r="AE36">
        <f>matriceresult[[#This Row],[Title]]/matriceresult[[#This Row],[TOTAL]]</f>
        <v>0.1111111111111111</v>
      </c>
      <c r="AF36" s="15">
        <f>SUM(matriceresult_PERCENTAGE[[#This Row],[Abstract]:[Title]])</f>
        <v>1</v>
      </c>
    </row>
    <row r="37" spans="1:32" x14ac:dyDescent="0.25">
      <c r="A37" s="1" t="s">
        <v>17</v>
      </c>
      <c r="B37" s="1" t="s">
        <v>19</v>
      </c>
      <c r="D37" s="1" t="s">
        <v>99</v>
      </c>
      <c r="E37">
        <v>0</v>
      </c>
      <c r="F37">
        <v>0</v>
      </c>
      <c r="G37">
        <v>0</v>
      </c>
      <c r="H37">
        <v>0</v>
      </c>
      <c r="I37">
        <v>0</v>
      </c>
      <c r="J37">
        <v>0</v>
      </c>
      <c r="K37">
        <v>0</v>
      </c>
      <c r="L37">
        <v>0</v>
      </c>
      <c r="M37">
        <v>0</v>
      </c>
      <c r="N37">
        <v>1</v>
      </c>
      <c r="O37">
        <v>0</v>
      </c>
      <c r="P37">
        <v>0</v>
      </c>
      <c r="Q37" s="7">
        <f>SUM(matriceresult[[#This Row],[Abstract]:[Title]])</f>
        <v>1</v>
      </c>
      <c r="S37" s="1" t="s">
        <v>99</v>
      </c>
      <c r="T37">
        <f>matriceresult[[#This Row],[Abstract]]/matriceresult[[#This Row],[TOTAL]]</f>
        <v>0</v>
      </c>
      <c r="U37">
        <f>matriceresult[[#This Row],[Acknowledgments]]/matriceresult[[#This Row],[TOTAL]]</f>
        <v>0</v>
      </c>
      <c r="V37">
        <f>matriceresult[[#This Row],[Article (No section provide)]]/matriceresult[[#This Row],[TOTAL]]</f>
        <v>0</v>
      </c>
      <c r="W37">
        <f>matriceresult[[#This Row],[Case study]]/matriceresult[[#This Row],[TOTAL]]</f>
        <v>0</v>
      </c>
      <c r="X37">
        <f>matriceresult[[#This Row],[Conclusion]]/matriceresult[[#This Row],[TOTAL]]</f>
        <v>0</v>
      </c>
      <c r="Y37">
        <f>matriceresult[[#This Row],[Discussion]]/matriceresult[[#This Row],[TOTAL]]</f>
        <v>0</v>
      </c>
      <c r="Z37">
        <f>matriceresult[[#This Row],[Figure]]/matriceresult[[#This Row],[TOTAL]]</f>
        <v>0</v>
      </c>
      <c r="AA37">
        <f>matriceresult[[#This Row],[Introduction]]/matriceresult[[#This Row],[TOTAL]]</f>
        <v>0</v>
      </c>
      <c r="AB37">
        <f>matriceresult[[#This Row],[Methods]]/matriceresult[[#This Row],[TOTAL]]</f>
        <v>0</v>
      </c>
      <c r="AC37">
        <f>matriceresult[[#This Row],[Results]]/matriceresult[[#This Row],[TOTAL]]</f>
        <v>1</v>
      </c>
      <c r="AD37">
        <f>matriceresult[[#This Row],[Supplementary material]]/matriceresult[[#This Row],[TOTAL]]</f>
        <v>0</v>
      </c>
      <c r="AE37">
        <f>matriceresult[[#This Row],[Title]]/matriceresult[[#This Row],[TOTAL]]</f>
        <v>0</v>
      </c>
      <c r="AF37" s="15">
        <f>SUM(matriceresult_PERCENTAGE[[#This Row],[Abstract]:[Title]])</f>
        <v>1</v>
      </c>
    </row>
    <row r="38" spans="1:32" x14ac:dyDescent="0.25">
      <c r="A38" s="1" t="s">
        <v>17</v>
      </c>
      <c r="B38" s="1" t="s">
        <v>19</v>
      </c>
      <c r="D38" s="1" t="s">
        <v>2171</v>
      </c>
      <c r="E38">
        <v>0</v>
      </c>
      <c r="F38">
        <v>0</v>
      </c>
      <c r="G38">
        <v>0</v>
      </c>
      <c r="H38">
        <v>0</v>
      </c>
      <c r="I38">
        <v>0</v>
      </c>
      <c r="J38">
        <v>0</v>
      </c>
      <c r="K38">
        <v>0</v>
      </c>
      <c r="L38">
        <v>0</v>
      </c>
      <c r="M38">
        <v>1</v>
      </c>
      <c r="N38">
        <v>0</v>
      </c>
      <c r="O38">
        <v>0</v>
      </c>
      <c r="P38">
        <v>0</v>
      </c>
      <c r="Q38" s="7">
        <f>SUM(matriceresult[[#This Row],[Abstract]:[Title]])</f>
        <v>1</v>
      </c>
      <c r="S38" s="1" t="s">
        <v>2171</v>
      </c>
      <c r="T38">
        <f>matriceresult[[#This Row],[Abstract]]/matriceresult[[#This Row],[TOTAL]]</f>
        <v>0</v>
      </c>
      <c r="U38">
        <f>matriceresult[[#This Row],[Acknowledgments]]/matriceresult[[#This Row],[TOTAL]]</f>
        <v>0</v>
      </c>
      <c r="V38">
        <f>matriceresult[[#This Row],[Article (No section provide)]]/matriceresult[[#This Row],[TOTAL]]</f>
        <v>0</v>
      </c>
      <c r="W38">
        <f>matriceresult[[#This Row],[Case study]]/matriceresult[[#This Row],[TOTAL]]</f>
        <v>0</v>
      </c>
      <c r="X38">
        <f>matriceresult[[#This Row],[Conclusion]]/matriceresult[[#This Row],[TOTAL]]</f>
        <v>0</v>
      </c>
      <c r="Y38">
        <f>matriceresult[[#This Row],[Discussion]]/matriceresult[[#This Row],[TOTAL]]</f>
        <v>0</v>
      </c>
      <c r="Z38">
        <f>matriceresult[[#This Row],[Figure]]/matriceresult[[#This Row],[TOTAL]]</f>
        <v>0</v>
      </c>
      <c r="AA38">
        <f>matriceresult[[#This Row],[Introduction]]/matriceresult[[#This Row],[TOTAL]]</f>
        <v>0</v>
      </c>
      <c r="AB38">
        <f>matriceresult[[#This Row],[Methods]]/matriceresult[[#This Row],[TOTAL]]</f>
        <v>1</v>
      </c>
      <c r="AC38">
        <f>matriceresult[[#This Row],[Results]]/matriceresult[[#This Row],[TOTAL]]</f>
        <v>0</v>
      </c>
      <c r="AD38">
        <f>matriceresult[[#This Row],[Supplementary material]]/matriceresult[[#This Row],[TOTAL]]</f>
        <v>0</v>
      </c>
      <c r="AE38">
        <f>matriceresult[[#This Row],[Title]]/matriceresult[[#This Row],[TOTAL]]</f>
        <v>0</v>
      </c>
      <c r="AF38" s="15">
        <f>SUM(matriceresult_PERCENTAGE[[#This Row],[Abstract]:[Title]])</f>
        <v>1</v>
      </c>
    </row>
    <row r="39" spans="1:32" x14ac:dyDescent="0.25">
      <c r="A39" s="1" t="s">
        <v>17</v>
      </c>
      <c r="B39" s="1" t="s">
        <v>19</v>
      </c>
      <c r="D39" s="1" t="s">
        <v>393</v>
      </c>
      <c r="E39">
        <v>0</v>
      </c>
      <c r="F39">
        <v>0</v>
      </c>
      <c r="G39">
        <v>0</v>
      </c>
      <c r="H39">
        <v>0</v>
      </c>
      <c r="I39">
        <v>0</v>
      </c>
      <c r="J39">
        <v>0</v>
      </c>
      <c r="K39">
        <v>0</v>
      </c>
      <c r="L39">
        <v>2</v>
      </c>
      <c r="M39">
        <v>0</v>
      </c>
      <c r="N39">
        <v>0</v>
      </c>
      <c r="O39">
        <v>0</v>
      </c>
      <c r="P39">
        <v>0</v>
      </c>
      <c r="Q39" s="7">
        <f>SUM(matriceresult[[#This Row],[Abstract]:[Title]])</f>
        <v>2</v>
      </c>
      <c r="S39" s="1" t="s">
        <v>393</v>
      </c>
      <c r="T39">
        <f>matriceresult[[#This Row],[Abstract]]/matriceresult[[#This Row],[TOTAL]]</f>
        <v>0</v>
      </c>
      <c r="U39">
        <f>matriceresult[[#This Row],[Acknowledgments]]/matriceresult[[#This Row],[TOTAL]]</f>
        <v>0</v>
      </c>
      <c r="V39">
        <f>matriceresult[[#This Row],[Article (No section provide)]]/matriceresult[[#This Row],[TOTAL]]</f>
        <v>0</v>
      </c>
      <c r="W39">
        <f>matriceresult[[#This Row],[Case study]]/matriceresult[[#This Row],[TOTAL]]</f>
        <v>0</v>
      </c>
      <c r="X39">
        <f>matriceresult[[#This Row],[Conclusion]]/matriceresult[[#This Row],[TOTAL]]</f>
        <v>0</v>
      </c>
      <c r="Y39">
        <f>matriceresult[[#This Row],[Discussion]]/matriceresult[[#This Row],[TOTAL]]</f>
        <v>0</v>
      </c>
      <c r="Z39">
        <f>matriceresult[[#This Row],[Figure]]/matriceresult[[#This Row],[TOTAL]]</f>
        <v>0</v>
      </c>
      <c r="AA39">
        <f>matriceresult[[#This Row],[Introduction]]/matriceresult[[#This Row],[TOTAL]]</f>
        <v>1</v>
      </c>
      <c r="AB39">
        <f>matriceresult[[#This Row],[Methods]]/matriceresult[[#This Row],[TOTAL]]</f>
        <v>0</v>
      </c>
      <c r="AC39">
        <f>matriceresult[[#This Row],[Results]]/matriceresult[[#This Row],[TOTAL]]</f>
        <v>0</v>
      </c>
      <c r="AD39">
        <f>matriceresult[[#This Row],[Supplementary material]]/matriceresult[[#This Row],[TOTAL]]</f>
        <v>0</v>
      </c>
      <c r="AE39">
        <f>matriceresult[[#This Row],[Title]]/matriceresult[[#This Row],[TOTAL]]</f>
        <v>0</v>
      </c>
      <c r="AF39" s="15">
        <f>SUM(matriceresult_PERCENTAGE[[#This Row],[Abstract]:[Title]])</f>
        <v>1</v>
      </c>
    </row>
    <row r="40" spans="1:32" x14ac:dyDescent="0.25">
      <c r="A40" s="1" t="s">
        <v>17</v>
      </c>
      <c r="B40" s="1" t="s">
        <v>19</v>
      </c>
      <c r="D40" s="1" t="s">
        <v>400</v>
      </c>
      <c r="E40">
        <v>0</v>
      </c>
      <c r="F40">
        <v>0</v>
      </c>
      <c r="G40">
        <v>0</v>
      </c>
      <c r="H40">
        <v>0</v>
      </c>
      <c r="I40">
        <v>0</v>
      </c>
      <c r="J40">
        <v>0</v>
      </c>
      <c r="K40">
        <v>0</v>
      </c>
      <c r="L40">
        <v>2</v>
      </c>
      <c r="M40">
        <v>0</v>
      </c>
      <c r="N40">
        <v>6</v>
      </c>
      <c r="O40">
        <v>1</v>
      </c>
      <c r="P40">
        <v>0</v>
      </c>
      <c r="Q40" s="7">
        <f>SUM(matriceresult[[#This Row],[Abstract]:[Title]])</f>
        <v>9</v>
      </c>
      <c r="S40" s="1" t="s">
        <v>400</v>
      </c>
      <c r="T40">
        <f>matriceresult[[#This Row],[Abstract]]/matriceresult[[#This Row],[TOTAL]]</f>
        <v>0</v>
      </c>
      <c r="U40">
        <f>matriceresult[[#This Row],[Acknowledgments]]/matriceresult[[#This Row],[TOTAL]]</f>
        <v>0</v>
      </c>
      <c r="V40">
        <f>matriceresult[[#This Row],[Article (No section provide)]]/matriceresult[[#This Row],[TOTAL]]</f>
        <v>0</v>
      </c>
      <c r="W40">
        <f>matriceresult[[#This Row],[Case study]]/matriceresult[[#This Row],[TOTAL]]</f>
        <v>0</v>
      </c>
      <c r="X40">
        <f>matriceresult[[#This Row],[Conclusion]]/matriceresult[[#This Row],[TOTAL]]</f>
        <v>0</v>
      </c>
      <c r="Y40">
        <f>matriceresult[[#This Row],[Discussion]]/matriceresult[[#This Row],[TOTAL]]</f>
        <v>0</v>
      </c>
      <c r="Z40">
        <f>matriceresult[[#This Row],[Figure]]/matriceresult[[#This Row],[TOTAL]]</f>
        <v>0</v>
      </c>
      <c r="AA40">
        <f>matriceresult[[#This Row],[Introduction]]/matriceresult[[#This Row],[TOTAL]]</f>
        <v>0.22222222222222221</v>
      </c>
      <c r="AB40">
        <f>matriceresult[[#This Row],[Methods]]/matriceresult[[#This Row],[TOTAL]]</f>
        <v>0</v>
      </c>
      <c r="AC40">
        <f>matriceresult[[#This Row],[Results]]/matriceresult[[#This Row],[TOTAL]]</f>
        <v>0.66666666666666663</v>
      </c>
      <c r="AD40">
        <f>matriceresult[[#This Row],[Supplementary material]]/matriceresult[[#This Row],[TOTAL]]</f>
        <v>0.1111111111111111</v>
      </c>
      <c r="AE40">
        <f>matriceresult[[#This Row],[Title]]/matriceresult[[#This Row],[TOTAL]]</f>
        <v>0</v>
      </c>
      <c r="AF40" s="15">
        <f>SUM(matriceresult_PERCENTAGE[[#This Row],[Abstract]:[Title]])</f>
        <v>1</v>
      </c>
    </row>
    <row r="41" spans="1:32" x14ac:dyDescent="0.25">
      <c r="A41" s="1" t="s">
        <v>17</v>
      </c>
      <c r="B41" s="1" t="s">
        <v>19</v>
      </c>
      <c r="D41" s="1" t="s">
        <v>592</v>
      </c>
      <c r="E41">
        <v>0</v>
      </c>
      <c r="F41">
        <v>0</v>
      </c>
      <c r="G41">
        <v>0</v>
      </c>
      <c r="H41">
        <v>0</v>
      </c>
      <c r="I41">
        <v>0</v>
      </c>
      <c r="J41">
        <v>0</v>
      </c>
      <c r="K41">
        <v>1</v>
      </c>
      <c r="L41">
        <v>0</v>
      </c>
      <c r="M41">
        <v>11</v>
      </c>
      <c r="N41">
        <v>0</v>
      </c>
      <c r="O41">
        <v>0</v>
      </c>
      <c r="P41">
        <v>0</v>
      </c>
      <c r="Q41" s="7">
        <f>SUM(matriceresult[[#This Row],[Abstract]:[Title]])</f>
        <v>12</v>
      </c>
      <c r="S41" s="1" t="s">
        <v>592</v>
      </c>
      <c r="T41">
        <f>matriceresult[[#This Row],[Abstract]]/matriceresult[[#This Row],[TOTAL]]</f>
        <v>0</v>
      </c>
      <c r="U41">
        <f>matriceresult[[#This Row],[Acknowledgments]]/matriceresult[[#This Row],[TOTAL]]</f>
        <v>0</v>
      </c>
      <c r="V41">
        <f>matriceresult[[#This Row],[Article (No section provide)]]/matriceresult[[#This Row],[TOTAL]]</f>
        <v>0</v>
      </c>
      <c r="W41">
        <f>matriceresult[[#This Row],[Case study]]/matriceresult[[#This Row],[TOTAL]]</f>
        <v>0</v>
      </c>
      <c r="X41">
        <f>matriceresult[[#This Row],[Conclusion]]/matriceresult[[#This Row],[TOTAL]]</f>
        <v>0</v>
      </c>
      <c r="Y41">
        <f>matriceresult[[#This Row],[Discussion]]/matriceresult[[#This Row],[TOTAL]]</f>
        <v>0</v>
      </c>
      <c r="Z41">
        <f>matriceresult[[#This Row],[Figure]]/matriceresult[[#This Row],[TOTAL]]</f>
        <v>8.3333333333333329E-2</v>
      </c>
      <c r="AA41">
        <f>matriceresult[[#This Row],[Introduction]]/matriceresult[[#This Row],[TOTAL]]</f>
        <v>0</v>
      </c>
      <c r="AB41">
        <f>matriceresult[[#This Row],[Methods]]/matriceresult[[#This Row],[TOTAL]]</f>
        <v>0.91666666666666663</v>
      </c>
      <c r="AC41">
        <f>matriceresult[[#This Row],[Results]]/matriceresult[[#This Row],[TOTAL]]</f>
        <v>0</v>
      </c>
      <c r="AD41">
        <f>matriceresult[[#This Row],[Supplementary material]]/matriceresult[[#This Row],[TOTAL]]</f>
        <v>0</v>
      </c>
      <c r="AE41">
        <f>matriceresult[[#This Row],[Title]]/matriceresult[[#This Row],[TOTAL]]</f>
        <v>0</v>
      </c>
      <c r="AF41" s="15">
        <f>SUM(matriceresult_PERCENTAGE[[#This Row],[Abstract]:[Title]])</f>
        <v>1</v>
      </c>
    </row>
    <row r="42" spans="1:32" x14ac:dyDescent="0.25">
      <c r="A42" s="1" t="s">
        <v>17</v>
      </c>
      <c r="B42" s="1" t="s">
        <v>19</v>
      </c>
      <c r="D42" s="1" t="s">
        <v>406</v>
      </c>
      <c r="E42">
        <v>0</v>
      </c>
      <c r="F42">
        <v>0</v>
      </c>
      <c r="G42">
        <v>0</v>
      </c>
      <c r="H42">
        <v>0</v>
      </c>
      <c r="I42">
        <v>0</v>
      </c>
      <c r="J42">
        <v>1</v>
      </c>
      <c r="K42">
        <v>0</v>
      </c>
      <c r="L42">
        <v>0</v>
      </c>
      <c r="M42">
        <v>0</v>
      </c>
      <c r="N42">
        <v>10</v>
      </c>
      <c r="O42">
        <v>0</v>
      </c>
      <c r="P42">
        <v>0</v>
      </c>
      <c r="Q42" s="7">
        <f>SUM(matriceresult[[#This Row],[Abstract]:[Title]])</f>
        <v>11</v>
      </c>
      <c r="S42" s="1" t="s">
        <v>406</v>
      </c>
      <c r="T42">
        <f>matriceresult[[#This Row],[Abstract]]/matriceresult[[#This Row],[TOTAL]]</f>
        <v>0</v>
      </c>
      <c r="U42">
        <f>matriceresult[[#This Row],[Acknowledgments]]/matriceresult[[#This Row],[TOTAL]]</f>
        <v>0</v>
      </c>
      <c r="V42">
        <f>matriceresult[[#This Row],[Article (No section provide)]]/matriceresult[[#This Row],[TOTAL]]</f>
        <v>0</v>
      </c>
      <c r="W42">
        <f>matriceresult[[#This Row],[Case study]]/matriceresult[[#This Row],[TOTAL]]</f>
        <v>0</v>
      </c>
      <c r="X42">
        <f>matriceresult[[#This Row],[Conclusion]]/matriceresult[[#This Row],[TOTAL]]</f>
        <v>0</v>
      </c>
      <c r="Y42">
        <f>matriceresult[[#This Row],[Discussion]]/matriceresult[[#This Row],[TOTAL]]</f>
        <v>9.0909090909090912E-2</v>
      </c>
      <c r="Z42">
        <f>matriceresult[[#This Row],[Figure]]/matriceresult[[#This Row],[TOTAL]]</f>
        <v>0</v>
      </c>
      <c r="AA42">
        <f>matriceresult[[#This Row],[Introduction]]/matriceresult[[#This Row],[TOTAL]]</f>
        <v>0</v>
      </c>
      <c r="AB42">
        <f>matriceresult[[#This Row],[Methods]]/matriceresult[[#This Row],[TOTAL]]</f>
        <v>0</v>
      </c>
      <c r="AC42">
        <f>matriceresult[[#This Row],[Results]]/matriceresult[[#This Row],[TOTAL]]</f>
        <v>0.90909090909090906</v>
      </c>
      <c r="AD42">
        <f>matriceresult[[#This Row],[Supplementary material]]/matriceresult[[#This Row],[TOTAL]]</f>
        <v>0</v>
      </c>
      <c r="AE42">
        <f>matriceresult[[#This Row],[Title]]/matriceresult[[#This Row],[TOTAL]]</f>
        <v>0</v>
      </c>
      <c r="AF42" s="15">
        <f>SUM(matriceresult_PERCENTAGE[[#This Row],[Abstract]:[Title]])</f>
        <v>1</v>
      </c>
    </row>
    <row r="43" spans="1:32" x14ac:dyDescent="0.25">
      <c r="A43" s="1" t="s">
        <v>17</v>
      </c>
      <c r="B43" s="1" t="s">
        <v>19</v>
      </c>
      <c r="D43" s="1" t="s">
        <v>2222</v>
      </c>
      <c r="E43">
        <v>0</v>
      </c>
      <c r="F43">
        <v>0</v>
      </c>
      <c r="G43">
        <v>0</v>
      </c>
      <c r="H43">
        <v>0</v>
      </c>
      <c r="I43">
        <v>0</v>
      </c>
      <c r="J43">
        <v>0</v>
      </c>
      <c r="K43">
        <v>0</v>
      </c>
      <c r="L43">
        <v>0</v>
      </c>
      <c r="M43">
        <v>1</v>
      </c>
      <c r="N43">
        <v>0</v>
      </c>
      <c r="O43">
        <v>0</v>
      </c>
      <c r="P43">
        <v>0</v>
      </c>
      <c r="Q43" s="7">
        <f>SUM(matriceresult[[#This Row],[Abstract]:[Title]])</f>
        <v>1</v>
      </c>
      <c r="S43" s="1" t="s">
        <v>2222</v>
      </c>
      <c r="T43">
        <f>matriceresult[[#This Row],[Abstract]]/matriceresult[[#This Row],[TOTAL]]</f>
        <v>0</v>
      </c>
      <c r="U43">
        <f>matriceresult[[#This Row],[Acknowledgments]]/matriceresult[[#This Row],[TOTAL]]</f>
        <v>0</v>
      </c>
      <c r="V43">
        <f>matriceresult[[#This Row],[Article (No section provide)]]/matriceresult[[#This Row],[TOTAL]]</f>
        <v>0</v>
      </c>
      <c r="W43">
        <f>matriceresult[[#This Row],[Case study]]/matriceresult[[#This Row],[TOTAL]]</f>
        <v>0</v>
      </c>
      <c r="X43">
        <f>matriceresult[[#This Row],[Conclusion]]/matriceresult[[#This Row],[TOTAL]]</f>
        <v>0</v>
      </c>
      <c r="Y43">
        <f>matriceresult[[#This Row],[Discussion]]/matriceresult[[#This Row],[TOTAL]]</f>
        <v>0</v>
      </c>
      <c r="Z43">
        <f>matriceresult[[#This Row],[Figure]]/matriceresult[[#This Row],[TOTAL]]</f>
        <v>0</v>
      </c>
      <c r="AA43">
        <f>matriceresult[[#This Row],[Introduction]]/matriceresult[[#This Row],[TOTAL]]</f>
        <v>0</v>
      </c>
      <c r="AB43">
        <f>matriceresult[[#This Row],[Methods]]/matriceresult[[#This Row],[TOTAL]]</f>
        <v>1</v>
      </c>
      <c r="AC43">
        <f>matriceresult[[#This Row],[Results]]/matriceresult[[#This Row],[TOTAL]]</f>
        <v>0</v>
      </c>
      <c r="AD43">
        <f>matriceresult[[#This Row],[Supplementary material]]/matriceresult[[#This Row],[TOTAL]]</f>
        <v>0</v>
      </c>
      <c r="AE43">
        <f>matriceresult[[#This Row],[Title]]/matriceresult[[#This Row],[TOTAL]]</f>
        <v>0</v>
      </c>
      <c r="AF43" s="15">
        <f>SUM(matriceresult_PERCENTAGE[[#This Row],[Abstract]:[Title]])</f>
        <v>1</v>
      </c>
    </row>
    <row r="44" spans="1:32" x14ac:dyDescent="0.25">
      <c r="A44" s="1" t="s">
        <v>17</v>
      </c>
      <c r="B44" s="1" t="s">
        <v>19</v>
      </c>
      <c r="D44" s="1" t="s">
        <v>839</v>
      </c>
      <c r="E44">
        <v>0</v>
      </c>
      <c r="F44">
        <v>0</v>
      </c>
      <c r="G44">
        <v>1</v>
      </c>
      <c r="H44">
        <v>0</v>
      </c>
      <c r="I44">
        <v>0</v>
      </c>
      <c r="J44">
        <v>0</v>
      </c>
      <c r="K44">
        <v>0</v>
      </c>
      <c r="L44">
        <v>0</v>
      </c>
      <c r="M44">
        <v>0</v>
      </c>
      <c r="N44">
        <v>0</v>
      </c>
      <c r="O44">
        <v>0</v>
      </c>
      <c r="P44">
        <v>0</v>
      </c>
      <c r="Q44" s="7">
        <f>SUM(matriceresult[[#This Row],[Abstract]:[Title]])</f>
        <v>1</v>
      </c>
      <c r="S44" s="1" t="s">
        <v>839</v>
      </c>
      <c r="T44">
        <f>matriceresult[[#This Row],[Abstract]]/matriceresult[[#This Row],[TOTAL]]</f>
        <v>0</v>
      </c>
      <c r="U44">
        <f>matriceresult[[#This Row],[Acknowledgments]]/matriceresult[[#This Row],[TOTAL]]</f>
        <v>0</v>
      </c>
      <c r="V44">
        <f>matriceresult[[#This Row],[Article (No section provide)]]/matriceresult[[#This Row],[TOTAL]]</f>
        <v>1</v>
      </c>
      <c r="W44">
        <f>matriceresult[[#This Row],[Case study]]/matriceresult[[#This Row],[TOTAL]]</f>
        <v>0</v>
      </c>
      <c r="X44">
        <f>matriceresult[[#This Row],[Conclusion]]/matriceresult[[#This Row],[TOTAL]]</f>
        <v>0</v>
      </c>
      <c r="Y44">
        <f>matriceresult[[#This Row],[Discussion]]/matriceresult[[#This Row],[TOTAL]]</f>
        <v>0</v>
      </c>
      <c r="Z44">
        <f>matriceresult[[#This Row],[Figure]]/matriceresult[[#This Row],[TOTAL]]</f>
        <v>0</v>
      </c>
      <c r="AA44">
        <f>matriceresult[[#This Row],[Introduction]]/matriceresult[[#This Row],[TOTAL]]</f>
        <v>0</v>
      </c>
      <c r="AB44">
        <f>matriceresult[[#This Row],[Methods]]/matriceresult[[#This Row],[TOTAL]]</f>
        <v>0</v>
      </c>
      <c r="AC44">
        <f>matriceresult[[#This Row],[Results]]/matriceresult[[#This Row],[TOTAL]]</f>
        <v>0</v>
      </c>
      <c r="AD44">
        <f>matriceresult[[#This Row],[Supplementary material]]/matriceresult[[#This Row],[TOTAL]]</f>
        <v>0</v>
      </c>
      <c r="AE44">
        <f>matriceresult[[#This Row],[Title]]/matriceresult[[#This Row],[TOTAL]]</f>
        <v>0</v>
      </c>
      <c r="AF44" s="15">
        <f>SUM(matriceresult_PERCENTAGE[[#This Row],[Abstract]:[Title]])</f>
        <v>1</v>
      </c>
    </row>
    <row r="45" spans="1:32" x14ac:dyDescent="0.25">
      <c r="A45" s="1" t="s">
        <v>17</v>
      </c>
      <c r="B45" s="1" t="s">
        <v>19</v>
      </c>
      <c r="D45" s="1" t="s">
        <v>104</v>
      </c>
      <c r="E45">
        <v>0</v>
      </c>
      <c r="F45">
        <v>0</v>
      </c>
      <c r="G45">
        <v>0</v>
      </c>
      <c r="H45">
        <v>0</v>
      </c>
      <c r="I45">
        <v>0</v>
      </c>
      <c r="J45">
        <v>0</v>
      </c>
      <c r="K45">
        <v>0</v>
      </c>
      <c r="L45">
        <v>0</v>
      </c>
      <c r="M45">
        <v>5</v>
      </c>
      <c r="N45">
        <v>3</v>
      </c>
      <c r="O45">
        <v>0</v>
      </c>
      <c r="P45">
        <v>0</v>
      </c>
      <c r="Q45" s="7">
        <f>SUM(matriceresult[[#This Row],[Abstract]:[Title]])</f>
        <v>8</v>
      </c>
      <c r="S45" s="1" t="s">
        <v>104</v>
      </c>
      <c r="T45">
        <f>matriceresult[[#This Row],[Abstract]]/matriceresult[[#This Row],[TOTAL]]</f>
        <v>0</v>
      </c>
      <c r="U45">
        <f>matriceresult[[#This Row],[Acknowledgments]]/matriceresult[[#This Row],[TOTAL]]</f>
        <v>0</v>
      </c>
      <c r="V45">
        <f>matriceresult[[#This Row],[Article (No section provide)]]/matriceresult[[#This Row],[TOTAL]]</f>
        <v>0</v>
      </c>
      <c r="W45">
        <f>matriceresult[[#This Row],[Case study]]/matriceresult[[#This Row],[TOTAL]]</f>
        <v>0</v>
      </c>
      <c r="X45">
        <f>matriceresult[[#This Row],[Conclusion]]/matriceresult[[#This Row],[TOTAL]]</f>
        <v>0</v>
      </c>
      <c r="Y45">
        <f>matriceresult[[#This Row],[Discussion]]/matriceresult[[#This Row],[TOTAL]]</f>
        <v>0</v>
      </c>
      <c r="Z45">
        <f>matriceresult[[#This Row],[Figure]]/matriceresult[[#This Row],[TOTAL]]</f>
        <v>0</v>
      </c>
      <c r="AA45">
        <f>matriceresult[[#This Row],[Introduction]]/matriceresult[[#This Row],[TOTAL]]</f>
        <v>0</v>
      </c>
      <c r="AB45">
        <f>matriceresult[[#This Row],[Methods]]/matriceresult[[#This Row],[TOTAL]]</f>
        <v>0.625</v>
      </c>
      <c r="AC45">
        <f>matriceresult[[#This Row],[Results]]/matriceresult[[#This Row],[TOTAL]]</f>
        <v>0.375</v>
      </c>
      <c r="AD45">
        <f>matriceresult[[#This Row],[Supplementary material]]/matriceresult[[#This Row],[TOTAL]]</f>
        <v>0</v>
      </c>
      <c r="AE45">
        <f>matriceresult[[#This Row],[Title]]/matriceresult[[#This Row],[TOTAL]]</f>
        <v>0</v>
      </c>
      <c r="AF45" s="15">
        <f>SUM(matriceresult_PERCENTAGE[[#This Row],[Abstract]:[Title]])</f>
        <v>1</v>
      </c>
    </row>
    <row r="46" spans="1:32" x14ac:dyDescent="0.25">
      <c r="A46" s="1" t="s">
        <v>17</v>
      </c>
      <c r="B46" s="1" t="s">
        <v>19</v>
      </c>
      <c r="D46" s="1" t="s">
        <v>410</v>
      </c>
      <c r="E46">
        <v>0</v>
      </c>
      <c r="F46">
        <v>0</v>
      </c>
      <c r="G46">
        <v>0</v>
      </c>
      <c r="H46">
        <v>0</v>
      </c>
      <c r="I46">
        <v>0</v>
      </c>
      <c r="J46">
        <v>0</v>
      </c>
      <c r="K46">
        <v>0</v>
      </c>
      <c r="L46">
        <v>0</v>
      </c>
      <c r="M46">
        <v>1</v>
      </c>
      <c r="N46">
        <v>0</v>
      </c>
      <c r="O46">
        <v>0</v>
      </c>
      <c r="P46">
        <v>0</v>
      </c>
      <c r="Q46" s="7">
        <f>SUM(matriceresult[[#This Row],[Abstract]:[Title]])</f>
        <v>1</v>
      </c>
      <c r="S46" s="1" t="s">
        <v>410</v>
      </c>
      <c r="T46">
        <f>matriceresult[[#This Row],[Abstract]]/matriceresult[[#This Row],[TOTAL]]</f>
        <v>0</v>
      </c>
      <c r="U46">
        <f>matriceresult[[#This Row],[Acknowledgments]]/matriceresult[[#This Row],[TOTAL]]</f>
        <v>0</v>
      </c>
      <c r="V46">
        <f>matriceresult[[#This Row],[Article (No section provide)]]/matriceresult[[#This Row],[TOTAL]]</f>
        <v>0</v>
      </c>
      <c r="W46">
        <f>matriceresult[[#This Row],[Case study]]/matriceresult[[#This Row],[TOTAL]]</f>
        <v>0</v>
      </c>
      <c r="X46">
        <f>matriceresult[[#This Row],[Conclusion]]/matriceresult[[#This Row],[TOTAL]]</f>
        <v>0</v>
      </c>
      <c r="Y46">
        <f>matriceresult[[#This Row],[Discussion]]/matriceresult[[#This Row],[TOTAL]]</f>
        <v>0</v>
      </c>
      <c r="Z46">
        <f>matriceresult[[#This Row],[Figure]]/matriceresult[[#This Row],[TOTAL]]</f>
        <v>0</v>
      </c>
      <c r="AA46">
        <f>matriceresult[[#This Row],[Introduction]]/matriceresult[[#This Row],[TOTAL]]</f>
        <v>0</v>
      </c>
      <c r="AB46">
        <f>matriceresult[[#This Row],[Methods]]/matriceresult[[#This Row],[TOTAL]]</f>
        <v>1</v>
      </c>
      <c r="AC46">
        <f>matriceresult[[#This Row],[Results]]/matriceresult[[#This Row],[TOTAL]]</f>
        <v>0</v>
      </c>
      <c r="AD46">
        <f>matriceresult[[#This Row],[Supplementary material]]/matriceresult[[#This Row],[TOTAL]]</f>
        <v>0</v>
      </c>
      <c r="AE46">
        <f>matriceresult[[#This Row],[Title]]/matriceresult[[#This Row],[TOTAL]]</f>
        <v>0</v>
      </c>
      <c r="AF46" s="15">
        <f>SUM(matriceresult_PERCENTAGE[[#This Row],[Abstract]:[Title]])</f>
        <v>1</v>
      </c>
    </row>
    <row r="47" spans="1:32" x14ac:dyDescent="0.25">
      <c r="A47" s="1" t="s">
        <v>17</v>
      </c>
      <c r="B47" s="1" t="s">
        <v>19</v>
      </c>
      <c r="D47" s="1" t="s">
        <v>528</v>
      </c>
      <c r="E47">
        <v>0</v>
      </c>
      <c r="F47">
        <v>0</v>
      </c>
      <c r="G47">
        <v>0</v>
      </c>
      <c r="H47">
        <v>0</v>
      </c>
      <c r="I47">
        <v>0</v>
      </c>
      <c r="J47">
        <v>0</v>
      </c>
      <c r="K47">
        <v>0</v>
      </c>
      <c r="L47">
        <v>0</v>
      </c>
      <c r="M47">
        <v>1</v>
      </c>
      <c r="N47">
        <v>2</v>
      </c>
      <c r="O47">
        <v>0</v>
      </c>
      <c r="P47">
        <v>0</v>
      </c>
      <c r="Q47" s="7">
        <f>SUM(matriceresult[[#This Row],[Abstract]:[Title]])</f>
        <v>3</v>
      </c>
      <c r="S47" s="1" t="s">
        <v>528</v>
      </c>
      <c r="T47">
        <f>matriceresult[[#This Row],[Abstract]]/matriceresult[[#This Row],[TOTAL]]</f>
        <v>0</v>
      </c>
      <c r="U47">
        <f>matriceresult[[#This Row],[Acknowledgments]]/matriceresult[[#This Row],[TOTAL]]</f>
        <v>0</v>
      </c>
      <c r="V47">
        <f>matriceresult[[#This Row],[Article (No section provide)]]/matriceresult[[#This Row],[TOTAL]]</f>
        <v>0</v>
      </c>
      <c r="W47">
        <f>matriceresult[[#This Row],[Case study]]/matriceresult[[#This Row],[TOTAL]]</f>
        <v>0</v>
      </c>
      <c r="X47">
        <f>matriceresult[[#This Row],[Conclusion]]/matriceresult[[#This Row],[TOTAL]]</f>
        <v>0</v>
      </c>
      <c r="Y47">
        <f>matriceresult[[#This Row],[Discussion]]/matriceresult[[#This Row],[TOTAL]]</f>
        <v>0</v>
      </c>
      <c r="Z47">
        <f>matriceresult[[#This Row],[Figure]]/matriceresult[[#This Row],[TOTAL]]</f>
        <v>0</v>
      </c>
      <c r="AA47">
        <f>matriceresult[[#This Row],[Introduction]]/matriceresult[[#This Row],[TOTAL]]</f>
        <v>0</v>
      </c>
      <c r="AB47">
        <f>matriceresult[[#This Row],[Methods]]/matriceresult[[#This Row],[TOTAL]]</f>
        <v>0.33333333333333331</v>
      </c>
      <c r="AC47">
        <f>matriceresult[[#This Row],[Results]]/matriceresult[[#This Row],[TOTAL]]</f>
        <v>0.66666666666666663</v>
      </c>
      <c r="AD47">
        <f>matriceresult[[#This Row],[Supplementary material]]/matriceresult[[#This Row],[TOTAL]]</f>
        <v>0</v>
      </c>
      <c r="AE47">
        <f>matriceresult[[#This Row],[Title]]/matriceresult[[#This Row],[TOTAL]]</f>
        <v>0</v>
      </c>
      <c r="AF47" s="15">
        <f>SUM(matriceresult_PERCENTAGE[[#This Row],[Abstract]:[Title]])</f>
        <v>1</v>
      </c>
    </row>
    <row r="48" spans="1:32" x14ac:dyDescent="0.25">
      <c r="A48" s="1" t="s">
        <v>17</v>
      </c>
      <c r="B48" s="1" t="s">
        <v>19</v>
      </c>
      <c r="D48" s="1" t="s">
        <v>2227</v>
      </c>
      <c r="E48">
        <v>0</v>
      </c>
      <c r="F48">
        <v>0</v>
      </c>
      <c r="G48">
        <v>0</v>
      </c>
      <c r="H48">
        <v>0</v>
      </c>
      <c r="I48">
        <v>0</v>
      </c>
      <c r="J48">
        <v>0</v>
      </c>
      <c r="K48">
        <v>0</v>
      </c>
      <c r="L48">
        <v>0</v>
      </c>
      <c r="M48">
        <v>1</v>
      </c>
      <c r="N48">
        <v>0</v>
      </c>
      <c r="O48">
        <v>0</v>
      </c>
      <c r="P48">
        <v>0</v>
      </c>
      <c r="Q48" s="7">
        <f>SUM(matriceresult[[#This Row],[Abstract]:[Title]])</f>
        <v>1</v>
      </c>
      <c r="S48" s="1" t="s">
        <v>2227</v>
      </c>
      <c r="T48">
        <f>matriceresult[[#This Row],[Abstract]]/matriceresult[[#This Row],[TOTAL]]</f>
        <v>0</v>
      </c>
      <c r="U48">
        <f>matriceresult[[#This Row],[Acknowledgments]]/matriceresult[[#This Row],[TOTAL]]</f>
        <v>0</v>
      </c>
      <c r="V48">
        <f>matriceresult[[#This Row],[Article (No section provide)]]/matriceresult[[#This Row],[TOTAL]]</f>
        <v>0</v>
      </c>
      <c r="W48">
        <f>matriceresult[[#This Row],[Case study]]/matriceresult[[#This Row],[TOTAL]]</f>
        <v>0</v>
      </c>
      <c r="X48">
        <f>matriceresult[[#This Row],[Conclusion]]/matriceresult[[#This Row],[TOTAL]]</f>
        <v>0</v>
      </c>
      <c r="Y48">
        <f>matriceresult[[#This Row],[Discussion]]/matriceresult[[#This Row],[TOTAL]]</f>
        <v>0</v>
      </c>
      <c r="Z48">
        <f>matriceresult[[#This Row],[Figure]]/matriceresult[[#This Row],[TOTAL]]</f>
        <v>0</v>
      </c>
      <c r="AA48">
        <f>matriceresult[[#This Row],[Introduction]]/matriceresult[[#This Row],[TOTAL]]</f>
        <v>0</v>
      </c>
      <c r="AB48">
        <f>matriceresult[[#This Row],[Methods]]/matriceresult[[#This Row],[TOTAL]]</f>
        <v>1</v>
      </c>
      <c r="AC48">
        <f>matriceresult[[#This Row],[Results]]/matriceresult[[#This Row],[TOTAL]]</f>
        <v>0</v>
      </c>
      <c r="AD48">
        <f>matriceresult[[#This Row],[Supplementary material]]/matriceresult[[#This Row],[TOTAL]]</f>
        <v>0</v>
      </c>
      <c r="AE48">
        <f>matriceresult[[#This Row],[Title]]/matriceresult[[#This Row],[TOTAL]]</f>
        <v>0</v>
      </c>
      <c r="AF48" s="15">
        <f>SUM(matriceresult_PERCENTAGE[[#This Row],[Abstract]:[Title]])</f>
        <v>1</v>
      </c>
    </row>
    <row r="49" spans="1:32" x14ac:dyDescent="0.25">
      <c r="A49" s="1" t="s">
        <v>17</v>
      </c>
      <c r="B49" s="1" t="s">
        <v>19</v>
      </c>
      <c r="D49" s="1" t="s">
        <v>2232</v>
      </c>
      <c r="E49">
        <v>0</v>
      </c>
      <c r="F49">
        <v>0</v>
      </c>
      <c r="G49">
        <v>0</v>
      </c>
      <c r="H49">
        <v>0</v>
      </c>
      <c r="I49">
        <v>0</v>
      </c>
      <c r="J49">
        <v>0</v>
      </c>
      <c r="K49">
        <v>0</v>
      </c>
      <c r="L49">
        <v>0</v>
      </c>
      <c r="M49">
        <v>1</v>
      </c>
      <c r="N49">
        <v>0</v>
      </c>
      <c r="O49">
        <v>0</v>
      </c>
      <c r="P49">
        <v>0</v>
      </c>
      <c r="Q49" s="7">
        <f>SUM(matriceresult[[#This Row],[Abstract]:[Title]])</f>
        <v>1</v>
      </c>
      <c r="S49" s="1" t="s">
        <v>2232</v>
      </c>
      <c r="T49">
        <f>matriceresult[[#This Row],[Abstract]]/matriceresult[[#This Row],[TOTAL]]</f>
        <v>0</v>
      </c>
      <c r="U49">
        <f>matriceresult[[#This Row],[Acknowledgments]]/matriceresult[[#This Row],[TOTAL]]</f>
        <v>0</v>
      </c>
      <c r="V49">
        <f>matriceresult[[#This Row],[Article (No section provide)]]/matriceresult[[#This Row],[TOTAL]]</f>
        <v>0</v>
      </c>
      <c r="W49">
        <f>matriceresult[[#This Row],[Case study]]/matriceresult[[#This Row],[TOTAL]]</f>
        <v>0</v>
      </c>
      <c r="X49">
        <f>matriceresult[[#This Row],[Conclusion]]/matriceresult[[#This Row],[TOTAL]]</f>
        <v>0</v>
      </c>
      <c r="Y49">
        <f>matriceresult[[#This Row],[Discussion]]/matriceresult[[#This Row],[TOTAL]]</f>
        <v>0</v>
      </c>
      <c r="Z49">
        <f>matriceresult[[#This Row],[Figure]]/matriceresult[[#This Row],[TOTAL]]</f>
        <v>0</v>
      </c>
      <c r="AA49">
        <f>matriceresult[[#This Row],[Introduction]]/matriceresult[[#This Row],[TOTAL]]</f>
        <v>0</v>
      </c>
      <c r="AB49">
        <f>matriceresult[[#This Row],[Methods]]/matriceresult[[#This Row],[TOTAL]]</f>
        <v>1</v>
      </c>
      <c r="AC49">
        <f>matriceresult[[#This Row],[Results]]/matriceresult[[#This Row],[TOTAL]]</f>
        <v>0</v>
      </c>
      <c r="AD49">
        <f>matriceresult[[#This Row],[Supplementary material]]/matriceresult[[#This Row],[TOTAL]]</f>
        <v>0</v>
      </c>
      <c r="AE49">
        <f>matriceresult[[#This Row],[Title]]/matriceresult[[#This Row],[TOTAL]]</f>
        <v>0</v>
      </c>
      <c r="AF49" s="15">
        <f>SUM(matriceresult_PERCENTAGE[[#This Row],[Abstract]:[Title]])</f>
        <v>1</v>
      </c>
    </row>
    <row r="50" spans="1:32" x14ac:dyDescent="0.25">
      <c r="A50" s="1" t="s">
        <v>17</v>
      </c>
      <c r="B50" s="1" t="s">
        <v>19</v>
      </c>
      <c r="D50" s="1" t="s">
        <v>2236</v>
      </c>
      <c r="E50">
        <v>0</v>
      </c>
      <c r="F50">
        <v>0</v>
      </c>
      <c r="G50">
        <v>0</v>
      </c>
      <c r="H50">
        <v>0</v>
      </c>
      <c r="I50">
        <v>0</v>
      </c>
      <c r="J50">
        <v>0</v>
      </c>
      <c r="K50">
        <v>0</v>
      </c>
      <c r="L50">
        <v>2</v>
      </c>
      <c r="M50">
        <v>0</v>
      </c>
      <c r="N50">
        <v>2</v>
      </c>
      <c r="O50">
        <v>0</v>
      </c>
      <c r="P50">
        <v>0</v>
      </c>
      <c r="Q50" s="7">
        <f>SUM(matriceresult[[#This Row],[Abstract]:[Title]])</f>
        <v>4</v>
      </c>
      <c r="S50" s="1" t="s">
        <v>2236</v>
      </c>
      <c r="T50">
        <f>matriceresult[[#This Row],[Abstract]]/matriceresult[[#This Row],[TOTAL]]</f>
        <v>0</v>
      </c>
      <c r="U50">
        <f>matriceresult[[#This Row],[Acknowledgments]]/matriceresult[[#This Row],[TOTAL]]</f>
        <v>0</v>
      </c>
      <c r="V50">
        <f>matriceresult[[#This Row],[Article (No section provide)]]/matriceresult[[#This Row],[TOTAL]]</f>
        <v>0</v>
      </c>
      <c r="W50">
        <f>matriceresult[[#This Row],[Case study]]/matriceresult[[#This Row],[TOTAL]]</f>
        <v>0</v>
      </c>
      <c r="X50">
        <f>matriceresult[[#This Row],[Conclusion]]/matriceresult[[#This Row],[TOTAL]]</f>
        <v>0</v>
      </c>
      <c r="Y50">
        <f>matriceresult[[#This Row],[Discussion]]/matriceresult[[#This Row],[TOTAL]]</f>
        <v>0</v>
      </c>
      <c r="Z50">
        <f>matriceresult[[#This Row],[Figure]]/matriceresult[[#This Row],[TOTAL]]</f>
        <v>0</v>
      </c>
      <c r="AA50">
        <f>matriceresult[[#This Row],[Introduction]]/matriceresult[[#This Row],[TOTAL]]</f>
        <v>0.5</v>
      </c>
      <c r="AB50">
        <f>matriceresult[[#This Row],[Methods]]/matriceresult[[#This Row],[TOTAL]]</f>
        <v>0</v>
      </c>
      <c r="AC50">
        <f>matriceresult[[#This Row],[Results]]/matriceresult[[#This Row],[TOTAL]]</f>
        <v>0.5</v>
      </c>
      <c r="AD50">
        <f>matriceresult[[#This Row],[Supplementary material]]/matriceresult[[#This Row],[TOTAL]]</f>
        <v>0</v>
      </c>
      <c r="AE50">
        <f>matriceresult[[#This Row],[Title]]/matriceresult[[#This Row],[TOTAL]]</f>
        <v>0</v>
      </c>
      <c r="AF50" s="15">
        <f>SUM(matriceresult_PERCENTAGE[[#This Row],[Abstract]:[Title]])</f>
        <v>1</v>
      </c>
    </row>
    <row r="51" spans="1:32" x14ac:dyDescent="0.25">
      <c r="A51" s="1" t="s">
        <v>17</v>
      </c>
      <c r="B51" s="1" t="s">
        <v>19</v>
      </c>
      <c r="D51" s="1" t="s">
        <v>599</v>
      </c>
      <c r="E51">
        <v>0</v>
      </c>
      <c r="F51">
        <v>0</v>
      </c>
      <c r="G51">
        <v>0</v>
      </c>
      <c r="H51">
        <v>0</v>
      </c>
      <c r="I51">
        <v>0</v>
      </c>
      <c r="J51">
        <v>0</v>
      </c>
      <c r="K51">
        <v>0</v>
      </c>
      <c r="L51">
        <v>0</v>
      </c>
      <c r="M51">
        <v>1</v>
      </c>
      <c r="N51">
        <v>0</v>
      </c>
      <c r="O51">
        <v>0</v>
      </c>
      <c r="P51">
        <v>0</v>
      </c>
      <c r="Q51" s="7">
        <f>SUM(matriceresult[[#This Row],[Abstract]:[Title]])</f>
        <v>1</v>
      </c>
      <c r="S51" s="1" t="s">
        <v>599</v>
      </c>
      <c r="T51">
        <f>matriceresult[[#This Row],[Abstract]]/matriceresult[[#This Row],[TOTAL]]</f>
        <v>0</v>
      </c>
      <c r="U51">
        <f>matriceresult[[#This Row],[Acknowledgments]]/matriceresult[[#This Row],[TOTAL]]</f>
        <v>0</v>
      </c>
      <c r="V51">
        <f>matriceresult[[#This Row],[Article (No section provide)]]/matriceresult[[#This Row],[TOTAL]]</f>
        <v>0</v>
      </c>
      <c r="W51">
        <f>matriceresult[[#This Row],[Case study]]/matriceresult[[#This Row],[TOTAL]]</f>
        <v>0</v>
      </c>
      <c r="X51">
        <f>matriceresult[[#This Row],[Conclusion]]/matriceresult[[#This Row],[TOTAL]]</f>
        <v>0</v>
      </c>
      <c r="Y51">
        <f>matriceresult[[#This Row],[Discussion]]/matriceresult[[#This Row],[TOTAL]]</f>
        <v>0</v>
      </c>
      <c r="Z51">
        <f>matriceresult[[#This Row],[Figure]]/matriceresult[[#This Row],[TOTAL]]</f>
        <v>0</v>
      </c>
      <c r="AA51">
        <f>matriceresult[[#This Row],[Introduction]]/matriceresult[[#This Row],[TOTAL]]</f>
        <v>0</v>
      </c>
      <c r="AB51">
        <f>matriceresult[[#This Row],[Methods]]/matriceresult[[#This Row],[TOTAL]]</f>
        <v>1</v>
      </c>
      <c r="AC51">
        <f>matriceresult[[#This Row],[Results]]/matriceresult[[#This Row],[TOTAL]]</f>
        <v>0</v>
      </c>
      <c r="AD51">
        <f>matriceresult[[#This Row],[Supplementary material]]/matriceresult[[#This Row],[TOTAL]]</f>
        <v>0</v>
      </c>
      <c r="AE51">
        <f>matriceresult[[#This Row],[Title]]/matriceresult[[#This Row],[TOTAL]]</f>
        <v>0</v>
      </c>
      <c r="AF51" s="15">
        <f>SUM(matriceresult_PERCENTAGE[[#This Row],[Abstract]:[Title]])</f>
        <v>1</v>
      </c>
    </row>
    <row r="52" spans="1:32" x14ac:dyDescent="0.25">
      <c r="A52" s="1" t="s">
        <v>17</v>
      </c>
      <c r="B52" s="1" t="s">
        <v>19</v>
      </c>
      <c r="D52" s="1" t="s">
        <v>109</v>
      </c>
      <c r="E52">
        <v>0</v>
      </c>
      <c r="F52">
        <v>0</v>
      </c>
      <c r="G52">
        <v>0</v>
      </c>
      <c r="H52">
        <v>0</v>
      </c>
      <c r="I52">
        <v>0</v>
      </c>
      <c r="J52">
        <v>0</v>
      </c>
      <c r="K52">
        <v>0</v>
      </c>
      <c r="L52">
        <v>1</v>
      </c>
      <c r="M52">
        <v>3</v>
      </c>
      <c r="N52">
        <v>23</v>
      </c>
      <c r="O52">
        <v>0</v>
      </c>
      <c r="P52">
        <v>0</v>
      </c>
      <c r="Q52" s="7">
        <f>SUM(matriceresult[[#This Row],[Abstract]:[Title]])</f>
        <v>27</v>
      </c>
      <c r="S52" s="1" t="s">
        <v>109</v>
      </c>
      <c r="T52">
        <f>matriceresult[[#This Row],[Abstract]]/matriceresult[[#This Row],[TOTAL]]</f>
        <v>0</v>
      </c>
      <c r="U52">
        <f>matriceresult[[#This Row],[Acknowledgments]]/matriceresult[[#This Row],[TOTAL]]</f>
        <v>0</v>
      </c>
      <c r="V52">
        <f>matriceresult[[#This Row],[Article (No section provide)]]/matriceresult[[#This Row],[TOTAL]]</f>
        <v>0</v>
      </c>
      <c r="W52">
        <f>matriceresult[[#This Row],[Case study]]/matriceresult[[#This Row],[TOTAL]]</f>
        <v>0</v>
      </c>
      <c r="X52">
        <f>matriceresult[[#This Row],[Conclusion]]/matriceresult[[#This Row],[TOTAL]]</f>
        <v>0</v>
      </c>
      <c r="Y52">
        <f>matriceresult[[#This Row],[Discussion]]/matriceresult[[#This Row],[TOTAL]]</f>
        <v>0</v>
      </c>
      <c r="Z52">
        <f>matriceresult[[#This Row],[Figure]]/matriceresult[[#This Row],[TOTAL]]</f>
        <v>0</v>
      </c>
      <c r="AA52">
        <f>matriceresult[[#This Row],[Introduction]]/matriceresult[[#This Row],[TOTAL]]</f>
        <v>3.7037037037037035E-2</v>
      </c>
      <c r="AB52">
        <f>matriceresult[[#This Row],[Methods]]/matriceresult[[#This Row],[TOTAL]]</f>
        <v>0.1111111111111111</v>
      </c>
      <c r="AC52">
        <f>matriceresult[[#This Row],[Results]]/matriceresult[[#This Row],[TOTAL]]</f>
        <v>0.85185185185185186</v>
      </c>
      <c r="AD52">
        <f>matriceresult[[#This Row],[Supplementary material]]/matriceresult[[#This Row],[TOTAL]]</f>
        <v>0</v>
      </c>
      <c r="AE52">
        <f>matriceresult[[#This Row],[Title]]/matriceresult[[#This Row],[TOTAL]]</f>
        <v>0</v>
      </c>
      <c r="AF52" s="15">
        <f>SUM(matriceresult_PERCENTAGE[[#This Row],[Abstract]:[Title]])</f>
        <v>1</v>
      </c>
    </row>
    <row r="53" spans="1:32" x14ac:dyDescent="0.25">
      <c r="A53" s="1" t="s">
        <v>17</v>
      </c>
      <c r="B53" s="1" t="s">
        <v>19</v>
      </c>
      <c r="D53" s="1" t="s">
        <v>1305</v>
      </c>
      <c r="E53">
        <v>0</v>
      </c>
      <c r="F53">
        <v>0</v>
      </c>
      <c r="G53">
        <v>1</v>
      </c>
      <c r="H53">
        <v>0</v>
      </c>
      <c r="I53">
        <v>0</v>
      </c>
      <c r="J53">
        <v>0</v>
      </c>
      <c r="K53">
        <v>0</v>
      </c>
      <c r="L53">
        <v>0</v>
      </c>
      <c r="M53">
        <v>0</v>
      </c>
      <c r="N53">
        <v>0</v>
      </c>
      <c r="O53">
        <v>0</v>
      </c>
      <c r="P53">
        <v>0</v>
      </c>
      <c r="Q53" s="7">
        <f>SUM(matriceresult[[#This Row],[Abstract]:[Title]])</f>
        <v>1</v>
      </c>
      <c r="S53" s="1" t="s">
        <v>1305</v>
      </c>
      <c r="T53">
        <f>matriceresult[[#This Row],[Abstract]]/matriceresult[[#This Row],[TOTAL]]</f>
        <v>0</v>
      </c>
      <c r="U53">
        <f>matriceresult[[#This Row],[Acknowledgments]]/matriceresult[[#This Row],[TOTAL]]</f>
        <v>0</v>
      </c>
      <c r="V53">
        <f>matriceresult[[#This Row],[Article (No section provide)]]/matriceresult[[#This Row],[TOTAL]]</f>
        <v>1</v>
      </c>
      <c r="W53">
        <f>matriceresult[[#This Row],[Case study]]/matriceresult[[#This Row],[TOTAL]]</f>
        <v>0</v>
      </c>
      <c r="X53">
        <f>matriceresult[[#This Row],[Conclusion]]/matriceresult[[#This Row],[TOTAL]]</f>
        <v>0</v>
      </c>
      <c r="Y53">
        <f>matriceresult[[#This Row],[Discussion]]/matriceresult[[#This Row],[TOTAL]]</f>
        <v>0</v>
      </c>
      <c r="Z53">
        <f>matriceresult[[#This Row],[Figure]]/matriceresult[[#This Row],[TOTAL]]</f>
        <v>0</v>
      </c>
      <c r="AA53">
        <f>matriceresult[[#This Row],[Introduction]]/matriceresult[[#This Row],[TOTAL]]</f>
        <v>0</v>
      </c>
      <c r="AB53">
        <f>matriceresult[[#This Row],[Methods]]/matriceresult[[#This Row],[TOTAL]]</f>
        <v>0</v>
      </c>
      <c r="AC53">
        <f>matriceresult[[#This Row],[Results]]/matriceresult[[#This Row],[TOTAL]]</f>
        <v>0</v>
      </c>
      <c r="AD53">
        <f>matriceresult[[#This Row],[Supplementary material]]/matriceresult[[#This Row],[TOTAL]]</f>
        <v>0</v>
      </c>
      <c r="AE53">
        <f>matriceresult[[#This Row],[Title]]/matriceresult[[#This Row],[TOTAL]]</f>
        <v>0</v>
      </c>
      <c r="AF53" s="15">
        <f>SUM(matriceresult_PERCENTAGE[[#This Row],[Abstract]:[Title]])</f>
        <v>1</v>
      </c>
    </row>
    <row r="54" spans="1:32" x14ac:dyDescent="0.25">
      <c r="A54" s="1" t="s">
        <v>17</v>
      </c>
      <c r="B54" s="1" t="s">
        <v>60</v>
      </c>
      <c r="D54" s="1" t="s">
        <v>1310</v>
      </c>
      <c r="E54">
        <v>0</v>
      </c>
      <c r="F54">
        <v>0</v>
      </c>
      <c r="G54">
        <v>0</v>
      </c>
      <c r="H54">
        <v>0</v>
      </c>
      <c r="I54">
        <v>0</v>
      </c>
      <c r="J54">
        <v>0</v>
      </c>
      <c r="K54">
        <v>0</v>
      </c>
      <c r="L54">
        <v>0</v>
      </c>
      <c r="M54">
        <v>0</v>
      </c>
      <c r="N54">
        <v>1</v>
      </c>
      <c r="O54">
        <v>0</v>
      </c>
      <c r="P54">
        <v>0</v>
      </c>
      <c r="Q54" s="7">
        <f>SUM(matriceresult[[#This Row],[Abstract]:[Title]])</f>
        <v>1</v>
      </c>
      <c r="S54" s="1" t="s">
        <v>1310</v>
      </c>
      <c r="T54">
        <f>matriceresult[[#This Row],[Abstract]]/matriceresult[[#This Row],[TOTAL]]</f>
        <v>0</v>
      </c>
      <c r="U54">
        <f>matriceresult[[#This Row],[Acknowledgments]]/matriceresult[[#This Row],[TOTAL]]</f>
        <v>0</v>
      </c>
      <c r="V54">
        <f>matriceresult[[#This Row],[Article (No section provide)]]/matriceresult[[#This Row],[TOTAL]]</f>
        <v>0</v>
      </c>
      <c r="W54">
        <f>matriceresult[[#This Row],[Case study]]/matriceresult[[#This Row],[TOTAL]]</f>
        <v>0</v>
      </c>
      <c r="X54">
        <f>matriceresult[[#This Row],[Conclusion]]/matriceresult[[#This Row],[TOTAL]]</f>
        <v>0</v>
      </c>
      <c r="Y54">
        <f>matriceresult[[#This Row],[Discussion]]/matriceresult[[#This Row],[TOTAL]]</f>
        <v>0</v>
      </c>
      <c r="Z54">
        <f>matriceresult[[#This Row],[Figure]]/matriceresult[[#This Row],[TOTAL]]</f>
        <v>0</v>
      </c>
      <c r="AA54">
        <f>matriceresult[[#This Row],[Introduction]]/matriceresult[[#This Row],[TOTAL]]</f>
        <v>0</v>
      </c>
      <c r="AB54">
        <f>matriceresult[[#This Row],[Methods]]/matriceresult[[#This Row],[TOTAL]]</f>
        <v>0</v>
      </c>
      <c r="AC54">
        <f>matriceresult[[#This Row],[Results]]/matriceresult[[#This Row],[TOTAL]]</f>
        <v>1</v>
      </c>
      <c r="AD54">
        <f>matriceresult[[#This Row],[Supplementary material]]/matriceresult[[#This Row],[TOTAL]]</f>
        <v>0</v>
      </c>
      <c r="AE54">
        <f>matriceresult[[#This Row],[Title]]/matriceresult[[#This Row],[TOTAL]]</f>
        <v>0</v>
      </c>
      <c r="AF54" s="15">
        <f>SUM(matriceresult_PERCENTAGE[[#This Row],[Abstract]:[Title]])</f>
        <v>1</v>
      </c>
    </row>
    <row r="55" spans="1:32" x14ac:dyDescent="0.25">
      <c r="A55" s="1" t="s">
        <v>17</v>
      </c>
      <c r="B55" s="1" t="s">
        <v>60</v>
      </c>
      <c r="D55" s="1" t="s">
        <v>610</v>
      </c>
      <c r="E55">
        <v>0</v>
      </c>
      <c r="F55">
        <v>0</v>
      </c>
      <c r="G55">
        <v>0</v>
      </c>
      <c r="H55">
        <v>0</v>
      </c>
      <c r="I55">
        <v>0</v>
      </c>
      <c r="J55">
        <v>0</v>
      </c>
      <c r="K55">
        <v>0</v>
      </c>
      <c r="L55">
        <v>0</v>
      </c>
      <c r="M55">
        <v>2</v>
      </c>
      <c r="N55">
        <v>0</v>
      </c>
      <c r="O55">
        <v>0</v>
      </c>
      <c r="P55">
        <v>0</v>
      </c>
      <c r="Q55" s="7">
        <f>SUM(matriceresult[[#This Row],[Abstract]:[Title]])</f>
        <v>2</v>
      </c>
      <c r="S55" s="1" t="s">
        <v>610</v>
      </c>
      <c r="T55">
        <f>matriceresult[[#This Row],[Abstract]]/matriceresult[[#This Row],[TOTAL]]</f>
        <v>0</v>
      </c>
      <c r="U55">
        <f>matriceresult[[#This Row],[Acknowledgments]]/matriceresult[[#This Row],[TOTAL]]</f>
        <v>0</v>
      </c>
      <c r="V55">
        <f>matriceresult[[#This Row],[Article (No section provide)]]/matriceresult[[#This Row],[TOTAL]]</f>
        <v>0</v>
      </c>
      <c r="W55">
        <f>matriceresult[[#This Row],[Case study]]/matriceresult[[#This Row],[TOTAL]]</f>
        <v>0</v>
      </c>
      <c r="X55">
        <f>matriceresult[[#This Row],[Conclusion]]/matriceresult[[#This Row],[TOTAL]]</f>
        <v>0</v>
      </c>
      <c r="Y55">
        <f>matriceresult[[#This Row],[Discussion]]/matriceresult[[#This Row],[TOTAL]]</f>
        <v>0</v>
      </c>
      <c r="Z55">
        <f>matriceresult[[#This Row],[Figure]]/matriceresult[[#This Row],[TOTAL]]</f>
        <v>0</v>
      </c>
      <c r="AA55">
        <f>matriceresult[[#This Row],[Introduction]]/matriceresult[[#This Row],[TOTAL]]</f>
        <v>0</v>
      </c>
      <c r="AB55">
        <f>matriceresult[[#This Row],[Methods]]/matriceresult[[#This Row],[TOTAL]]</f>
        <v>1</v>
      </c>
      <c r="AC55">
        <f>matriceresult[[#This Row],[Results]]/matriceresult[[#This Row],[TOTAL]]</f>
        <v>0</v>
      </c>
      <c r="AD55">
        <f>matriceresult[[#This Row],[Supplementary material]]/matriceresult[[#This Row],[TOTAL]]</f>
        <v>0</v>
      </c>
      <c r="AE55">
        <f>matriceresult[[#This Row],[Title]]/matriceresult[[#This Row],[TOTAL]]</f>
        <v>0</v>
      </c>
      <c r="AF55" s="15">
        <f>SUM(matriceresult_PERCENTAGE[[#This Row],[Abstract]:[Title]])</f>
        <v>1</v>
      </c>
    </row>
    <row r="56" spans="1:32" x14ac:dyDescent="0.25">
      <c r="A56" s="1" t="s">
        <v>17</v>
      </c>
      <c r="B56" s="1" t="s">
        <v>60</v>
      </c>
      <c r="D56" s="1" t="s">
        <v>1315</v>
      </c>
      <c r="E56">
        <v>1</v>
      </c>
      <c r="F56">
        <v>0</v>
      </c>
      <c r="G56">
        <v>0</v>
      </c>
      <c r="H56">
        <v>0</v>
      </c>
      <c r="I56">
        <v>0</v>
      </c>
      <c r="J56">
        <v>0</v>
      </c>
      <c r="K56">
        <v>0</v>
      </c>
      <c r="L56">
        <v>0</v>
      </c>
      <c r="M56">
        <v>5</v>
      </c>
      <c r="N56">
        <v>4</v>
      </c>
      <c r="O56">
        <v>0</v>
      </c>
      <c r="P56">
        <v>0</v>
      </c>
      <c r="Q56" s="7">
        <f>SUM(matriceresult[[#This Row],[Abstract]:[Title]])</f>
        <v>10</v>
      </c>
      <c r="S56" s="1" t="s">
        <v>1315</v>
      </c>
      <c r="T56">
        <f>matriceresult[[#This Row],[Abstract]]/matriceresult[[#This Row],[TOTAL]]</f>
        <v>0.1</v>
      </c>
      <c r="U56">
        <f>matriceresult[[#This Row],[Acknowledgments]]/matriceresult[[#This Row],[TOTAL]]</f>
        <v>0</v>
      </c>
      <c r="V56">
        <f>matriceresult[[#This Row],[Article (No section provide)]]/matriceresult[[#This Row],[TOTAL]]</f>
        <v>0</v>
      </c>
      <c r="W56">
        <f>matriceresult[[#This Row],[Case study]]/matriceresult[[#This Row],[TOTAL]]</f>
        <v>0</v>
      </c>
      <c r="X56">
        <f>matriceresult[[#This Row],[Conclusion]]/matriceresult[[#This Row],[TOTAL]]</f>
        <v>0</v>
      </c>
      <c r="Y56">
        <f>matriceresult[[#This Row],[Discussion]]/matriceresult[[#This Row],[TOTAL]]</f>
        <v>0</v>
      </c>
      <c r="Z56">
        <f>matriceresult[[#This Row],[Figure]]/matriceresult[[#This Row],[TOTAL]]</f>
        <v>0</v>
      </c>
      <c r="AA56">
        <f>matriceresult[[#This Row],[Introduction]]/matriceresult[[#This Row],[TOTAL]]</f>
        <v>0</v>
      </c>
      <c r="AB56">
        <f>matriceresult[[#This Row],[Methods]]/matriceresult[[#This Row],[TOTAL]]</f>
        <v>0.5</v>
      </c>
      <c r="AC56">
        <f>matriceresult[[#This Row],[Results]]/matriceresult[[#This Row],[TOTAL]]</f>
        <v>0.4</v>
      </c>
      <c r="AD56">
        <f>matriceresult[[#This Row],[Supplementary material]]/matriceresult[[#This Row],[TOTAL]]</f>
        <v>0</v>
      </c>
      <c r="AE56">
        <f>matriceresult[[#This Row],[Title]]/matriceresult[[#This Row],[TOTAL]]</f>
        <v>0</v>
      </c>
      <c r="AF56" s="15">
        <f>SUM(matriceresult_PERCENTAGE[[#This Row],[Abstract]:[Title]])</f>
        <v>1</v>
      </c>
    </row>
    <row r="57" spans="1:32" x14ac:dyDescent="0.25">
      <c r="A57" s="1" t="s">
        <v>17</v>
      </c>
      <c r="B57" s="1" t="s">
        <v>60</v>
      </c>
      <c r="D57" s="1" t="s">
        <v>1339</v>
      </c>
      <c r="E57">
        <v>0</v>
      </c>
      <c r="F57">
        <v>0</v>
      </c>
      <c r="G57">
        <v>0</v>
      </c>
      <c r="H57">
        <v>0</v>
      </c>
      <c r="I57">
        <v>0</v>
      </c>
      <c r="J57">
        <v>0</v>
      </c>
      <c r="K57">
        <v>0</v>
      </c>
      <c r="L57">
        <v>0</v>
      </c>
      <c r="M57">
        <v>2</v>
      </c>
      <c r="N57">
        <v>0</v>
      </c>
      <c r="O57">
        <v>0</v>
      </c>
      <c r="P57">
        <v>0</v>
      </c>
      <c r="Q57" s="7">
        <f>SUM(matriceresult[[#This Row],[Abstract]:[Title]])</f>
        <v>2</v>
      </c>
      <c r="S57" s="1" t="s">
        <v>1339</v>
      </c>
      <c r="T57">
        <f>matriceresult[[#This Row],[Abstract]]/matriceresult[[#This Row],[TOTAL]]</f>
        <v>0</v>
      </c>
      <c r="U57">
        <f>matriceresult[[#This Row],[Acknowledgments]]/matriceresult[[#This Row],[TOTAL]]</f>
        <v>0</v>
      </c>
      <c r="V57">
        <f>matriceresult[[#This Row],[Article (No section provide)]]/matriceresult[[#This Row],[TOTAL]]</f>
        <v>0</v>
      </c>
      <c r="W57">
        <f>matriceresult[[#This Row],[Case study]]/matriceresult[[#This Row],[TOTAL]]</f>
        <v>0</v>
      </c>
      <c r="X57">
        <f>matriceresult[[#This Row],[Conclusion]]/matriceresult[[#This Row],[TOTAL]]</f>
        <v>0</v>
      </c>
      <c r="Y57">
        <f>matriceresult[[#This Row],[Discussion]]/matriceresult[[#This Row],[TOTAL]]</f>
        <v>0</v>
      </c>
      <c r="Z57">
        <f>matriceresult[[#This Row],[Figure]]/matriceresult[[#This Row],[TOTAL]]</f>
        <v>0</v>
      </c>
      <c r="AA57">
        <f>matriceresult[[#This Row],[Introduction]]/matriceresult[[#This Row],[TOTAL]]</f>
        <v>0</v>
      </c>
      <c r="AB57">
        <f>matriceresult[[#This Row],[Methods]]/matriceresult[[#This Row],[TOTAL]]</f>
        <v>1</v>
      </c>
      <c r="AC57">
        <f>matriceresult[[#This Row],[Results]]/matriceresult[[#This Row],[TOTAL]]</f>
        <v>0</v>
      </c>
      <c r="AD57">
        <f>matriceresult[[#This Row],[Supplementary material]]/matriceresult[[#This Row],[TOTAL]]</f>
        <v>0</v>
      </c>
      <c r="AE57">
        <f>matriceresult[[#This Row],[Title]]/matriceresult[[#This Row],[TOTAL]]</f>
        <v>0</v>
      </c>
      <c r="AF57" s="15">
        <f>SUM(matriceresult_PERCENTAGE[[#This Row],[Abstract]:[Title]])</f>
        <v>1</v>
      </c>
    </row>
    <row r="58" spans="1:32" x14ac:dyDescent="0.25">
      <c r="A58" s="1" t="s">
        <v>17</v>
      </c>
      <c r="B58" s="1" t="s">
        <v>60</v>
      </c>
      <c r="D58" s="1" t="s">
        <v>2251</v>
      </c>
      <c r="E58">
        <v>0</v>
      </c>
      <c r="F58">
        <v>0</v>
      </c>
      <c r="G58">
        <v>3</v>
      </c>
      <c r="H58">
        <v>0</v>
      </c>
      <c r="I58">
        <v>0</v>
      </c>
      <c r="J58">
        <v>0</v>
      </c>
      <c r="K58">
        <v>1</v>
      </c>
      <c r="L58">
        <v>0</v>
      </c>
      <c r="M58">
        <v>0</v>
      </c>
      <c r="N58">
        <v>3</v>
      </c>
      <c r="O58">
        <v>0</v>
      </c>
      <c r="P58">
        <v>0</v>
      </c>
      <c r="Q58" s="7">
        <f>SUM(matriceresult[[#This Row],[Abstract]:[Title]])</f>
        <v>7</v>
      </c>
      <c r="S58" s="1" t="s">
        <v>2251</v>
      </c>
      <c r="T58">
        <f>matriceresult[[#This Row],[Abstract]]/matriceresult[[#This Row],[TOTAL]]</f>
        <v>0</v>
      </c>
      <c r="U58">
        <f>matriceresult[[#This Row],[Acknowledgments]]/matriceresult[[#This Row],[TOTAL]]</f>
        <v>0</v>
      </c>
      <c r="V58">
        <f>matriceresult[[#This Row],[Article (No section provide)]]/matriceresult[[#This Row],[TOTAL]]</f>
        <v>0.42857142857142855</v>
      </c>
      <c r="W58">
        <f>matriceresult[[#This Row],[Case study]]/matriceresult[[#This Row],[TOTAL]]</f>
        <v>0</v>
      </c>
      <c r="X58">
        <f>matriceresult[[#This Row],[Conclusion]]/matriceresult[[#This Row],[TOTAL]]</f>
        <v>0</v>
      </c>
      <c r="Y58">
        <f>matriceresult[[#This Row],[Discussion]]/matriceresult[[#This Row],[TOTAL]]</f>
        <v>0</v>
      </c>
      <c r="Z58">
        <f>matriceresult[[#This Row],[Figure]]/matriceresult[[#This Row],[TOTAL]]</f>
        <v>0.14285714285714285</v>
      </c>
      <c r="AA58">
        <f>matriceresult[[#This Row],[Introduction]]/matriceresult[[#This Row],[TOTAL]]</f>
        <v>0</v>
      </c>
      <c r="AB58">
        <f>matriceresult[[#This Row],[Methods]]/matriceresult[[#This Row],[TOTAL]]</f>
        <v>0</v>
      </c>
      <c r="AC58">
        <f>matriceresult[[#This Row],[Results]]/matriceresult[[#This Row],[TOTAL]]</f>
        <v>0.42857142857142855</v>
      </c>
      <c r="AD58">
        <f>matriceresult[[#This Row],[Supplementary material]]/matriceresult[[#This Row],[TOTAL]]</f>
        <v>0</v>
      </c>
      <c r="AE58">
        <f>matriceresult[[#This Row],[Title]]/matriceresult[[#This Row],[TOTAL]]</f>
        <v>0</v>
      </c>
      <c r="AF58" s="15">
        <f>SUM(matriceresult_PERCENTAGE[[#This Row],[Abstract]:[Title]])</f>
        <v>1</v>
      </c>
    </row>
    <row r="59" spans="1:32" x14ac:dyDescent="0.25">
      <c r="A59" s="1" t="s">
        <v>17</v>
      </c>
      <c r="B59" s="1" t="s">
        <v>60</v>
      </c>
      <c r="D59" s="1" t="s">
        <v>2262</v>
      </c>
      <c r="E59">
        <v>0</v>
      </c>
      <c r="F59">
        <v>0</v>
      </c>
      <c r="G59">
        <v>0</v>
      </c>
      <c r="H59">
        <v>0</v>
      </c>
      <c r="I59">
        <v>0</v>
      </c>
      <c r="J59">
        <v>0</v>
      </c>
      <c r="K59">
        <v>0</v>
      </c>
      <c r="L59">
        <v>1</v>
      </c>
      <c r="M59">
        <v>0</v>
      </c>
      <c r="N59">
        <v>0</v>
      </c>
      <c r="O59">
        <v>0</v>
      </c>
      <c r="P59">
        <v>0</v>
      </c>
      <c r="Q59" s="7">
        <f>SUM(matriceresult[[#This Row],[Abstract]:[Title]])</f>
        <v>1</v>
      </c>
      <c r="S59" s="1" t="s">
        <v>2262</v>
      </c>
      <c r="T59">
        <f>matriceresult[[#This Row],[Abstract]]/matriceresult[[#This Row],[TOTAL]]</f>
        <v>0</v>
      </c>
      <c r="U59">
        <f>matriceresult[[#This Row],[Acknowledgments]]/matriceresult[[#This Row],[TOTAL]]</f>
        <v>0</v>
      </c>
      <c r="V59">
        <f>matriceresult[[#This Row],[Article (No section provide)]]/matriceresult[[#This Row],[TOTAL]]</f>
        <v>0</v>
      </c>
      <c r="W59">
        <f>matriceresult[[#This Row],[Case study]]/matriceresult[[#This Row],[TOTAL]]</f>
        <v>0</v>
      </c>
      <c r="X59">
        <f>matriceresult[[#This Row],[Conclusion]]/matriceresult[[#This Row],[TOTAL]]</f>
        <v>0</v>
      </c>
      <c r="Y59">
        <f>matriceresult[[#This Row],[Discussion]]/matriceresult[[#This Row],[TOTAL]]</f>
        <v>0</v>
      </c>
      <c r="Z59">
        <f>matriceresult[[#This Row],[Figure]]/matriceresult[[#This Row],[TOTAL]]</f>
        <v>0</v>
      </c>
      <c r="AA59">
        <f>matriceresult[[#This Row],[Introduction]]/matriceresult[[#This Row],[TOTAL]]</f>
        <v>1</v>
      </c>
      <c r="AB59">
        <f>matriceresult[[#This Row],[Methods]]/matriceresult[[#This Row],[TOTAL]]</f>
        <v>0</v>
      </c>
      <c r="AC59">
        <f>matriceresult[[#This Row],[Results]]/matriceresult[[#This Row],[TOTAL]]</f>
        <v>0</v>
      </c>
      <c r="AD59">
        <f>matriceresult[[#This Row],[Supplementary material]]/matriceresult[[#This Row],[TOTAL]]</f>
        <v>0</v>
      </c>
      <c r="AE59">
        <f>matriceresult[[#This Row],[Title]]/matriceresult[[#This Row],[TOTAL]]</f>
        <v>0</v>
      </c>
      <c r="AF59" s="15">
        <f>SUM(matriceresult_PERCENTAGE[[#This Row],[Abstract]:[Title]])</f>
        <v>1</v>
      </c>
    </row>
    <row r="60" spans="1:32" x14ac:dyDescent="0.25">
      <c r="A60" s="1" t="s">
        <v>2082</v>
      </c>
      <c r="B60" s="1" t="s">
        <v>11</v>
      </c>
      <c r="D60" s="1" t="s">
        <v>1345</v>
      </c>
      <c r="E60">
        <v>0</v>
      </c>
      <c r="F60">
        <v>0</v>
      </c>
      <c r="G60">
        <v>0</v>
      </c>
      <c r="H60">
        <v>0</v>
      </c>
      <c r="I60">
        <v>0</v>
      </c>
      <c r="J60">
        <v>0</v>
      </c>
      <c r="K60">
        <v>0</v>
      </c>
      <c r="L60">
        <v>0</v>
      </c>
      <c r="M60">
        <v>1</v>
      </c>
      <c r="N60">
        <v>3</v>
      </c>
      <c r="O60">
        <v>0</v>
      </c>
      <c r="P60">
        <v>0</v>
      </c>
      <c r="Q60" s="7">
        <f>SUM(matriceresult[[#This Row],[Abstract]:[Title]])</f>
        <v>4</v>
      </c>
      <c r="S60" s="1" t="s">
        <v>1345</v>
      </c>
      <c r="T60">
        <f>matriceresult[[#This Row],[Abstract]]/matriceresult[[#This Row],[TOTAL]]</f>
        <v>0</v>
      </c>
      <c r="U60">
        <f>matriceresult[[#This Row],[Acknowledgments]]/matriceresult[[#This Row],[TOTAL]]</f>
        <v>0</v>
      </c>
      <c r="V60">
        <f>matriceresult[[#This Row],[Article (No section provide)]]/matriceresult[[#This Row],[TOTAL]]</f>
        <v>0</v>
      </c>
      <c r="W60">
        <f>matriceresult[[#This Row],[Case study]]/matriceresult[[#This Row],[TOTAL]]</f>
        <v>0</v>
      </c>
      <c r="X60">
        <f>matriceresult[[#This Row],[Conclusion]]/matriceresult[[#This Row],[TOTAL]]</f>
        <v>0</v>
      </c>
      <c r="Y60">
        <f>matriceresult[[#This Row],[Discussion]]/matriceresult[[#This Row],[TOTAL]]</f>
        <v>0</v>
      </c>
      <c r="Z60">
        <f>matriceresult[[#This Row],[Figure]]/matriceresult[[#This Row],[TOTAL]]</f>
        <v>0</v>
      </c>
      <c r="AA60">
        <f>matriceresult[[#This Row],[Introduction]]/matriceresult[[#This Row],[TOTAL]]</f>
        <v>0</v>
      </c>
      <c r="AB60">
        <f>matriceresult[[#This Row],[Methods]]/matriceresult[[#This Row],[TOTAL]]</f>
        <v>0.25</v>
      </c>
      <c r="AC60">
        <f>matriceresult[[#This Row],[Results]]/matriceresult[[#This Row],[TOTAL]]</f>
        <v>0.75</v>
      </c>
      <c r="AD60">
        <f>matriceresult[[#This Row],[Supplementary material]]/matriceresult[[#This Row],[TOTAL]]</f>
        <v>0</v>
      </c>
      <c r="AE60">
        <f>matriceresult[[#This Row],[Title]]/matriceresult[[#This Row],[TOTAL]]</f>
        <v>0</v>
      </c>
      <c r="AF60" s="15">
        <f>SUM(matriceresult_PERCENTAGE[[#This Row],[Abstract]:[Title]])</f>
        <v>1</v>
      </c>
    </row>
    <row r="61" spans="1:32" x14ac:dyDescent="0.25">
      <c r="A61" s="1" t="s">
        <v>1089</v>
      </c>
      <c r="B61" s="1" t="s">
        <v>11</v>
      </c>
      <c r="D61" s="1" t="s">
        <v>2267</v>
      </c>
      <c r="E61">
        <v>1</v>
      </c>
      <c r="F61">
        <v>0</v>
      </c>
      <c r="G61">
        <v>0</v>
      </c>
      <c r="H61">
        <v>0</v>
      </c>
      <c r="I61">
        <v>0</v>
      </c>
      <c r="J61">
        <v>0</v>
      </c>
      <c r="K61">
        <v>0</v>
      </c>
      <c r="L61">
        <v>0</v>
      </c>
      <c r="M61">
        <v>2</v>
      </c>
      <c r="N61">
        <v>0</v>
      </c>
      <c r="O61">
        <v>0</v>
      </c>
      <c r="P61">
        <v>0</v>
      </c>
      <c r="Q61" s="7">
        <f>SUM(matriceresult[[#This Row],[Abstract]:[Title]])</f>
        <v>3</v>
      </c>
      <c r="S61" s="1" t="s">
        <v>2267</v>
      </c>
      <c r="T61">
        <f>matriceresult[[#This Row],[Abstract]]/matriceresult[[#This Row],[TOTAL]]</f>
        <v>0.33333333333333331</v>
      </c>
      <c r="U61">
        <f>matriceresult[[#This Row],[Acknowledgments]]/matriceresult[[#This Row],[TOTAL]]</f>
        <v>0</v>
      </c>
      <c r="V61">
        <f>matriceresult[[#This Row],[Article (No section provide)]]/matriceresult[[#This Row],[TOTAL]]</f>
        <v>0</v>
      </c>
      <c r="W61">
        <f>matriceresult[[#This Row],[Case study]]/matriceresult[[#This Row],[TOTAL]]</f>
        <v>0</v>
      </c>
      <c r="X61">
        <f>matriceresult[[#This Row],[Conclusion]]/matriceresult[[#This Row],[TOTAL]]</f>
        <v>0</v>
      </c>
      <c r="Y61">
        <f>matriceresult[[#This Row],[Discussion]]/matriceresult[[#This Row],[TOTAL]]</f>
        <v>0</v>
      </c>
      <c r="Z61">
        <f>matriceresult[[#This Row],[Figure]]/matriceresult[[#This Row],[TOTAL]]</f>
        <v>0</v>
      </c>
      <c r="AA61">
        <f>matriceresult[[#This Row],[Introduction]]/matriceresult[[#This Row],[TOTAL]]</f>
        <v>0</v>
      </c>
      <c r="AB61">
        <f>matriceresult[[#This Row],[Methods]]/matriceresult[[#This Row],[TOTAL]]</f>
        <v>0.66666666666666663</v>
      </c>
      <c r="AC61">
        <f>matriceresult[[#This Row],[Results]]/matriceresult[[#This Row],[TOTAL]]</f>
        <v>0</v>
      </c>
      <c r="AD61">
        <f>matriceresult[[#This Row],[Supplementary material]]/matriceresult[[#This Row],[TOTAL]]</f>
        <v>0</v>
      </c>
      <c r="AE61">
        <f>matriceresult[[#This Row],[Title]]/matriceresult[[#This Row],[TOTAL]]</f>
        <v>0</v>
      </c>
      <c r="AF61" s="15">
        <f>SUM(matriceresult_PERCENTAGE[[#This Row],[Abstract]:[Title]])</f>
        <v>1</v>
      </c>
    </row>
    <row r="62" spans="1:32" x14ac:dyDescent="0.25">
      <c r="A62" s="1" t="s">
        <v>1093</v>
      </c>
      <c r="B62" s="1" t="s">
        <v>75</v>
      </c>
      <c r="D62" s="1" t="s">
        <v>115</v>
      </c>
      <c r="E62">
        <v>7</v>
      </c>
      <c r="F62">
        <v>0</v>
      </c>
      <c r="G62">
        <v>0</v>
      </c>
      <c r="H62">
        <v>0</v>
      </c>
      <c r="I62">
        <v>0</v>
      </c>
      <c r="J62">
        <v>0</v>
      </c>
      <c r="K62">
        <v>0</v>
      </c>
      <c r="L62">
        <v>1</v>
      </c>
      <c r="M62">
        <v>7</v>
      </c>
      <c r="N62">
        <v>0</v>
      </c>
      <c r="O62">
        <v>0</v>
      </c>
      <c r="P62">
        <v>0</v>
      </c>
      <c r="Q62" s="7">
        <f>SUM(matriceresult[[#This Row],[Abstract]:[Title]])</f>
        <v>15</v>
      </c>
      <c r="S62" s="1" t="s">
        <v>115</v>
      </c>
      <c r="T62">
        <f>matriceresult[[#This Row],[Abstract]]/matriceresult[[#This Row],[TOTAL]]</f>
        <v>0.46666666666666667</v>
      </c>
      <c r="U62">
        <f>matriceresult[[#This Row],[Acknowledgments]]/matriceresult[[#This Row],[TOTAL]]</f>
        <v>0</v>
      </c>
      <c r="V62">
        <f>matriceresult[[#This Row],[Article (No section provide)]]/matriceresult[[#This Row],[TOTAL]]</f>
        <v>0</v>
      </c>
      <c r="W62">
        <f>matriceresult[[#This Row],[Case study]]/matriceresult[[#This Row],[TOTAL]]</f>
        <v>0</v>
      </c>
      <c r="X62">
        <f>matriceresult[[#This Row],[Conclusion]]/matriceresult[[#This Row],[TOTAL]]</f>
        <v>0</v>
      </c>
      <c r="Y62">
        <f>matriceresult[[#This Row],[Discussion]]/matriceresult[[#This Row],[TOTAL]]</f>
        <v>0</v>
      </c>
      <c r="Z62">
        <f>matriceresult[[#This Row],[Figure]]/matriceresult[[#This Row],[TOTAL]]</f>
        <v>0</v>
      </c>
      <c r="AA62">
        <f>matriceresult[[#This Row],[Introduction]]/matriceresult[[#This Row],[TOTAL]]</f>
        <v>6.6666666666666666E-2</v>
      </c>
      <c r="AB62">
        <f>matriceresult[[#This Row],[Methods]]/matriceresult[[#This Row],[TOTAL]]</f>
        <v>0.46666666666666667</v>
      </c>
      <c r="AC62">
        <f>matriceresult[[#This Row],[Results]]/matriceresult[[#This Row],[TOTAL]]</f>
        <v>0</v>
      </c>
      <c r="AD62">
        <f>matriceresult[[#This Row],[Supplementary material]]/matriceresult[[#This Row],[TOTAL]]</f>
        <v>0</v>
      </c>
      <c r="AE62">
        <f>matriceresult[[#This Row],[Title]]/matriceresult[[#This Row],[TOTAL]]</f>
        <v>0</v>
      </c>
      <c r="AF62" s="15">
        <f>SUM(matriceresult_PERCENTAGE[[#This Row],[Abstract]:[Title]])</f>
        <v>1</v>
      </c>
    </row>
    <row r="63" spans="1:32" x14ac:dyDescent="0.25">
      <c r="A63" s="1" t="s">
        <v>1093</v>
      </c>
      <c r="B63" s="1" t="s">
        <v>75</v>
      </c>
      <c r="D63" s="1" t="s">
        <v>2274</v>
      </c>
      <c r="E63">
        <v>0</v>
      </c>
      <c r="F63">
        <v>0</v>
      </c>
      <c r="G63">
        <v>0</v>
      </c>
      <c r="H63">
        <v>0</v>
      </c>
      <c r="I63">
        <v>0</v>
      </c>
      <c r="J63">
        <v>0</v>
      </c>
      <c r="K63">
        <v>0</v>
      </c>
      <c r="L63">
        <v>0</v>
      </c>
      <c r="M63">
        <v>1</v>
      </c>
      <c r="N63">
        <v>2</v>
      </c>
      <c r="O63">
        <v>0</v>
      </c>
      <c r="P63">
        <v>0</v>
      </c>
      <c r="Q63" s="7">
        <f>SUM(matriceresult[[#This Row],[Abstract]:[Title]])</f>
        <v>3</v>
      </c>
      <c r="S63" s="1" t="s">
        <v>2274</v>
      </c>
      <c r="T63">
        <f>matriceresult[[#This Row],[Abstract]]/matriceresult[[#This Row],[TOTAL]]</f>
        <v>0</v>
      </c>
      <c r="U63">
        <f>matriceresult[[#This Row],[Acknowledgments]]/matriceresult[[#This Row],[TOTAL]]</f>
        <v>0</v>
      </c>
      <c r="V63">
        <f>matriceresult[[#This Row],[Article (No section provide)]]/matriceresult[[#This Row],[TOTAL]]</f>
        <v>0</v>
      </c>
      <c r="W63">
        <f>matriceresult[[#This Row],[Case study]]/matriceresult[[#This Row],[TOTAL]]</f>
        <v>0</v>
      </c>
      <c r="X63">
        <f>matriceresult[[#This Row],[Conclusion]]/matriceresult[[#This Row],[TOTAL]]</f>
        <v>0</v>
      </c>
      <c r="Y63">
        <f>matriceresult[[#This Row],[Discussion]]/matriceresult[[#This Row],[TOTAL]]</f>
        <v>0</v>
      </c>
      <c r="Z63">
        <f>matriceresult[[#This Row],[Figure]]/matriceresult[[#This Row],[TOTAL]]</f>
        <v>0</v>
      </c>
      <c r="AA63">
        <f>matriceresult[[#This Row],[Introduction]]/matriceresult[[#This Row],[TOTAL]]</f>
        <v>0</v>
      </c>
      <c r="AB63">
        <f>matriceresult[[#This Row],[Methods]]/matriceresult[[#This Row],[TOTAL]]</f>
        <v>0.33333333333333331</v>
      </c>
      <c r="AC63">
        <f>matriceresult[[#This Row],[Results]]/matriceresult[[#This Row],[TOTAL]]</f>
        <v>0.66666666666666663</v>
      </c>
      <c r="AD63">
        <f>matriceresult[[#This Row],[Supplementary material]]/matriceresult[[#This Row],[TOTAL]]</f>
        <v>0</v>
      </c>
      <c r="AE63">
        <f>matriceresult[[#This Row],[Title]]/matriceresult[[#This Row],[TOTAL]]</f>
        <v>0</v>
      </c>
      <c r="AF63" s="15">
        <f>SUM(matriceresult_PERCENTAGE[[#This Row],[Abstract]:[Title]])</f>
        <v>1</v>
      </c>
    </row>
    <row r="64" spans="1:32" x14ac:dyDescent="0.25">
      <c r="A64" s="1" t="s">
        <v>1093</v>
      </c>
      <c r="B64" s="1" t="s">
        <v>60</v>
      </c>
      <c r="D64" s="1" t="s">
        <v>414</v>
      </c>
      <c r="E64">
        <v>0</v>
      </c>
      <c r="F64">
        <v>0</v>
      </c>
      <c r="G64">
        <v>9</v>
      </c>
      <c r="H64">
        <v>0</v>
      </c>
      <c r="I64">
        <v>0</v>
      </c>
      <c r="J64">
        <v>0</v>
      </c>
      <c r="K64">
        <v>5</v>
      </c>
      <c r="L64">
        <v>0</v>
      </c>
      <c r="M64">
        <v>0</v>
      </c>
      <c r="N64">
        <v>0</v>
      </c>
      <c r="O64">
        <v>0</v>
      </c>
      <c r="P64">
        <v>0</v>
      </c>
      <c r="Q64" s="7">
        <f>SUM(matriceresult[[#This Row],[Abstract]:[Title]])</f>
        <v>14</v>
      </c>
      <c r="S64" s="1" t="s">
        <v>414</v>
      </c>
      <c r="T64">
        <f>matriceresult[[#This Row],[Abstract]]/matriceresult[[#This Row],[TOTAL]]</f>
        <v>0</v>
      </c>
      <c r="U64">
        <f>matriceresult[[#This Row],[Acknowledgments]]/matriceresult[[#This Row],[TOTAL]]</f>
        <v>0</v>
      </c>
      <c r="V64">
        <f>matriceresult[[#This Row],[Article (No section provide)]]/matriceresult[[#This Row],[TOTAL]]</f>
        <v>0.6428571428571429</v>
      </c>
      <c r="W64">
        <f>matriceresult[[#This Row],[Case study]]/matriceresult[[#This Row],[TOTAL]]</f>
        <v>0</v>
      </c>
      <c r="X64">
        <f>matriceresult[[#This Row],[Conclusion]]/matriceresult[[#This Row],[TOTAL]]</f>
        <v>0</v>
      </c>
      <c r="Y64">
        <f>matriceresult[[#This Row],[Discussion]]/matriceresult[[#This Row],[TOTAL]]</f>
        <v>0</v>
      </c>
      <c r="Z64">
        <f>matriceresult[[#This Row],[Figure]]/matriceresult[[#This Row],[TOTAL]]</f>
        <v>0.35714285714285715</v>
      </c>
      <c r="AA64">
        <f>matriceresult[[#This Row],[Introduction]]/matriceresult[[#This Row],[TOTAL]]</f>
        <v>0</v>
      </c>
      <c r="AB64">
        <f>matriceresult[[#This Row],[Methods]]/matriceresult[[#This Row],[TOTAL]]</f>
        <v>0</v>
      </c>
      <c r="AC64">
        <f>matriceresult[[#This Row],[Results]]/matriceresult[[#This Row],[TOTAL]]</f>
        <v>0</v>
      </c>
      <c r="AD64">
        <f>matriceresult[[#This Row],[Supplementary material]]/matriceresult[[#This Row],[TOTAL]]</f>
        <v>0</v>
      </c>
      <c r="AE64">
        <f>matriceresult[[#This Row],[Title]]/matriceresult[[#This Row],[TOTAL]]</f>
        <v>0</v>
      </c>
      <c r="AF64" s="15">
        <f>SUM(matriceresult_PERCENTAGE[[#This Row],[Abstract]:[Title]])</f>
        <v>1</v>
      </c>
    </row>
    <row r="65" spans="1:32" x14ac:dyDescent="0.25">
      <c r="A65" s="1" t="s">
        <v>1093</v>
      </c>
      <c r="B65" s="1" t="s">
        <v>60</v>
      </c>
      <c r="D65" s="1" t="s">
        <v>438</v>
      </c>
      <c r="E65">
        <v>1</v>
      </c>
      <c r="F65">
        <v>0</v>
      </c>
      <c r="G65">
        <v>0</v>
      </c>
      <c r="H65">
        <v>0</v>
      </c>
      <c r="I65">
        <v>0</v>
      </c>
      <c r="J65">
        <v>0</v>
      </c>
      <c r="K65">
        <v>0</v>
      </c>
      <c r="L65">
        <v>1</v>
      </c>
      <c r="M65">
        <v>0</v>
      </c>
      <c r="N65">
        <v>0</v>
      </c>
      <c r="O65">
        <v>0</v>
      </c>
      <c r="P65">
        <v>0</v>
      </c>
      <c r="Q65" s="7">
        <f>SUM(matriceresult[[#This Row],[Abstract]:[Title]])</f>
        <v>2</v>
      </c>
      <c r="S65" s="1" t="s">
        <v>438</v>
      </c>
      <c r="T65">
        <f>matriceresult[[#This Row],[Abstract]]/matriceresult[[#This Row],[TOTAL]]</f>
        <v>0.5</v>
      </c>
      <c r="U65">
        <f>matriceresult[[#This Row],[Acknowledgments]]/matriceresult[[#This Row],[TOTAL]]</f>
        <v>0</v>
      </c>
      <c r="V65">
        <f>matriceresult[[#This Row],[Article (No section provide)]]/matriceresult[[#This Row],[TOTAL]]</f>
        <v>0</v>
      </c>
      <c r="W65">
        <f>matriceresult[[#This Row],[Case study]]/matriceresult[[#This Row],[TOTAL]]</f>
        <v>0</v>
      </c>
      <c r="X65">
        <f>matriceresult[[#This Row],[Conclusion]]/matriceresult[[#This Row],[TOTAL]]</f>
        <v>0</v>
      </c>
      <c r="Y65">
        <f>matriceresult[[#This Row],[Discussion]]/matriceresult[[#This Row],[TOTAL]]</f>
        <v>0</v>
      </c>
      <c r="Z65">
        <f>matriceresult[[#This Row],[Figure]]/matriceresult[[#This Row],[TOTAL]]</f>
        <v>0</v>
      </c>
      <c r="AA65">
        <f>matriceresult[[#This Row],[Introduction]]/matriceresult[[#This Row],[TOTAL]]</f>
        <v>0.5</v>
      </c>
      <c r="AB65">
        <f>matriceresult[[#This Row],[Methods]]/matriceresult[[#This Row],[TOTAL]]</f>
        <v>0</v>
      </c>
      <c r="AC65">
        <f>matriceresult[[#This Row],[Results]]/matriceresult[[#This Row],[TOTAL]]</f>
        <v>0</v>
      </c>
      <c r="AD65">
        <f>matriceresult[[#This Row],[Supplementary material]]/matriceresult[[#This Row],[TOTAL]]</f>
        <v>0</v>
      </c>
      <c r="AE65">
        <f>matriceresult[[#This Row],[Title]]/matriceresult[[#This Row],[TOTAL]]</f>
        <v>0</v>
      </c>
      <c r="AF65" s="15">
        <f>SUM(matriceresult_PERCENTAGE[[#This Row],[Abstract]:[Title]])</f>
        <v>1</v>
      </c>
    </row>
    <row r="66" spans="1:32" x14ac:dyDescent="0.25">
      <c r="A66" s="1" t="s">
        <v>1093</v>
      </c>
      <c r="B66" s="1" t="s">
        <v>60</v>
      </c>
      <c r="D66" s="1" t="s">
        <v>844</v>
      </c>
      <c r="E66">
        <v>0</v>
      </c>
      <c r="F66">
        <v>0</v>
      </c>
      <c r="G66">
        <v>1</v>
      </c>
      <c r="H66">
        <v>0</v>
      </c>
      <c r="I66">
        <v>0</v>
      </c>
      <c r="J66">
        <v>0</v>
      </c>
      <c r="K66">
        <v>0</v>
      </c>
      <c r="L66">
        <v>0</v>
      </c>
      <c r="M66">
        <v>0</v>
      </c>
      <c r="N66">
        <v>0</v>
      </c>
      <c r="O66">
        <v>0</v>
      </c>
      <c r="P66">
        <v>0</v>
      </c>
      <c r="Q66" s="7">
        <f>SUM(matriceresult[[#This Row],[Abstract]:[Title]])</f>
        <v>1</v>
      </c>
      <c r="S66" s="1" t="s">
        <v>844</v>
      </c>
      <c r="T66">
        <f>matriceresult[[#This Row],[Abstract]]/matriceresult[[#This Row],[TOTAL]]</f>
        <v>0</v>
      </c>
      <c r="U66">
        <f>matriceresult[[#This Row],[Acknowledgments]]/matriceresult[[#This Row],[TOTAL]]</f>
        <v>0</v>
      </c>
      <c r="V66">
        <f>matriceresult[[#This Row],[Article (No section provide)]]/matriceresult[[#This Row],[TOTAL]]</f>
        <v>1</v>
      </c>
      <c r="W66">
        <f>matriceresult[[#This Row],[Case study]]/matriceresult[[#This Row],[TOTAL]]</f>
        <v>0</v>
      </c>
      <c r="X66">
        <f>matriceresult[[#This Row],[Conclusion]]/matriceresult[[#This Row],[TOTAL]]</f>
        <v>0</v>
      </c>
      <c r="Y66">
        <f>matriceresult[[#This Row],[Discussion]]/matriceresult[[#This Row],[TOTAL]]</f>
        <v>0</v>
      </c>
      <c r="Z66">
        <f>matriceresult[[#This Row],[Figure]]/matriceresult[[#This Row],[TOTAL]]</f>
        <v>0</v>
      </c>
      <c r="AA66">
        <f>matriceresult[[#This Row],[Introduction]]/matriceresult[[#This Row],[TOTAL]]</f>
        <v>0</v>
      </c>
      <c r="AB66">
        <f>matriceresult[[#This Row],[Methods]]/matriceresult[[#This Row],[TOTAL]]</f>
        <v>0</v>
      </c>
      <c r="AC66">
        <f>matriceresult[[#This Row],[Results]]/matriceresult[[#This Row],[TOTAL]]</f>
        <v>0</v>
      </c>
      <c r="AD66">
        <f>matriceresult[[#This Row],[Supplementary material]]/matriceresult[[#This Row],[TOTAL]]</f>
        <v>0</v>
      </c>
      <c r="AE66">
        <f>matriceresult[[#This Row],[Title]]/matriceresult[[#This Row],[TOTAL]]</f>
        <v>0</v>
      </c>
      <c r="AF66" s="15">
        <f>SUM(matriceresult_PERCENTAGE[[#This Row],[Abstract]:[Title]])</f>
        <v>1</v>
      </c>
    </row>
    <row r="67" spans="1:32" x14ac:dyDescent="0.25">
      <c r="A67" s="1" t="s">
        <v>1093</v>
      </c>
      <c r="B67" s="1" t="s">
        <v>60</v>
      </c>
      <c r="D67" s="1" t="s">
        <v>848</v>
      </c>
      <c r="E67">
        <v>1</v>
      </c>
      <c r="F67">
        <v>0</v>
      </c>
      <c r="G67">
        <v>0</v>
      </c>
      <c r="H67">
        <v>0</v>
      </c>
      <c r="I67">
        <v>0</v>
      </c>
      <c r="J67">
        <v>0</v>
      </c>
      <c r="K67">
        <v>0</v>
      </c>
      <c r="L67">
        <v>0</v>
      </c>
      <c r="M67">
        <v>0</v>
      </c>
      <c r="N67">
        <v>9</v>
      </c>
      <c r="O67">
        <v>0</v>
      </c>
      <c r="P67">
        <v>0</v>
      </c>
      <c r="Q67" s="7">
        <f>SUM(matriceresult[[#This Row],[Abstract]:[Title]])</f>
        <v>10</v>
      </c>
      <c r="S67" s="1" t="s">
        <v>848</v>
      </c>
      <c r="T67">
        <f>matriceresult[[#This Row],[Abstract]]/matriceresult[[#This Row],[TOTAL]]</f>
        <v>0.1</v>
      </c>
      <c r="U67">
        <f>matriceresult[[#This Row],[Acknowledgments]]/matriceresult[[#This Row],[TOTAL]]</f>
        <v>0</v>
      </c>
      <c r="V67">
        <f>matriceresult[[#This Row],[Article (No section provide)]]/matriceresult[[#This Row],[TOTAL]]</f>
        <v>0</v>
      </c>
      <c r="W67">
        <f>matriceresult[[#This Row],[Case study]]/matriceresult[[#This Row],[TOTAL]]</f>
        <v>0</v>
      </c>
      <c r="X67">
        <f>matriceresult[[#This Row],[Conclusion]]/matriceresult[[#This Row],[TOTAL]]</f>
        <v>0</v>
      </c>
      <c r="Y67">
        <f>matriceresult[[#This Row],[Discussion]]/matriceresult[[#This Row],[TOTAL]]</f>
        <v>0</v>
      </c>
      <c r="Z67">
        <f>matriceresult[[#This Row],[Figure]]/matriceresult[[#This Row],[TOTAL]]</f>
        <v>0</v>
      </c>
      <c r="AA67">
        <f>matriceresult[[#This Row],[Introduction]]/matriceresult[[#This Row],[TOTAL]]</f>
        <v>0</v>
      </c>
      <c r="AB67">
        <f>matriceresult[[#This Row],[Methods]]/matriceresult[[#This Row],[TOTAL]]</f>
        <v>0</v>
      </c>
      <c r="AC67">
        <f>matriceresult[[#This Row],[Results]]/matriceresult[[#This Row],[TOTAL]]</f>
        <v>0.9</v>
      </c>
      <c r="AD67">
        <f>matriceresult[[#This Row],[Supplementary material]]/matriceresult[[#This Row],[TOTAL]]</f>
        <v>0</v>
      </c>
      <c r="AE67">
        <f>matriceresult[[#This Row],[Title]]/matriceresult[[#This Row],[TOTAL]]</f>
        <v>0</v>
      </c>
      <c r="AF67" s="15">
        <f>SUM(matriceresult_PERCENTAGE[[#This Row],[Abstract]:[Title]])</f>
        <v>1</v>
      </c>
    </row>
    <row r="68" spans="1:32" x14ac:dyDescent="0.25">
      <c r="A68" s="1" t="s">
        <v>1093</v>
      </c>
      <c r="B68" s="1" t="s">
        <v>60</v>
      </c>
      <c r="D68" s="1" t="s">
        <v>2328</v>
      </c>
      <c r="E68">
        <v>0</v>
      </c>
      <c r="F68">
        <v>0</v>
      </c>
      <c r="G68">
        <v>0</v>
      </c>
      <c r="H68">
        <v>0</v>
      </c>
      <c r="I68">
        <v>0</v>
      </c>
      <c r="J68">
        <v>0</v>
      </c>
      <c r="K68">
        <v>0</v>
      </c>
      <c r="L68">
        <v>0</v>
      </c>
      <c r="M68">
        <v>0</v>
      </c>
      <c r="N68">
        <v>2</v>
      </c>
      <c r="O68">
        <v>0</v>
      </c>
      <c r="P68">
        <v>0</v>
      </c>
      <c r="Q68" s="7">
        <f>SUM(matriceresult[[#This Row],[Abstract]:[Title]])</f>
        <v>2</v>
      </c>
      <c r="S68" s="1" t="s">
        <v>2328</v>
      </c>
      <c r="T68">
        <f>matriceresult[[#This Row],[Abstract]]/matriceresult[[#This Row],[TOTAL]]</f>
        <v>0</v>
      </c>
      <c r="U68">
        <f>matriceresult[[#This Row],[Acknowledgments]]/matriceresult[[#This Row],[TOTAL]]</f>
        <v>0</v>
      </c>
      <c r="V68">
        <f>matriceresult[[#This Row],[Article (No section provide)]]/matriceresult[[#This Row],[TOTAL]]</f>
        <v>0</v>
      </c>
      <c r="W68">
        <f>matriceresult[[#This Row],[Case study]]/matriceresult[[#This Row],[TOTAL]]</f>
        <v>0</v>
      </c>
      <c r="X68">
        <f>matriceresult[[#This Row],[Conclusion]]/matriceresult[[#This Row],[TOTAL]]</f>
        <v>0</v>
      </c>
      <c r="Y68">
        <f>matriceresult[[#This Row],[Discussion]]/matriceresult[[#This Row],[TOTAL]]</f>
        <v>0</v>
      </c>
      <c r="Z68">
        <f>matriceresult[[#This Row],[Figure]]/matriceresult[[#This Row],[TOTAL]]</f>
        <v>0</v>
      </c>
      <c r="AA68">
        <f>matriceresult[[#This Row],[Introduction]]/matriceresult[[#This Row],[TOTAL]]</f>
        <v>0</v>
      </c>
      <c r="AB68">
        <f>matriceresult[[#This Row],[Methods]]/matriceresult[[#This Row],[TOTAL]]</f>
        <v>0</v>
      </c>
      <c r="AC68">
        <f>matriceresult[[#This Row],[Results]]/matriceresult[[#This Row],[TOTAL]]</f>
        <v>1</v>
      </c>
      <c r="AD68">
        <f>matriceresult[[#This Row],[Supplementary material]]/matriceresult[[#This Row],[TOTAL]]</f>
        <v>0</v>
      </c>
      <c r="AE68">
        <f>matriceresult[[#This Row],[Title]]/matriceresult[[#This Row],[TOTAL]]</f>
        <v>0</v>
      </c>
      <c r="AF68" s="15">
        <f>SUM(matriceresult_PERCENTAGE[[#This Row],[Abstract]:[Title]])</f>
        <v>1</v>
      </c>
    </row>
    <row r="69" spans="1:32" x14ac:dyDescent="0.25">
      <c r="A69" s="1" t="s">
        <v>1093</v>
      </c>
      <c r="B69" s="1" t="s">
        <v>60</v>
      </c>
      <c r="D69" s="1" t="s">
        <v>1371</v>
      </c>
      <c r="E69">
        <v>1</v>
      </c>
      <c r="F69">
        <v>0</v>
      </c>
      <c r="G69">
        <v>0</v>
      </c>
      <c r="H69">
        <v>0</v>
      </c>
      <c r="I69">
        <v>0</v>
      </c>
      <c r="J69">
        <v>0</v>
      </c>
      <c r="K69">
        <v>0</v>
      </c>
      <c r="L69">
        <v>0</v>
      </c>
      <c r="M69">
        <v>0</v>
      </c>
      <c r="N69">
        <v>0</v>
      </c>
      <c r="O69">
        <v>0</v>
      </c>
      <c r="P69">
        <v>0</v>
      </c>
      <c r="Q69" s="7">
        <f>SUM(matriceresult[[#This Row],[Abstract]:[Title]])</f>
        <v>1</v>
      </c>
      <c r="S69" s="1" t="s">
        <v>1371</v>
      </c>
      <c r="T69">
        <f>matriceresult[[#This Row],[Abstract]]/matriceresult[[#This Row],[TOTAL]]</f>
        <v>1</v>
      </c>
      <c r="U69">
        <f>matriceresult[[#This Row],[Acknowledgments]]/matriceresult[[#This Row],[TOTAL]]</f>
        <v>0</v>
      </c>
      <c r="V69">
        <f>matriceresult[[#This Row],[Article (No section provide)]]/matriceresult[[#This Row],[TOTAL]]</f>
        <v>0</v>
      </c>
      <c r="W69">
        <f>matriceresult[[#This Row],[Case study]]/matriceresult[[#This Row],[TOTAL]]</f>
        <v>0</v>
      </c>
      <c r="X69">
        <f>matriceresult[[#This Row],[Conclusion]]/matriceresult[[#This Row],[TOTAL]]</f>
        <v>0</v>
      </c>
      <c r="Y69">
        <f>matriceresult[[#This Row],[Discussion]]/matriceresult[[#This Row],[TOTAL]]</f>
        <v>0</v>
      </c>
      <c r="Z69">
        <f>matriceresult[[#This Row],[Figure]]/matriceresult[[#This Row],[TOTAL]]</f>
        <v>0</v>
      </c>
      <c r="AA69">
        <f>matriceresult[[#This Row],[Introduction]]/matriceresult[[#This Row],[TOTAL]]</f>
        <v>0</v>
      </c>
      <c r="AB69">
        <f>matriceresult[[#This Row],[Methods]]/matriceresult[[#This Row],[TOTAL]]</f>
        <v>0</v>
      </c>
      <c r="AC69">
        <f>matriceresult[[#This Row],[Results]]/matriceresult[[#This Row],[TOTAL]]</f>
        <v>0</v>
      </c>
      <c r="AD69">
        <f>matriceresult[[#This Row],[Supplementary material]]/matriceresult[[#This Row],[TOTAL]]</f>
        <v>0</v>
      </c>
      <c r="AE69">
        <f>matriceresult[[#This Row],[Title]]/matriceresult[[#This Row],[TOTAL]]</f>
        <v>0</v>
      </c>
      <c r="AF69" s="15">
        <f>SUM(matriceresult_PERCENTAGE[[#This Row],[Abstract]:[Title]])</f>
        <v>1</v>
      </c>
    </row>
    <row r="70" spans="1:32" x14ac:dyDescent="0.25">
      <c r="A70" s="1" t="s">
        <v>1093</v>
      </c>
      <c r="B70" s="1" t="s">
        <v>60</v>
      </c>
      <c r="D70" s="1" t="s">
        <v>615</v>
      </c>
      <c r="E70">
        <v>0</v>
      </c>
      <c r="F70">
        <v>0</v>
      </c>
      <c r="G70">
        <v>1</v>
      </c>
      <c r="H70">
        <v>0</v>
      </c>
      <c r="I70">
        <v>0</v>
      </c>
      <c r="J70">
        <v>0</v>
      </c>
      <c r="K70">
        <v>0</v>
      </c>
      <c r="L70">
        <v>0</v>
      </c>
      <c r="M70">
        <v>0</v>
      </c>
      <c r="N70">
        <v>0</v>
      </c>
      <c r="O70">
        <v>0</v>
      </c>
      <c r="P70">
        <v>0</v>
      </c>
      <c r="Q70" s="7">
        <f>SUM(matriceresult[[#This Row],[Abstract]:[Title]])</f>
        <v>1</v>
      </c>
      <c r="S70" s="1" t="s">
        <v>615</v>
      </c>
      <c r="T70">
        <f>matriceresult[[#This Row],[Abstract]]/matriceresult[[#This Row],[TOTAL]]</f>
        <v>0</v>
      </c>
      <c r="U70">
        <f>matriceresult[[#This Row],[Acknowledgments]]/matriceresult[[#This Row],[TOTAL]]</f>
        <v>0</v>
      </c>
      <c r="V70">
        <f>matriceresult[[#This Row],[Article (No section provide)]]/matriceresult[[#This Row],[TOTAL]]</f>
        <v>1</v>
      </c>
      <c r="W70">
        <f>matriceresult[[#This Row],[Case study]]/matriceresult[[#This Row],[TOTAL]]</f>
        <v>0</v>
      </c>
      <c r="X70">
        <f>matriceresult[[#This Row],[Conclusion]]/matriceresult[[#This Row],[TOTAL]]</f>
        <v>0</v>
      </c>
      <c r="Y70">
        <f>matriceresult[[#This Row],[Discussion]]/matriceresult[[#This Row],[TOTAL]]</f>
        <v>0</v>
      </c>
      <c r="Z70">
        <f>matriceresult[[#This Row],[Figure]]/matriceresult[[#This Row],[TOTAL]]</f>
        <v>0</v>
      </c>
      <c r="AA70">
        <f>matriceresult[[#This Row],[Introduction]]/matriceresult[[#This Row],[TOTAL]]</f>
        <v>0</v>
      </c>
      <c r="AB70">
        <f>matriceresult[[#This Row],[Methods]]/matriceresult[[#This Row],[TOTAL]]</f>
        <v>0</v>
      </c>
      <c r="AC70">
        <f>matriceresult[[#This Row],[Results]]/matriceresult[[#This Row],[TOTAL]]</f>
        <v>0</v>
      </c>
      <c r="AD70">
        <f>matriceresult[[#This Row],[Supplementary material]]/matriceresult[[#This Row],[TOTAL]]</f>
        <v>0</v>
      </c>
      <c r="AE70">
        <f>matriceresult[[#This Row],[Title]]/matriceresult[[#This Row],[TOTAL]]</f>
        <v>0</v>
      </c>
      <c r="AF70" s="15">
        <f>SUM(matriceresult_PERCENTAGE[[#This Row],[Abstract]:[Title]])</f>
        <v>1</v>
      </c>
    </row>
    <row r="71" spans="1:32" x14ac:dyDescent="0.25">
      <c r="A71" s="1" t="s">
        <v>45</v>
      </c>
      <c r="B71" s="1" t="s">
        <v>19</v>
      </c>
      <c r="D71" s="1" t="s">
        <v>619</v>
      </c>
      <c r="E71">
        <v>0</v>
      </c>
      <c r="F71">
        <v>0</v>
      </c>
      <c r="G71">
        <v>1</v>
      </c>
      <c r="H71">
        <v>0</v>
      </c>
      <c r="I71">
        <v>0</v>
      </c>
      <c r="J71">
        <v>0</v>
      </c>
      <c r="K71">
        <v>0</v>
      </c>
      <c r="L71">
        <v>0</v>
      </c>
      <c r="M71">
        <v>0</v>
      </c>
      <c r="N71">
        <v>0</v>
      </c>
      <c r="O71">
        <v>0</v>
      </c>
      <c r="P71">
        <v>0</v>
      </c>
      <c r="Q71" s="7">
        <f>SUM(matriceresult[[#This Row],[Abstract]:[Title]])</f>
        <v>1</v>
      </c>
      <c r="S71" s="1" t="s">
        <v>619</v>
      </c>
      <c r="T71">
        <f>matriceresult[[#This Row],[Abstract]]/matriceresult[[#This Row],[TOTAL]]</f>
        <v>0</v>
      </c>
      <c r="U71">
        <f>matriceresult[[#This Row],[Acknowledgments]]/matriceresult[[#This Row],[TOTAL]]</f>
        <v>0</v>
      </c>
      <c r="V71">
        <f>matriceresult[[#This Row],[Article (No section provide)]]/matriceresult[[#This Row],[TOTAL]]</f>
        <v>1</v>
      </c>
      <c r="W71">
        <f>matriceresult[[#This Row],[Case study]]/matriceresult[[#This Row],[TOTAL]]</f>
        <v>0</v>
      </c>
      <c r="X71">
        <f>matriceresult[[#This Row],[Conclusion]]/matriceresult[[#This Row],[TOTAL]]</f>
        <v>0</v>
      </c>
      <c r="Y71">
        <f>matriceresult[[#This Row],[Discussion]]/matriceresult[[#This Row],[TOTAL]]</f>
        <v>0</v>
      </c>
      <c r="Z71">
        <f>matriceresult[[#This Row],[Figure]]/matriceresult[[#This Row],[TOTAL]]</f>
        <v>0</v>
      </c>
      <c r="AA71">
        <f>matriceresult[[#This Row],[Introduction]]/matriceresult[[#This Row],[TOTAL]]</f>
        <v>0</v>
      </c>
      <c r="AB71">
        <f>matriceresult[[#This Row],[Methods]]/matriceresult[[#This Row],[TOTAL]]</f>
        <v>0</v>
      </c>
      <c r="AC71">
        <f>matriceresult[[#This Row],[Results]]/matriceresult[[#This Row],[TOTAL]]</f>
        <v>0</v>
      </c>
      <c r="AD71">
        <f>matriceresult[[#This Row],[Supplementary material]]/matriceresult[[#This Row],[TOTAL]]</f>
        <v>0</v>
      </c>
      <c r="AE71">
        <f>matriceresult[[#This Row],[Title]]/matriceresult[[#This Row],[TOTAL]]</f>
        <v>0</v>
      </c>
      <c r="AF71" s="15">
        <f>SUM(matriceresult_PERCENTAGE[[#This Row],[Abstract]:[Title]])</f>
        <v>1</v>
      </c>
    </row>
    <row r="72" spans="1:32" x14ac:dyDescent="0.25">
      <c r="A72" s="1" t="s">
        <v>45</v>
      </c>
      <c r="B72" s="1" t="s">
        <v>19</v>
      </c>
      <c r="D72" s="1" t="s">
        <v>444</v>
      </c>
      <c r="E72">
        <v>0</v>
      </c>
      <c r="F72">
        <v>0</v>
      </c>
      <c r="G72">
        <v>0</v>
      </c>
      <c r="H72">
        <v>0</v>
      </c>
      <c r="I72">
        <v>0</v>
      </c>
      <c r="J72">
        <v>0</v>
      </c>
      <c r="K72">
        <v>0</v>
      </c>
      <c r="L72">
        <v>0</v>
      </c>
      <c r="M72">
        <v>2</v>
      </c>
      <c r="N72">
        <v>0</v>
      </c>
      <c r="O72">
        <v>0</v>
      </c>
      <c r="P72">
        <v>0</v>
      </c>
      <c r="Q72" s="7">
        <f>SUM(matriceresult[[#This Row],[Abstract]:[Title]])</f>
        <v>2</v>
      </c>
      <c r="S72" s="1" t="s">
        <v>444</v>
      </c>
      <c r="T72">
        <f>matriceresult[[#This Row],[Abstract]]/matriceresult[[#This Row],[TOTAL]]</f>
        <v>0</v>
      </c>
      <c r="U72">
        <f>matriceresult[[#This Row],[Acknowledgments]]/matriceresult[[#This Row],[TOTAL]]</f>
        <v>0</v>
      </c>
      <c r="V72">
        <f>matriceresult[[#This Row],[Article (No section provide)]]/matriceresult[[#This Row],[TOTAL]]</f>
        <v>0</v>
      </c>
      <c r="W72">
        <f>matriceresult[[#This Row],[Case study]]/matriceresult[[#This Row],[TOTAL]]</f>
        <v>0</v>
      </c>
      <c r="X72">
        <f>matriceresult[[#This Row],[Conclusion]]/matriceresult[[#This Row],[TOTAL]]</f>
        <v>0</v>
      </c>
      <c r="Y72">
        <f>matriceresult[[#This Row],[Discussion]]/matriceresult[[#This Row],[TOTAL]]</f>
        <v>0</v>
      </c>
      <c r="Z72">
        <f>matriceresult[[#This Row],[Figure]]/matriceresult[[#This Row],[TOTAL]]</f>
        <v>0</v>
      </c>
      <c r="AA72">
        <f>matriceresult[[#This Row],[Introduction]]/matriceresult[[#This Row],[TOTAL]]</f>
        <v>0</v>
      </c>
      <c r="AB72">
        <f>matriceresult[[#This Row],[Methods]]/matriceresult[[#This Row],[TOTAL]]</f>
        <v>1</v>
      </c>
      <c r="AC72">
        <f>matriceresult[[#This Row],[Results]]/matriceresult[[#This Row],[TOTAL]]</f>
        <v>0</v>
      </c>
      <c r="AD72">
        <f>matriceresult[[#This Row],[Supplementary material]]/matriceresult[[#This Row],[TOTAL]]</f>
        <v>0</v>
      </c>
      <c r="AE72">
        <f>matriceresult[[#This Row],[Title]]/matriceresult[[#This Row],[TOTAL]]</f>
        <v>0</v>
      </c>
      <c r="AF72" s="15">
        <f>SUM(matriceresult_PERCENTAGE[[#This Row],[Abstract]:[Title]])</f>
        <v>1</v>
      </c>
    </row>
    <row r="73" spans="1:32" x14ac:dyDescent="0.25">
      <c r="A73" s="1" t="s">
        <v>45</v>
      </c>
      <c r="B73" s="1" t="s">
        <v>19</v>
      </c>
      <c r="D73" s="1" t="s">
        <v>1376</v>
      </c>
      <c r="E73">
        <v>0</v>
      </c>
      <c r="F73">
        <v>0</v>
      </c>
      <c r="G73">
        <v>0</v>
      </c>
      <c r="H73">
        <v>1</v>
      </c>
      <c r="I73">
        <v>0</v>
      </c>
      <c r="J73">
        <v>0</v>
      </c>
      <c r="K73">
        <v>0</v>
      </c>
      <c r="L73">
        <v>0</v>
      </c>
      <c r="M73">
        <v>0</v>
      </c>
      <c r="N73">
        <v>0</v>
      </c>
      <c r="O73">
        <v>0</v>
      </c>
      <c r="P73">
        <v>0</v>
      </c>
      <c r="Q73" s="7">
        <f>SUM(matriceresult[[#This Row],[Abstract]:[Title]])</f>
        <v>1</v>
      </c>
      <c r="S73" s="1" t="s">
        <v>1376</v>
      </c>
      <c r="T73">
        <f>matriceresult[[#This Row],[Abstract]]/matriceresult[[#This Row],[TOTAL]]</f>
        <v>0</v>
      </c>
      <c r="U73">
        <f>matriceresult[[#This Row],[Acknowledgments]]/matriceresult[[#This Row],[TOTAL]]</f>
        <v>0</v>
      </c>
      <c r="V73">
        <f>matriceresult[[#This Row],[Article (No section provide)]]/matriceresult[[#This Row],[TOTAL]]</f>
        <v>0</v>
      </c>
      <c r="W73">
        <f>matriceresult[[#This Row],[Case study]]/matriceresult[[#This Row],[TOTAL]]</f>
        <v>1</v>
      </c>
      <c r="X73">
        <f>matriceresult[[#This Row],[Conclusion]]/matriceresult[[#This Row],[TOTAL]]</f>
        <v>0</v>
      </c>
      <c r="Y73">
        <f>matriceresult[[#This Row],[Discussion]]/matriceresult[[#This Row],[TOTAL]]</f>
        <v>0</v>
      </c>
      <c r="Z73">
        <f>matriceresult[[#This Row],[Figure]]/matriceresult[[#This Row],[TOTAL]]</f>
        <v>0</v>
      </c>
      <c r="AA73">
        <f>matriceresult[[#This Row],[Introduction]]/matriceresult[[#This Row],[TOTAL]]</f>
        <v>0</v>
      </c>
      <c r="AB73">
        <f>matriceresult[[#This Row],[Methods]]/matriceresult[[#This Row],[TOTAL]]</f>
        <v>0</v>
      </c>
      <c r="AC73">
        <f>matriceresult[[#This Row],[Results]]/matriceresult[[#This Row],[TOTAL]]</f>
        <v>0</v>
      </c>
      <c r="AD73">
        <f>matriceresult[[#This Row],[Supplementary material]]/matriceresult[[#This Row],[TOTAL]]</f>
        <v>0</v>
      </c>
      <c r="AE73">
        <f>matriceresult[[#This Row],[Title]]/matriceresult[[#This Row],[TOTAL]]</f>
        <v>0</v>
      </c>
      <c r="AF73" s="15">
        <f>SUM(matriceresult_PERCENTAGE[[#This Row],[Abstract]:[Title]])</f>
        <v>1</v>
      </c>
    </row>
    <row r="74" spans="1:32" x14ac:dyDescent="0.25">
      <c r="A74" s="1" t="s">
        <v>45</v>
      </c>
      <c r="B74" s="1" t="s">
        <v>11</v>
      </c>
      <c r="D74" s="1" t="s">
        <v>1382</v>
      </c>
      <c r="E74">
        <v>0</v>
      </c>
      <c r="F74">
        <v>0</v>
      </c>
      <c r="G74">
        <v>0</v>
      </c>
      <c r="H74">
        <v>0</v>
      </c>
      <c r="I74">
        <v>0</v>
      </c>
      <c r="J74">
        <v>0</v>
      </c>
      <c r="K74">
        <v>0</v>
      </c>
      <c r="L74">
        <v>9</v>
      </c>
      <c r="M74">
        <v>1</v>
      </c>
      <c r="N74">
        <v>17</v>
      </c>
      <c r="O74">
        <v>0</v>
      </c>
      <c r="P74">
        <v>0</v>
      </c>
      <c r="Q74" s="7">
        <f>SUM(matriceresult[[#This Row],[Abstract]:[Title]])</f>
        <v>27</v>
      </c>
      <c r="S74" s="1" t="s">
        <v>1382</v>
      </c>
      <c r="T74">
        <f>matriceresult[[#This Row],[Abstract]]/matriceresult[[#This Row],[TOTAL]]</f>
        <v>0</v>
      </c>
      <c r="U74">
        <f>matriceresult[[#This Row],[Acknowledgments]]/matriceresult[[#This Row],[TOTAL]]</f>
        <v>0</v>
      </c>
      <c r="V74">
        <f>matriceresult[[#This Row],[Article (No section provide)]]/matriceresult[[#This Row],[TOTAL]]</f>
        <v>0</v>
      </c>
      <c r="W74">
        <f>matriceresult[[#This Row],[Case study]]/matriceresult[[#This Row],[TOTAL]]</f>
        <v>0</v>
      </c>
      <c r="X74">
        <f>matriceresult[[#This Row],[Conclusion]]/matriceresult[[#This Row],[TOTAL]]</f>
        <v>0</v>
      </c>
      <c r="Y74">
        <f>matriceresult[[#This Row],[Discussion]]/matriceresult[[#This Row],[TOTAL]]</f>
        <v>0</v>
      </c>
      <c r="Z74">
        <f>matriceresult[[#This Row],[Figure]]/matriceresult[[#This Row],[TOTAL]]</f>
        <v>0</v>
      </c>
      <c r="AA74">
        <f>matriceresult[[#This Row],[Introduction]]/matriceresult[[#This Row],[TOTAL]]</f>
        <v>0.33333333333333331</v>
      </c>
      <c r="AB74">
        <f>matriceresult[[#This Row],[Methods]]/matriceresult[[#This Row],[TOTAL]]</f>
        <v>3.7037037037037035E-2</v>
      </c>
      <c r="AC74">
        <f>matriceresult[[#This Row],[Results]]/matriceresult[[#This Row],[TOTAL]]</f>
        <v>0.62962962962962965</v>
      </c>
      <c r="AD74">
        <f>matriceresult[[#This Row],[Supplementary material]]/matriceresult[[#This Row],[TOTAL]]</f>
        <v>0</v>
      </c>
      <c r="AE74">
        <f>matriceresult[[#This Row],[Title]]/matriceresult[[#This Row],[TOTAL]]</f>
        <v>0</v>
      </c>
      <c r="AF74" s="15">
        <f>SUM(matriceresult_PERCENTAGE[[#This Row],[Abstract]:[Title]])</f>
        <v>1</v>
      </c>
    </row>
    <row r="75" spans="1:32" x14ac:dyDescent="0.25">
      <c r="A75" s="1" t="s">
        <v>2086</v>
      </c>
      <c r="B75" s="1" t="s">
        <v>197</v>
      </c>
      <c r="D75" s="1" t="s">
        <v>624</v>
      </c>
      <c r="E75">
        <v>0</v>
      </c>
      <c r="F75">
        <v>0</v>
      </c>
      <c r="G75">
        <v>0</v>
      </c>
      <c r="H75">
        <v>0</v>
      </c>
      <c r="I75">
        <v>0</v>
      </c>
      <c r="J75">
        <v>0</v>
      </c>
      <c r="K75">
        <v>0</v>
      </c>
      <c r="L75">
        <v>0</v>
      </c>
      <c r="M75">
        <v>8</v>
      </c>
      <c r="N75">
        <v>0</v>
      </c>
      <c r="O75">
        <v>0</v>
      </c>
      <c r="P75">
        <v>0</v>
      </c>
      <c r="Q75" s="7">
        <f>SUM(matriceresult[[#This Row],[Abstract]:[Title]])</f>
        <v>8</v>
      </c>
      <c r="S75" s="1" t="s">
        <v>624</v>
      </c>
      <c r="T75">
        <f>matriceresult[[#This Row],[Abstract]]/matriceresult[[#This Row],[TOTAL]]</f>
        <v>0</v>
      </c>
      <c r="U75">
        <f>matriceresult[[#This Row],[Acknowledgments]]/matriceresult[[#This Row],[TOTAL]]</f>
        <v>0</v>
      </c>
      <c r="V75">
        <f>matriceresult[[#This Row],[Article (No section provide)]]/matriceresult[[#This Row],[TOTAL]]</f>
        <v>0</v>
      </c>
      <c r="W75">
        <f>matriceresult[[#This Row],[Case study]]/matriceresult[[#This Row],[TOTAL]]</f>
        <v>0</v>
      </c>
      <c r="X75">
        <f>matriceresult[[#This Row],[Conclusion]]/matriceresult[[#This Row],[TOTAL]]</f>
        <v>0</v>
      </c>
      <c r="Y75">
        <f>matriceresult[[#This Row],[Discussion]]/matriceresult[[#This Row],[TOTAL]]</f>
        <v>0</v>
      </c>
      <c r="Z75">
        <f>matriceresult[[#This Row],[Figure]]/matriceresult[[#This Row],[TOTAL]]</f>
        <v>0</v>
      </c>
      <c r="AA75">
        <f>matriceresult[[#This Row],[Introduction]]/matriceresult[[#This Row],[TOTAL]]</f>
        <v>0</v>
      </c>
      <c r="AB75">
        <f>matriceresult[[#This Row],[Methods]]/matriceresult[[#This Row],[TOTAL]]</f>
        <v>1</v>
      </c>
      <c r="AC75">
        <f>matriceresult[[#This Row],[Results]]/matriceresult[[#This Row],[TOTAL]]</f>
        <v>0</v>
      </c>
      <c r="AD75">
        <f>matriceresult[[#This Row],[Supplementary material]]/matriceresult[[#This Row],[TOTAL]]</f>
        <v>0</v>
      </c>
      <c r="AE75">
        <f>matriceresult[[#This Row],[Title]]/matriceresult[[#This Row],[TOTAL]]</f>
        <v>0</v>
      </c>
      <c r="AF75" s="15">
        <f>SUM(matriceresult_PERCENTAGE[[#This Row],[Abstract]:[Title]])</f>
        <v>1</v>
      </c>
    </row>
    <row r="76" spans="1:32" x14ac:dyDescent="0.25">
      <c r="A76" s="1" t="s">
        <v>2086</v>
      </c>
      <c r="B76" s="1" t="s">
        <v>197</v>
      </c>
      <c r="D76" s="1" t="s">
        <v>852</v>
      </c>
      <c r="E76">
        <v>0</v>
      </c>
      <c r="F76">
        <v>0</v>
      </c>
      <c r="G76">
        <v>0</v>
      </c>
      <c r="H76">
        <v>0</v>
      </c>
      <c r="I76">
        <v>0</v>
      </c>
      <c r="J76">
        <v>0</v>
      </c>
      <c r="K76">
        <v>0</v>
      </c>
      <c r="L76">
        <v>0</v>
      </c>
      <c r="M76">
        <v>2</v>
      </c>
      <c r="N76">
        <v>0</v>
      </c>
      <c r="O76">
        <v>0</v>
      </c>
      <c r="P76">
        <v>0</v>
      </c>
      <c r="Q76" s="7">
        <f>SUM(matriceresult[[#This Row],[Abstract]:[Title]])</f>
        <v>2</v>
      </c>
      <c r="S76" s="1" t="s">
        <v>852</v>
      </c>
      <c r="T76">
        <f>matriceresult[[#This Row],[Abstract]]/matriceresult[[#This Row],[TOTAL]]</f>
        <v>0</v>
      </c>
      <c r="U76">
        <f>matriceresult[[#This Row],[Acknowledgments]]/matriceresult[[#This Row],[TOTAL]]</f>
        <v>0</v>
      </c>
      <c r="V76">
        <f>matriceresult[[#This Row],[Article (No section provide)]]/matriceresult[[#This Row],[TOTAL]]</f>
        <v>0</v>
      </c>
      <c r="W76">
        <f>matriceresult[[#This Row],[Case study]]/matriceresult[[#This Row],[TOTAL]]</f>
        <v>0</v>
      </c>
      <c r="X76">
        <f>matriceresult[[#This Row],[Conclusion]]/matriceresult[[#This Row],[TOTAL]]</f>
        <v>0</v>
      </c>
      <c r="Y76">
        <f>matriceresult[[#This Row],[Discussion]]/matriceresult[[#This Row],[TOTAL]]</f>
        <v>0</v>
      </c>
      <c r="Z76">
        <f>matriceresult[[#This Row],[Figure]]/matriceresult[[#This Row],[TOTAL]]</f>
        <v>0</v>
      </c>
      <c r="AA76">
        <f>matriceresult[[#This Row],[Introduction]]/matriceresult[[#This Row],[TOTAL]]</f>
        <v>0</v>
      </c>
      <c r="AB76">
        <f>matriceresult[[#This Row],[Methods]]/matriceresult[[#This Row],[TOTAL]]</f>
        <v>1</v>
      </c>
      <c r="AC76">
        <f>matriceresult[[#This Row],[Results]]/matriceresult[[#This Row],[TOTAL]]</f>
        <v>0</v>
      </c>
      <c r="AD76">
        <f>matriceresult[[#This Row],[Supplementary material]]/matriceresult[[#This Row],[TOTAL]]</f>
        <v>0</v>
      </c>
      <c r="AE76">
        <f>matriceresult[[#This Row],[Title]]/matriceresult[[#This Row],[TOTAL]]</f>
        <v>0</v>
      </c>
      <c r="AF76" s="15">
        <f>SUM(matriceresult_PERCENTAGE[[#This Row],[Abstract]:[Title]])</f>
        <v>1</v>
      </c>
    </row>
    <row r="77" spans="1:32" x14ac:dyDescent="0.25">
      <c r="A77" s="1" t="s">
        <v>2086</v>
      </c>
      <c r="B77" s="1" t="s">
        <v>197</v>
      </c>
      <c r="D77" s="1" t="s">
        <v>2336</v>
      </c>
      <c r="E77">
        <v>0</v>
      </c>
      <c r="F77">
        <v>0</v>
      </c>
      <c r="G77">
        <v>0</v>
      </c>
      <c r="H77">
        <v>0</v>
      </c>
      <c r="I77">
        <v>0</v>
      </c>
      <c r="J77">
        <v>0</v>
      </c>
      <c r="K77">
        <v>0</v>
      </c>
      <c r="L77">
        <v>0</v>
      </c>
      <c r="M77">
        <v>0</v>
      </c>
      <c r="N77">
        <v>12</v>
      </c>
      <c r="O77">
        <v>0</v>
      </c>
      <c r="P77">
        <v>0</v>
      </c>
      <c r="Q77" s="7">
        <f>SUM(matriceresult[[#This Row],[Abstract]:[Title]])</f>
        <v>12</v>
      </c>
      <c r="S77" s="1" t="s">
        <v>2336</v>
      </c>
      <c r="T77">
        <f>matriceresult[[#This Row],[Abstract]]/matriceresult[[#This Row],[TOTAL]]</f>
        <v>0</v>
      </c>
      <c r="U77">
        <f>matriceresult[[#This Row],[Acknowledgments]]/matriceresult[[#This Row],[TOTAL]]</f>
        <v>0</v>
      </c>
      <c r="V77">
        <f>matriceresult[[#This Row],[Article (No section provide)]]/matriceresult[[#This Row],[TOTAL]]</f>
        <v>0</v>
      </c>
      <c r="W77">
        <f>matriceresult[[#This Row],[Case study]]/matriceresult[[#This Row],[TOTAL]]</f>
        <v>0</v>
      </c>
      <c r="X77">
        <f>matriceresult[[#This Row],[Conclusion]]/matriceresult[[#This Row],[TOTAL]]</f>
        <v>0</v>
      </c>
      <c r="Y77">
        <f>matriceresult[[#This Row],[Discussion]]/matriceresult[[#This Row],[TOTAL]]</f>
        <v>0</v>
      </c>
      <c r="Z77">
        <f>matriceresult[[#This Row],[Figure]]/matriceresult[[#This Row],[TOTAL]]</f>
        <v>0</v>
      </c>
      <c r="AA77">
        <f>matriceresult[[#This Row],[Introduction]]/matriceresult[[#This Row],[TOTAL]]</f>
        <v>0</v>
      </c>
      <c r="AB77">
        <f>matriceresult[[#This Row],[Methods]]/matriceresult[[#This Row],[TOTAL]]</f>
        <v>0</v>
      </c>
      <c r="AC77">
        <f>matriceresult[[#This Row],[Results]]/matriceresult[[#This Row],[TOTAL]]</f>
        <v>1</v>
      </c>
      <c r="AD77">
        <f>matriceresult[[#This Row],[Supplementary material]]/matriceresult[[#This Row],[TOTAL]]</f>
        <v>0</v>
      </c>
      <c r="AE77">
        <f>matriceresult[[#This Row],[Title]]/matriceresult[[#This Row],[TOTAL]]</f>
        <v>0</v>
      </c>
      <c r="AF77" s="15">
        <f>SUM(matriceresult_PERCENTAGE[[#This Row],[Abstract]:[Title]])</f>
        <v>1</v>
      </c>
    </row>
    <row r="78" spans="1:32" x14ac:dyDescent="0.25">
      <c r="A78" s="1" t="s">
        <v>2086</v>
      </c>
      <c r="B78" s="1" t="s">
        <v>197</v>
      </c>
      <c r="D78" s="1" t="s">
        <v>2358</v>
      </c>
      <c r="E78">
        <v>0</v>
      </c>
      <c r="F78">
        <v>0</v>
      </c>
      <c r="G78">
        <v>0</v>
      </c>
      <c r="H78">
        <v>0</v>
      </c>
      <c r="I78">
        <v>0</v>
      </c>
      <c r="J78">
        <v>0</v>
      </c>
      <c r="K78">
        <v>0</v>
      </c>
      <c r="L78">
        <v>0</v>
      </c>
      <c r="M78">
        <v>1</v>
      </c>
      <c r="N78">
        <v>0</v>
      </c>
      <c r="O78">
        <v>0</v>
      </c>
      <c r="P78">
        <v>0</v>
      </c>
      <c r="Q78" s="7">
        <f>SUM(matriceresult[[#This Row],[Abstract]:[Title]])</f>
        <v>1</v>
      </c>
      <c r="S78" s="1" t="s">
        <v>2358</v>
      </c>
      <c r="T78">
        <f>matriceresult[[#This Row],[Abstract]]/matriceresult[[#This Row],[TOTAL]]</f>
        <v>0</v>
      </c>
      <c r="U78">
        <f>matriceresult[[#This Row],[Acknowledgments]]/matriceresult[[#This Row],[TOTAL]]</f>
        <v>0</v>
      </c>
      <c r="V78">
        <f>matriceresult[[#This Row],[Article (No section provide)]]/matriceresult[[#This Row],[TOTAL]]</f>
        <v>0</v>
      </c>
      <c r="W78">
        <f>matriceresult[[#This Row],[Case study]]/matriceresult[[#This Row],[TOTAL]]</f>
        <v>0</v>
      </c>
      <c r="X78">
        <f>matriceresult[[#This Row],[Conclusion]]/matriceresult[[#This Row],[TOTAL]]</f>
        <v>0</v>
      </c>
      <c r="Y78">
        <f>matriceresult[[#This Row],[Discussion]]/matriceresult[[#This Row],[TOTAL]]</f>
        <v>0</v>
      </c>
      <c r="Z78">
        <f>matriceresult[[#This Row],[Figure]]/matriceresult[[#This Row],[TOTAL]]</f>
        <v>0</v>
      </c>
      <c r="AA78">
        <f>matriceresult[[#This Row],[Introduction]]/matriceresult[[#This Row],[TOTAL]]</f>
        <v>0</v>
      </c>
      <c r="AB78">
        <f>matriceresult[[#This Row],[Methods]]/matriceresult[[#This Row],[TOTAL]]</f>
        <v>1</v>
      </c>
      <c r="AC78">
        <f>matriceresult[[#This Row],[Results]]/matriceresult[[#This Row],[TOTAL]]</f>
        <v>0</v>
      </c>
      <c r="AD78">
        <f>matriceresult[[#This Row],[Supplementary material]]/matriceresult[[#This Row],[TOTAL]]</f>
        <v>0</v>
      </c>
      <c r="AE78">
        <f>matriceresult[[#This Row],[Title]]/matriceresult[[#This Row],[TOTAL]]</f>
        <v>0</v>
      </c>
      <c r="AF78" s="15">
        <f>SUM(matriceresult_PERCENTAGE[[#This Row],[Abstract]:[Title]])</f>
        <v>1</v>
      </c>
    </row>
    <row r="79" spans="1:32" x14ac:dyDescent="0.25">
      <c r="A79" s="1" t="s">
        <v>2086</v>
      </c>
      <c r="B79" s="1" t="s">
        <v>197</v>
      </c>
      <c r="D79" s="1" t="s">
        <v>121</v>
      </c>
      <c r="E79">
        <v>0</v>
      </c>
      <c r="F79">
        <v>0</v>
      </c>
      <c r="G79">
        <v>10</v>
      </c>
      <c r="H79">
        <v>0</v>
      </c>
      <c r="I79">
        <v>0</v>
      </c>
      <c r="J79">
        <v>0</v>
      </c>
      <c r="K79">
        <v>1</v>
      </c>
      <c r="L79">
        <v>0</v>
      </c>
      <c r="M79">
        <v>0</v>
      </c>
      <c r="N79">
        <v>0</v>
      </c>
      <c r="O79">
        <v>0</v>
      </c>
      <c r="P79">
        <v>0</v>
      </c>
      <c r="Q79" s="7">
        <f>SUM(matriceresult[[#This Row],[Abstract]:[Title]])</f>
        <v>11</v>
      </c>
      <c r="S79" s="1" t="s">
        <v>121</v>
      </c>
      <c r="T79">
        <f>matriceresult[[#This Row],[Abstract]]/matriceresult[[#This Row],[TOTAL]]</f>
        <v>0</v>
      </c>
      <c r="U79">
        <f>matriceresult[[#This Row],[Acknowledgments]]/matriceresult[[#This Row],[TOTAL]]</f>
        <v>0</v>
      </c>
      <c r="V79">
        <f>matriceresult[[#This Row],[Article (No section provide)]]/matriceresult[[#This Row],[TOTAL]]</f>
        <v>0.90909090909090906</v>
      </c>
      <c r="W79">
        <f>matriceresult[[#This Row],[Case study]]/matriceresult[[#This Row],[TOTAL]]</f>
        <v>0</v>
      </c>
      <c r="X79">
        <f>matriceresult[[#This Row],[Conclusion]]/matriceresult[[#This Row],[TOTAL]]</f>
        <v>0</v>
      </c>
      <c r="Y79">
        <f>matriceresult[[#This Row],[Discussion]]/matriceresult[[#This Row],[TOTAL]]</f>
        <v>0</v>
      </c>
      <c r="Z79">
        <f>matriceresult[[#This Row],[Figure]]/matriceresult[[#This Row],[TOTAL]]</f>
        <v>9.0909090909090912E-2</v>
      </c>
      <c r="AA79">
        <f>matriceresult[[#This Row],[Introduction]]/matriceresult[[#This Row],[TOTAL]]</f>
        <v>0</v>
      </c>
      <c r="AB79">
        <f>matriceresult[[#This Row],[Methods]]/matriceresult[[#This Row],[TOTAL]]</f>
        <v>0</v>
      </c>
      <c r="AC79">
        <f>matriceresult[[#This Row],[Results]]/matriceresult[[#This Row],[TOTAL]]</f>
        <v>0</v>
      </c>
      <c r="AD79">
        <f>matriceresult[[#This Row],[Supplementary material]]/matriceresult[[#This Row],[TOTAL]]</f>
        <v>0</v>
      </c>
      <c r="AE79">
        <f>matriceresult[[#This Row],[Title]]/matriceresult[[#This Row],[TOTAL]]</f>
        <v>0</v>
      </c>
      <c r="AF79" s="15">
        <f>SUM(matriceresult_PERCENTAGE[[#This Row],[Abstract]:[Title]])</f>
        <v>1</v>
      </c>
    </row>
    <row r="80" spans="1:32" x14ac:dyDescent="0.25">
      <c r="A80" s="1" t="s">
        <v>2086</v>
      </c>
      <c r="B80" s="1" t="s">
        <v>197</v>
      </c>
      <c r="D80" s="1" t="s">
        <v>630</v>
      </c>
      <c r="E80">
        <v>0</v>
      </c>
      <c r="F80">
        <v>0</v>
      </c>
      <c r="G80">
        <v>0</v>
      </c>
      <c r="H80">
        <v>0</v>
      </c>
      <c r="I80">
        <v>0</v>
      </c>
      <c r="J80">
        <v>0</v>
      </c>
      <c r="K80">
        <v>0</v>
      </c>
      <c r="L80">
        <v>0</v>
      </c>
      <c r="M80">
        <v>1</v>
      </c>
      <c r="N80">
        <v>0</v>
      </c>
      <c r="O80">
        <v>0</v>
      </c>
      <c r="P80">
        <v>0</v>
      </c>
      <c r="Q80" s="7">
        <f>SUM(matriceresult[[#This Row],[Abstract]:[Title]])</f>
        <v>1</v>
      </c>
      <c r="S80" s="1" t="s">
        <v>630</v>
      </c>
      <c r="T80">
        <f>matriceresult[[#This Row],[Abstract]]/matriceresult[[#This Row],[TOTAL]]</f>
        <v>0</v>
      </c>
      <c r="U80">
        <f>matriceresult[[#This Row],[Acknowledgments]]/matriceresult[[#This Row],[TOTAL]]</f>
        <v>0</v>
      </c>
      <c r="V80">
        <f>matriceresult[[#This Row],[Article (No section provide)]]/matriceresult[[#This Row],[TOTAL]]</f>
        <v>0</v>
      </c>
      <c r="W80">
        <f>matriceresult[[#This Row],[Case study]]/matriceresult[[#This Row],[TOTAL]]</f>
        <v>0</v>
      </c>
      <c r="X80">
        <f>matriceresult[[#This Row],[Conclusion]]/matriceresult[[#This Row],[TOTAL]]</f>
        <v>0</v>
      </c>
      <c r="Y80">
        <f>matriceresult[[#This Row],[Discussion]]/matriceresult[[#This Row],[TOTAL]]</f>
        <v>0</v>
      </c>
      <c r="Z80">
        <f>matriceresult[[#This Row],[Figure]]/matriceresult[[#This Row],[TOTAL]]</f>
        <v>0</v>
      </c>
      <c r="AA80">
        <f>matriceresult[[#This Row],[Introduction]]/matriceresult[[#This Row],[TOTAL]]</f>
        <v>0</v>
      </c>
      <c r="AB80">
        <f>matriceresult[[#This Row],[Methods]]/matriceresult[[#This Row],[TOTAL]]</f>
        <v>1</v>
      </c>
      <c r="AC80">
        <f>matriceresult[[#This Row],[Results]]/matriceresult[[#This Row],[TOTAL]]</f>
        <v>0</v>
      </c>
      <c r="AD80">
        <f>matriceresult[[#This Row],[Supplementary material]]/matriceresult[[#This Row],[TOTAL]]</f>
        <v>0</v>
      </c>
      <c r="AE80">
        <f>matriceresult[[#This Row],[Title]]/matriceresult[[#This Row],[TOTAL]]</f>
        <v>0</v>
      </c>
      <c r="AF80" s="15">
        <f>SUM(matriceresult_PERCENTAGE[[#This Row],[Abstract]:[Title]])</f>
        <v>1</v>
      </c>
    </row>
    <row r="81" spans="1:32" x14ac:dyDescent="0.25">
      <c r="A81" s="1" t="s">
        <v>2086</v>
      </c>
      <c r="B81" s="1" t="s">
        <v>197</v>
      </c>
      <c r="D81" s="1" t="s">
        <v>2363</v>
      </c>
      <c r="E81">
        <v>0</v>
      </c>
      <c r="F81">
        <v>0</v>
      </c>
      <c r="G81">
        <v>0</v>
      </c>
      <c r="H81">
        <v>0</v>
      </c>
      <c r="I81">
        <v>0</v>
      </c>
      <c r="J81">
        <v>0</v>
      </c>
      <c r="K81">
        <v>0</v>
      </c>
      <c r="L81">
        <v>0</v>
      </c>
      <c r="M81">
        <v>0</v>
      </c>
      <c r="N81">
        <v>3</v>
      </c>
      <c r="O81">
        <v>0</v>
      </c>
      <c r="P81">
        <v>0</v>
      </c>
      <c r="Q81" s="7">
        <f>SUM(matriceresult[[#This Row],[Abstract]:[Title]])</f>
        <v>3</v>
      </c>
      <c r="S81" s="1" t="s">
        <v>2363</v>
      </c>
      <c r="T81">
        <f>matriceresult[[#This Row],[Abstract]]/matriceresult[[#This Row],[TOTAL]]</f>
        <v>0</v>
      </c>
      <c r="U81">
        <f>matriceresult[[#This Row],[Acknowledgments]]/matriceresult[[#This Row],[TOTAL]]</f>
        <v>0</v>
      </c>
      <c r="V81">
        <f>matriceresult[[#This Row],[Article (No section provide)]]/matriceresult[[#This Row],[TOTAL]]</f>
        <v>0</v>
      </c>
      <c r="W81">
        <f>matriceresult[[#This Row],[Case study]]/matriceresult[[#This Row],[TOTAL]]</f>
        <v>0</v>
      </c>
      <c r="X81">
        <f>matriceresult[[#This Row],[Conclusion]]/matriceresult[[#This Row],[TOTAL]]</f>
        <v>0</v>
      </c>
      <c r="Y81">
        <f>matriceresult[[#This Row],[Discussion]]/matriceresult[[#This Row],[TOTAL]]</f>
        <v>0</v>
      </c>
      <c r="Z81">
        <f>matriceresult[[#This Row],[Figure]]/matriceresult[[#This Row],[TOTAL]]</f>
        <v>0</v>
      </c>
      <c r="AA81">
        <f>matriceresult[[#This Row],[Introduction]]/matriceresult[[#This Row],[TOTAL]]</f>
        <v>0</v>
      </c>
      <c r="AB81">
        <f>matriceresult[[#This Row],[Methods]]/matriceresult[[#This Row],[TOTAL]]</f>
        <v>0</v>
      </c>
      <c r="AC81">
        <f>matriceresult[[#This Row],[Results]]/matriceresult[[#This Row],[TOTAL]]</f>
        <v>1</v>
      </c>
      <c r="AD81">
        <f>matriceresult[[#This Row],[Supplementary material]]/matriceresult[[#This Row],[TOTAL]]</f>
        <v>0</v>
      </c>
      <c r="AE81">
        <f>matriceresult[[#This Row],[Title]]/matriceresult[[#This Row],[TOTAL]]</f>
        <v>0</v>
      </c>
      <c r="AF81" s="15">
        <f>SUM(matriceresult_PERCENTAGE[[#This Row],[Abstract]:[Title]])</f>
        <v>1</v>
      </c>
    </row>
    <row r="82" spans="1:32" x14ac:dyDescent="0.25">
      <c r="A82" s="1" t="s">
        <v>2096</v>
      </c>
      <c r="B82" s="1" t="s">
        <v>4</v>
      </c>
      <c r="D82" s="1" t="s">
        <v>450</v>
      </c>
      <c r="E82">
        <v>0</v>
      </c>
      <c r="F82">
        <v>0</v>
      </c>
      <c r="G82">
        <v>0</v>
      </c>
      <c r="H82">
        <v>0</v>
      </c>
      <c r="I82">
        <v>0</v>
      </c>
      <c r="J82">
        <v>0</v>
      </c>
      <c r="K82">
        <v>0</v>
      </c>
      <c r="L82">
        <v>1</v>
      </c>
      <c r="M82">
        <v>2</v>
      </c>
      <c r="N82">
        <v>1</v>
      </c>
      <c r="O82">
        <v>0</v>
      </c>
      <c r="P82">
        <v>0</v>
      </c>
      <c r="Q82" s="7">
        <f>SUM(matriceresult[[#This Row],[Abstract]:[Title]])</f>
        <v>4</v>
      </c>
      <c r="S82" s="1" t="s">
        <v>450</v>
      </c>
      <c r="T82">
        <f>matriceresult[[#This Row],[Abstract]]/matriceresult[[#This Row],[TOTAL]]</f>
        <v>0</v>
      </c>
      <c r="U82">
        <f>matriceresult[[#This Row],[Acknowledgments]]/matriceresult[[#This Row],[TOTAL]]</f>
        <v>0</v>
      </c>
      <c r="V82">
        <f>matriceresult[[#This Row],[Article (No section provide)]]/matriceresult[[#This Row],[TOTAL]]</f>
        <v>0</v>
      </c>
      <c r="W82">
        <f>matriceresult[[#This Row],[Case study]]/matriceresult[[#This Row],[TOTAL]]</f>
        <v>0</v>
      </c>
      <c r="X82">
        <f>matriceresult[[#This Row],[Conclusion]]/matriceresult[[#This Row],[TOTAL]]</f>
        <v>0</v>
      </c>
      <c r="Y82">
        <f>matriceresult[[#This Row],[Discussion]]/matriceresult[[#This Row],[TOTAL]]</f>
        <v>0</v>
      </c>
      <c r="Z82">
        <f>matriceresult[[#This Row],[Figure]]/matriceresult[[#This Row],[TOTAL]]</f>
        <v>0</v>
      </c>
      <c r="AA82">
        <f>matriceresult[[#This Row],[Introduction]]/matriceresult[[#This Row],[TOTAL]]</f>
        <v>0.25</v>
      </c>
      <c r="AB82">
        <f>matriceresult[[#This Row],[Methods]]/matriceresult[[#This Row],[TOTAL]]</f>
        <v>0.5</v>
      </c>
      <c r="AC82">
        <f>matriceresult[[#This Row],[Results]]/matriceresult[[#This Row],[TOTAL]]</f>
        <v>0.25</v>
      </c>
      <c r="AD82">
        <f>matriceresult[[#This Row],[Supplementary material]]/matriceresult[[#This Row],[TOTAL]]</f>
        <v>0</v>
      </c>
      <c r="AE82">
        <f>matriceresult[[#This Row],[Title]]/matriceresult[[#This Row],[TOTAL]]</f>
        <v>0</v>
      </c>
      <c r="AF82" s="15">
        <f>SUM(matriceresult_PERCENTAGE[[#This Row],[Abstract]:[Title]])</f>
        <v>1</v>
      </c>
    </row>
    <row r="83" spans="1:32" x14ac:dyDescent="0.25">
      <c r="A83" s="1" t="s">
        <v>2096</v>
      </c>
      <c r="B83" s="1" t="s">
        <v>4</v>
      </c>
      <c r="D83" s="1" t="s">
        <v>1461</v>
      </c>
      <c r="E83">
        <v>0</v>
      </c>
      <c r="F83">
        <v>0</v>
      </c>
      <c r="G83">
        <v>0</v>
      </c>
      <c r="H83">
        <v>0</v>
      </c>
      <c r="I83">
        <v>0</v>
      </c>
      <c r="J83">
        <v>1</v>
      </c>
      <c r="K83">
        <v>15</v>
      </c>
      <c r="L83">
        <v>0</v>
      </c>
      <c r="M83">
        <v>1</v>
      </c>
      <c r="N83">
        <v>0</v>
      </c>
      <c r="O83">
        <v>1</v>
      </c>
      <c r="P83">
        <v>0</v>
      </c>
      <c r="Q83" s="7">
        <f>SUM(matriceresult[[#This Row],[Abstract]:[Title]])</f>
        <v>18</v>
      </c>
      <c r="S83" s="1" t="s">
        <v>1461</v>
      </c>
      <c r="T83">
        <f>matriceresult[[#This Row],[Abstract]]/matriceresult[[#This Row],[TOTAL]]</f>
        <v>0</v>
      </c>
      <c r="U83">
        <f>matriceresult[[#This Row],[Acknowledgments]]/matriceresult[[#This Row],[TOTAL]]</f>
        <v>0</v>
      </c>
      <c r="V83">
        <f>matriceresult[[#This Row],[Article (No section provide)]]/matriceresult[[#This Row],[TOTAL]]</f>
        <v>0</v>
      </c>
      <c r="W83">
        <f>matriceresult[[#This Row],[Case study]]/matriceresult[[#This Row],[TOTAL]]</f>
        <v>0</v>
      </c>
      <c r="X83">
        <f>matriceresult[[#This Row],[Conclusion]]/matriceresult[[#This Row],[TOTAL]]</f>
        <v>0</v>
      </c>
      <c r="Y83">
        <f>matriceresult[[#This Row],[Discussion]]/matriceresult[[#This Row],[TOTAL]]</f>
        <v>5.5555555555555552E-2</v>
      </c>
      <c r="Z83">
        <f>matriceresult[[#This Row],[Figure]]/matriceresult[[#This Row],[TOTAL]]</f>
        <v>0.83333333333333337</v>
      </c>
      <c r="AA83">
        <f>matriceresult[[#This Row],[Introduction]]/matriceresult[[#This Row],[TOTAL]]</f>
        <v>0</v>
      </c>
      <c r="AB83">
        <f>matriceresult[[#This Row],[Methods]]/matriceresult[[#This Row],[TOTAL]]</f>
        <v>5.5555555555555552E-2</v>
      </c>
      <c r="AC83">
        <f>matriceresult[[#This Row],[Results]]/matriceresult[[#This Row],[TOTAL]]</f>
        <v>0</v>
      </c>
      <c r="AD83">
        <f>matriceresult[[#This Row],[Supplementary material]]/matriceresult[[#This Row],[TOTAL]]</f>
        <v>5.5555555555555552E-2</v>
      </c>
      <c r="AE83">
        <f>matriceresult[[#This Row],[Title]]/matriceresult[[#This Row],[TOTAL]]</f>
        <v>0</v>
      </c>
      <c r="AF83" s="15">
        <f>SUM(matriceresult_PERCENTAGE[[#This Row],[Abstract]:[Title]])</f>
        <v>1</v>
      </c>
    </row>
    <row r="84" spans="1:32" x14ac:dyDescent="0.25">
      <c r="A84" s="1" t="s">
        <v>2096</v>
      </c>
      <c r="B84" s="1" t="s">
        <v>4</v>
      </c>
      <c r="D84" s="1" t="s">
        <v>635</v>
      </c>
      <c r="E84">
        <v>0</v>
      </c>
      <c r="F84">
        <v>0</v>
      </c>
      <c r="G84">
        <v>1</v>
      </c>
      <c r="H84">
        <v>0</v>
      </c>
      <c r="I84">
        <v>0</v>
      </c>
      <c r="J84">
        <v>0</v>
      </c>
      <c r="K84">
        <v>0</v>
      </c>
      <c r="L84">
        <v>0</v>
      </c>
      <c r="M84">
        <v>0</v>
      </c>
      <c r="N84">
        <v>0</v>
      </c>
      <c r="O84">
        <v>0</v>
      </c>
      <c r="P84">
        <v>0</v>
      </c>
      <c r="Q84" s="7">
        <f>SUM(matriceresult[[#This Row],[Abstract]:[Title]])</f>
        <v>1</v>
      </c>
      <c r="S84" s="1" t="s">
        <v>635</v>
      </c>
      <c r="T84">
        <f>matriceresult[[#This Row],[Abstract]]/matriceresult[[#This Row],[TOTAL]]</f>
        <v>0</v>
      </c>
      <c r="U84">
        <f>matriceresult[[#This Row],[Acknowledgments]]/matriceresult[[#This Row],[TOTAL]]</f>
        <v>0</v>
      </c>
      <c r="V84">
        <f>matriceresult[[#This Row],[Article (No section provide)]]/matriceresult[[#This Row],[TOTAL]]</f>
        <v>1</v>
      </c>
      <c r="W84">
        <f>matriceresult[[#This Row],[Case study]]/matriceresult[[#This Row],[TOTAL]]</f>
        <v>0</v>
      </c>
      <c r="X84">
        <f>matriceresult[[#This Row],[Conclusion]]/matriceresult[[#This Row],[TOTAL]]</f>
        <v>0</v>
      </c>
      <c r="Y84">
        <f>matriceresult[[#This Row],[Discussion]]/matriceresult[[#This Row],[TOTAL]]</f>
        <v>0</v>
      </c>
      <c r="Z84">
        <f>matriceresult[[#This Row],[Figure]]/matriceresult[[#This Row],[TOTAL]]</f>
        <v>0</v>
      </c>
      <c r="AA84">
        <f>matriceresult[[#This Row],[Introduction]]/matriceresult[[#This Row],[TOTAL]]</f>
        <v>0</v>
      </c>
      <c r="AB84">
        <f>matriceresult[[#This Row],[Methods]]/matriceresult[[#This Row],[TOTAL]]</f>
        <v>0</v>
      </c>
      <c r="AC84">
        <f>matriceresult[[#This Row],[Results]]/matriceresult[[#This Row],[TOTAL]]</f>
        <v>0</v>
      </c>
      <c r="AD84">
        <f>matriceresult[[#This Row],[Supplementary material]]/matriceresult[[#This Row],[TOTAL]]</f>
        <v>0</v>
      </c>
      <c r="AE84">
        <f>matriceresult[[#This Row],[Title]]/matriceresult[[#This Row],[TOTAL]]</f>
        <v>0</v>
      </c>
      <c r="AF84" s="15">
        <f>SUM(matriceresult_PERCENTAGE[[#This Row],[Abstract]:[Title]])</f>
        <v>1</v>
      </c>
    </row>
    <row r="85" spans="1:32" x14ac:dyDescent="0.25">
      <c r="A85" s="1" t="s">
        <v>2096</v>
      </c>
      <c r="B85" s="1" t="s">
        <v>4</v>
      </c>
      <c r="D85" s="1" t="s">
        <v>639</v>
      </c>
      <c r="E85">
        <v>0</v>
      </c>
      <c r="F85">
        <v>0</v>
      </c>
      <c r="G85">
        <v>0</v>
      </c>
      <c r="H85">
        <v>0</v>
      </c>
      <c r="I85">
        <v>0</v>
      </c>
      <c r="J85">
        <v>0</v>
      </c>
      <c r="K85">
        <v>0</v>
      </c>
      <c r="L85">
        <v>0</v>
      </c>
      <c r="M85">
        <v>6</v>
      </c>
      <c r="N85">
        <v>0</v>
      </c>
      <c r="O85">
        <v>0</v>
      </c>
      <c r="P85">
        <v>0</v>
      </c>
      <c r="Q85" s="7">
        <f>SUM(matriceresult[[#This Row],[Abstract]:[Title]])</f>
        <v>6</v>
      </c>
      <c r="S85" s="1" t="s">
        <v>639</v>
      </c>
      <c r="T85">
        <f>matriceresult[[#This Row],[Abstract]]/matriceresult[[#This Row],[TOTAL]]</f>
        <v>0</v>
      </c>
      <c r="U85">
        <f>matriceresult[[#This Row],[Acknowledgments]]/matriceresult[[#This Row],[TOTAL]]</f>
        <v>0</v>
      </c>
      <c r="V85">
        <f>matriceresult[[#This Row],[Article (No section provide)]]/matriceresult[[#This Row],[TOTAL]]</f>
        <v>0</v>
      </c>
      <c r="W85">
        <f>matriceresult[[#This Row],[Case study]]/matriceresult[[#This Row],[TOTAL]]</f>
        <v>0</v>
      </c>
      <c r="X85">
        <f>matriceresult[[#This Row],[Conclusion]]/matriceresult[[#This Row],[TOTAL]]</f>
        <v>0</v>
      </c>
      <c r="Y85">
        <f>matriceresult[[#This Row],[Discussion]]/matriceresult[[#This Row],[TOTAL]]</f>
        <v>0</v>
      </c>
      <c r="Z85">
        <f>matriceresult[[#This Row],[Figure]]/matriceresult[[#This Row],[TOTAL]]</f>
        <v>0</v>
      </c>
      <c r="AA85">
        <f>matriceresult[[#This Row],[Introduction]]/matriceresult[[#This Row],[TOTAL]]</f>
        <v>0</v>
      </c>
      <c r="AB85">
        <f>matriceresult[[#This Row],[Methods]]/matriceresult[[#This Row],[TOTAL]]</f>
        <v>1</v>
      </c>
      <c r="AC85">
        <f>matriceresult[[#This Row],[Results]]/matriceresult[[#This Row],[TOTAL]]</f>
        <v>0</v>
      </c>
      <c r="AD85">
        <f>matriceresult[[#This Row],[Supplementary material]]/matriceresult[[#This Row],[TOTAL]]</f>
        <v>0</v>
      </c>
      <c r="AE85">
        <f>matriceresult[[#This Row],[Title]]/matriceresult[[#This Row],[TOTAL]]</f>
        <v>0</v>
      </c>
      <c r="AF85" s="15">
        <f>SUM(matriceresult_PERCENTAGE[[#This Row],[Abstract]:[Title]])</f>
        <v>1</v>
      </c>
    </row>
    <row r="86" spans="1:32" x14ac:dyDescent="0.25">
      <c r="A86" s="1" t="s">
        <v>540</v>
      </c>
      <c r="B86" s="1" t="s">
        <v>11</v>
      </c>
      <c r="D86" s="1" t="s">
        <v>1498</v>
      </c>
      <c r="E86">
        <v>0</v>
      </c>
      <c r="F86">
        <v>0</v>
      </c>
      <c r="G86">
        <v>0</v>
      </c>
      <c r="H86">
        <v>0</v>
      </c>
      <c r="I86">
        <v>0</v>
      </c>
      <c r="J86">
        <v>0</v>
      </c>
      <c r="K86">
        <v>0</v>
      </c>
      <c r="L86">
        <v>0</v>
      </c>
      <c r="M86">
        <v>0</v>
      </c>
      <c r="N86">
        <v>1</v>
      </c>
      <c r="O86">
        <v>0</v>
      </c>
      <c r="P86">
        <v>0</v>
      </c>
      <c r="Q86" s="7">
        <f>SUM(matriceresult[[#This Row],[Abstract]:[Title]])</f>
        <v>1</v>
      </c>
      <c r="S86" s="1" t="s">
        <v>1498</v>
      </c>
      <c r="T86">
        <f>matriceresult[[#This Row],[Abstract]]/matriceresult[[#This Row],[TOTAL]]</f>
        <v>0</v>
      </c>
      <c r="U86">
        <f>matriceresult[[#This Row],[Acknowledgments]]/matriceresult[[#This Row],[TOTAL]]</f>
        <v>0</v>
      </c>
      <c r="V86">
        <f>matriceresult[[#This Row],[Article (No section provide)]]/matriceresult[[#This Row],[TOTAL]]</f>
        <v>0</v>
      </c>
      <c r="W86">
        <f>matriceresult[[#This Row],[Case study]]/matriceresult[[#This Row],[TOTAL]]</f>
        <v>0</v>
      </c>
      <c r="X86">
        <f>matriceresult[[#This Row],[Conclusion]]/matriceresult[[#This Row],[TOTAL]]</f>
        <v>0</v>
      </c>
      <c r="Y86">
        <f>matriceresult[[#This Row],[Discussion]]/matriceresult[[#This Row],[TOTAL]]</f>
        <v>0</v>
      </c>
      <c r="Z86">
        <f>matriceresult[[#This Row],[Figure]]/matriceresult[[#This Row],[TOTAL]]</f>
        <v>0</v>
      </c>
      <c r="AA86">
        <f>matriceresult[[#This Row],[Introduction]]/matriceresult[[#This Row],[TOTAL]]</f>
        <v>0</v>
      </c>
      <c r="AB86">
        <f>matriceresult[[#This Row],[Methods]]/matriceresult[[#This Row],[TOTAL]]</f>
        <v>0</v>
      </c>
      <c r="AC86">
        <f>matriceresult[[#This Row],[Results]]/matriceresult[[#This Row],[TOTAL]]</f>
        <v>1</v>
      </c>
      <c r="AD86">
        <f>matriceresult[[#This Row],[Supplementary material]]/matriceresult[[#This Row],[TOTAL]]</f>
        <v>0</v>
      </c>
      <c r="AE86">
        <f>matriceresult[[#This Row],[Title]]/matriceresult[[#This Row],[TOTAL]]</f>
        <v>0</v>
      </c>
      <c r="AF86" s="15">
        <f>SUM(matriceresult_PERCENTAGE[[#This Row],[Abstract]:[Title]])</f>
        <v>1</v>
      </c>
    </row>
    <row r="87" spans="1:32" x14ac:dyDescent="0.25">
      <c r="A87" s="1" t="s">
        <v>540</v>
      </c>
      <c r="B87" s="1" t="s">
        <v>11</v>
      </c>
      <c r="D87" s="1" t="s">
        <v>1503</v>
      </c>
      <c r="E87">
        <v>0</v>
      </c>
      <c r="F87">
        <v>0</v>
      </c>
      <c r="G87">
        <v>0</v>
      </c>
      <c r="H87">
        <v>0</v>
      </c>
      <c r="I87">
        <v>0</v>
      </c>
      <c r="J87">
        <v>0</v>
      </c>
      <c r="K87">
        <v>0</v>
      </c>
      <c r="L87">
        <v>0</v>
      </c>
      <c r="M87">
        <v>0</v>
      </c>
      <c r="N87">
        <v>2</v>
      </c>
      <c r="O87">
        <v>0</v>
      </c>
      <c r="P87">
        <v>0</v>
      </c>
      <c r="Q87" s="7">
        <f>SUM(matriceresult[[#This Row],[Abstract]:[Title]])</f>
        <v>2</v>
      </c>
      <c r="S87" s="1" t="s">
        <v>1503</v>
      </c>
      <c r="T87">
        <f>matriceresult[[#This Row],[Abstract]]/matriceresult[[#This Row],[TOTAL]]</f>
        <v>0</v>
      </c>
      <c r="U87">
        <f>matriceresult[[#This Row],[Acknowledgments]]/matriceresult[[#This Row],[TOTAL]]</f>
        <v>0</v>
      </c>
      <c r="V87">
        <f>matriceresult[[#This Row],[Article (No section provide)]]/matriceresult[[#This Row],[TOTAL]]</f>
        <v>0</v>
      </c>
      <c r="W87">
        <f>matriceresult[[#This Row],[Case study]]/matriceresult[[#This Row],[TOTAL]]</f>
        <v>0</v>
      </c>
      <c r="X87">
        <f>matriceresult[[#This Row],[Conclusion]]/matriceresult[[#This Row],[TOTAL]]</f>
        <v>0</v>
      </c>
      <c r="Y87">
        <f>matriceresult[[#This Row],[Discussion]]/matriceresult[[#This Row],[TOTAL]]</f>
        <v>0</v>
      </c>
      <c r="Z87">
        <f>matriceresult[[#This Row],[Figure]]/matriceresult[[#This Row],[TOTAL]]</f>
        <v>0</v>
      </c>
      <c r="AA87">
        <f>matriceresult[[#This Row],[Introduction]]/matriceresult[[#This Row],[TOTAL]]</f>
        <v>0</v>
      </c>
      <c r="AB87">
        <f>matriceresult[[#This Row],[Methods]]/matriceresult[[#This Row],[TOTAL]]</f>
        <v>0</v>
      </c>
      <c r="AC87">
        <f>matriceresult[[#This Row],[Results]]/matriceresult[[#This Row],[TOTAL]]</f>
        <v>1</v>
      </c>
      <c r="AD87">
        <f>matriceresult[[#This Row],[Supplementary material]]/matriceresult[[#This Row],[TOTAL]]</f>
        <v>0</v>
      </c>
      <c r="AE87">
        <f>matriceresult[[#This Row],[Title]]/matriceresult[[#This Row],[TOTAL]]</f>
        <v>0</v>
      </c>
      <c r="AF87" s="15">
        <f>SUM(matriceresult_PERCENTAGE[[#This Row],[Abstract]:[Title]])</f>
        <v>1</v>
      </c>
    </row>
    <row r="88" spans="1:32" x14ac:dyDescent="0.25">
      <c r="A88" s="1" t="s">
        <v>540</v>
      </c>
      <c r="B88" s="1" t="s">
        <v>11</v>
      </c>
      <c r="D88" s="1" t="s">
        <v>458</v>
      </c>
      <c r="E88">
        <v>0</v>
      </c>
      <c r="F88">
        <v>0</v>
      </c>
      <c r="G88">
        <v>0</v>
      </c>
      <c r="H88">
        <v>0</v>
      </c>
      <c r="I88">
        <v>0</v>
      </c>
      <c r="J88">
        <v>0</v>
      </c>
      <c r="K88">
        <v>0</v>
      </c>
      <c r="L88">
        <v>2</v>
      </c>
      <c r="M88">
        <v>0</v>
      </c>
      <c r="N88">
        <v>0</v>
      </c>
      <c r="O88">
        <v>0</v>
      </c>
      <c r="P88">
        <v>0</v>
      </c>
      <c r="Q88" s="7">
        <f>SUM(matriceresult[[#This Row],[Abstract]:[Title]])</f>
        <v>2</v>
      </c>
      <c r="S88" s="1" t="s">
        <v>458</v>
      </c>
      <c r="T88">
        <f>matriceresult[[#This Row],[Abstract]]/matriceresult[[#This Row],[TOTAL]]</f>
        <v>0</v>
      </c>
      <c r="U88">
        <f>matriceresult[[#This Row],[Acknowledgments]]/matriceresult[[#This Row],[TOTAL]]</f>
        <v>0</v>
      </c>
      <c r="V88">
        <f>matriceresult[[#This Row],[Article (No section provide)]]/matriceresult[[#This Row],[TOTAL]]</f>
        <v>0</v>
      </c>
      <c r="W88">
        <f>matriceresult[[#This Row],[Case study]]/matriceresult[[#This Row],[TOTAL]]</f>
        <v>0</v>
      </c>
      <c r="X88">
        <f>matriceresult[[#This Row],[Conclusion]]/matriceresult[[#This Row],[TOTAL]]</f>
        <v>0</v>
      </c>
      <c r="Y88">
        <f>matriceresult[[#This Row],[Discussion]]/matriceresult[[#This Row],[TOTAL]]</f>
        <v>0</v>
      </c>
      <c r="Z88">
        <f>matriceresult[[#This Row],[Figure]]/matriceresult[[#This Row],[TOTAL]]</f>
        <v>0</v>
      </c>
      <c r="AA88">
        <f>matriceresult[[#This Row],[Introduction]]/matriceresult[[#This Row],[TOTAL]]</f>
        <v>1</v>
      </c>
      <c r="AB88">
        <f>matriceresult[[#This Row],[Methods]]/matriceresult[[#This Row],[TOTAL]]</f>
        <v>0</v>
      </c>
      <c r="AC88">
        <f>matriceresult[[#This Row],[Results]]/matriceresult[[#This Row],[TOTAL]]</f>
        <v>0</v>
      </c>
      <c r="AD88">
        <f>matriceresult[[#This Row],[Supplementary material]]/matriceresult[[#This Row],[TOTAL]]</f>
        <v>0</v>
      </c>
      <c r="AE88">
        <f>matriceresult[[#This Row],[Title]]/matriceresult[[#This Row],[TOTAL]]</f>
        <v>0</v>
      </c>
      <c r="AF88" s="15">
        <f>SUM(matriceresult_PERCENTAGE[[#This Row],[Abstract]:[Title]])</f>
        <v>1</v>
      </c>
    </row>
    <row r="89" spans="1:32" x14ac:dyDescent="0.25">
      <c r="A89" s="1" t="s">
        <v>540</v>
      </c>
      <c r="B89" s="1" t="s">
        <v>11</v>
      </c>
      <c r="D89" s="1" t="s">
        <v>649</v>
      </c>
      <c r="E89">
        <v>0</v>
      </c>
      <c r="F89">
        <v>0</v>
      </c>
      <c r="G89">
        <v>0</v>
      </c>
      <c r="H89">
        <v>0</v>
      </c>
      <c r="I89">
        <v>0</v>
      </c>
      <c r="J89">
        <v>0</v>
      </c>
      <c r="K89">
        <v>0</v>
      </c>
      <c r="L89">
        <v>0</v>
      </c>
      <c r="M89">
        <v>4</v>
      </c>
      <c r="N89">
        <v>0</v>
      </c>
      <c r="O89">
        <v>0</v>
      </c>
      <c r="P89">
        <v>0</v>
      </c>
      <c r="Q89" s="7">
        <f>SUM(matriceresult[[#This Row],[Abstract]:[Title]])</f>
        <v>4</v>
      </c>
      <c r="S89" s="1" t="s">
        <v>649</v>
      </c>
      <c r="T89">
        <f>matriceresult[[#This Row],[Abstract]]/matriceresult[[#This Row],[TOTAL]]</f>
        <v>0</v>
      </c>
      <c r="U89">
        <f>matriceresult[[#This Row],[Acknowledgments]]/matriceresult[[#This Row],[TOTAL]]</f>
        <v>0</v>
      </c>
      <c r="V89">
        <f>matriceresult[[#This Row],[Article (No section provide)]]/matriceresult[[#This Row],[TOTAL]]</f>
        <v>0</v>
      </c>
      <c r="W89">
        <f>matriceresult[[#This Row],[Case study]]/matriceresult[[#This Row],[TOTAL]]</f>
        <v>0</v>
      </c>
      <c r="X89">
        <f>matriceresult[[#This Row],[Conclusion]]/matriceresult[[#This Row],[TOTAL]]</f>
        <v>0</v>
      </c>
      <c r="Y89">
        <f>matriceresult[[#This Row],[Discussion]]/matriceresult[[#This Row],[TOTAL]]</f>
        <v>0</v>
      </c>
      <c r="Z89">
        <f>matriceresult[[#This Row],[Figure]]/matriceresult[[#This Row],[TOTAL]]</f>
        <v>0</v>
      </c>
      <c r="AA89">
        <f>matriceresult[[#This Row],[Introduction]]/matriceresult[[#This Row],[TOTAL]]</f>
        <v>0</v>
      </c>
      <c r="AB89">
        <f>matriceresult[[#This Row],[Methods]]/matriceresult[[#This Row],[TOTAL]]</f>
        <v>1</v>
      </c>
      <c r="AC89">
        <f>matriceresult[[#This Row],[Results]]/matriceresult[[#This Row],[TOTAL]]</f>
        <v>0</v>
      </c>
      <c r="AD89">
        <f>matriceresult[[#This Row],[Supplementary material]]/matriceresult[[#This Row],[TOTAL]]</f>
        <v>0</v>
      </c>
      <c r="AE89">
        <f>matriceresult[[#This Row],[Title]]/matriceresult[[#This Row],[TOTAL]]</f>
        <v>0</v>
      </c>
      <c r="AF89" s="15">
        <f>SUM(matriceresult_PERCENTAGE[[#This Row],[Abstract]:[Title]])</f>
        <v>1</v>
      </c>
    </row>
    <row r="90" spans="1:32" x14ac:dyDescent="0.25">
      <c r="A90" s="1" t="s">
        <v>53</v>
      </c>
      <c r="B90" s="1" t="s">
        <v>11</v>
      </c>
      <c r="D90" s="1" t="s">
        <v>2375</v>
      </c>
      <c r="E90">
        <v>0</v>
      </c>
      <c r="F90">
        <v>0</v>
      </c>
      <c r="G90">
        <v>0</v>
      </c>
      <c r="H90">
        <v>0</v>
      </c>
      <c r="I90">
        <v>0</v>
      </c>
      <c r="J90">
        <v>0</v>
      </c>
      <c r="K90">
        <v>1</v>
      </c>
      <c r="L90">
        <v>0</v>
      </c>
      <c r="M90">
        <v>0</v>
      </c>
      <c r="N90">
        <v>0</v>
      </c>
      <c r="O90">
        <v>0</v>
      </c>
      <c r="P90">
        <v>0</v>
      </c>
      <c r="Q90" s="7">
        <f>SUM(matriceresult[[#This Row],[Abstract]:[Title]])</f>
        <v>1</v>
      </c>
      <c r="S90" s="1" t="s">
        <v>2375</v>
      </c>
      <c r="T90">
        <f>matriceresult[[#This Row],[Abstract]]/matriceresult[[#This Row],[TOTAL]]</f>
        <v>0</v>
      </c>
      <c r="U90">
        <f>matriceresult[[#This Row],[Acknowledgments]]/matriceresult[[#This Row],[TOTAL]]</f>
        <v>0</v>
      </c>
      <c r="V90">
        <f>matriceresult[[#This Row],[Article (No section provide)]]/matriceresult[[#This Row],[TOTAL]]</f>
        <v>0</v>
      </c>
      <c r="W90">
        <f>matriceresult[[#This Row],[Case study]]/matriceresult[[#This Row],[TOTAL]]</f>
        <v>0</v>
      </c>
      <c r="X90">
        <f>matriceresult[[#This Row],[Conclusion]]/matriceresult[[#This Row],[TOTAL]]</f>
        <v>0</v>
      </c>
      <c r="Y90">
        <f>matriceresult[[#This Row],[Discussion]]/matriceresult[[#This Row],[TOTAL]]</f>
        <v>0</v>
      </c>
      <c r="Z90">
        <f>matriceresult[[#This Row],[Figure]]/matriceresult[[#This Row],[TOTAL]]</f>
        <v>1</v>
      </c>
      <c r="AA90">
        <f>matriceresult[[#This Row],[Introduction]]/matriceresult[[#This Row],[TOTAL]]</f>
        <v>0</v>
      </c>
      <c r="AB90">
        <f>matriceresult[[#This Row],[Methods]]/matriceresult[[#This Row],[TOTAL]]</f>
        <v>0</v>
      </c>
      <c r="AC90">
        <f>matriceresult[[#This Row],[Results]]/matriceresult[[#This Row],[TOTAL]]</f>
        <v>0</v>
      </c>
      <c r="AD90">
        <f>matriceresult[[#This Row],[Supplementary material]]/matriceresult[[#This Row],[TOTAL]]</f>
        <v>0</v>
      </c>
      <c r="AE90">
        <f>matriceresult[[#This Row],[Title]]/matriceresult[[#This Row],[TOTAL]]</f>
        <v>0</v>
      </c>
      <c r="AF90" s="15">
        <f>SUM(matriceresult_PERCENTAGE[[#This Row],[Abstract]:[Title]])</f>
        <v>1</v>
      </c>
    </row>
    <row r="91" spans="1:32" x14ac:dyDescent="0.25">
      <c r="A91" s="1" t="s">
        <v>53</v>
      </c>
      <c r="B91" s="1" t="s">
        <v>11</v>
      </c>
      <c r="D91" s="1" t="s">
        <v>1514</v>
      </c>
      <c r="E91">
        <v>0</v>
      </c>
      <c r="F91">
        <v>0</v>
      </c>
      <c r="G91">
        <v>0</v>
      </c>
      <c r="H91">
        <v>0</v>
      </c>
      <c r="I91">
        <v>0</v>
      </c>
      <c r="J91">
        <v>0</v>
      </c>
      <c r="K91">
        <v>0</v>
      </c>
      <c r="L91">
        <v>0</v>
      </c>
      <c r="M91">
        <v>1</v>
      </c>
      <c r="N91">
        <v>0</v>
      </c>
      <c r="O91">
        <v>0</v>
      </c>
      <c r="P91">
        <v>0</v>
      </c>
      <c r="Q91" s="7">
        <f>SUM(matriceresult[[#This Row],[Abstract]:[Title]])</f>
        <v>1</v>
      </c>
      <c r="S91" s="1" t="s">
        <v>1514</v>
      </c>
      <c r="T91">
        <f>matriceresult[[#This Row],[Abstract]]/matriceresult[[#This Row],[TOTAL]]</f>
        <v>0</v>
      </c>
      <c r="U91">
        <f>matriceresult[[#This Row],[Acknowledgments]]/matriceresult[[#This Row],[TOTAL]]</f>
        <v>0</v>
      </c>
      <c r="V91">
        <f>matriceresult[[#This Row],[Article (No section provide)]]/matriceresult[[#This Row],[TOTAL]]</f>
        <v>0</v>
      </c>
      <c r="W91">
        <f>matriceresult[[#This Row],[Case study]]/matriceresult[[#This Row],[TOTAL]]</f>
        <v>0</v>
      </c>
      <c r="X91">
        <f>matriceresult[[#This Row],[Conclusion]]/matriceresult[[#This Row],[TOTAL]]</f>
        <v>0</v>
      </c>
      <c r="Y91">
        <f>matriceresult[[#This Row],[Discussion]]/matriceresult[[#This Row],[TOTAL]]</f>
        <v>0</v>
      </c>
      <c r="Z91">
        <f>matriceresult[[#This Row],[Figure]]/matriceresult[[#This Row],[TOTAL]]</f>
        <v>0</v>
      </c>
      <c r="AA91">
        <f>matriceresult[[#This Row],[Introduction]]/matriceresult[[#This Row],[TOTAL]]</f>
        <v>0</v>
      </c>
      <c r="AB91">
        <f>matriceresult[[#This Row],[Methods]]/matriceresult[[#This Row],[TOTAL]]</f>
        <v>1</v>
      </c>
      <c r="AC91">
        <f>matriceresult[[#This Row],[Results]]/matriceresult[[#This Row],[TOTAL]]</f>
        <v>0</v>
      </c>
      <c r="AD91">
        <f>matriceresult[[#This Row],[Supplementary material]]/matriceresult[[#This Row],[TOTAL]]</f>
        <v>0</v>
      </c>
      <c r="AE91">
        <f>matriceresult[[#This Row],[Title]]/matriceresult[[#This Row],[TOTAL]]</f>
        <v>0</v>
      </c>
      <c r="AF91" s="15">
        <f>SUM(matriceresult_PERCENTAGE[[#This Row],[Abstract]:[Title]])</f>
        <v>1</v>
      </c>
    </row>
    <row r="92" spans="1:32" x14ac:dyDescent="0.25">
      <c r="A92" s="1" t="s">
        <v>548</v>
      </c>
      <c r="B92" s="1" t="s">
        <v>123</v>
      </c>
      <c r="D92" s="1" t="s">
        <v>2379</v>
      </c>
      <c r="E92">
        <v>0</v>
      </c>
      <c r="F92">
        <v>0</v>
      </c>
      <c r="G92">
        <v>0</v>
      </c>
      <c r="H92">
        <v>0</v>
      </c>
      <c r="I92">
        <v>0</v>
      </c>
      <c r="J92">
        <v>0</v>
      </c>
      <c r="K92">
        <v>0</v>
      </c>
      <c r="L92">
        <v>0</v>
      </c>
      <c r="M92">
        <v>1</v>
      </c>
      <c r="N92">
        <v>6</v>
      </c>
      <c r="O92">
        <v>0</v>
      </c>
      <c r="P92">
        <v>0</v>
      </c>
      <c r="Q92" s="7">
        <f>SUM(matriceresult[[#This Row],[Abstract]:[Title]])</f>
        <v>7</v>
      </c>
      <c r="S92" s="1" t="s">
        <v>2379</v>
      </c>
      <c r="T92">
        <f>matriceresult[[#This Row],[Abstract]]/matriceresult[[#This Row],[TOTAL]]</f>
        <v>0</v>
      </c>
      <c r="U92">
        <f>matriceresult[[#This Row],[Acknowledgments]]/matriceresult[[#This Row],[TOTAL]]</f>
        <v>0</v>
      </c>
      <c r="V92">
        <f>matriceresult[[#This Row],[Article (No section provide)]]/matriceresult[[#This Row],[TOTAL]]</f>
        <v>0</v>
      </c>
      <c r="W92">
        <f>matriceresult[[#This Row],[Case study]]/matriceresult[[#This Row],[TOTAL]]</f>
        <v>0</v>
      </c>
      <c r="X92">
        <f>matriceresult[[#This Row],[Conclusion]]/matriceresult[[#This Row],[TOTAL]]</f>
        <v>0</v>
      </c>
      <c r="Y92">
        <f>matriceresult[[#This Row],[Discussion]]/matriceresult[[#This Row],[TOTAL]]</f>
        <v>0</v>
      </c>
      <c r="Z92">
        <f>matriceresult[[#This Row],[Figure]]/matriceresult[[#This Row],[TOTAL]]</f>
        <v>0</v>
      </c>
      <c r="AA92">
        <f>matriceresult[[#This Row],[Introduction]]/matriceresult[[#This Row],[TOTAL]]</f>
        <v>0</v>
      </c>
      <c r="AB92">
        <f>matriceresult[[#This Row],[Methods]]/matriceresult[[#This Row],[TOTAL]]</f>
        <v>0.14285714285714285</v>
      </c>
      <c r="AC92">
        <f>matriceresult[[#This Row],[Results]]/matriceresult[[#This Row],[TOTAL]]</f>
        <v>0.8571428571428571</v>
      </c>
      <c r="AD92">
        <f>matriceresult[[#This Row],[Supplementary material]]/matriceresult[[#This Row],[TOTAL]]</f>
        <v>0</v>
      </c>
      <c r="AE92">
        <f>matriceresult[[#This Row],[Title]]/matriceresult[[#This Row],[TOTAL]]</f>
        <v>0</v>
      </c>
      <c r="AF92" s="15">
        <f>SUM(matriceresult_PERCENTAGE[[#This Row],[Abstract]:[Title]])</f>
        <v>1</v>
      </c>
    </row>
    <row r="93" spans="1:32" x14ac:dyDescent="0.25">
      <c r="A93" s="1" t="s">
        <v>548</v>
      </c>
      <c r="B93" s="1" t="s">
        <v>123</v>
      </c>
      <c r="D93" s="1" t="s">
        <v>2393</v>
      </c>
      <c r="E93">
        <v>0</v>
      </c>
      <c r="F93">
        <v>0</v>
      </c>
      <c r="G93">
        <v>0</v>
      </c>
      <c r="H93">
        <v>0</v>
      </c>
      <c r="I93">
        <v>0</v>
      </c>
      <c r="J93">
        <v>0</v>
      </c>
      <c r="K93">
        <v>0</v>
      </c>
      <c r="L93">
        <v>0</v>
      </c>
      <c r="M93">
        <v>4</v>
      </c>
      <c r="N93">
        <v>0</v>
      </c>
      <c r="O93">
        <v>0</v>
      </c>
      <c r="P93">
        <v>0</v>
      </c>
      <c r="Q93" s="7">
        <f>SUM(matriceresult[[#This Row],[Abstract]:[Title]])</f>
        <v>4</v>
      </c>
      <c r="S93" s="1" t="s">
        <v>2393</v>
      </c>
      <c r="T93">
        <f>matriceresult[[#This Row],[Abstract]]/matriceresult[[#This Row],[TOTAL]]</f>
        <v>0</v>
      </c>
      <c r="U93">
        <f>matriceresult[[#This Row],[Acknowledgments]]/matriceresult[[#This Row],[TOTAL]]</f>
        <v>0</v>
      </c>
      <c r="V93">
        <f>matriceresult[[#This Row],[Article (No section provide)]]/matriceresult[[#This Row],[TOTAL]]</f>
        <v>0</v>
      </c>
      <c r="W93">
        <f>matriceresult[[#This Row],[Case study]]/matriceresult[[#This Row],[TOTAL]]</f>
        <v>0</v>
      </c>
      <c r="X93">
        <f>matriceresult[[#This Row],[Conclusion]]/matriceresult[[#This Row],[TOTAL]]</f>
        <v>0</v>
      </c>
      <c r="Y93">
        <f>matriceresult[[#This Row],[Discussion]]/matriceresult[[#This Row],[TOTAL]]</f>
        <v>0</v>
      </c>
      <c r="Z93">
        <f>matriceresult[[#This Row],[Figure]]/matriceresult[[#This Row],[TOTAL]]</f>
        <v>0</v>
      </c>
      <c r="AA93">
        <f>matriceresult[[#This Row],[Introduction]]/matriceresult[[#This Row],[TOTAL]]</f>
        <v>0</v>
      </c>
      <c r="AB93">
        <f>matriceresult[[#This Row],[Methods]]/matriceresult[[#This Row],[TOTAL]]</f>
        <v>1</v>
      </c>
      <c r="AC93">
        <f>matriceresult[[#This Row],[Results]]/matriceresult[[#This Row],[TOTAL]]</f>
        <v>0</v>
      </c>
      <c r="AD93">
        <f>matriceresult[[#This Row],[Supplementary material]]/matriceresult[[#This Row],[TOTAL]]</f>
        <v>0</v>
      </c>
      <c r="AE93">
        <f>matriceresult[[#This Row],[Title]]/matriceresult[[#This Row],[TOTAL]]</f>
        <v>0</v>
      </c>
      <c r="AF93" s="15">
        <f>SUM(matriceresult_PERCENTAGE[[#This Row],[Abstract]:[Title]])</f>
        <v>1</v>
      </c>
    </row>
    <row r="94" spans="1:32" x14ac:dyDescent="0.25">
      <c r="A94" s="1" t="s">
        <v>548</v>
      </c>
      <c r="B94" s="1" t="s">
        <v>123</v>
      </c>
      <c r="D94" s="1" t="s">
        <v>2401</v>
      </c>
      <c r="E94">
        <v>0</v>
      </c>
      <c r="F94">
        <v>0</v>
      </c>
      <c r="G94">
        <v>0</v>
      </c>
      <c r="H94">
        <v>0</v>
      </c>
      <c r="I94">
        <v>0</v>
      </c>
      <c r="J94">
        <v>1</v>
      </c>
      <c r="K94">
        <v>0</v>
      </c>
      <c r="L94">
        <v>0</v>
      </c>
      <c r="M94">
        <v>3</v>
      </c>
      <c r="N94">
        <v>0</v>
      </c>
      <c r="O94">
        <v>0</v>
      </c>
      <c r="P94">
        <v>0</v>
      </c>
      <c r="Q94" s="7">
        <f>SUM(matriceresult[[#This Row],[Abstract]:[Title]])</f>
        <v>4</v>
      </c>
      <c r="S94" s="1" t="s">
        <v>2401</v>
      </c>
      <c r="T94">
        <f>matriceresult[[#This Row],[Abstract]]/matriceresult[[#This Row],[TOTAL]]</f>
        <v>0</v>
      </c>
      <c r="U94">
        <f>matriceresult[[#This Row],[Acknowledgments]]/matriceresult[[#This Row],[TOTAL]]</f>
        <v>0</v>
      </c>
      <c r="V94">
        <f>matriceresult[[#This Row],[Article (No section provide)]]/matriceresult[[#This Row],[TOTAL]]</f>
        <v>0</v>
      </c>
      <c r="W94">
        <f>matriceresult[[#This Row],[Case study]]/matriceresult[[#This Row],[TOTAL]]</f>
        <v>0</v>
      </c>
      <c r="X94">
        <f>matriceresult[[#This Row],[Conclusion]]/matriceresult[[#This Row],[TOTAL]]</f>
        <v>0</v>
      </c>
      <c r="Y94">
        <f>matriceresult[[#This Row],[Discussion]]/matriceresult[[#This Row],[TOTAL]]</f>
        <v>0.25</v>
      </c>
      <c r="Z94">
        <f>matriceresult[[#This Row],[Figure]]/matriceresult[[#This Row],[TOTAL]]</f>
        <v>0</v>
      </c>
      <c r="AA94">
        <f>matriceresult[[#This Row],[Introduction]]/matriceresult[[#This Row],[TOTAL]]</f>
        <v>0</v>
      </c>
      <c r="AB94">
        <f>matriceresult[[#This Row],[Methods]]/matriceresult[[#This Row],[TOTAL]]</f>
        <v>0.75</v>
      </c>
      <c r="AC94">
        <f>matriceresult[[#This Row],[Results]]/matriceresult[[#This Row],[TOTAL]]</f>
        <v>0</v>
      </c>
      <c r="AD94">
        <f>matriceresult[[#This Row],[Supplementary material]]/matriceresult[[#This Row],[TOTAL]]</f>
        <v>0</v>
      </c>
      <c r="AE94">
        <f>matriceresult[[#This Row],[Title]]/matriceresult[[#This Row],[TOTAL]]</f>
        <v>0</v>
      </c>
      <c r="AF94" s="15">
        <f>SUM(matriceresult_PERCENTAGE[[#This Row],[Abstract]:[Title]])</f>
        <v>1</v>
      </c>
    </row>
    <row r="95" spans="1:32" x14ac:dyDescent="0.25">
      <c r="A95" s="1" t="s">
        <v>548</v>
      </c>
      <c r="B95" s="1" t="s">
        <v>123</v>
      </c>
      <c r="D95" s="1" t="s">
        <v>655</v>
      </c>
      <c r="E95">
        <v>0</v>
      </c>
      <c r="F95">
        <v>0</v>
      </c>
      <c r="G95">
        <v>0</v>
      </c>
      <c r="H95">
        <v>0</v>
      </c>
      <c r="I95">
        <v>0</v>
      </c>
      <c r="J95">
        <v>0</v>
      </c>
      <c r="K95">
        <v>0</v>
      </c>
      <c r="L95">
        <v>0</v>
      </c>
      <c r="M95">
        <v>1</v>
      </c>
      <c r="N95">
        <v>1</v>
      </c>
      <c r="O95">
        <v>0</v>
      </c>
      <c r="P95">
        <v>0</v>
      </c>
      <c r="Q95" s="7">
        <f>SUM(matriceresult[[#This Row],[Abstract]:[Title]])</f>
        <v>2</v>
      </c>
      <c r="S95" s="1" t="s">
        <v>655</v>
      </c>
      <c r="T95">
        <f>matriceresult[[#This Row],[Abstract]]/matriceresult[[#This Row],[TOTAL]]</f>
        <v>0</v>
      </c>
      <c r="U95">
        <f>matriceresult[[#This Row],[Acknowledgments]]/matriceresult[[#This Row],[TOTAL]]</f>
        <v>0</v>
      </c>
      <c r="V95">
        <f>matriceresult[[#This Row],[Article (No section provide)]]/matriceresult[[#This Row],[TOTAL]]</f>
        <v>0</v>
      </c>
      <c r="W95">
        <f>matriceresult[[#This Row],[Case study]]/matriceresult[[#This Row],[TOTAL]]</f>
        <v>0</v>
      </c>
      <c r="X95">
        <f>matriceresult[[#This Row],[Conclusion]]/matriceresult[[#This Row],[TOTAL]]</f>
        <v>0</v>
      </c>
      <c r="Y95">
        <f>matriceresult[[#This Row],[Discussion]]/matriceresult[[#This Row],[TOTAL]]</f>
        <v>0</v>
      </c>
      <c r="Z95">
        <f>matriceresult[[#This Row],[Figure]]/matriceresult[[#This Row],[TOTAL]]</f>
        <v>0</v>
      </c>
      <c r="AA95">
        <f>matriceresult[[#This Row],[Introduction]]/matriceresult[[#This Row],[TOTAL]]</f>
        <v>0</v>
      </c>
      <c r="AB95">
        <f>matriceresult[[#This Row],[Methods]]/matriceresult[[#This Row],[TOTAL]]</f>
        <v>0.5</v>
      </c>
      <c r="AC95">
        <f>matriceresult[[#This Row],[Results]]/matriceresult[[#This Row],[TOTAL]]</f>
        <v>0.5</v>
      </c>
      <c r="AD95">
        <f>matriceresult[[#This Row],[Supplementary material]]/matriceresult[[#This Row],[TOTAL]]</f>
        <v>0</v>
      </c>
      <c r="AE95">
        <f>matriceresult[[#This Row],[Title]]/matriceresult[[#This Row],[TOTAL]]</f>
        <v>0</v>
      </c>
      <c r="AF95" s="15">
        <f>SUM(matriceresult_PERCENTAGE[[#This Row],[Abstract]:[Title]])</f>
        <v>1</v>
      </c>
    </row>
    <row r="96" spans="1:32" x14ac:dyDescent="0.25">
      <c r="A96" s="1" t="s">
        <v>548</v>
      </c>
      <c r="B96" s="1" t="s">
        <v>123</v>
      </c>
      <c r="D96" s="1" t="s">
        <v>857</v>
      </c>
      <c r="E96">
        <v>0</v>
      </c>
      <c r="F96">
        <v>0</v>
      </c>
      <c r="G96">
        <v>0</v>
      </c>
      <c r="H96">
        <v>0</v>
      </c>
      <c r="I96">
        <v>0</v>
      </c>
      <c r="J96">
        <v>0</v>
      </c>
      <c r="K96">
        <v>0</v>
      </c>
      <c r="L96">
        <v>0</v>
      </c>
      <c r="M96">
        <v>0</v>
      </c>
      <c r="N96">
        <v>1</v>
      </c>
      <c r="O96">
        <v>0</v>
      </c>
      <c r="P96">
        <v>0</v>
      </c>
      <c r="Q96" s="7">
        <f>SUM(matriceresult[[#This Row],[Abstract]:[Title]])</f>
        <v>1</v>
      </c>
      <c r="S96" s="1" t="s">
        <v>857</v>
      </c>
      <c r="T96">
        <f>matriceresult[[#This Row],[Abstract]]/matriceresult[[#This Row],[TOTAL]]</f>
        <v>0</v>
      </c>
      <c r="U96">
        <f>matriceresult[[#This Row],[Acknowledgments]]/matriceresult[[#This Row],[TOTAL]]</f>
        <v>0</v>
      </c>
      <c r="V96">
        <f>matriceresult[[#This Row],[Article (No section provide)]]/matriceresult[[#This Row],[TOTAL]]</f>
        <v>0</v>
      </c>
      <c r="W96">
        <f>matriceresult[[#This Row],[Case study]]/matriceresult[[#This Row],[TOTAL]]</f>
        <v>0</v>
      </c>
      <c r="X96">
        <f>matriceresult[[#This Row],[Conclusion]]/matriceresult[[#This Row],[TOTAL]]</f>
        <v>0</v>
      </c>
      <c r="Y96">
        <f>matriceresult[[#This Row],[Discussion]]/matriceresult[[#This Row],[TOTAL]]</f>
        <v>0</v>
      </c>
      <c r="Z96">
        <f>matriceresult[[#This Row],[Figure]]/matriceresult[[#This Row],[TOTAL]]</f>
        <v>0</v>
      </c>
      <c r="AA96">
        <f>matriceresult[[#This Row],[Introduction]]/matriceresult[[#This Row],[TOTAL]]</f>
        <v>0</v>
      </c>
      <c r="AB96">
        <f>matriceresult[[#This Row],[Methods]]/matriceresult[[#This Row],[TOTAL]]</f>
        <v>0</v>
      </c>
      <c r="AC96">
        <f>matriceresult[[#This Row],[Results]]/matriceresult[[#This Row],[TOTAL]]</f>
        <v>1</v>
      </c>
      <c r="AD96">
        <f>matriceresult[[#This Row],[Supplementary material]]/matriceresult[[#This Row],[TOTAL]]</f>
        <v>0</v>
      </c>
      <c r="AE96">
        <f>matriceresult[[#This Row],[Title]]/matriceresult[[#This Row],[TOTAL]]</f>
        <v>0</v>
      </c>
      <c r="AF96" s="15">
        <f>SUM(matriceresult_PERCENTAGE[[#This Row],[Abstract]:[Title]])</f>
        <v>1</v>
      </c>
    </row>
    <row r="97" spans="1:32" x14ac:dyDescent="0.25">
      <c r="A97" s="1" t="s">
        <v>548</v>
      </c>
      <c r="B97" s="1" t="s">
        <v>123</v>
      </c>
      <c r="D97" s="1" t="s">
        <v>1522</v>
      </c>
      <c r="E97">
        <v>0</v>
      </c>
      <c r="F97">
        <v>0</v>
      </c>
      <c r="G97">
        <v>0</v>
      </c>
      <c r="H97">
        <v>0</v>
      </c>
      <c r="I97">
        <v>0</v>
      </c>
      <c r="J97">
        <v>0</v>
      </c>
      <c r="K97">
        <v>0</v>
      </c>
      <c r="L97">
        <v>0</v>
      </c>
      <c r="M97">
        <v>1</v>
      </c>
      <c r="N97">
        <v>0</v>
      </c>
      <c r="O97">
        <v>0</v>
      </c>
      <c r="P97">
        <v>0</v>
      </c>
      <c r="Q97" s="7">
        <f>SUM(matriceresult[[#This Row],[Abstract]:[Title]])</f>
        <v>1</v>
      </c>
      <c r="S97" s="1" t="s">
        <v>1522</v>
      </c>
      <c r="T97">
        <f>matriceresult[[#This Row],[Abstract]]/matriceresult[[#This Row],[TOTAL]]</f>
        <v>0</v>
      </c>
      <c r="U97">
        <f>matriceresult[[#This Row],[Acknowledgments]]/matriceresult[[#This Row],[TOTAL]]</f>
        <v>0</v>
      </c>
      <c r="V97">
        <f>matriceresult[[#This Row],[Article (No section provide)]]/matriceresult[[#This Row],[TOTAL]]</f>
        <v>0</v>
      </c>
      <c r="W97">
        <f>matriceresult[[#This Row],[Case study]]/matriceresult[[#This Row],[TOTAL]]</f>
        <v>0</v>
      </c>
      <c r="X97">
        <f>matriceresult[[#This Row],[Conclusion]]/matriceresult[[#This Row],[TOTAL]]</f>
        <v>0</v>
      </c>
      <c r="Y97">
        <f>matriceresult[[#This Row],[Discussion]]/matriceresult[[#This Row],[TOTAL]]</f>
        <v>0</v>
      </c>
      <c r="Z97">
        <f>matriceresult[[#This Row],[Figure]]/matriceresult[[#This Row],[TOTAL]]</f>
        <v>0</v>
      </c>
      <c r="AA97">
        <f>matriceresult[[#This Row],[Introduction]]/matriceresult[[#This Row],[TOTAL]]</f>
        <v>0</v>
      </c>
      <c r="AB97">
        <f>matriceresult[[#This Row],[Methods]]/matriceresult[[#This Row],[TOTAL]]</f>
        <v>1</v>
      </c>
      <c r="AC97">
        <f>matriceresult[[#This Row],[Results]]/matriceresult[[#This Row],[TOTAL]]</f>
        <v>0</v>
      </c>
      <c r="AD97">
        <f>matriceresult[[#This Row],[Supplementary material]]/matriceresult[[#This Row],[TOTAL]]</f>
        <v>0</v>
      </c>
      <c r="AE97">
        <f>matriceresult[[#This Row],[Title]]/matriceresult[[#This Row],[TOTAL]]</f>
        <v>0</v>
      </c>
      <c r="AF97" s="15">
        <f>SUM(matriceresult_PERCENTAGE[[#This Row],[Abstract]:[Title]])</f>
        <v>1</v>
      </c>
    </row>
    <row r="98" spans="1:32" x14ac:dyDescent="0.25">
      <c r="A98" s="1" t="s">
        <v>378</v>
      </c>
      <c r="B98" s="1" t="s">
        <v>75</v>
      </c>
      <c r="D98" s="1" t="s">
        <v>862</v>
      </c>
      <c r="E98">
        <v>0</v>
      </c>
      <c r="F98">
        <v>0</v>
      </c>
      <c r="G98">
        <v>0</v>
      </c>
      <c r="H98">
        <v>0</v>
      </c>
      <c r="I98">
        <v>0</v>
      </c>
      <c r="J98">
        <v>0</v>
      </c>
      <c r="K98">
        <v>0</v>
      </c>
      <c r="L98">
        <v>0</v>
      </c>
      <c r="M98">
        <v>4</v>
      </c>
      <c r="N98">
        <v>0</v>
      </c>
      <c r="O98">
        <v>0</v>
      </c>
      <c r="P98">
        <v>0</v>
      </c>
      <c r="Q98" s="7">
        <f>SUM(matriceresult[[#This Row],[Abstract]:[Title]])</f>
        <v>4</v>
      </c>
      <c r="S98" s="1" t="s">
        <v>862</v>
      </c>
      <c r="T98">
        <f>matriceresult[[#This Row],[Abstract]]/matriceresult[[#This Row],[TOTAL]]</f>
        <v>0</v>
      </c>
      <c r="U98">
        <f>matriceresult[[#This Row],[Acknowledgments]]/matriceresult[[#This Row],[TOTAL]]</f>
        <v>0</v>
      </c>
      <c r="V98">
        <f>matriceresult[[#This Row],[Article (No section provide)]]/matriceresult[[#This Row],[TOTAL]]</f>
        <v>0</v>
      </c>
      <c r="W98">
        <f>matriceresult[[#This Row],[Case study]]/matriceresult[[#This Row],[TOTAL]]</f>
        <v>0</v>
      </c>
      <c r="X98">
        <f>matriceresult[[#This Row],[Conclusion]]/matriceresult[[#This Row],[TOTAL]]</f>
        <v>0</v>
      </c>
      <c r="Y98">
        <f>matriceresult[[#This Row],[Discussion]]/matriceresult[[#This Row],[TOTAL]]</f>
        <v>0</v>
      </c>
      <c r="Z98">
        <f>matriceresult[[#This Row],[Figure]]/matriceresult[[#This Row],[TOTAL]]</f>
        <v>0</v>
      </c>
      <c r="AA98">
        <f>matriceresult[[#This Row],[Introduction]]/matriceresult[[#This Row],[TOTAL]]</f>
        <v>0</v>
      </c>
      <c r="AB98">
        <f>matriceresult[[#This Row],[Methods]]/matriceresult[[#This Row],[TOTAL]]</f>
        <v>1</v>
      </c>
      <c r="AC98">
        <f>matriceresult[[#This Row],[Results]]/matriceresult[[#This Row],[TOTAL]]</f>
        <v>0</v>
      </c>
      <c r="AD98">
        <f>matriceresult[[#This Row],[Supplementary material]]/matriceresult[[#This Row],[TOTAL]]</f>
        <v>0</v>
      </c>
      <c r="AE98">
        <f>matriceresult[[#This Row],[Title]]/matriceresult[[#This Row],[TOTAL]]</f>
        <v>0</v>
      </c>
      <c r="AF98" s="15">
        <f>SUM(matriceresult_PERCENTAGE[[#This Row],[Abstract]:[Title]])</f>
        <v>1</v>
      </c>
    </row>
    <row r="99" spans="1:32" x14ac:dyDescent="0.25">
      <c r="A99" s="1" t="s">
        <v>58</v>
      </c>
      <c r="B99" s="1" t="s">
        <v>19</v>
      </c>
      <c r="D99" s="1" t="s">
        <v>1527</v>
      </c>
      <c r="E99">
        <v>0</v>
      </c>
      <c r="F99">
        <v>0</v>
      </c>
      <c r="G99">
        <v>0</v>
      </c>
      <c r="H99">
        <v>0</v>
      </c>
      <c r="I99">
        <v>0</v>
      </c>
      <c r="J99">
        <v>0</v>
      </c>
      <c r="K99">
        <v>0</v>
      </c>
      <c r="L99">
        <v>0</v>
      </c>
      <c r="M99">
        <v>3</v>
      </c>
      <c r="N99">
        <v>0</v>
      </c>
      <c r="O99">
        <v>0</v>
      </c>
      <c r="P99">
        <v>0</v>
      </c>
      <c r="Q99" s="7">
        <f>SUM(matriceresult[[#This Row],[Abstract]:[Title]])</f>
        <v>3</v>
      </c>
      <c r="S99" s="1" t="s">
        <v>1527</v>
      </c>
      <c r="T99">
        <f>matriceresult[[#This Row],[Abstract]]/matriceresult[[#This Row],[TOTAL]]</f>
        <v>0</v>
      </c>
      <c r="U99">
        <f>matriceresult[[#This Row],[Acknowledgments]]/matriceresult[[#This Row],[TOTAL]]</f>
        <v>0</v>
      </c>
      <c r="V99">
        <f>matriceresult[[#This Row],[Article (No section provide)]]/matriceresult[[#This Row],[TOTAL]]</f>
        <v>0</v>
      </c>
      <c r="W99">
        <f>matriceresult[[#This Row],[Case study]]/matriceresult[[#This Row],[TOTAL]]</f>
        <v>0</v>
      </c>
      <c r="X99">
        <f>matriceresult[[#This Row],[Conclusion]]/matriceresult[[#This Row],[TOTAL]]</f>
        <v>0</v>
      </c>
      <c r="Y99">
        <f>matriceresult[[#This Row],[Discussion]]/matriceresult[[#This Row],[TOTAL]]</f>
        <v>0</v>
      </c>
      <c r="Z99">
        <f>matriceresult[[#This Row],[Figure]]/matriceresult[[#This Row],[TOTAL]]</f>
        <v>0</v>
      </c>
      <c r="AA99">
        <f>matriceresult[[#This Row],[Introduction]]/matriceresult[[#This Row],[TOTAL]]</f>
        <v>0</v>
      </c>
      <c r="AB99">
        <f>matriceresult[[#This Row],[Methods]]/matriceresult[[#This Row],[TOTAL]]</f>
        <v>1</v>
      </c>
      <c r="AC99">
        <f>matriceresult[[#This Row],[Results]]/matriceresult[[#This Row],[TOTAL]]</f>
        <v>0</v>
      </c>
      <c r="AD99">
        <f>matriceresult[[#This Row],[Supplementary material]]/matriceresult[[#This Row],[TOTAL]]</f>
        <v>0</v>
      </c>
      <c r="AE99">
        <f>matriceresult[[#This Row],[Title]]/matriceresult[[#This Row],[TOTAL]]</f>
        <v>0</v>
      </c>
      <c r="AF99" s="15">
        <f>SUM(matriceresult_PERCENTAGE[[#This Row],[Abstract]:[Title]])</f>
        <v>1</v>
      </c>
    </row>
    <row r="100" spans="1:32" x14ac:dyDescent="0.25">
      <c r="A100" s="1" t="s">
        <v>58</v>
      </c>
      <c r="B100" s="1" t="s">
        <v>19</v>
      </c>
      <c r="D100" s="1" t="s">
        <v>660</v>
      </c>
      <c r="E100">
        <v>0</v>
      </c>
      <c r="F100">
        <v>0</v>
      </c>
      <c r="G100">
        <v>0</v>
      </c>
      <c r="H100">
        <v>0</v>
      </c>
      <c r="I100">
        <v>0</v>
      </c>
      <c r="J100">
        <v>0</v>
      </c>
      <c r="K100">
        <v>0</v>
      </c>
      <c r="L100">
        <v>0</v>
      </c>
      <c r="M100">
        <v>4</v>
      </c>
      <c r="N100">
        <v>7</v>
      </c>
      <c r="O100">
        <v>0</v>
      </c>
      <c r="P100">
        <v>0</v>
      </c>
      <c r="Q100" s="7">
        <f>SUM(matriceresult[[#This Row],[Abstract]:[Title]])</f>
        <v>11</v>
      </c>
      <c r="S100" s="1" t="s">
        <v>660</v>
      </c>
      <c r="T100">
        <f>matriceresult[[#This Row],[Abstract]]/matriceresult[[#This Row],[TOTAL]]</f>
        <v>0</v>
      </c>
      <c r="U100">
        <f>matriceresult[[#This Row],[Acknowledgments]]/matriceresult[[#This Row],[TOTAL]]</f>
        <v>0</v>
      </c>
      <c r="V100">
        <f>matriceresult[[#This Row],[Article (No section provide)]]/matriceresult[[#This Row],[TOTAL]]</f>
        <v>0</v>
      </c>
      <c r="W100">
        <f>matriceresult[[#This Row],[Case study]]/matriceresult[[#This Row],[TOTAL]]</f>
        <v>0</v>
      </c>
      <c r="X100">
        <f>matriceresult[[#This Row],[Conclusion]]/matriceresult[[#This Row],[TOTAL]]</f>
        <v>0</v>
      </c>
      <c r="Y100">
        <f>matriceresult[[#This Row],[Discussion]]/matriceresult[[#This Row],[TOTAL]]</f>
        <v>0</v>
      </c>
      <c r="Z100">
        <f>matriceresult[[#This Row],[Figure]]/matriceresult[[#This Row],[TOTAL]]</f>
        <v>0</v>
      </c>
      <c r="AA100">
        <f>matriceresult[[#This Row],[Introduction]]/matriceresult[[#This Row],[TOTAL]]</f>
        <v>0</v>
      </c>
      <c r="AB100">
        <f>matriceresult[[#This Row],[Methods]]/matriceresult[[#This Row],[TOTAL]]</f>
        <v>0.36363636363636365</v>
      </c>
      <c r="AC100">
        <f>matriceresult[[#This Row],[Results]]/matriceresult[[#This Row],[TOTAL]]</f>
        <v>0.63636363636363635</v>
      </c>
      <c r="AD100">
        <f>matriceresult[[#This Row],[Supplementary material]]/matriceresult[[#This Row],[TOTAL]]</f>
        <v>0</v>
      </c>
      <c r="AE100">
        <f>matriceresult[[#This Row],[Title]]/matriceresult[[#This Row],[TOTAL]]</f>
        <v>0</v>
      </c>
      <c r="AF100" s="15">
        <f>SUM(matriceresult_PERCENTAGE[[#This Row],[Abstract]:[Title]])</f>
        <v>1</v>
      </c>
    </row>
    <row r="101" spans="1:32" x14ac:dyDescent="0.25">
      <c r="A101" s="1" t="s">
        <v>58</v>
      </c>
      <c r="B101" s="1" t="s">
        <v>19</v>
      </c>
      <c r="D101" s="1" t="s">
        <v>2418</v>
      </c>
      <c r="E101">
        <v>0</v>
      </c>
      <c r="F101">
        <v>0</v>
      </c>
      <c r="G101">
        <v>0</v>
      </c>
      <c r="H101">
        <v>0</v>
      </c>
      <c r="I101">
        <v>0</v>
      </c>
      <c r="J101">
        <v>0</v>
      </c>
      <c r="K101">
        <v>0</v>
      </c>
      <c r="L101">
        <v>0</v>
      </c>
      <c r="M101">
        <v>1</v>
      </c>
      <c r="N101">
        <v>0</v>
      </c>
      <c r="O101">
        <v>0</v>
      </c>
      <c r="P101">
        <v>0</v>
      </c>
      <c r="Q101" s="7">
        <f>SUM(matriceresult[[#This Row],[Abstract]:[Title]])</f>
        <v>1</v>
      </c>
      <c r="S101" s="1" t="s">
        <v>2418</v>
      </c>
      <c r="T101">
        <f>matriceresult[[#This Row],[Abstract]]/matriceresult[[#This Row],[TOTAL]]</f>
        <v>0</v>
      </c>
      <c r="U101">
        <f>matriceresult[[#This Row],[Acknowledgments]]/matriceresult[[#This Row],[TOTAL]]</f>
        <v>0</v>
      </c>
      <c r="V101">
        <f>matriceresult[[#This Row],[Article (No section provide)]]/matriceresult[[#This Row],[TOTAL]]</f>
        <v>0</v>
      </c>
      <c r="W101">
        <f>matriceresult[[#This Row],[Case study]]/matriceresult[[#This Row],[TOTAL]]</f>
        <v>0</v>
      </c>
      <c r="X101">
        <f>matriceresult[[#This Row],[Conclusion]]/matriceresult[[#This Row],[TOTAL]]</f>
        <v>0</v>
      </c>
      <c r="Y101">
        <f>matriceresult[[#This Row],[Discussion]]/matriceresult[[#This Row],[TOTAL]]</f>
        <v>0</v>
      </c>
      <c r="Z101">
        <f>matriceresult[[#This Row],[Figure]]/matriceresult[[#This Row],[TOTAL]]</f>
        <v>0</v>
      </c>
      <c r="AA101">
        <f>matriceresult[[#This Row],[Introduction]]/matriceresult[[#This Row],[TOTAL]]</f>
        <v>0</v>
      </c>
      <c r="AB101">
        <f>matriceresult[[#This Row],[Methods]]/matriceresult[[#This Row],[TOTAL]]</f>
        <v>1</v>
      </c>
      <c r="AC101">
        <f>matriceresult[[#This Row],[Results]]/matriceresult[[#This Row],[TOTAL]]</f>
        <v>0</v>
      </c>
      <c r="AD101">
        <f>matriceresult[[#This Row],[Supplementary material]]/matriceresult[[#This Row],[TOTAL]]</f>
        <v>0</v>
      </c>
      <c r="AE101">
        <f>matriceresult[[#This Row],[Title]]/matriceresult[[#This Row],[TOTAL]]</f>
        <v>0</v>
      </c>
      <c r="AF101" s="15">
        <f>SUM(matriceresult_PERCENTAGE[[#This Row],[Abstract]:[Title]])</f>
        <v>1</v>
      </c>
    </row>
    <row r="102" spans="1:32" x14ac:dyDescent="0.25">
      <c r="A102" s="1" t="s">
        <v>58</v>
      </c>
      <c r="B102" s="1" t="s">
        <v>19</v>
      </c>
      <c r="D102" s="1" t="s">
        <v>667</v>
      </c>
      <c r="E102">
        <v>0</v>
      </c>
      <c r="F102">
        <v>0</v>
      </c>
      <c r="G102">
        <v>0</v>
      </c>
      <c r="H102">
        <v>0</v>
      </c>
      <c r="I102">
        <v>0</v>
      </c>
      <c r="J102">
        <v>0</v>
      </c>
      <c r="K102">
        <v>0</v>
      </c>
      <c r="L102">
        <v>0</v>
      </c>
      <c r="M102">
        <v>0</v>
      </c>
      <c r="N102">
        <v>2</v>
      </c>
      <c r="O102">
        <v>0</v>
      </c>
      <c r="P102">
        <v>0</v>
      </c>
      <c r="Q102" s="7">
        <f>SUM(matriceresult[[#This Row],[Abstract]:[Title]])</f>
        <v>2</v>
      </c>
      <c r="S102" s="1" t="s">
        <v>667</v>
      </c>
      <c r="T102">
        <f>matriceresult[[#This Row],[Abstract]]/matriceresult[[#This Row],[TOTAL]]</f>
        <v>0</v>
      </c>
      <c r="U102">
        <f>matriceresult[[#This Row],[Acknowledgments]]/matriceresult[[#This Row],[TOTAL]]</f>
        <v>0</v>
      </c>
      <c r="V102">
        <f>matriceresult[[#This Row],[Article (No section provide)]]/matriceresult[[#This Row],[TOTAL]]</f>
        <v>0</v>
      </c>
      <c r="W102">
        <f>matriceresult[[#This Row],[Case study]]/matriceresult[[#This Row],[TOTAL]]</f>
        <v>0</v>
      </c>
      <c r="X102">
        <f>matriceresult[[#This Row],[Conclusion]]/matriceresult[[#This Row],[TOTAL]]</f>
        <v>0</v>
      </c>
      <c r="Y102">
        <f>matriceresult[[#This Row],[Discussion]]/matriceresult[[#This Row],[TOTAL]]</f>
        <v>0</v>
      </c>
      <c r="Z102">
        <f>matriceresult[[#This Row],[Figure]]/matriceresult[[#This Row],[TOTAL]]</f>
        <v>0</v>
      </c>
      <c r="AA102">
        <f>matriceresult[[#This Row],[Introduction]]/matriceresult[[#This Row],[TOTAL]]</f>
        <v>0</v>
      </c>
      <c r="AB102">
        <f>matriceresult[[#This Row],[Methods]]/matriceresult[[#This Row],[TOTAL]]</f>
        <v>0</v>
      </c>
      <c r="AC102">
        <f>matriceresult[[#This Row],[Results]]/matriceresult[[#This Row],[TOTAL]]</f>
        <v>1</v>
      </c>
      <c r="AD102">
        <f>matriceresult[[#This Row],[Supplementary material]]/matriceresult[[#This Row],[TOTAL]]</f>
        <v>0</v>
      </c>
      <c r="AE102">
        <f>matriceresult[[#This Row],[Title]]/matriceresult[[#This Row],[TOTAL]]</f>
        <v>0</v>
      </c>
      <c r="AF102" s="15">
        <f>SUM(matriceresult_PERCENTAGE[[#This Row],[Abstract]:[Title]])</f>
        <v>1</v>
      </c>
    </row>
    <row r="103" spans="1:32" x14ac:dyDescent="0.25">
      <c r="A103" s="1" t="s">
        <v>58</v>
      </c>
      <c r="B103" s="1" t="s">
        <v>19</v>
      </c>
      <c r="D103" s="1" t="s">
        <v>126</v>
      </c>
      <c r="E103">
        <v>0</v>
      </c>
      <c r="F103">
        <v>0</v>
      </c>
      <c r="G103">
        <v>6</v>
      </c>
      <c r="H103">
        <v>0</v>
      </c>
      <c r="I103">
        <v>0</v>
      </c>
      <c r="J103">
        <v>0</v>
      </c>
      <c r="K103">
        <v>0</v>
      </c>
      <c r="L103">
        <v>0</v>
      </c>
      <c r="M103">
        <v>0</v>
      </c>
      <c r="N103">
        <v>0</v>
      </c>
      <c r="O103">
        <v>0</v>
      </c>
      <c r="P103">
        <v>0</v>
      </c>
      <c r="Q103" s="7">
        <f>SUM(matriceresult[[#This Row],[Abstract]:[Title]])</f>
        <v>6</v>
      </c>
      <c r="S103" s="1" t="s">
        <v>126</v>
      </c>
      <c r="T103">
        <f>matriceresult[[#This Row],[Abstract]]/matriceresult[[#This Row],[TOTAL]]</f>
        <v>0</v>
      </c>
      <c r="U103">
        <f>matriceresult[[#This Row],[Acknowledgments]]/matriceresult[[#This Row],[TOTAL]]</f>
        <v>0</v>
      </c>
      <c r="V103">
        <f>matriceresult[[#This Row],[Article (No section provide)]]/matriceresult[[#This Row],[TOTAL]]</f>
        <v>1</v>
      </c>
      <c r="W103">
        <f>matriceresult[[#This Row],[Case study]]/matriceresult[[#This Row],[TOTAL]]</f>
        <v>0</v>
      </c>
      <c r="X103">
        <f>matriceresult[[#This Row],[Conclusion]]/matriceresult[[#This Row],[TOTAL]]</f>
        <v>0</v>
      </c>
      <c r="Y103">
        <f>matriceresult[[#This Row],[Discussion]]/matriceresult[[#This Row],[TOTAL]]</f>
        <v>0</v>
      </c>
      <c r="Z103">
        <f>matriceresult[[#This Row],[Figure]]/matriceresult[[#This Row],[TOTAL]]</f>
        <v>0</v>
      </c>
      <c r="AA103">
        <f>matriceresult[[#This Row],[Introduction]]/matriceresult[[#This Row],[TOTAL]]</f>
        <v>0</v>
      </c>
      <c r="AB103">
        <f>matriceresult[[#This Row],[Methods]]/matriceresult[[#This Row],[TOTAL]]</f>
        <v>0</v>
      </c>
      <c r="AC103">
        <f>matriceresult[[#This Row],[Results]]/matriceresult[[#This Row],[TOTAL]]</f>
        <v>0</v>
      </c>
      <c r="AD103">
        <f>matriceresult[[#This Row],[Supplementary material]]/matriceresult[[#This Row],[TOTAL]]</f>
        <v>0</v>
      </c>
      <c r="AE103">
        <f>matriceresult[[#This Row],[Title]]/matriceresult[[#This Row],[TOTAL]]</f>
        <v>0</v>
      </c>
      <c r="AF103" s="15">
        <f>SUM(matriceresult_PERCENTAGE[[#This Row],[Abstract]:[Title]])</f>
        <v>1</v>
      </c>
    </row>
    <row r="104" spans="1:32" x14ac:dyDescent="0.25">
      <c r="A104" s="1" t="s">
        <v>58</v>
      </c>
      <c r="B104" s="1" t="s">
        <v>19</v>
      </c>
      <c r="D104" s="1" t="s">
        <v>2422</v>
      </c>
      <c r="E104">
        <v>0</v>
      </c>
      <c r="F104">
        <v>0</v>
      </c>
      <c r="G104">
        <v>0</v>
      </c>
      <c r="H104">
        <v>0</v>
      </c>
      <c r="I104">
        <v>0</v>
      </c>
      <c r="J104">
        <v>0</v>
      </c>
      <c r="K104">
        <v>0</v>
      </c>
      <c r="L104">
        <v>0</v>
      </c>
      <c r="M104">
        <v>2</v>
      </c>
      <c r="N104">
        <v>2</v>
      </c>
      <c r="O104">
        <v>0</v>
      </c>
      <c r="P104">
        <v>0</v>
      </c>
      <c r="Q104" s="7">
        <f>SUM(matriceresult[[#This Row],[Abstract]:[Title]])</f>
        <v>4</v>
      </c>
      <c r="S104" s="1" t="s">
        <v>2422</v>
      </c>
      <c r="T104">
        <f>matriceresult[[#This Row],[Abstract]]/matriceresult[[#This Row],[TOTAL]]</f>
        <v>0</v>
      </c>
      <c r="U104">
        <f>matriceresult[[#This Row],[Acknowledgments]]/matriceresult[[#This Row],[TOTAL]]</f>
        <v>0</v>
      </c>
      <c r="V104">
        <f>matriceresult[[#This Row],[Article (No section provide)]]/matriceresult[[#This Row],[TOTAL]]</f>
        <v>0</v>
      </c>
      <c r="W104">
        <f>matriceresult[[#This Row],[Case study]]/matriceresult[[#This Row],[TOTAL]]</f>
        <v>0</v>
      </c>
      <c r="X104">
        <f>matriceresult[[#This Row],[Conclusion]]/matriceresult[[#This Row],[TOTAL]]</f>
        <v>0</v>
      </c>
      <c r="Y104">
        <f>matriceresult[[#This Row],[Discussion]]/matriceresult[[#This Row],[TOTAL]]</f>
        <v>0</v>
      </c>
      <c r="Z104">
        <f>matriceresult[[#This Row],[Figure]]/matriceresult[[#This Row],[TOTAL]]</f>
        <v>0</v>
      </c>
      <c r="AA104">
        <f>matriceresult[[#This Row],[Introduction]]/matriceresult[[#This Row],[TOTAL]]</f>
        <v>0</v>
      </c>
      <c r="AB104">
        <f>matriceresult[[#This Row],[Methods]]/matriceresult[[#This Row],[TOTAL]]</f>
        <v>0.5</v>
      </c>
      <c r="AC104">
        <f>matriceresult[[#This Row],[Results]]/matriceresult[[#This Row],[TOTAL]]</f>
        <v>0.5</v>
      </c>
      <c r="AD104">
        <f>matriceresult[[#This Row],[Supplementary material]]/matriceresult[[#This Row],[TOTAL]]</f>
        <v>0</v>
      </c>
      <c r="AE104">
        <f>matriceresult[[#This Row],[Title]]/matriceresult[[#This Row],[TOTAL]]</f>
        <v>0</v>
      </c>
      <c r="AF104" s="15">
        <f>SUM(matriceresult_PERCENTAGE[[#This Row],[Abstract]:[Title]])</f>
        <v>1</v>
      </c>
    </row>
    <row r="105" spans="1:32" x14ac:dyDescent="0.25">
      <c r="A105" s="1" t="s">
        <v>58</v>
      </c>
      <c r="B105" s="1" t="s">
        <v>19</v>
      </c>
      <c r="D105" s="1" t="s">
        <v>134</v>
      </c>
      <c r="E105">
        <v>0</v>
      </c>
      <c r="F105">
        <v>0</v>
      </c>
      <c r="G105">
        <v>0</v>
      </c>
      <c r="H105">
        <v>0</v>
      </c>
      <c r="I105">
        <v>0</v>
      </c>
      <c r="J105">
        <v>0</v>
      </c>
      <c r="K105">
        <v>0</v>
      </c>
      <c r="L105">
        <v>0</v>
      </c>
      <c r="M105">
        <v>1</v>
      </c>
      <c r="N105">
        <v>0</v>
      </c>
      <c r="O105">
        <v>0</v>
      </c>
      <c r="P105">
        <v>0</v>
      </c>
      <c r="Q105" s="7">
        <f>SUM(matriceresult[[#This Row],[Abstract]:[Title]])</f>
        <v>1</v>
      </c>
      <c r="S105" s="1" t="s">
        <v>134</v>
      </c>
      <c r="T105">
        <f>matriceresult[[#This Row],[Abstract]]/matriceresult[[#This Row],[TOTAL]]</f>
        <v>0</v>
      </c>
      <c r="U105">
        <f>matriceresult[[#This Row],[Acknowledgments]]/matriceresult[[#This Row],[TOTAL]]</f>
        <v>0</v>
      </c>
      <c r="V105">
        <f>matriceresult[[#This Row],[Article (No section provide)]]/matriceresult[[#This Row],[TOTAL]]</f>
        <v>0</v>
      </c>
      <c r="W105">
        <f>matriceresult[[#This Row],[Case study]]/matriceresult[[#This Row],[TOTAL]]</f>
        <v>0</v>
      </c>
      <c r="X105">
        <f>matriceresult[[#This Row],[Conclusion]]/matriceresult[[#This Row],[TOTAL]]</f>
        <v>0</v>
      </c>
      <c r="Y105">
        <f>matriceresult[[#This Row],[Discussion]]/matriceresult[[#This Row],[TOTAL]]</f>
        <v>0</v>
      </c>
      <c r="Z105">
        <f>matriceresult[[#This Row],[Figure]]/matriceresult[[#This Row],[TOTAL]]</f>
        <v>0</v>
      </c>
      <c r="AA105">
        <f>matriceresult[[#This Row],[Introduction]]/matriceresult[[#This Row],[TOTAL]]</f>
        <v>0</v>
      </c>
      <c r="AB105">
        <f>matriceresult[[#This Row],[Methods]]/matriceresult[[#This Row],[TOTAL]]</f>
        <v>1</v>
      </c>
      <c r="AC105">
        <f>matriceresult[[#This Row],[Results]]/matriceresult[[#This Row],[TOTAL]]</f>
        <v>0</v>
      </c>
      <c r="AD105">
        <f>matriceresult[[#This Row],[Supplementary material]]/matriceresult[[#This Row],[TOTAL]]</f>
        <v>0</v>
      </c>
      <c r="AE105">
        <f>matriceresult[[#This Row],[Title]]/matriceresult[[#This Row],[TOTAL]]</f>
        <v>0</v>
      </c>
      <c r="AF105" s="15">
        <f>SUM(matriceresult_PERCENTAGE[[#This Row],[Abstract]:[Title]])</f>
        <v>1</v>
      </c>
    </row>
    <row r="106" spans="1:32" x14ac:dyDescent="0.25">
      <c r="A106" s="1" t="s">
        <v>58</v>
      </c>
      <c r="B106" s="1" t="s">
        <v>19</v>
      </c>
      <c r="D106" s="1" t="s">
        <v>140</v>
      </c>
      <c r="E106">
        <v>0</v>
      </c>
      <c r="F106">
        <v>0</v>
      </c>
      <c r="G106">
        <v>0</v>
      </c>
      <c r="H106">
        <v>0</v>
      </c>
      <c r="I106">
        <v>0</v>
      </c>
      <c r="J106">
        <v>0</v>
      </c>
      <c r="K106">
        <v>0</v>
      </c>
      <c r="L106">
        <v>1</v>
      </c>
      <c r="M106">
        <v>0</v>
      </c>
      <c r="N106">
        <v>0</v>
      </c>
      <c r="O106">
        <v>0</v>
      </c>
      <c r="P106">
        <v>0</v>
      </c>
      <c r="Q106" s="7">
        <f>SUM(matriceresult[[#This Row],[Abstract]:[Title]])</f>
        <v>1</v>
      </c>
      <c r="S106" s="1" t="s">
        <v>140</v>
      </c>
      <c r="T106">
        <f>matriceresult[[#This Row],[Abstract]]/matriceresult[[#This Row],[TOTAL]]</f>
        <v>0</v>
      </c>
      <c r="U106">
        <f>matriceresult[[#This Row],[Acknowledgments]]/matriceresult[[#This Row],[TOTAL]]</f>
        <v>0</v>
      </c>
      <c r="V106">
        <f>matriceresult[[#This Row],[Article (No section provide)]]/matriceresult[[#This Row],[TOTAL]]</f>
        <v>0</v>
      </c>
      <c r="W106">
        <f>matriceresult[[#This Row],[Case study]]/matriceresult[[#This Row],[TOTAL]]</f>
        <v>0</v>
      </c>
      <c r="X106">
        <f>matriceresult[[#This Row],[Conclusion]]/matriceresult[[#This Row],[TOTAL]]</f>
        <v>0</v>
      </c>
      <c r="Y106">
        <f>matriceresult[[#This Row],[Discussion]]/matriceresult[[#This Row],[TOTAL]]</f>
        <v>0</v>
      </c>
      <c r="Z106">
        <f>matriceresult[[#This Row],[Figure]]/matriceresult[[#This Row],[TOTAL]]</f>
        <v>0</v>
      </c>
      <c r="AA106">
        <f>matriceresult[[#This Row],[Introduction]]/matriceresult[[#This Row],[TOTAL]]</f>
        <v>1</v>
      </c>
      <c r="AB106">
        <f>matriceresult[[#This Row],[Methods]]/matriceresult[[#This Row],[TOTAL]]</f>
        <v>0</v>
      </c>
      <c r="AC106">
        <f>matriceresult[[#This Row],[Results]]/matriceresult[[#This Row],[TOTAL]]</f>
        <v>0</v>
      </c>
      <c r="AD106">
        <f>matriceresult[[#This Row],[Supplementary material]]/matriceresult[[#This Row],[TOTAL]]</f>
        <v>0</v>
      </c>
      <c r="AE106">
        <f>matriceresult[[#This Row],[Title]]/matriceresult[[#This Row],[TOTAL]]</f>
        <v>0</v>
      </c>
      <c r="AF106" s="15">
        <f>SUM(matriceresult_PERCENTAGE[[#This Row],[Abstract]:[Title]])</f>
        <v>1</v>
      </c>
    </row>
    <row r="107" spans="1:32" x14ac:dyDescent="0.25">
      <c r="A107" s="1" t="s">
        <v>58</v>
      </c>
      <c r="B107" s="1" t="s">
        <v>19</v>
      </c>
      <c r="D107" s="1" t="s">
        <v>145</v>
      </c>
      <c r="E107">
        <v>0</v>
      </c>
      <c r="F107">
        <v>0</v>
      </c>
      <c r="G107">
        <v>0</v>
      </c>
      <c r="H107">
        <v>0</v>
      </c>
      <c r="I107">
        <v>0</v>
      </c>
      <c r="J107">
        <v>0</v>
      </c>
      <c r="K107">
        <v>0</v>
      </c>
      <c r="L107">
        <v>0</v>
      </c>
      <c r="M107">
        <v>1</v>
      </c>
      <c r="N107">
        <v>0</v>
      </c>
      <c r="O107">
        <v>0</v>
      </c>
      <c r="P107">
        <v>0</v>
      </c>
      <c r="Q107" s="7">
        <f>SUM(matriceresult[[#This Row],[Abstract]:[Title]])</f>
        <v>1</v>
      </c>
      <c r="S107" s="1" t="s">
        <v>145</v>
      </c>
      <c r="T107">
        <f>matriceresult[[#This Row],[Abstract]]/matriceresult[[#This Row],[TOTAL]]</f>
        <v>0</v>
      </c>
      <c r="U107">
        <f>matriceresult[[#This Row],[Acknowledgments]]/matriceresult[[#This Row],[TOTAL]]</f>
        <v>0</v>
      </c>
      <c r="V107">
        <f>matriceresult[[#This Row],[Article (No section provide)]]/matriceresult[[#This Row],[TOTAL]]</f>
        <v>0</v>
      </c>
      <c r="W107">
        <f>matriceresult[[#This Row],[Case study]]/matriceresult[[#This Row],[TOTAL]]</f>
        <v>0</v>
      </c>
      <c r="X107">
        <f>matriceresult[[#This Row],[Conclusion]]/matriceresult[[#This Row],[TOTAL]]</f>
        <v>0</v>
      </c>
      <c r="Y107">
        <f>matriceresult[[#This Row],[Discussion]]/matriceresult[[#This Row],[TOTAL]]</f>
        <v>0</v>
      </c>
      <c r="Z107">
        <f>matriceresult[[#This Row],[Figure]]/matriceresult[[#This Row],[TOTAL]]</f>
        <v>0</v>
      </c>
      <c r="AA107">
        <f>matriceresult[[#This Row],[Introduction]]/matriceresult[[#This Row],[TOTAL]]</f>
        <v>0</v>
      </c>
      <c r="AB107">
        <f>matriceresult[[#This Row],[Methods]]/matriceresult[[#This Row],[TOTAL]]</f>
        <v>1</v>
      </c>
      <c r="AC107">
        <f>matriceresult[[#This Row],[Results]]/matriceresult[[#This Row],[TOTAL]]</f>
        <v>0</v>
      </c>
      <c r="AD107">
        <f>matriceresult[[#This Row],[Supplementary material]]/matriceresult[[#This Row],[TOTAL]]</f>
        <v>0</v>
      </c>
      <c r="AE107">
        <f>matriceresult[[#This Row],[Title]]/matriceresult[[#This Row],[TOTAL]]</f>
        <v>0</v>
      </c>
      <c r="AF107" s="15">
        <f>SUM(matriceresult_PERCENTAGE[[#This Row],[Abstract]:[Title]])</f>
        <v>1</v>
      </c>
    </row>
    <row r="108" spans="1:32" x14ac:dyDescent="0.25">
      <c r="A108" s="1" t="s">
        <v>58</v>
      </c>
      <c r="B108" s="1" t="s">
        <v>19</v>
      </c>
      <c r="D108" s="1" t="s">
        <v>2437</v>
      </c>
      <c r="E108">
        <v>0</v>
      </c>
      <c r="F108">
        <v>0</v>
      </c>
      <c r="G108">
        <v>0</v>
      </c>
      <c r="H108">
        <v>0</v>
      </c>
      <c r="I108">
        <v>0</v>
      </c>
      <c r="J108">
        <v>0</v>
      </c>
      <c r="K108">
        <v>27</v>
      </c>
      <c r="L108">
        <v>0</v>
      </c>
      <c r="M108">
        <v>0</v>
      </c>
      <c r="N108">
        <v>0</v>
      </c>
      <c r="O108">
        <v>0</v>
      </c>
      <c r="P108">
        <v>0</v>
      </c>
      <c r="Q108" s="7">
        <f>SUM(matriceresult[[#This Row],[Abstract]:[Title]])</f>
        <v>27</v>
      </c>
      <c r="S108" s="1" t="s">
        <v>2437</v>
      </c>
      <c r="T108">
        <f>matriceresult[[#This Row],[Abstract]]/matriceresult[[#This Row],[TOTAL]]</f>
        <v>0</v>
      </c>
      <c r="U108">
        <f>matriceresult[[#This Row],[Acknowledgments]]/matriceresult[[#This Row],[TOTAL]]</f>
        <v>0</v>
      </c>
      <c r="V108">
        <f>matriceresult[[#This Row],[Article (No section provide)]]/matriceresult[[#This Row],[TOTAL]]</f>
        <v>0</v>
      </c>
      <c r="W108">
        <f>matriceresult[[#This Row],[Case study]]/matriceresult[[#This Row],[TOTAL]]</f>
        <v>0</v>
      </c>
      <c r="X108">
        <f>matriceresult[[#This Row],[Conclusion]]/matriceresult[[#This Row],[TOTAL]]</f>
        <v>0</v>
      </c>
      <c r="Y108">
        <f>matriceresult[[#This Row],[Discussion]]/matriceresult[[#This Row],[TOTAL]]</f>
        <v>0</v>
      </c>
      <c r="Z108">
        <f>matriceresult[[#This Row],[Figure]]/matriceresult[[#This Row],[TOTAL]]</f>
        <v>1</v>
      </c>
      <c r="AA108">
        <f>matriceresult[[#This Row],[Introduction]]/matriceresult[[#This Row],[TOTAL]]</f>
        <v>0</v>
      </c>
      <c r="AB108">
        <f>matriceresult[[#This Row],[Methods]]/matriceresult[[#This Row],[TOTAL]]</f>
        <v>0</v>
      </c>
      <c r="AC108">
        <f>matriceresult[[#This Row],[Results]]/matriceresult[[#This Row],[TOTAL]]</f>
        <v>0</v>
      </c>
      <c r="AD108">
        <f>matriceresult[[#This Row],[Supplementary material]]/matriceresult[[#This Row],[TOTAL]]</f>
        <v>0</v>
      </c>
      <c r="AE108">
        <f>matriceresult[[#This Row],[Title]]/matriceresult[[#This Row],[TOTAL]]</f>
        <v>0</v>
      </c>
      <c r="AF108" s="15">
        <f>SUM(matriceresult_PERCENTAGE[[#This Row],[Abstract]:[Title]])</f>
        <v>1</v>
      </c>
    </row>
    <row r="109" spans="1:32" x14ac:dyDescent="0.25">
      <c r="A109" s="1" t="s">
        <v>58</v>
      </c>
      <c r="B109" s="1" t="s">
        <v>19</v>
      </c>
      <c r="D109" s="1" t="s">
        <v>2474</v>
      </c>
      <c r="E109">
        <v>0</v>
      </c>
      <c r="F109">
        <v>0</v>
      </c>
      <c r="G109">
        <v>0</v>
      </c>
      <c r="H109">
        <v>0</v>
      </c>
      <c r="I109">
        <v>0</v>
      </c>
      <c r="J109">
        <v>0</v>
      </c>
      <c r="K109">
        <v>0</v>
      </c>
      <c r="L109">
        <v>0</v>
      </c>
      <c r="M109">
        <v>0</v>
      </c>
      <c r="N109">
        <v>1</v>
      </c>
      <c r="O109">
        <v>0</v>
      </c>
      <c r="P109">
        <v>0</v>
      </c>
      <c r="Q109" s="7">
        <f>SUM(matriceresult[[#This Row],[Abstract]:[Title]])</f>
        <v>1</v>
      </c>
      <c r="S109" s="1" t="s">
        <v>2474</v>
      </c>
      <c r="T109">
        <f>matriceresult[[#This Row],[Abstract]]/matriceresult[[#This Row],[TOTAL]]</f>
        <v>0</v>
      </c>
      <c r="U109">
        <f>matriceresult[[#This Row],[Acknowledgments]]/matriceresult[[#This Row],[TOTAL]]</f>
        <v>0</v>
      </c>
      <c r="V109">
        <f>matriceresult[[#This Row],[Article (No section provide)]]/matriceresult[[#This Row],[TOTAL]]</f>
        <v>0</v>
      </c>
      <c r="W109">
        <f>matriceresult[[#This Row],[Case study]]/matriceresult[[#This Row],[TOTAL]]</f>
        <v>0</v>
      </c>
      <c r="X109">
        <f>matriceresult[[#This Row],[Conclusion]]/matriceresult[[#This Row],[TOTAL]]</f>
        <v>0</v>
      </c>
      <c r="Y109">
        <f>matriceresult[[#This Row],[Discussion]]/matriceresult[[#This Row],[TOTAL]]</f>
        <v>0</v>
      </c>
      <c r="Z109">
        <f>matriceresult[[#This Row],[Figure]]/matriceresult[[#This Row],[TOTAL]]</f>
        <v>0</v>
      </c>
      <c r="AA109">
        <f>matriceresult[[#This Row],[Introduction]]/matriceresult[[#This Row],[TOTAL]]</f>
        <v>0</v>
      </c>
      <c r="AB109">
        <f>matriceresult[[#This Row],[Methods]]/matriceresult[[#This Row],[TOTAL]]</f>
        <v>0</v>
      </c>
      <c r="AC109">
        <f>matriceresult[[#This Row],[Results]]/matriceresult[[#This Row],[TOTAL]]</f>
        <v>1</v>
      </c>
      <c r="AD109">
        <f>matriceresult[[#This Row],[Supplementary material]]/matriceresult[[#This Row],[TOTAL]]</f>
        <v>0</v>
      </c>
      <c r="AE109">
        <f>matriceresult[[#This Row],[Title]]/matriceresult[[#This Row],[TOTAL]]</f>
        <v>0</v>
      </c>
      <c r="AF109" s="15">
        <f>SUM(matriceresult_PERCENTAGE[[#This Row],[Abstract]:[Title]])</f>
        <v>1</v>
      </c>
    </row>
    <row r="110" spans="1:32" x14ac:dyDescent="0.25">
      <c r="A110" s="1" t="s">
        <v>58</v>
      </c>
      <c r="B110" s="1" t="s">
        <v>19</v>
      </c>
      <c r="D110" s="1" t="s">
        <v>866</v>
      </c>
      <c r="E110">
        <v>0</v>
      </c>
      <c r="F110">
        <v>0</v>
      </c>
      <c r="G110">
        <v>0</v>
      </c>
      <c r="H110">
        <v>0</v>
      </c>
      <c r="I110">
        <v>0</v>
      </c>
      <c r="J110">
        <v>0</v>
      </c>
      <c r="K110">
        <v>0</v>
      </c>
      <c r="L110">
        <v>0</v>
      </c>
      <c r="M110">
        <v>1</v>
      </c>
      <c r="N110">
        <v>0</v>
      </c>
      <c r="O110">
        <v>0</v>
      </c>
      <c r="P110">
        <v>0</v>
      </c>
      <c r="Q110" s="7">
        <f>SUM(matriceresult[[#This Row],[Abstract]:[Title]])</f>
        <v>1</v>
      </c>
      <c r="S110" s="1" t="s">
        <v>866</v>
      </c>
      <c r="T110">
        <f>matriceresult[[#This Row],[Abstract]]/matriceresult[[#This Row],[TOTAL]]</f>
        <v>0</v>
      </c>
      <c r="U110">
        <f>matriceresult[[#This Row],[Acknowledgments]]/matriceresult[[#This Row],[TOTAL]]</f>
        <v>0</v>
      </c>
      <c r="V110">
        <f>matriceresult[[#This Row],[Article (No section provide)]]/matriceresult[[#This Row],[TOTAL]]</f>
        <v>0</v>
      </c>
      <c r="W110">
        <f>matriceresult[[#This Row],[Case study]]/matriceresult[[#This Row],[TOTAL]]</f>
        <v>0</v>
      </c>
      <c r="X110">
        <f>matriceresult[[#This Row],[Conclusion]]/matriceresult[[#This Row],[TOTAL]]</f>
        <v>0</v>
      </c>
      <c r="Y110">
        <f>matriceresult[[#This Row],[Discussion]]/matriceresult[[#This Row],[TOTAL]]</f>
        <v>0</v>
      </c>
      <c r="Z110">
        <f>matriceresult[[#This Row],[Figure]]/matriceresult[[#This Row],[TOTAL]]</f>
        <v>0</v>
      </c>
      <c r="AA110">
        <f>matriceresult[[#This Row],[Introduction]]/matriceresult[[#This Row],[TOTAL]]</f>
        <v>0</v>
      </c>
      <c r="AB110">
        <f>matriceresult[[#This Row],[Methods]]/matriceresult[[#This Row],[TOTAL]]</f>
        <v>1</v>
      </c>
      <c r="AC110">
        <f>matriceresult[[#This Row],[Results]]/matriceresult[[#This Row],[TOTAL]]</f>
        <v>0</v>
      </c>
      <c r="AD110">
        <f>matriceresult[[#This Row],[Supplementary material]]/matriceresult[[#This Row],[TOTAL]]</f>
        <v>0</v>
      </c>
      <c r="AE110">
        <f>matriceresult[[#This Row],[Title]]/matriceresult[[#This Row],[TOTAL]]</f>
        <v>0</v>
      </c>
      <c r="AF110" s="15">
        <f>SUM(matriceresult_PERCENTAGE[[#This Row],[Abstract]:[Title]])</f>
        <v>1</v>
      </c>
    </row>
    <row r="111" spans="1:32" x14ac:dyDescent="0.25">
      <c r="A111" s="1" t="s">
        <v>58</v>
      </c>
      <c r="B111" s="1" t="s">
        <v>19</v>
      </c>
      <c r="D111" s="1" t="s">
        <v>1557</v>
      </c>
      <c r="E111">
        <v>0</v>
      </c>
      <c r="F111">
        <v>0</v>
      </c>
      <c r="G111">
        <v>0</v>
      </c>
      <c r="H111">
        <v>0</v>
      </c>
      <c r="I111">
        <v>0</v>
      </c>
      <c r="J111">
        <v>0</v>
      </c>
      <c r="K111">
        <v>0</v>
      </c>
      <c r="L111">
        <v>0</v>
      </c>
      <c r="M111">
        <v>6</v>
      </c>
      <c r="N111">
        <v>5</v>
      </c>
      <c r="O111">
        <v>0</v>
      </c>
      <c r="P111">
        <v>0</v>
      </c>
      <c r="Q111" s="7">
        <f>SUM(matriceresult[[#This Row],[Abstract]:[Title]])</f>
        <v>11</v>
      </c>
      <c r="S111" s="1" t="s">
        <v>1557</v>
      </c>
      <c r="T111">
        <f>matriceresult[[#This Row],[Abstract]]/matriceresult[[#This Row],[TOTAL]]</f>
        <v>0</v>
      </c>
      <c r="U111">
        <f>matriceresult[[#This Row],[Acknowledgments]]/matriceresult[[#This Row],[TOTAL]]</f>
        <v>0</v>
      </c>
      <c r="V111">
        <f>matriceresult[[#This Row],[Article (No section provide)]]/matriceresult[[#This Row],[TOTAL]]</f>
        <v>0</v>
      </c>
      <c r="W111">
        <f>matriceresult[[#This Row],[Case study]]/matriceresult[[#This Row],[TOTAL]]</f>
        <v>0</v>
      </c>
      <c r="X111">
        <f>matriceresult[[#This Row],[Conclusion]]/matriceresult[[#This Row],[TOTAL]]</f>
        <v>0</v>
      </c>
      <c r="Y111">
        <f>matriceresult[[#This Row],[Discussion]]/matriceresult[[#This Row],[TOTAL]]</f>
        <v>0</v>
      </c>
      <c r="Z111">
        <f>matriceresult[[#This Row],[Figure]]/matriceresult[[#This Row],[TOTAL]]</f>
        <v>0</v>
      </c>
      <c r="AA111">
        <f>matriceresult[[#This Row],[Introduction]]/matriceresult[[#This Row],[TOTAL]]</f>
        <v>0</v>
      </c>
      <c r="AB111">
        <f>matriceresult[[#This Row],[Methods]]/matriceresult[[#This Row],[TOTAL]]</f>
        <v>0.54545454545454541</v>
      </c>
      <c r="AC111">
        <f>matriceresult[[#This Row],[Results]]/matriceresult[[#This Row],[TOTAL]]</f>
        <v>0.45454545454545453</v>
      </c>
      <c r="AD111">
        <f>matriceresult[[#This Row],[Supplementary material]]/matriceresult[[#This Row],[TOTAL]]</f>
        <v>0</v>
      </c>
      <c r="AE111">
        <f>matriceresult[[#This Row],[Title]]/matriceresult[[#This Row],[TOTAL]]</f>
        <v>0</v>
      </c>
      <c r="AF111" s="15">
        <f>SUM(matriceresult_PERCENTAGE[[#This Row],[Abstract]:[Title]])</f>
        <v>1</v>
      </c>
    </row>
    <row r="112" spans="1:32" x14ac:dyDescent="0.25">
      <c r="A112" s="1" t="s">
        <v>58</v>
      </c>
      <c r="B112" s="1" t="s">
        <v>11</v>
      </c>
      <c r="D112" s="1" t="s">
        <v>2478</v>
      </c>
      <c r="E112">
        <v>0</v>
      </c>
      <c r="F112">
        <v>0</v>
      </c>
      <c r="G112">
        <v>0</v>
      </c>
      <c r="H112">
        <v>0</v>
      </c>
      <c r="I112">
        <v>0</v>
      </c>
      <c r="J112">
        <v>0</v>
      </c>
      <c r="K112">
        <v>0</v>
      </c>
      <c r="L112">
        <v>0</v>
      </c>
      <c r="M112">
        <v>0</v>
      </c>
      <c r="N112">
        <v>2</v>
      </c>
      <c r="O112">
        <v>0</v>
      </c>
      <c r="P112">
        <v>0</v>
      </c>
      <c r="Q112" s="7">
        <f>SUM(matriceresult[[#This Row],[Abstract]:[Title]])</f>
        <v>2</v>
      </c>
      <c r="S112" s="1" t="s">
        <v>2478</v>
      </c>
      <c r="T112">
        <f>matriceresult[[#This Row],[Abstract]]/matriceresult[[#This Row],[TOTAL]]</f>
        <v>0</v>
      </c>
      <c r="U112">
        <f>matriceresult[[#This Row],[Acknowledgments]]/matriceresult[[#This Row],[TOTAL]]</f>
        <v>0</v>
      </c>
      <c r="V112">
        <f>matriceresult[[#This Row],[Article (No section provide)]]/matriceresult[[#This Row],[TOTAL]]</f>
        <v>0</v>
      </c>
      <c r="W112">
        <f>matriceresult[[#This Row],[Case study]]/matriceresult[[#This Row],[TOTAL]]</f>
        <v>0</v>
      </c>
      <c r="X112">
        <f>matriceresult[[#This Row],[Conclusion]]/matriceresult[[#This Row],[TOTAL]]</f>
        <v>0</v>
      </c>
      <c r="Y112">
        <f>matriceresult[[#This Row],[Discussion]]/matriceresult[[#This Row],[TOTAL]]</f>
        <v>0</v>
      </c>
      <c r="Z112">
        <f>matriceresult[[#This Row],[Figure]]/matriceresult[[#This Row],[TOTAL]]</f>
        <v>0</v>
      </c>
      <c r="AA112">
        <f>matriceresult[[#This Row],[Introduction]]/matriceresult[[#This Row],[TOTAL]]</f>
        <v>0</v>
      </c>
      <c r="AB112">
        <f>matriceresult[[#This Row],[Methods]]/matriceresult[[#This Row],[TOTAL]]</f>
        <v>0</v>
      </c>
      <c r="AC112">
        <f>matriceresult[[#This Row],[Results]]/matriceresult[[#This Row],[TOTAL]]</f>
        <v>1</v>
      </c>
      <c r="AD112">
        <f>matriceresult[[#This Row],[Supplementary material]]/matriceresult[[#This Row],[TOTAL]]</f>
        <v>0</v>
      </c>
      <c r="AE112">
        <f>matriceresult[[#This Row],[Title]]/matriceresult[[#This Row],[TOTAL]]</f>
        <v>0</v>
      </c>
      <c r="AF112" s="15">
        <f>SUM(matriceresult_PERCENTAGE[[#This Row],[Abstract]:[Title]])</f>
        <v>1</v>
      </c>
    </row>
    <row r="113" spans="1:32" x14ac:dyDescent="0.25">
      <c r="A113" s="1" t="s">
        <v>58</v>
      </c>
      <c r="B113" s="1" t="s">
        <v>11</v>
      </c>
      <c r="D113" s="1" t="s">
        <v>871</v>
      </c>
      <c r="E113">
        <v>0</v>
      </c>
      <c r="F113">
        <v>0</v>
      </c>
      <c r="G113">
        <v>0</v>
      </c>
      <c r="H113">
        <v>0</v>
      </c>
      <c r="I113">
        <v>0</v>
      </c>
      <c r="J113">
        <v>0</v>
      </c>
      <c r="K113">
        <v>0</v>
      </c>
      <c r="L113">
        <v>0</v>
      </c>
      <c r="M113">
        <v>8</v>
      </c>
      <c r="N113">
        <v>0</v>
      </c>
      <c r="O113">
        <v>0</v>
      </c>
      <c r="P113">
        <v>0</v>
      </c>
      <c r="Q113" s="7">
        <f>SUM(matriceresult[[#This Row],[Abstract]:[Title]])</f>
        <v>8</v>
      </c>
      <c r="S113" s="1" t="s">
        <v>871</v>
      </c>
      <c r="T113">
        <f>matriceresult[[#This Row],[Abstract]]/matriceresult[[#This Row],[TOTAL]]</f>
        <v>0</v>
      </c>
      <c r="U113">
        <f>matriceresult[[#This Row],[Acknowledgments]]/matriceresult[[#This Row],[TOTAL]]</f>
        <v>0</v>
      </c>
      <c r="V113">
        <f>matriceresult[[#This Row],[Article (No section provide)]]/matriceresult[[#This Row],[TOTAL]]</f>
        <v>0</v>
      </c>
      <c r="W113">
        <f>matriceresult[[#This Row],[Case study]]/matriceresult[[#This Row],[TOTAL]]</f>
        <v>0</v>
      </c>
      <c r="X113">
        <f>matriceresult[[#This Row],[Conclusion]]/matriceresult[[#This Row],[TOTAL]]</f>
        <v>0</v>
      </c>
      <c r="Y113">
        <f>matriceresult[[#This Row],[Discussion]]/matriceresult[[#This Row],[TOTAL]]</f>
        <v>0</v>
      </c>
      <c r="Z113">
        <f>matriceresult[[#This Row],[Figure]]/matriceresult[[#This Row],[TOTAL]]</f>
        <v>0</v>
      </c>
      <c r="AA113">
        <f>matriceresult[[#This Row],[Introduction]]/matriceresult[[#This Row],[TOTAL]]</f>
        <v>0</v>
      </c>
      <c r="AB113">
        <f>matriceresult[[#This Row],[Methods]]/matriceresult[[#This Row],[TOTAL]]</f>
        <v>1</v>
      </c>
      <c r="AC113">
        <f>matriceresult[[#This Row],[Results]]/matriceresult[[#This Row],[TOTAL]]</f>
        <v>0</v>
      </c>
      <c r="AD113">
        <f>matriceresult[[#This Row],[Supplementary material]]/matriceresult[[#This Row],[TOTAL]]</f>
        <v>0</v>
      </c>
      <c r="AE113">
        <f>matriceresult[[#This Row],[Title]]/matriceresult[[#This Row],[TOTAL]]</f>
        <v>0</v>
      </c>
      <c r="AF113" s="15">
        <f>SUM(matriceresult_PERCENTAGE[[#This Row],[Abstract]:[Title]])</f>
        <v>1</v>
      </c>
    </row>
    <row r="114" spans="1:32" x14ac:dyDescent="0.25">
      <c r="A114" s="1" t="s">
        <v>58</v>
      </c>
      <c r="B114" s="1" t="s">
        <v>11</v>
      </c>
      <c r="D114" s="1" t="s">
        <v>150</v>
      </c>
      <c r="E114">
        <v>3</v>
      </c>
      <c r="F114">
        <v>0</v>
      </c>
      <c r="G114">
        <v>0</v>
      </c>
      <c r="H114">
        <v>0</v>
      </c>
      <c r="I114">
        <v>0</v>
      </c>
      <c r="J114">
        <v>0</v>
      </c>
      <c r="K114">
        <v>0</v>
      </c>
      <c r="L114">
        <v>7</v>
      </c>
      <c r="M114">
        <v>0</v>
      </c>
      <c r="N114">
        <v>6</v>
      </c>
      <c r="O114">
        <v>0</v>
      </c>
      <c r="P114">
        <v>0</v>
      </c>
      <c r="Q114" s="7">
        <f>SUM(matriceresult[[#This Row],[Abstract]:[Title]])</f>
        <v>16</v>
      </c>
      <c r="S114" s="1" t="s">
        <v>150</v>
      </c>
      <c r="T114">
        <f>matriceresult[[#This Row],[Abstract]]/matriceresult[[#This Row],[TOTAL]]</f>
        <v>0.1875</v>
      </c>
      <c r="U114">
        <f>matriceresult[[#This Row],[Acknowledgments]]/matriceresult[[#This Row],[TOTAL]]</f>
        <v>0</v>
      </c>
      <c r="V114">
        <f>matriceresult[[#This Row],[Article (No section provide)]]/matriceresult[[#This Row],[TOTAL]]</f>
        <v>0</v>
      </c>
      <c r="W114">
        <f>matriceresult[[#This Row],[Case study]]/matriceresult[[#This Row],[TOTAL]]</f>
        <v>0</v>
      </c>
      <c r="X114">
        <f>matriceresult[[#This Row],[Conclusion]]/matriceresult[[#This Row],[TOTAL]]</f>
        <v>0</v>
      </c>
      <c r="Y114">
        <f>matriceresult[[#This Row],[Discussion]]/matriceresult[[#This Row],[TOTAL]]</f>
        <v>0</v>
      </c>
      <c r="Z114">
        <f>matriceresult[[#This Row],[Figure]]/matriceresult[[#This Row],[TOTAL]]</f>
        <v>0</v>
      </c>
      <c r="AA114">
        <f>matriceresult[[#This Row],[Introduction]]/matriceresult[[#This Row],[TOTAL]]</f>
        <v>0.4375</v>
      </c>
      <c r="AB114">
        <f>matriceresult[[#This Row],[Methods]]/matriceresult[[#This Row],[TOTAL]]</f>
        <v>0</v>
      </c>
      <c r="AC114">
        <f>matriceresult[[#This Row],[Results]]/matriceresult[[#This Row],[TOTAL]]</f>
        <v>0.375</v>
      </c>
      <c r="AD114">
        <f>matriceresult[[#This Row],[Supplementary material]]/matriceresult[[#This Row],[TOTAL]]</f>
        <v>0</v>
      </c>
      <c r="AE114">
        <f>matriceresult[[#This Row],[Title]]/matriceresult[[#This Row],[TOTAL]]</f>
        <v>0</v>
      </c>
      <c r="AF114" s="15">
        <f>SUM(matriceresult_PERCENTAGE[[#This Row],[Abstract]:[Title]])</f>
        <v>1</v>
      </c>
    </row>
    <row r="115" spans="1:32" x14ac:dyDescent="0.25">
      <c r="A115" s="1" t="s">
        <v>58</v>
      </c>
      <c r="B115" s="1" t="s">
        <v>60</v>
      </c>
      <c r="D115" s="1" t="s">
        <v>2503</v>
      </c>
      <c r="E115">
        <v>0</v>
      </c>
      <c r="F115">
        <v>0</v>
      </c>
      <c r="G115">
        <v>0</v>
      </c>
      <c r="H115">
        <v>0</v>
      </c>
      <c r="I115">
        <v>0</v>
      </c>
      <c r="J115">
        <v>0</v>
      </c>
      <c r="K115">
        <v>0</v>
      </c>
      <c r="L115">
        <v>0</v>
      </c>
      <c r="M115">
        <v>0</v>
      </c>
      <c r="N115">
        <v>2</v>
      </c>
      <c r="O115">
        <v>0</v>
      </c>
      <c r="P115">
        <v>0</v>
      </c>
      <c r="Q115" s="7">
        <f>SUM(matriceresult[[#This Row],[Abstract]:[Title]])</f>
        <v>2</v>
      </c>
      <c r="S115" s="1" t="s">
        <v>2503</v>
      </c>
      <c r="T115">
        <f>matriceresult[[#This Row],[Abstract]]/matriceresult[[#This Row],[TOTAL]]</f>
        <v>0</v>
      </c>
      <c r="U115">
        <f>matriceresult[[#This Row],[Acknowledgments]]/matriceresult[[#This Row],[TOTAL]]</f>
        <v>0</v>
      </c>
      <c r="V115">
        <f>matriceresult[[#This Row],[Article (No section provide)]]/matriceresult[[#This Row],[TOTAL]]</f>
        <v>0</v>
      </c>
      <c r="W115">
        <f>matriceresult[[#This Row],[Case study]]/matriceresult[[#This Row],[TOTAL]]</f>
        <v>0</v>
      </c>
      <c r="X115">
        <f>matriceresult[[#This Row],[Conclusion]]/matriceresult[[#This Row],[TOTAL]]</f>
        <v>0</v>
      </c>
      <c r="Y115">
        <f>matriceresult[[#This Row],[Discussion]]/matriceresult[[#This Row],[TOTAL]]</f>
        <v>0</v>
      </c>
      <c r="Z115">
        <f>matriceresult[[#This Row],[Figure]]/matriceresult[[#This Row],[TOTAL]]</f>
        <v>0</v>
      </c>
      <c r="AA115">
        <f>matriceresult[[#This Row],[Introduction]]/matriceresult[[#This Row],[TOTAL]]</f>
        <v>0</v>
      </c>
      <c r="AB115">
        <f>matriceresult[[#This Row],[Methods]]/matriceresult[[#This Row],[TOTAL]]</f>
        <v>0</v>
      </c>
      <c r="AC115">
        <f>matriceresult[[#This Row],[Results]]/matriceresult[[#This Row],[TOTAL]]</f>
        <v>1</v>
      </c>
      <c r="AD115">
        <f>matriceresult[[#This Row],[Supplementary material]]/matriceresult[[#This Row],[TOTAL]]</f>
        <v>0</v>
      </c>
      <c r="AE115">
        <f>matriceresult[[#This Row],[Title]]/matriceresult[[#This Row],[TOTAL]]</f>
        <v>0</v>
      </c>
      <c r="AF115" s="15">
        <f>SUM(matriceresult_PERCENTAGE[[#This Row],[Abstract]:[Title]])</f>
        <v>1</v>
      </c>
    </row>
    <row r="116" spans="1:32" x14ac:dyDescent="0.25">
      <c r="A116" s="1" t="s">
        <v>58</v>
      </c>
      <c r="B116" s="1" t="s">
        <v>60</v>
      </c>
      <c r="D116" s="1" t="s">
        <v>1607</v>
      </c>
      <c r="E116">
        <v>0</v>
      </c>
      <c r="F116">
        <v>0</v>
      </c>
      <c r="G116">
        <v>0</v>
      </c>
      <c r="H116">
        <v>0</v>
      </c>
      <c r="I116">
        <v>0</v>
      </c>
      <c r="J116">
        <v>0</v>
      </c>
      <c r="K116">
        <v>0</v>
      </c>
      <c r="L116">
        <v>0</v>
      </c>
      <c r="M116">
        <v>5</v>
      </c>
      <c r="N116">
        <v>7</v>
      </c>
      <c r="O116">
        <v>0</v>
      </c>
      <c r="P116">
        <v>0</v>
      </c>
      <c r="Q116" s="7">
        <f>SUM(matriceresult[[#This Row],[Abstract]:[Title]])</f>
        <v>12</v>
      </c>
      <c r="S116" s="1" t="s">
        <v>1607</v>
      </c>
      <c r="T116">
        <f>matriceresult[[#This Row],[Abstract]]/matriceresult[[#This Row],[TOTAL]]</f>
        <v>0</v>
      </c>
      <c r="U116">
        <f>matriceresult[[#This Row],[Acknowledgments]]/matriceresult[[#This Row],[TOTAL]]</f>
        <v>0</v>
      </c>
      <c r="V116">
        <f>matriceresult[[#This Row],[Article (No section provide)]]/matriceresult[[#This Row],[TOTAL]]</f>
        <v>0</v>
      </c>
      <c r="W116">
        <f>matriceresult[[#This Row],[Case study]]/matriceresult[[#This Row],[TOTAL]]</f>
        <v>0</v>
      </c>
      <c r="X116">
        <f>matriceresult[[#This Row],[Conclusion]]/matriceresult[[#This Row],[TOTAL]]</f>
        <v>0</v>
      </c>
      <c r="Y116">
        <f>matriceresult[[#This Row],[Discussion]]/matriceresult[[#This Row],[TOTAL]]</f>
        <v>0</v>
      </c>
      <c r="Z116">
        <f>matriceresult[[#This Row],[Figure]]/matriceresult[[#This Row],[TOTAL]]</f>
        <v>0</v>
      </c>
      <c r="AA116">
        <f>matriceresult[[#This Row],[Introduction]]/matriceresult[[#This Row],[TOTAL]]</f>
        <v>0</v>
      </c>
      <c r="AB116">
        <f>matriceresult[[#This Row],[Methods]]/matriceresult[[#This Row],[TOTAL]]</f>
        <v>0.41666666666666669</v>
      </c>
      <c r="AC116">
        <f>matriceresult[[#This Row],[Results]]/matriceresult[[#This Row],[TOTAL]]</f>
        <v>0.58333333333333337</v>
      </c>
      <c r="AD116">
        <f>matriceresult[[#This Row],[Supplementary material]]/matriceresult[[#This Row],[TOTAL]]</f>
        <v>0</v>
      </c>
      <c r="AE116">
        <f>matriceresult[[#This Row],[Title]]/matriceresult[[#This Row],[TOTAL]]</f>
        <v>0</v>
      </c>
      <c r="AF116" s="15">
        <f>SUM(matriceresult_PERCENTAGE[[#This Row],[Abstract]:[Title]])</f>
        <v>1</v>
      </c>
    </row>
    <row r="117" spans="1:32" x14ac:dyDescent="0.25">
      <c r="A117" s="1" t="s">
        <v>58</v>
      </c>
      <c r="B117" s="1" t="s">
        <v>60</v>
      </c>
      <c r="D117" s="1" t="s">
        <v>1644</v>
      </c>
      <c r="E117">
        <v>0</v>
      </c>
      <c r="F117">
        <v>0</v>
      </c>
      <c r="G117">
        <v>0</v>
      </c>
      <c r="H117">
        <v>0</v>
      </c>
      <c r="I117">
        <v>0</v>
      </c>
      <c r="J117">
        <v>0</v>
      </c>
      <c r="K117">
        <v>0</v>
      </c>
      <c r="L117">
        <v>0</v>
      </c>
      <c r="M117">
        <v>0</v>
      </c>
      <c r="N117">
        <v>9</v>
      </c>
      <c r="O117">
        <v>0</v>
      </c>
      <c r="P117">
        <v>0</v>
      </c>
      <c r="Q117" s="7">
        <f>SUM(matriceresult[[#This Row],[Abstract]:[Title]])</f>
        <v>9</v>
      </c>
      <c r="S117" s="1" t="s">
        <v>1644</v>
      </c>
      <c r="T117">
        <f>matriceresult[[#This Row],[Abstract]]/matriceresult[[#This Row],[TOTAL]]</f>
        <v>0</v>
      </c>
      <c r="U117">
        <f>matriceresult[[#This Row],[Acknowledgments]]/matriceresult[[#This Row],[TOTAL]]</f>
        <v>0</v>
      </c>
      <c r="V117">
        <f>matriceresult[[#This Row],[Article (No section provide)]]/matriceresult[[#This Row],[TOTAL]]</f>
        <v>0</v>
      </c>
      <c r="W117">
        <f>matriceresult[[#This Row],[Case study]]/matriceresult[[#This Row],[TOTAL]]</f>
        <v>0</v>
      </c>
      <c r="X117">
        <f>matriceresult[[#This Row],[Conclusion]]/matriceresult[[#This Row],[TOTAL]]</f>
        <v>0</v>
      </c>
      <c r="Y117">
        <f>matriceresult[[#This Row],[Discussion]]/matriceresult[[#This Row],[TOTAL]]</f>
        <v>0</v>
      </c>
      <c r="Z117">
        <f>matriceresult[[#This Row],[Figure]]/matriceresult[[#This Row],[TOTAL]]</f>
        <v>0</v>
      </c>
      <c r="AA117">
        <f>matriceresult[[#This Row],[Introduction]]/matriceresult[[#This Row],[TOTAL]]</f>
        <v>0</v>
      </c>
      <c r="AB117">
        <f>matriceresult[[#This Row],[Methods]]/matriceresult[[#This Row],[TOTAL]]</f>
        <v>0</v>
      </c>
      <c r="AC117">
        <f>matriceresult[[#This Row],[Results]]/matriceresult[[#This Row],[TOTAL]]</f>
        <v>1</v>
      </c>
      <c r="AD117">
        <f>matriceresult[[#This Row],[Supplementary material]]/matriceresult[[#This Row],[TOTAL]]</f>
        <v>0</v>
      </c>
      <c r="AE117">
        <f>matriceresult[[#This Row],[Title]]/matriceresult[[#This Row],[TOTAL]]</f>
        <v>0</v>
      </c>
      <c r="AF117" s="15">
        <f>SUM(matriceresult_PERCENTAGE[[#This Row],[Abstract]:[Title]])</f>
        <v>1</v>
      </c>
    </row>
    <row r="118" spans="1:32" x14ac:dyDescent="0.25">
      <c r="A118" s="1" t="s">
        <v>58</v>
      </c>
      <c r="B118" s="1" t="s">
        <v>60</v>
      </c>
      <c r="D118" s="1" t="s">
        <v>676</v>
      </c>
      <c r="E118">
        <v>0</v>
      </c>
      <c r="F118">
        <v>0</v>
      </c>
      <c r="G118">
        <v>0</v>
      </c>
      <c r="H118">
        <v>0</v>
      </c>
      <c r="I118">
        <v>1</v>
      </c>
      <c r="J118">
        <v>0</v>
      </c>
      <c r="K118">
        <v>0</v>
      </c>
      <c r="L118">
        <v>0</v>
      </c>
      <c r="M118">
        <v>0</v>
      </c>
      <c r="N118">
        <v>0</v>
      </c>
      <c r="O118">
        <v>0</v>
      </c>
      <c r="P118">
        <v>0</v>
      </c>
      <c r="Q118" s="7">
        <f>SUM(matriceresult[[#This Row],[Abstract]:[Title]])</f>
        <v>1</v>
      </c>
      <c r="S118" s="1" t="s">
        <v>676</v>
      </c>
      <c r="T118">
        <f>matriceresult[[#This Row],[Abstract]]/matriceresult[[#This Row],[TOTAL]]</f>
        <v>0</v>
      </c>
      <c r="U118">
        <f>matriceresult[[#This Row],[Acknowledgments]]/matriceresult[[#This Row],[TOTAL]]</f>
        <v>0</v>
      </c>
      <c r="V118">
        <f>matriceresult[[#This Row],[Article (No section provide)]]/matriceresult[[#This Row],[TOTAL]]</f>
        <v>0</v>
      </c>
      <c r="W118">
        <f>matriceresult[[#This Row],[Case study]]/matriceresult[[#This Row],[TOTAL]]</f>
        <v>0</v>
      </c>
      <c r="X118">
        <f>matriceresult[[#This Row],[Conclusion]]/matriceresult[[#This Row],[TOTAL]]</f>
        <v>1</v>
      </c>
      <c r="Y118">
        <f>matriceresult[[#This Row],[Discussion]]/matriceresult[[#This Row],[TOTAL]]</f>
        <v>0</v>
      </c>
      <c r="Z118">
        <f>matriceresult[[#This Row],[Figure]]/matriceresult[[#This Row],[TOTAL]]</f>
        <v>0</v>
      </c>
      <c r="AA118">
        <f>matriceresult[[#This Row],[Introduction]]/matriceresult[[#This Row],[TOTAL]]</f>
        <v>0</v>
      </c>
      <c r="AB118">
        <f>matriceresult[[#This Row],[Methods]]/matriceresult[[#This Row],[TOTAL]]</f>
        <v>0</v>
      </c>
      <c r="AC118">
        <f>matriceresult[[#This Row],[Results]]/matriceresult[[#This Row],[TOTAL]]</f>
        <v>0</v>
      </c>
      <c r="AD118">
        <f>matriceresult[[#This Row],[Supplementary material]]/matriceresult[[#This Row],[TOTAL]]</f>
        <v>0</v>
      </c>
      <c r="AE118">
        <f>matriceresult[[#This Row],[Title]]/matriceresult[[#This Row],[TOTAL]]</f>
        <v>0</v>
      </c>
      <c r="AF118" s="15">
        <f>SUM(matriceresult_PERCENTAGE[[#This Row],[Abstract]:[Title]])</f>
        <v>1</v>
      </c>
    </row>
    <row r="119" spans="1:32" x14ac:dyDescent="0.25">
      <c r="A119" s="1" t="s">
        <v>58</v>
      </c>
      <c r="B119" s="1" t="s">
        <v>60</v>
      </c>
      <c r="D119" s="1" t="s">
        <v>2509</v>
      </c>
      <c r="E119">
        <v>0</v>
      </c>
      <c r="F119">
        <v>0</v>
      </c>
      <c r="G119">
        <v>0</v>
      </c>
      <c r="H119">
        <v>0</v>
      </c>
      <c r="I119">
        <v>0</v>
      </c>
      <c r="J119">
        <v>0</v>
      </c>
      <c r="K119">
        <v>0</v>
      </c>
      <c r="L119">
        <v>0</v>
      </c>
      <c r="M119">
        <v>1</v>
      </c>
      <c r="N119">
        <v>0</v>
      </c>
      <c r="O119">
        <v>0</v>
      </c>
      <c r="P119">
        <v>0</v>
      </c>
      <c r="Q119" s="7">
        <f>SUM(matriceresult[[#This Row],[Abstract]:[Title]])</f>
        <v>1</v>
      </c>
      <c r="S119" s="1" t="s">
        <v>2509</v>
      </c>
      <c r="T119">
        <f>matriceresult[[#This Row],[Abstract]]/matriceresult[[#This Row],[TOTAL]]</f>
        <v>0</v>
      </c>
      <c r="U119">
        <f>matriceresult[[#This Row],[Acknowledgments]]/matriceresult[[#This Row],[TOTAL]]</f>
        <v>0</v>
      </c>
      <c r="V119">
        <f>matriceresult[[#This Row],[Article (No section provide)]]/matriceresult[[#This Row],[TOTAL]]</f>
        <v>0</v>
      </c>
      <c r="W119">
        <f>matriceresult[[#This Row],[Case study]]/matriceresult[[#This Row],[TOTAL]]</f>
        <v>0</v>
      </c>
      <c r="X119">
        <f>matriceresult[[#This Row],[Conclusion]]/matriceresult[[#This Row],[TOTAL]]</f>
        <v>0</v>
      </c>
      <c r="Y119">
        <f>matriceresult[[#This Row],[Discussion]]/matriceresult[[#This Row],[TOTAL]]</f>
        <v>0</v>
      </c>
      <c r="Z119">
        <f>matriceresult[[#This Row],[Figure]]/matriceresult[[#This Row],[TOTAL]]</f>
        <v>0</v>
      </c>
      <c r="AA119">
        <f>matriceresult[[#This Row],[Introduction]]/matriceresult[[#This Row],[TOTAL]]</f>
        <v>0</v>
      </c>
      <c r="AB119">
        <f>matriceresult[[#This Row],[Methods]]/matriceresult[[#This Row],[TOTAL]]</f>
        <v>1</v>
      </c>
      <c r="AC119">
        <f>matriceresult[[#This Row],[Results]]/matriceresult[[#This Row],[TOTAL]]</f>
        <v>0</v>
      </c>
      <c r="AD119">
        <f>matriceresult[[#This Row],[Supplementary material]]/matriceresult[[#This Row],[TOTAL]]</f>
        <v>0</v>
      </c>
      <c r="AE119">
        <f>matriceresult[[#This Row],[Title]]/matriceresult[[#This Row],[TOTAL]]</f>
        <v>0</v>
      </c>
      <c r="AF119" s="15">
        <f>SUM(matriceresult_PERCENTAGE[[#This Row],[Abstract]:[Title]])</f>
        <v>1</v>
      </c>
    </row>
    <row r="120" spans="1:32" x14ac:dyDescent="0.25">
      <c r="A120" s="1" t="s">
        <v>58</v>
      </c>
      <c r="B120" s="1" t="s">
        <v>440</v>
      </c>
      <c r="D120" s="1" t="s">
        <v>466</v>
      </c>
      <c r="E120">
        <v>0</v>
      </c>
      <c r="F120">
        <v>0</v>
      </c>
      <c r="G120">
        <v>0</v>
      </c>
      <c r="H120">
        <v>0</v>
      </c>
      <c r="I120">
        <v>0</v>
      </c>
      <c r="J120">
        <v>0</v>
      </c>
      <c r="K120">
        <v>0</v>
      </c>
      <c r="L120">
        <v>2</v>
      </c>
      <c r="M120">
        <v>2</v>
      </c>
      <c r="N120">
        <v>5</v>
      </c>
      <c r="O120">
        <v>0</v>
      </c>
      <c r="P120">
        <v>0</v>
      </c>
      <c r="Q120" s="7">
        <f>SUM(matriceresult[[#This Row],[Abstract]:[Title]])</f>
        <v>9</v>
      </c>
      <c r="S120" s="1" t="s">
        <v>466</v>
      </c>
      <c r="T120">
        <f>matriceresult[[#This Row],[Abstract]]/matriceresult[[#This Row],[TOTAL]]</f>
        <v>0</v>
      </c>
      <c r="U120">
        <f>matriceresult[[#This Row],[Acknowledgments]]/matriceresult[[#This Row],[TOTAL]]</f>
        <v>0</v>
      </c>
      <c r="V120">
        <f>matriceresult[[#This Row],[Article (No section provide)]]/matriceresult[[#This Row],[TOTAL]]</f>
        <v>0</v>
      </c>
      <c r="W120">
        <f>matriceresult[[#This Row],[Case study]]/matriceresult[[#This Row],[TOTAL]]</f>
        <v>0</v>
      </c>
      <c r="X120">
        <f>matriceresult[[#This Row],[Conclusion]]/matriceresult[[#This Row],[TOTAL]]</f>
        <v>0</v>
      </c>
      <c r="Y120">
        <f>matriceresult[[#This Row],[Discussion]]/matriceresult[[#This Row],[TOTAL]]</f>
        <v>0</v>
      </c>
      <c r="Z120">
        <f>matriceresult[[#This Row],[Figure]]/matriceresult[[#This Row],[TOTAL]]</f>
        <v>0</v>
      </c>
      <c r="AA120">
        <f>matriceresult[[#This Row],[Introduction]]/matriceresult[[#This Row],[TOTAL]]</f>
        <v>0.22222222222222221</v>
      </c>
      <c r="AB120">
        <f>matriceresult[[#This Row],[Methods]]/matriceresult[[#This Row],[TOTAL]]</f>
        <v>0.22222222222222221</v>
      </c>
      <c r="AC120">
        <f>matriceresult[[#This Row],[Results]]/matriceresult[[#This Row],[TOTAL]]</f>
        <v>0.55555555555555558</v>
      </c>
      <c r="AD120">
        <f>matriceresult[[#This Row],[Supplementary material]]/matriceresult[[#This Row],[TOTAL]]</f>
        <v>0</v>
      </c>
      <c r="AE120">
        <f>matriceresult[[#This Row],[Title]]/matriceresult[[#This Row],[TOTAL]]</f>
        <v>0</v>
      </c>
      <c r="AF120" s="15">
        <f>SUM(matriceresult_PERCENTAGE[[#This Row],[Abstract]:[Title]])</f>
        <v>1</v>
      </c>
    </row>
    <row r="121" spans="1:32" x14ac:dyDescent="0.25">
      <c r="A121" s="1" t="s">
        <v>58</v>
      </c>
      <c r="B121" s="1" t="s">
        <v>440</v>
      </c>
      <c r="D121" s="1" t="s">
        <v>680</v>
      </c>
      <c r="E121">
        <v>0</v>
      </c>
      <c r="F121">
        <v>0</v>
      </c>
      <c r="G121">
        <v>2</v>
      </c>
      <c r="H121">
        <v>0</v>
      </c>
      <c r="I121">
        <v>0</v>
      </c>
      <c r="J121">
        <v>0</v>
      </c>
      <c r="K121">
        <v>0</v>
      </c>
      <c r="L121">
        <v>0</v>
      </c>
      <c r="M121">
        <v>0</v>
      </c>
      <c r="N121">
        <v>0</v>
      </c>
      <c r="O121">
        <v>0</v>
      </c>
      <c r="P121">
        <v>0</v>
      </c>
      <c r="Q121" s="7">
        <f>SUM(matriceresult[[#This Row],[Abstract]:[Title]])</f>
        <v>2</v>
      </c>
      <c r="S121" s="1" t="s">
        <v>680</v>
      </c>
      <c r="T121">
        <f>matriceresult[[#This Row],[Abstract]]/matriceresult[[#This Row],[TOTAL]]</f>
        <v>0</v>
      </c>
      <c r="U121">
        <f>matriceresult[[#This Row],[Acknowledgments]]/matriceresult[[#This Row],[TOTAL]]</f>
        <v>0</v>
      </c>
      <c r="V121">
        <f>matriceresult[[#This Row],[Article (No section provide)]]/matriceresult[[#This Row],[TOTAL]]</f>
        <v>1</v>
      </c>
      <c r="W121">
        <f>matriceresult[[#This Row],[Case study]]/matriceresult[[#This Row],[TOTAL]]</f>
        <v>0</v>
      </c>
      <c r="X121">
        <f>matriceresult[[#This Row],[Conclusion]]/matriceresult[[#This Row],[TOTAL]]</f>
        <v>0</v>
      </c>
      <c r="Y121">
        <f>matriceresult[[#This Row],[Discussion]]/matriceresult[[#This Row],[TOTAL]]</f>
        <v>0</v>
      </c>
      <c r="Z121">
        <f>matriceresult[[#This Row],[Figure]]/matriceresult[[#This Row],[TOTAL]]</f>
        <v>0</v>
      </c>
      <c r="AA121">
        <f>matriceresult[[#This Row],[Introduction]]/matriceresult[[#This Row],[TOTAL]]</f>
        <v>0</v>
      </c>
      <c r="AB121">
        <f>matriceresult[[#This Row],[Methods]]/matriceresult[[#This Row],[TOTAL]]</f>
        <v>0</v>
      </c>
      <c r="AC121">
        <f>matriceresult[[#This Row],[Results]]/matriceresult[[#This Row],[TOTAL]]</f>
        <v>0</v>
      </c>
      <c r="AD121">
        <f>matriceresult[[#This Row],[Supplementary material]]/matriceresult[[#This Row],[TOTAL]]</f>
        <v>0</v>
      </c>
      <c r="AE121">
        <f>matriceresult[[#This Row],[Title]]/matriceresult[[#This Row],[TOTAL]]</f>
        <v>0</v>
      </c>
      <c r="AF121" s="15">
        <f>SUM(matriceresult_PERCENTAGE[[#This Row],[Abstract]:[Title]])</f>
        <v>1</v>
      </c>
    </row>
    <row r="122" spans="1:32" x14ac:dyDescent="0.25">
      <c r="A122" s="1" t="s">
        <v>58</v>
      </c>
      <c r="B122" s="1" t="s">
        <v>440</v>
      </c>
      <c r="D122" s="1" t="s">
        <v>686</v>
      </c>
      <c r="E122">
        <v>0</v>
      </c>
      <c r="F122">
        <v>0</v>
      </c>
      <c r="G122">
        <v>0</v>
      </c>
      <c r="H122">
        <v>0</v>
      </c>
      <c r="I122">
        <v>1</v>
      </c>
      <c r="J122">
        <v>0</v>
      </c>
      <c r="K122">
        <v>0</v>
      </c>
      <c r="L122">
        <v>0</v>
      </c>
      <c r="M122">
        <v>2</v>
      </c>
      <c r="N122">
        <v>0</v>
      </c>
      <c r="O122">
        <v>0</v>
      </c>
      <c r="P122">
        <v>0</v>
      </c>
      <c r="Q122" s="7">
        <f>SUM(matriceresult[[#This Row],[Abstract]:[Title]])</f>
        <v>3</v>
      </c>
      <c r="S122" s="1" t="s">
        <v>686</v>
      </c>
      <c r="T122">
        <f>matriceresult[[#This Row],[Abstract]]/matriceresult[[#This Row],[TOTAL]]</f>
        <v>0</v>
      </c>
      <c r="U122">
        <f>matriceresult[[#This Row],[Acknowledgments]]/matriceresult[[#This Row],[TOTAL]]</f>
        <v>0</v>
      </c>
      <c r="V122">
        <f>matriceresult[[#This Row],[Article (No section provide)]]/matriceresult[[#This Row],[TOTAL]]</f>
        <v>0</v>
      </c>
      <c r="W122">
        <f>matriceresult[[#This Row],[Case study]]/matriceresult[[#This Row],[TOTAL]]</f>
        <v>0</v>
      </c>
      <c r="X122">
        <f>matriceresult[[#This Row],[Conclusion]]/matriceresult[[#This Row],[TOTAL]]</f>
        <v>0.33333333333333331</v>
      </c>
      <c r="Y122">
        <f>matriceresult[[#This Row],[Discussion]]/matriceresult[[#This Row],[TOTAL]]</f>
        <v>0</v>
      </c>
      <c r="Z122">
        <f>matriceresult[[#This Row],[Figure]]/matriceresult[[#This Row],[TOTAL]]</f>
        <v>0</v>
      </c>
      <c r="AA122">
        <f>matriceresult[[#This Row],[Introduction]]/matriceresult[[#This Row],[TOTAL]]</f>
        <v>0</v>
      </c>
      <c r="AB122">
        <f>matriceresult[[#This Row],[Methods]]/matriceresult[[#This Row],[TOTAL]]</f>
        <v>0.66666666666666663</v>
      </c>
      <c r="AC122">
        <f>matriceresult[[#This Row],[Results]]/matriceresult[[#This Row],[TOTAL]]</f>
        <v>0</v>
      </c>
      <c r="AD122">
        <f>matriceresult[[#This Row],[Supplementary material]]/matriceresult[[#This Row],[TOTAL]]</f>
        <v>0</v>
      </c>
      <c r="AE122">
        <f>matriceresult[[#This Row],[Title]]/matriceresult[[#This Row],[TOTAL]]</f>
        <v>0</v>
      </c>
      <c r="AF122" s="15">
        <f>SUM(matriceresult_PERCENTAGE[[#This Row],[Abstract]:[Title]])</f>
        <v>1</v>
      </c>
    </row>
    <row r="123" spans="1:32" x14ac:dyDescent="0.25">
      <c r="A123" s="1" t="s">
        <v>564</v>
      </c>
      <c r="B123" s="1" t="s">
        <v>11</v>
      </c>
      <c r="D123" s="1" t="s">
        <v>161</v>
      </c>
      <c r="E123">
        <v>0</v>
      </c>
      <c r="F123">
        <v>0</v>
      </c>
      <c r="G123">
        <v>0</v>
      </c>
      <c r="H123">
        <v>0</v>
      </c>
      <c r="I123">
        <v>0</v>
      </c>
      <c r="J123">
        <v>0</v>
      </c>
      <c r="K123">
        <v>0</v>
      </c>
      <c r="L123">
        <v>0</v>
      </c>
      <c r="M123">
        <v>1</v>
      </c>
      <c r="N123">
        <v>5</v>
      </c>
      <c r="O123">
        <v>0</v>
      </c>
      <c r="P123">
        <v>0</v>
      </c>
      <c r="Q123" s="7">
        <f>SUM(matriceresult[[#This Row],[Abstract]:[Title]])</f>
        <v>6</v>
      </c>
      <c r="S123" s="1" t="s">
        <v>161</v>
      </c>
      <c r="T123">
        <f>matriceresult[[#This Row],[Abstract]]/matriceresult[[#This Row],[TOTAL]]</f>
        <v>0</v>
      </c>
      <c r="U123">
        <f>matriceresult[[#This Row],[Acknowledgments]]/matriceresult[[#This Row],[TOTAL]]</f>
        <v>0</v>
      </c>
      <c r="V123">
        <f>matriceresult[[#This Row],[Article (No section provide)]]/matriceresult[[#This Row],[TOTAL]]</f>
        <v>0</v>
      </c>
      <c r="W123">
        <f>matriceresult[[#This Row],[Case study]]/matriceresult[[#This Row],[TOTAL]]</f>
        <v>0</v>
      </c>
      <c r="X123">
        <f>matriceresult[[#This Row],[Conclusion]]/matriceresult[[#This Row],[TOTAL]]</f>
        <v>0</v>
      </c>
      <c r="Y123">
        <f>matriceresult[[#This Row],[Discussion]]/matriceresult[[#This Row],[TOTAL]]</f>
        <v>0</v>
      </c>
      <c r="Z123">
        <f>matriceresult[[#This Row],[Figure]]/matriceresult[[#This Row],[TOTAL]]</f>
        <v>0</v>
      </c>
      <c r="AA123">
        <f>matriceresult[[#This Row],[Introduction]]/matriceresult[[#This Row],[TOTAL]]</f>
        <v>0</v>
      </c>
      <c r="AB123">
        <f>matriceresult[[#This Row],[Methods]]/matriceresult[[#This Row],[TOTAL]]</f>
        <v>0.16666666666666666</v>
      </c>
      <c r="AC123">
        <f>matriceresult[[#This Row],[Results]]/matriceresult[[#This Row],[TOTAL]]</f>
        <v>0.83333333333333337</v>
      </c>
      <c r="AD123">
        <f>matriceresult[[#This Row],[Supplementary material]]/matriceresult[[#This Row],[TOTAL]]</f>
        <v>0</v>
      </c>
      <c r="AE123">
        <f>matriceresult[[#This Row],[Title]]/matriceresult[[#This Row],[TOTAL]]</f>
        <v>0</v>
      </c>
      <c r="AF123" s="15">
        <f>SUM(matriceresult_PERCENTAGE[[#This Row],[Abstract]:[Title]])</f>
        <v>1</v>
      </c>
    </row>
    <row r="124" spans="1:32" x14ac:dyDescent="0.25">
      <c r="A124" s="1" t="s">
        <v>1159</v>
      </c>
      <c r="B124" s="1" t="s">
        <v>75</v>
      </c>
      <c r="D124" s="1" t="s">
        <v>876</v>
      </c>
      <c r="E124">
        <v>0</v>
      </c>
      <c r="F124">
        <v>0</v>
      </c>
      <c r="G124">
        <v>0</v>
      </c>
      <c r="H124">
        <v>0</v>
      </c>
      <c r="I124">
        <v>0</v>
      </c>
      <c r="J124">
        <v>0</v>
      </c>
      <c r="K124">
        <v>0</v>
      </c>
      <c r="L124">
        <v>0</v>
      </c>
      <c r="M124">
        <v>2</v>
      </c>
      <c r="N124">
        <v>0</v>
      </c>
      <c r="O124">
        <v>0</v>
      </c>
      <c r="P124">
        <v>0</v>
      </c>
      <c r="Q124" s="7">
        <f>SUM(matriceresult[[#This Row],[Abstract]:[Title]])</f>
        <v>2</v>
      </c>
      <c r="S124" s="1" t="s">
        <v>876</v>
      </c>
      <c r="T124">
        <f>matriceresult[[#This Row],[Abstract]]/matriceresult[[#This Row],[TOTAL]]</f>
        <v>0</v>
      </c>
      <c r="U124">
        <f>matriceresult[[#This Row],[Acknowledgments]]/matriceresult[[#This Row],[TOTAL]]</f>
        <v>0</v>
      </c>
      <c r="V124">
        <f>matriceresult[[#This Row],[Article (No section provide)]]/matriceresult[[#This Row],[TOTAL]]</f>
        <v>0</v>
      </c>
      <c r="W124">
        <f>matriceresult[[#This Row],[Case study]]/matriceresult[[#This Row],[TOTAL]]</f>
        <v>0</v>
      </c>
      <c r="X124">
        <f>matriceresult[[#This Row],[Conclusion]]/matriceresult[[#This Row],[TOTAL]]</f>
        <v>0</v>
      </c>
      <c r="Y124">
        <f>matriceresult[[#This Row],[Discussion]]/matriceresult[[#This Row],[TOTAL]]</f>
        <v>0</v>
      </c>
      <c r="Z124">
        <f>matriceresult[[#This Row],[Figure]]/matriceresult[[#This Row],[TOTAL]]</f>
        <v>0</v>
      </c>
      <c r="AA124">
        <f>matriceresult[[#This Row],[Introduction]]/matriceresult[[#This Row],[TOTAL]]</f>
        <v>0</v>
      </c>
      <c r="AB124">
        <f>matriceresult[[#This Row],[Methods]]/matriceresult[[#This Row],[TOTAL]]</f>
        <v>1</v>
      </c>
      <c r="AC124">
        <f>matriceresult[[#This Row],[Results]]/matriceresult[[#This Row],[TOTAL]]</f>
        <v>0</v>
      </c>
      <c r="AD124">
        <f>matriceresult[[#This Row],[Supplementary material]]/matriceresult[[#This Row],[TOTAL]]</f>
        <v>0</v>
      </c>
      <c r="AE124">
        <f>matriceresult[[#This Row],[Title]]/matriceresult[[#This Row],[TOTAL]]</f>
        <v>0</v>
      </c>
      <c r="AF124" s="15">
        <f>SUM(matriceresult_PERCENTAGE[[#This Row],[Abstract]:[Title]])</f>
        <v>1</v>
      </c>
    </row>
    <row r="125" spans="1:32" x14ac:dyDescent="0.25">
      <c r="A125" s="1" t="s">
        <v>1159</v>
      </c>
      <c r="B125" s="1" t="s">
        <v>75</v>
      </c>
      <c r="D125" s="1" t="s">
        <v>173</v>
      </c>
      <c r="E125">
        <v>0</v>
      </c>
      <c r="F125">
        <v>0</v>
      </c>
      <c r="G125">
        <v>0</v>
      </c>
      <c r="H125">
        <v>0</v>
      </c>
      <c r="I125">
        <v>0</v>
      </c>
      <c r="J125">
        <v>1</v>
      </c>
      <c r="K125">
        <v>0</v>
      </c>
      <c r="L125">
        <v>3</v>
      </c>
      <c r="M125">
        <v>4</v>
      </c>
      <c r="N125">
        <v>0</v>
      </c>
      <c r="O125">
        <v>0</v>
      </c>
      <c r="P125">
        <v>0</v>
      </c>
      <c r="Q125" s="7">
        <f>SUM(matriceresult[[#This Row],[Abstract]:[Title]])</f>
        <v>8</v>
      </c>
      <c r="S125" s="1" t="s">
        <v>173</v>
      </c>
      <c r="T125">
        <f>matriceresult[[#This Row],[Abstract]]/matriceresult[[#This Row],[TOTAL]]</f>
        <v>0</v>
      </c>
      <c r="U125">
        <f>matriceresult[[#This Row],[Acknowledgments]]/matriceresult[[#This Row],[TOTAL]]</f>
        <v>0</v>
      </c>
      <c r="V125">
        <f>matriceresult[[#This Row],[Article (No section provide)]]/matriceresult[[#This Row],[TOTAL]]</f>
        <v>0</v>
      </c>
      <c r="W125">
        <f>matriceresult[[#This Row],[Case study]]/matriceresult[[#This Row],[TOTAL]]</f>
        <v>0</v>
      </c>
      <c r="X125">
        <f>matriceresult[[#This Row],[Conclusion]]/matriceresult[[#This Row],[TOTAL]]</f>
        <v>0</v>
      </c>
      <c r="Y125">
        <f>matriceresult[[#This Row],[Discussion]]/matriceresult[[#This Row],[TOTAL]]</f>
        <v>0.125</v>
      </c>
      <c r="Z125">
        <f>matriceresult[[#This Row],[Figure]]/matriceresult[[#This Row],[TOTAL]]</f>
        <v>0</v>
      </c>
      <c r="AA125">
        <f>matriceresult[[#This Row],[Introduction]]/matriceresult[[#This Row],[TOTAL]]</f>
        <v>0.375</v>
      </c>
      <c r="AB125">
        <f>matriceresult[[#This Row],[Methods]]/matriceresult[[#This Row],[TOTAL]]</f>
        <v>0.5</v>
      </c>
      <c r="AC125">
        <f>matriceresult[[#This Row],[Results]]/matriceresult[[#This Row],[TOTAL]]</f>
        <v>0</v>
      </c>
      <c r="AD125">
        <f>matriceresult[[#This Row],[Supplementary material]]/matriceresult[[#This Row],[TOTAL]]</f>
        <v>0</v>
      </c>
      <c r="AE125">
        <f>matriceresult[[#This Row],[Title]]/matriceresult[[#This Row],[TOTAL]]</f>
        <v>0</v>
      </c>
      <c r="AF125" s="15">
        <f>SUM(matriceresult_PERCENTAGE[[#This Row],[Abstract]:[Title]])</f>
        <v>1</v>
      </c>
    </row>
    <row r="126" spans="1:32" x14ac:dyDescent="0.25">
      <c r="A126" s="1" t="s">
        <v>1159</v>
      </c>
      <c r="B126" s="1" t="s">
        <v>75</v>
      </c>
      <c r="D126" s="1" t="s">
        <v>885</v>
      </c>
      <c r="E126">
        <v>0</v>
      </c>
      <c r="F126">
        <v>0</v>
      </c>
      <c r="G126">
        <v>0</v>
      </c>
      <c r="H126">
        <v>0</v>
      </c>
      <c r="I126">
        <v>1</v>
      </c>
      <c r="J126">
        <v>0</v>
      </c>
      <c r="K126">
        <v>0</v>
      </c>
      <c r="L126">
        <v>0</v>
      </c>
      <c r="M126">
        <v>0</v>
      </c>
      <c r="N126">
        <v>0</v>
      </c>
      <c r="O126">
        <v>0</v>
      </c>
      <c r="P126">
        <v>0</v>
      </c>
      <c r="Q126" s="7">
        <f>SUM(matriceresult[[#This Row],[Abstract]:[Title]])</f>
        <v>1</v>
      </c>
      <c r="S126" s="1" t="s">
        <v>885</v>
      </c>
      <c r="T126">
        <f>matriceresult[[#This Row],[Abstract]]/matriceresult[[#This Row],[TOTAL]]</f>
        <v>0</v>
      </c>
      <c r="U126">
        <f>matriceresult[[#This Row],[Acknowledgments]]/matriceresult[[#This Row],[TOTAL]]</f>
        <v>0</v>
      </c>
      <c r="V126">
        <f>matriceresult[[#This Row],[Article (No section provide)]]/matriceresult[[#This Row],[TOTAL]]</f>
        <v>0</v>
      </c>
      <c r="W126">
        <f>matriceresult[[#This Row],[Case study]]/matriceresult[[#This Row],[TOTAL]]</f>
        <v>0</v>
      </c>
      <c r="X126">
        <f>matriceresult[[#This Row],[Conclusion]]/matriceresult[[#This Row],[TOTAL]]</f>
        <v>1</v>
      </c>
      <c r="Y126">
        <f>matriceresult[[#This Row],[Discussion]]/matriceresult[[#This Row],[TOTAL]]</f>
        <v>0</v>
      </c>
      <c r="Z126">
        <f>matriceresult[[#This Row],[Figure]]/matriceresult[[#This Row],[TOTAL]]</f>
        <v>0</v>
      </c>
      <c r="AA126">
        <f>matriceresult[[#This Row],[Introduction]]/matriceresult[[#This Row],[TOTAL]]</f>
        <v>0</v>
      </c>
      <c r="AB126">
        <f>matriceresult[[#This Row],[Methods]]/matriceresult[[#This Row],[TOTAL]]</f>
        <v>0</v>
      </c>
      <c r="AC126">
        <f>matriceresult[[#This Row],[Results]]/matriceresult[[#This Row],[TOTAL]]</f>
        <v>0</v>
      </c>
      <c r="AD126">
        <f>matriceresult[[#This Row],[Supplementary material]]/matriceresult[[#This Row],[TOTAL]]</f>
        <v>0</v>
      </c>
      <c r="AE126">
        <f>matriceresult[[#This Row],[Title]]/matriceresult[[#This Row],[TOTAL]]</f>
        <v>0</v>
      </c>
      <c r="AF126" s="15">
        <f>SUM(matriceresult_PERCENTAGE[[#This Row],[Abstract]:[Title]])</f>
        <v>1</v>
      </c>
    </row>
    <row r="127" spans="1:32" x14ac:dyDescent="0.25">
      <c r="A127" s="1" t="s">
        <v>1159</v>
      </c>
      <c r="B127" s="1" t="s">
        <v>75</v>
      </c>
      <c r="D127" s="1" t="s">
        <v>189</v>
      </c>
      <c r="E127">
        <v>0</v>
      </c>
      <c r="F127">
        <v>0</v>
      </c>
      <c r="G127">
        <v>0</v>
      </c>
      <c r="H127">
        <v>0</v>
      </c>
      <c r="I127">
        <v>0</v>
      </c>
      <c r="J127">
        <v>0</v>
      </c>
      <c r="K127">
        <v>0</v>
      </c>
      <c r="L127">
        <v>0</v>
      </c>
      <c r="M127">
        <v>5</v>
      </c>
      <c r="N127">
        <v>2</v>
      </c>
      <c r="O127">
        <v>0</v>
      </c>
      <c r="P127">
        <v>0</v>
      </c>
      <c r="Q127" s="7">
        <f>SUM(matriceresult[[#This Row],[Abstract]:[Title]])</f>
        <v>7</v>
      </c>
      <c r="S127" s="1" t="s">
        <v>189</v>
      </c>
      <c r="T127">
        <f>matriceresult[[#This Row],[Abstract]]/matriceresult[[#This Row],[TOTAL]]</f>
        <v>0</v>
      </c>
      <c r="U127">
        <f>matriceresult[[#This Row],[Acknowledgments]]/matriceresult[[#This Row],[TOTAL]]</f>
        <v>0</v>
      </c>
      <c r="V127">
        <f>matriceresult[[#This Row],[Article (No section provide)]]/matriceresult[[#This Row],[TOTAL]]</f>
        <v>0</v>
      </c>
      <c r="W127">
        <f>matriceresult[[#This Row],[Case study]]/matriceresult[[#This Row],[TOTAL]]</f>
        <v>0</v>
      </c>
      <c r="X127">
        <f>matriceresult[[#This Row],[Conclusion]]/matriceresult[[#This Row],[TOTAL]]</f>
        <v>0</v>
      </c>
      <c r="Y127">
        <f>matriceresult[[#This Row],[Discussion]]/matriceresult[[#This Row],[TOTAL]]</f>
        <v>0</v>
      </c>
      <c r="Z127">
        <f>matriceresult[[#This Row],[Figure]]/matriceresult[[#This Row],[TOTAL]]</f>
        <v>0</v>
      </c>
      <c r="AA127">
        <f>matriceresult[[#This Row],[Introduction]]/matriceresult[[#This Row],[TOTAL]]</f>
        <v>0</v>
      </c>
      <c r="AB127">
        <f>matriceresult[[#This Row],[Methods]]/matriceresult[[#This Row],[TOTAL]]</f>
        <v>0.7142857142857143</v>
      </c>
      <c r="AC127">
        <f>matriceresult[[#This Row],[Results]]/matriceresult[[#This Row],[TOTAL]]</f>
        <v>0.2857142857142857</v>
      </c>
      <c r="AD127">
        <f>matriceresult[[#This Row],[Supplementary material]]/matriceresult[[#This Row],[TOTAL]]</f>
        <v>0</v>
      </c>
      <c r="AE127">
        <f>matriceresult[[#This Row],[Title]]/matriceresult[[#This Row],[TOTAL]]</f>
        <v>0</v>
      </c>
      <c r="AF127" s="15">
        <f>SUM(matriceresult_PERCENTAGE[[#This Row],[Abstract]:[Title]])</f>
        <v>1</v>
      </c>
    </row>
    <row r="128" spans="1:32" x14ac:dyDescent="0.25">
      <c r="A128" s="1" t="s">
        <v>1159</v>
      </c>
      <c r="B128" s="1" t="s">
        <v>60</v>
      </c>
      <c r="D128" s="1" t="s">
        <v>698</v>
      </c>
      <c r="E128">
        <v>0</v>
      </c>
      <c r="F128">
        <v>0</v>
      </c>
      <c r="G128">
        <v>0</v>
      </c>
      <c r="H128">
        <v>0</v>
      </c>
      <c r="I128">
        <v>0</v>
      </c>
      <c r="J128">
        <v>0</v>
      </c>
      <c r="K128">
        <v>0</v>
      </c>
      <c r="L128">
        <v>0</v>
      </c>
      <c r="M128">
        <v>1</v>
      </c>
      <c r="N128">
        <v>1</v>
      </c>
      <c r="O128">
        <v>0</v>
      </c>
      <c r="P128">
        <v>0</v>
      </c>
      <c r="Q128" s="7">
        <f>SUM(matriceresult[[#This Row],[Abstract]:[Title]])</f>
        <v>2</v>
      </c>
      <c r="S128" s="1" t="s">
        <v>698</v>
      </c>
      <c r="T128">
        <f>matriceresult[[#This Row],[Abstract]]/matriceresult[[#This Row],[TOTAL]]</f>
        <v>0</v>
      </c>
      <c r="U128">
        <f>matriceresult[[#This Row],[Acknowledgments]]/matriceresult[[#This Row],[TOTAL]]</f>
        <v>0</v>
      </c>
      <c r="V128">
        <f>matriceresult[[#This Row],[Article (No section provide)]]/matriceresult[[#This Row],[TOTAL]]</f>
        <v>0</v>
      </c>
      <c r="W128">
        <f>matriceresult[[#This Row],[Case study]]/matriceresult[[#This Row],[TOTAL]]</f>
        <v>0</v>
      </c>
      <c r="X128">
        <f>matriceresult[[#This Row],[Conclusion]]/matriceresult[[#This Row],[TOTAL]]</f>
        <v>0</v>
      </c>
      <c r="Y128">
        <f>matriceresult[[#This Row],[Discussion]]/matriceresult[[#This Row],[TOTAL]]</f>
        <v>0</v>
      </c>
      <c r="Z128">
        <f>matriceresult[[#This Row],[Figure]]/matriceresult[[#This Row],[TOTAL]]</f>
        <v>0</v>
      </c>
      <c r="AA128">
        <f>matriceresult[[#This Row],[Introduction]]/matriceresult[[#This Row],[TOTAL]]</f>
        <v>0</v>
      </c>
      <c r="AB128">
        <f>matriceresult[[#This Row],[Methods]]/matriceresult[[#This Row],[TOTAL]]</f>
        <v>0.5</v>
      </c>
      <c r="AC128">
        <f>matriceresult[[#This Row],[Results]]/matriceresult[[#This Row],[TOTAL]]</f>
        <v>0.5</v>
      </c>
      <c r="AD128">
        <f>matriceresult[[#This Row],[Supplementary material]]/matriceresult[[#This Row],[TOTAL]]</f>
        <v>0</v>
      </c>
      <c r="AE128">
        <f>matriceresult[[#This Row],[Title]]/matriceresult[[#This Row],[TOTAL]]</f>
        <v>0</v>
      </c>
      <c r="AF128" s="15">
        <f>SUM(matriceresult_PERCENTAGE[[#This Row],[Abstract]:[Title]])</f>
        <v>1</v>
      </c>
    </row>
    <row r="129" spans="1:32" x14ac:dyDescent="0.25">
      <c r="A129" s="1" t="s">
        <v>829</v>
      </c>
      <c r="B129" s="1" t="s">
        <v>19</v>
      </c>
      <c r="D129" s="1" t="s">
        <v>889</v>
      </c>
      <c r="E129">
        <v>0</v>
      </c>
      <c r="F129">
        <v>0</v>
      </c>
      <c r="G129">
        <v>0</v>
      </c>
      <c r="H129">
        <v>0</v>
      </c>
      <c r="I129">
        <v>0</v>
      </c>
      <c r="J129">
        <v>1</v>
      </c>
      <c r="K129">
        <v>0</v>
      </c>
      <c r="L129">
        <v>0</v>
      </c>
      <c r="M129">
        <v>0</v>
      </c>
      <c r="N129">
        <v>1</v>
      </c>
      <c r="O129">
        <v>0</v>
      </c>
      <c r="P129">
        <v>0</v>
      </c>
      <c r="Q129" s="7">
        <f>SUM(matriceresult[[#This Row],[Abstract]:[Title]])</f>
        <v>2</v>
      </c>
      <c r="S129" s="1" t="s">
        <v>889</v>
      </c>
      <c r="T129">
        <f>matriceresult[[#This Row],[Abstract]]/matriceresult[[#This Row],[TOTAL]]</f>
        <v>0</v>
      </c>
      <c r="U129">
        <f>matriceresult[[#This Row],[Acknowledgments]]/matriceresult[[#This Row],[TOTAL]]</f>
        <v>0</v>
      </c>
      <c r="V129">
        <f>matriceresult[[#This Row],[Article (No section provide)]]/matriceresult[[#This Row],[TOTAL]]</f>
        <v>0</v>
      </c>
      <c r="W129">
        <f>matriceresult[[#This Row],[Case study]]/matriceresult[[#This Row],[TOTAL]]</f>
        <v>0</v>
      </c>
      <c r="X129">
        <f>matriceresult[[#This Row],[Conclusion]]/matriceresult[[#This Row],[TOTAL]]</f>
        <v>0</v>
      </c>
      <c r="Y129">
        <f>matriceresult[[#This Row],[Discussion]]/matriceresult[[#This Row],[TOTAL]]</f>
        <v>0.5</v>
      </c>
      <c r="Z129">
        <f>matriceresult[[#This Row],[Figure]]/matriceresult[[#This Row],[TOTAL]]</f>
        <v>0</v>
      </c>
      <c r="AA129">
        <f>matriceresult[[#This Row],[Introduction]]/matriceresult[[#This Row],[TOTAL]]</f>
        <v>0</v>
      </c>
      <c r="AB129">
        <f>matriceresult[[#This Row],[Methods]]/matriceresult[[#This Row],[TOTAL]]</f>
        <v>0</v>
      </c>
      <c r="AC129">
        <f>matriceresult[[#This Row],[Results]]/matriceresult[[#This Row],[TOTAL]]</f>
        <v>0.5</v>
      </c>
      <c r="AD129">
        <f>matriceresult[[#This Row],[Supplementary material]]/matriceresult[[#This Row],[TOTAL]]</f>
        <v>0</v>
      </c>
      <c r="AE129">
        <f>matriceresult[[#This Row],[Title]]/matriceresult[[#This Row],[TOTAL]]</f>
        <v>0</v>
      </c>
      <c r="AF129" s="15">
        <f>SUM(matriceresult_PERCENTAGE[[#This Row],[Abstract]:[Title]])</f>
        <v>1</v>
      </c>
    </row>
    <row r="130" spans="1:32" x14ac:dyDescent="0.25">
      <c r="A130" s="1" t="s">
        <v>829</v>
      </c>
      <c r="B130" s="1" t="s">
        <v>19</v>
      </c>
      <c r="D130" s="1" t="s">
        <v>1685</v>
      </c>
      <c r="E130">
        <v>0</v>
      </c>
      <c r="F130">
        <v>0</v>
      </c>
      <c r="G130">
        <v>1</v>
      </c>
      <c r="H130">
        <v>0</v>
      </c>
      <c r="I130">
        <v>0</v>
      </c>
      <c r="J130">
        <v>0</v>
      </c>
      <c r="K130">
        <v>1</v>
      </c>
      <c r="L130">
        <v>0</v>
      </c>
      <c r="M130">
        <v>0</v>
      </c>
      <c r="N130">
        <v>0</v>
      </c>
      <c r="O130">
        <v>0</v>
      </c>
      <c r="P130">
        <v>0</v>
      </c>
      <c r="Q130" s="7">
        <f>SUM(matriceresult[[#This Row],[Abstract]:[Title]])</f>
        <v>2</v>
      </c>
      <c r="S130" s="1" t="s">
        <v>1685</v>
      </c>
      <c r="T130">
        <f>matriceresult[[#This Row],[Abstract]]/matriceresult[[#This Row],[TOTAL]]</f>
        <v>0</v>
      </c>
      <c r="U130">
        <f>matriceresult[[#This Row],[Acknowledgments]]/matriceresult[[#This Row],[TOTAL]]</f>
        <v>0</v>
      </c>
      <c r="V130">
        <f>matriceresult[[#This Row],[Article (No section provide)]]/matriceresult[[#This Row],[TOTAL]]</f>
        <v>0.5</v>
      </c>
      <c r="W130">
        <f>matriceresult[[#This Row],[Case study]]/matriceresult[[#This Row],[TOTAL]]</f>
        <v>0</v>
      </c>
      <c r="X130">
        <f>matriceresult[[#This Row],[Conclusion]]/matriceresult[[#This Row],[TOTAL]]</f>
        <v>0</v>
      </c>
      <c r="Y130">
        <f>matriceresult[[#This Row],[Discussion]]/matriceresult[[#This Row],[TOTAL]]</f>
        <v>0</v>
      </c>
      <c r="Z130">
        <f>matriceresult[[#This Row],[Figure]]/matriceresult[[#This Row],[TOTAL]]</f>
        <v>0.5</v>
      </c>
      <c r="AA130">
        <f>matriceresult[[#This Row],[Introduction]]/matriceresult[[#This Row],[TOTAL]]</f>
        <v>0</v>
      </c>
      <c r="AB130">
        <f>matriceresult[[#This Row],[Methods]]/matriceresult[[#This Row],[TOTAL]]</f>
        <v>0</v>
      </c>
      <c r="AC130">
        <f>matriceresult[[#This Row],[Results]]/matriceresult[[#This Row],[TOTAL]]</f>
        <v>0</v>
      </c>
      <c r="AD130">
        <f>matriceresult[[#This Row],[Supplementary material]]/matriceresult[[#This Row],[TOTAL]]</f>
        <v>0</v>
      </c>
      <c r="AE130">
        <f>matriceresult[[#This Row],[Title]]/matriceresult[[#This Row],[TOTAL]]</f>
        <v>0</v>
      </c>
      <c r="AF130" s="15">
        <f>SUM(matriceresult_PERCENTAGE[[#This Row],[Abstract]:[Title]])</f>
        <v>1</v>
      </c>
    </row>
    <row r="131" spans="1:32" x14ac:dyDescent="0.25">
      <c r="A131" s="1" t="s">
        <v>829</v>
      </c>
      <c r="B131" s="1" t="s">
        <v>19</v>
      </c>
      <c r="D131" s="1" t="s">
        <v>1693</v>
      </c>
      <c r="E131">
        <v>0</v>
      </c>
      <c r="F131">
        <v>0</v>
      </c>
      <c r="G131">
        <v>0</v>
      </c>
      <c r="H131">
        <v>0</v>
      </c>
      <c r="I131">
        <v>0</v>
      </c>
      <c r="J131">
        <v>0</v>
      </c>
      <c r="K131">
        <v>0</v>
      </c>
      <c r="L131">
        <v>0</v>
      </c>
      <c r="M131">
        <v>1</v>
      </c>
      <c r="N131">
        <v>0</v>
      </c>
      <c r="O131">
        <v>0</v>
      </c>
      <c r="P131">
        <v>0</v>
      </c>
      <c r="Q131" s="7">
        <f>SUM(matriceresult[[#This Row],[Abstract]:[Title]])</f>
        <v>1</v>
      </c>
      <c r="S131" s="1" t="s">
        <v>1693</v>
      </c>
      <c r="T131">
        <f>matriceresult[[#This Row],[Abstract]]/matriceresult[[#This Row],[TOTAL]]</f>
        <v>0</v>
      </c>
      <c r="U131">
        <f>matriceresult[[#This Row],[Acknowledgments]]/matriceresult[[#This Row],[TOTAL]]</f>
        <v>0</v>
      </c>
      <c r="V131">
        <f>matriceresult[[#This Row],[Article (No section provide)]]/matriceresult[[#This Row],[TOTAL]]</f>
        <v>0</v>
      </c>
      <c r="W131">
        <f>matriceresult[[#This Row],[Case study]]/matriceresult[[#This Row],[TOTAL]]</f>
        <v>0</v>
      </c>
      <c r="X131">
        <f>matriceresult[[#This Row],[Conclusion]]/matriceresult[[#This Row],[TOTAL]]</f>
        <v>0</v>
      </c>
      <c r="Y131">
        <f>matriceresult[[#This Row],[Discussion]]/matriceresult[[#This Row],[TOTAL]]</f>
        <v>0</v>
      </c>
      <c r="Z131">
        <f>matriceresult[[#This Row],[Figure]]/matriceresult[[#This Row],[TOTAL]]</f>
        <v>0</v>
      </c>
      <c r="AA131">
        <f>matriceresult[[#This Row],[Introduction]]/matriceresult[[#This Row],[TOTAL]]</f>
        <v>0</v>
      </c>
      <c r="AB131">
        <f>matriceresult[[#This Row],[Methods]]/matriceresult[[#This Row],[TOTAL]]</f>
        <v>1</v>
      </c>
      <c r="AC131">
        <f>matriceresult[[#This Row],[Results]]/matriceresult[[#This Row],[TOTAL]]</f>
        <v>0</v>
      </c>
      <c r="AD131">
        <f>matriceresult[[#This Row],[Supplementary material]]/matriceresult[[#This Row],[TOTAL]]</f>
        <v>0</v>
      </c>
      <c r="AE131">
        <f>matriceresult[[#This Row],[Title]]/matriceresult[[#This Row],[TOTAL]]</f>
        <v>0</v>
      </c>
      <c r="AF131" s="15">
        <f>SUM(matriceresult_PERCENTAGE[[#This Row],[Abstract]:[Title]])</f>
        <v>1</v>
      </c>
    </row>
    <row r="132" spans="1:32" x14ac:dyDescent="0.25">
      <c r="A132" s="1" t="s">
        <v>829</v>
      </c>
      <c r="B132" s="1" t="s">
        <v>19</v>
      </c>
      <c r="D132" s="1" t="s">
        <v>893</v>
      </c>
      <c r="E132">
        <v>0</v>
      </c>
      <c r="F132">
        <v>0</v>
      </c>
      <c r="G132">
        <v>0</v>
      </c>
      <c r="H132">
        <v>0</v>
      </c>
      <c r="I132">
        <v>0</v>
      </c>
      <c r="J132">
        <v>0</v>
      </c>
      <c r="K132">
        <v>1</v>
      </c>
      <c r="L132">
        <v>0</v>
      </c>
      <c r="M132">
        <v>1</v>
      </c>
      <c r="N132">
        <v>1</v>
      </c>
      <c r="O132">
        <v>0</v>
      </c>
      <c r="P132">
        <v>0</v>
      </c>
      <c r="Q132" s="7">
        <f>SUM(matriceresult[[#This Row],[Abstract]:[Title]])</f>
        <v>3</v>
      </c>
      <c r="S132" s="1" t="s">
        <v>893</v>
      </c>
      <c r="T132">
        <f>matriceresult[[#This Row],[Abstract]]/matriceresult[[#This Row],[TOTAL]]</f>
        <v>0</v>
      </c>
      <c r="U132">
        <f>matriceresult[[#This Row],[Acknowledgments]]/matriceresult[[#This Row],[TOTAL]]</f>
        <v>0</v>
      </c>
      <c r="V132">
        <f>matriceresult[[#This Row],[Article (No section provide)]]/matriceresult[[#This Row],[TOTAL]]</f>
        <v>0</v>
      </c>
      <c r="W132">
        <f>matriceresult[[#This Row],[Case study]]/matriceresult[[#This Row],[TOTAL]]</f>
        <v>0</v>
      </c>
      <c r="X132">
        <f>matriceresult[[#This Row],[Conclusion]]/matriceresult[[#This Row],[TOTAL]]</f>
        <v>0</v>
      </c>
      <c r="Y132">
        <f>matriceresult[[#This Row],[Discussion]]/matriceresult[[#This Row],[TOTAL]]</f>
        <v>0</v>
      </c>
      <c r="Z132">
        <f>matriceresult[[#This Row],[Figure]]/matriceresult[[#This Row],[TOTAL]]</f>
        <v>0.33333333333333331</v>
      </c>
      <c r="AA132">
        <f>matriceresult[[#This Row],[Introduction]]/matriceresult[[#This Row],[TOTAL]]</f>
        <v>0</v>
      </c>
      <c r="AB132">
        <f>matriceresult[[#This Row],[Methods]]/matriceresult[[#This Row],[TOTAL]]</f>
        <v>0.33333333333333331</v>
      </c>
      <c r="AC132">
        <f>matriceresult[[#This Row],[Results]]/matriceresult[[#This Row],[TOTAL]]</f>
        <v>0.33333333333333331</v>
      </c>
      <c r="AD132">
        <f>matriceresult[[#This Row],[Supplementary material]]/matriceresult[[#This Row],[TOTAL]]</f>
        <v>0</v>
      </c>
      <c r="AE132">
        <f>matriceresult[[#This Row],[Title]]/matriceresult[[#This Row],[TOTAL]]</f>
        <v>0</v>
      </c>
      <c r="AF132" s="15">
        <f>SUM(matriceresult_PERCENTAGE[[#This Row],[Abstract]:[Title]])</f>
        <v>1</v>
      </c>
    </row>
    <row r="133" spans="1:32" x14ac:dyDescent="0.25">
      <c r="A133" s="1" t="s">
        <v>829</v>
      </c>
      <c r="B133" s="1" t="s">
        <v>19</v>
      </c>
      <c r="D133" s="1" t="s">
        <v>701</v>
      </c>
      <c r="E133">
        <v>0</v>
      </c>
      <c r="F133">
        <v>0</v>
      </c>
      <c r="G133">
        <v>0</v>
      </c>
      <c r="H133">
        <v>0</v>
      </c>
      <c r="I133">
        <v>0</v>
      </c>
      <c r="J133">
        <v>0</v>
      </c>
      <c r="K133">
        <v>0</v>
      </c>
      <c r="L133">
        <v>0</v>
      </c>
      <c r="M133">
        <v>1</v>
      </c>
      <c r="N133">
        <v>0</v>
      </c>
      <c r="O133">
        <v>0</v>
      </c>
      <c r="P133">
        <v>0</v>
      </c>
      <c r="Q133" s="7">
        <f>SUM(matriceresult[[#This Row],[Abstract]:[Title]])</f>
        <v>1</v>
      </c>
      <c r="S133" s="1" t="s">
        <v>701</v>
      </c>
      <c r="T133">
        <f>matriceresult[[#This Row],[Abstract]]/matriceresult[[#This Row],[TOTAL]]</f>
        <v>0</v>
      </c>
      <c r="U133">
        <f>matriceresult[[#This Row],[Acknowledgments]]/matriceresult[[#This Row],[TOTAL]]</f>
        <v>0</v>
      </c>
      <c r="V133">
        <f>matriceresult[[#This Row],[Article (No section provide)]]/matriceresult[[#This Row],[TOTAL]]</f>
        <v>0</v>
      </c>
      <c r="W133">
        <f>matriceresult[[#This Row],[Case study]]/matriceresult[[#This Row],[TOTAL]]</f>
        <v>0</v>
      </c>
      <c r="X133">
        <f>matriceresult[[#This Row],[Conclusion]]/matriceresult[[#This Row],[TOTAL]]</f>
        <v>0</v>
      </c>
      <c r="Y133">
        <f>matriceresult[[#This Row],[Discussion]]/matriceresult[[#This Row],[TOTAL]]</f>
        <v>0</v>
      </c>
      <c r="Z133">
        <f>matriceresult[[#This Row],[Figure]]/matriceresult[[#This Row],[TOTAL]]</f>
        <v>0</v>
      </c>
      <c r="AA133">
        <f>matriceresult[[#This Row],[Introduction]]/matriceresult[[#This Row],[TOTAL]]</f>
        <v>0</v>
      </c>
      <c r="AB133">
        <f>matriceresult[[#This Row],[Methods]]/matriceresult[[#This Row],[TOTAL]]</f>
        <v>1</v>
      </c>
      <c r="AC133">
        <f>matriceresult[[#This Row],[Results]]/matriceresult[[#This Row],[TOTAL]]</f>
        <v>0</v>
      </c>
      <c r="AD133">
        <f>matriceresult[[#This Row],[Supplementary material]]/matriceresult[[#This Row],[TOTAL]]</f>
        <v>0</v>
      </c>
      <c r="AE133">
        <f>matriceresult[[#This Row],[Title]]/matriceresult[[#This Row],[TOTAL]]</f>
        <v>0</v>
      </c>
      <c r="AF133" s="15">
        <f>SUM(matriceresult_PERCENTAGE[[#This Row],[Abstract]:[Title]])</f>
        <v>1</v>
      </c>
    </row>
    <row r="134" spans="1:32" x14ac:dyDescent="0.25">
      <c r="A134" s="1" t="s">
        <v>829</v>
      </c>
      <c r="B134" s="1" t="s">
        <v>19</v>
      </c>
      <c r="D134" s="1" t="s">
        <v>2541</v>
      </c>
      <c r="E134">
        <v>0</v>
      </c>
      <c r="F134">
        <v>0</v>
      </c>
      <c r="G134">
        <v>0</v>
      </c>
      <c r="H134">
        <v>0</v>
      </c>
      <c r="I134">
        <v>0</v>
      </c>
      <c r="J134">
        <v>0</v>
      </c>
      <c r="K134">
        <v>0</v>
      </c>
      <c r="L134">
        <v>0</v>
      </c>
      <c r="M134">
        <v>6</v>
      </c>
      <c r="N134">
        <v>0</v>
      </c>
      <c r="O134">
        <v>0</v>
      </c>
      <c r="P134">
        <v>0</v>
      </c>
      <c r="Q134" s="7">
        <f>SUM(matriceresult[[#This Row],[Abstract]:[Title]])</f>
        <v>6</v>
      </c>
      <c r="S134" s="1" t="s">
        <v>2541</v>
      </c>
      <c r="T134">
        <f>matriceresult[[#This Row],[Abstract]]/matriceresult[[#This Row],[TOTAL]]</f>
        <v>0</v>
      </c>
      <c r="U134">
        <f>matriceresult[[#This Row],[Acknowledgments]]/matriceresult[[#This Row],[TOTAL]]</f>
        <v>0</v>
      </c>
      <c r="V134">
        <f>matriceresult[[#This Row],[Article (No section provide)]]/matriceresult[[#This Row],[TOTAL]]</f>
        <v>0</v>
      </c>
      <c r="W134">
        <f>matriceresult[[#This Row],[Case study]]/matriceresult[[#This Row],[TOTAL]]</f>
        <v>0</v>
      </c>
      <c r="X134">
        <f>matriceresult[[#This Row],[Conclusion]]/matriceresult[[#This Row],[TOTAL]]</f>
        <v>0</v>
      </c>
      <c r="Y134">
        <f>matriceresult[[#This Row],[Discussion]]/matriceresult[[#This Row],[TOTAL]]</f>
        <v>0</v>
      </c>
      <c r="Z134">
        <f>matriceresult[[#This Row],[Figure]]/matriceresult[[#This Row],[TOTAL]]</f>
        <v>0</v>
      </c>
      <c r="AA134">
        <f>matriceresult[[#This Row],[Introduction]]/matriceresult[[#This Row],[TOTAL]]</f>
        <v>0</v>
      </c>
      <c r="AB134">
        <f>matriceresult[[#This Row],[Methods]]/matriceresult[[#This Row],[TOTAL]]</f>
        <v>1</v>
      </c>
      <c r="AC134">
        <f>matriceresult[[#This Row],[Results]]/matriceresult[[#This Row],[TOTAL]]</f>
        <v>0</v>
      </c>
      <c r="AD134">
        <f>matriceresult[[#This Row],[Supplementary material]]/matriceresult[[#This Row],[TOTAL]]</f>
        <v>0</v>
      </c>
      <c r="AE134">
        <f>matriceresult[[#This Row],[Title]]/matriceresult[[#This Row],[TOTAL]]</f>
        <v>0</v>
      </c>
      <c r="AF134" s="15">
        <f>SUM(matriceresult_PERCENTAGE[[#This Row],[Abstract]:[Title]])</f>
        <v>1</v>
      </c>
    </row>
    <row r="135" spans="1:32" x14ac:dyDescent="0.25">
      <c r="A135" s="1" t="s">
        <v>829</v>
      </c>
      <c r="B135" s="1" t="s">
        <v>11</v>
      </c>
      <c r="D135" s="1" t="s">
        <v>2562</v>
      </c>
      <c r="E135">
        <v>0</v>
      </c>
      <c r="F135">
        <v>0</v>
      </c>
      <c r="G135">
        <v>0</v>
      </c>
      <c r="H135">
        <v>0</v>
      </c>
      <c r="I135">
        <v>0</v>
      </c>
      <c r="J135">
        <v>0</v>
      </c>
      <c r="K135">
        <v>0</v>
      </c>
      <c r="L135">
        <v>0</v>
      </c>
      <c r="M135">
        <v>1</v>
      </c>
      <c r="N135">
        <v>1</v>
      </c>
      <c r="O135">
        <v>0</v>
      </c>
      <c r="P135">
        <v>0</v>
      </c>
      <c r="Q135" s="7">
        <f>SUM(matriceresult[[#This Row],[Abstract]:[Title]])</f>
        <v>2</v>
      </c>
      <c r="S135" s="1" t="s">
        <v>2562</v>
      </c>
      <c r="T135">
        <f>matriceresult[[#This Row],[Abstract]]/matriceresult[[#This Row],[TOTAL]]</f>
        <v>0</v>
      </c>
      <c r="U135">
        <f>matriceresult[[#This Row],[Acknowledgments]]/matriceresult[[#This Row],[TOTAL]]</f>
        <v>0</v>
      </c>
      <c r="V135">
        <f>matriceresult[[#This Row],[Article (No section provide)]]/matriceresult[[#This Row],[TOTAL]]</f>
        <v>0</v>
      </c>
      <c r="W135">
        <f>matriceresult[[#This Row],[Case study]]/matriceresult[[#This Row],[TOTAL]]</f>
        <v>0</v>
      </c>
      <c r="X135">
        <f>matriceresult[[#This Row],[Conclusion]]/matriceresult[[#This Row],[TOTAL]]</f>
        <v>0</v>
      </c>
      <c r="Y135">
        <f>matriceresult[[#This Row],[Discussion]]/matriceresult[[#This Row],[TOTAL]]</f>
        <v>0</v>
      </c>
      <c r="Z135">
        <f>matriceresult[[#This Row],[Figure]]/matriceresult[[#This Row],[TOTAL]]</f>
        <v>0</v>
      </c>
      <c r="AA135">
        <f>matriceresult[[#This Row],[Introduction]]/matriceresult[[#This Row],[TOTAL]]</f>
        <v>0</v>
      </c>
      <c r="AB135">
        <f>matriceresult[[#This Row],[Methods]]/matriceresult[[#This Row],[TOTAL]]</f>
        <v>0.5</v>
      </c>
      <c r="AC135">
        <f>matriceresult[[#This Row],[Results]]/matriceresult[[#This Row],[TOTAL]]</f>
        <v>0.5</v>
      </c>
      <c r="AD135">
        <f>matriceresult[[#This Row],[Supplementary material]]/matriceresult[[#This Row],[TOTAL]]</f>
        <v>0</v>
      </c>
      <c r="AE135">
        <f>matriceresult[[#This Row],[Title]]/matriceresult[[#This Row],[TOTAL]]</f>
        <v>0</v>
      </c>
      <c r="AF135" s="15">
        <f>SUM(matriceresult_PERCENTAGE[[#This Row],[Abstract]:[Title]])</f>
        <v>1</v>
      </c>
    </row>
    <row r="136" spans="1:32" x14ac:dyDescent="0.25">
      <c r="A136" s="1" t="s">
        <v>569</v>
      </c>
      <c r="B136" s="1" t="s">
        <v>11</v>
      </c>
      <c r="D136" s="1" t="s">
        <v>705</v>
      </c>
      <c r="E136">
        <v>0</v>
      </c>
      <c r="F136">
        <v>0</v>
      </c>
      <c r="G136">
        <v>3</v>
      </c>
      <c r="H136">
        <v>0</v>
      </c>
      <c r="I136">
        <v>0</v>
      </c>
      <c r="J136">
        <v>0</v>
      </c>
      <c r="K136">
        <v>0</v>
      </c>
      <c r="L136">
        <v>0</v>
      </c>
      <c r="M136">
        <v>0</v>
      </c>
      <c r="N136">
        <v>0</v>
      </c>
      <c r="O136">
        <v>0</v>
      </c>
      <c r="P136">
        <v>0</v>
      </c>
      <c r="Q136" s="7">
        <f>SUM(matriceresult[[#This Row],[Abstract]:[Title]])</f>
        <v>3</v>
      </c>
      <c r="S136" s="1" t="s">
        <v>705</v>
      </c>
      <c r="T136">
        <f>matriceresult[[#This Row],[Abstract]]/matriceresult[[#This Row],[TOTAL]]</f>
        <v>0</v>
      </c>
      <c r="U136">
        <f>matriceresult[[#This Row],[Acknowledgments]]/matriceresult[[#This Row],[TOTAL]]</f>
        <v>0</v>
      </c>
      <c r="V136">
        <f>matriceresult[[#This Row],[Article (No section provide)]]/matriceresult[[#This Row],[TOTAL]]</f>
        <v>1</v>
      </c>
      <c r="W136">
        <f>matriceresult[[#This Row],[Case study]]/matriceresult[[#This Row],[TOTAL]]</f>
        <v>0</v>
      </c>
      <c r="X136">
        <f>matriceresult[[#This Row],[Conclusion]]/matriceresult[[#This Row],[TOTAL]]</f>
        <v>0</v>
      </c>
      <c r="Y136">
        <f>matriceresult[[#This Row],[Discussion]]/matriceresult[[#This Row],[TOTAL]]</f>
        <v>0</v>
      </c>
      <c r="Z136">
        <f>matriceresult[[#This Row],[Figure]]/matriceresult[[#This Row],[TOTAL]]</f>
        <v>0</v>
      </c>
      <c r="AA136">
        <f>matriceresult[[#This Row],[Introduction]]/matriceresult[[#This Row],[TOTAL]]</f>
        <v>0</v>
      </c>
      <c r="AB136">
        <f>matriceresult[[#This Row],[Methods]]/matriceresult[[#This Row],[TOTAL]]</f>
        <v>0</v>
      </c>
      <c r="AC136">
        <f>matriceresult[[#This Row],[Results]]/matriceresult[[#This Row],[TOTAL]]</f>
        <v>0</v>
      </c>
      <c r="AD136">
        <f>matriceresult[[#This Row],[Supplementary material]]/matriceresult[[#This Row],[TOTAL]]</f>
        <v>0</v>
      </c>
      <c r="AE136">
        <f>matriceresult[[#This Row],[Title]]/matriceresult[[#This Row],[TOTAL]]</f>
        <v>0</v>
      </c>
      <c r="AF136" s="15">
        <f>SUM(matriceresult_PERCENTAGE[[#This Row],[Abstract]:[Title]])</f>
        <v>1</v>
      </c>
    </row>
    <row r="137" spans="1:32" x14ac:dyDescent="0.25">
      <c r="A137" s="1" t="s">
        <v>833</v>
      </c>
      <c r="B137" s="1" t="s">
        <v>123</v>
      </c>
      <c r="D137" s="1" t="s">
        <v>195</v>
      </c>
      <c r="E137">
        <v>0</v>
      </c>
      <c r="F137">
        <v>0</v>
      </c>
      <c r="G137">
        <v>0</v>
      </c>
      <c r="H137">
        <v>0</v>
      </c>
      <c r="I137">
        <v>0</v>
      </c>
      <c r="J137">
        <v>0</v>
      </c>
      <c r="K137">
        <v>0</v>
      </c>
      <c r="L137">
        <v>0</v>
      </c>
      <c r="M137">
        <v>1</v>
      </c>
      <c r="N137">
        <v>7</v>
      </c>
      <c r="O137">
        <v>1</v>
      </c>
      <c r="P137">
        <v>0</v>
      </c>
      <c r="Q137" s="7">
        <f>SUM(matriceresult[[#This Row],[Abstract]:[Title]])</f>
        <v>9</v>
      </c>
      <c r="S137" s="1" t="s">
        <v>195</v>
      </c>
      <c r="T137">
        <f>matriceresult[[#This Row],[Abstract]]/matriceresult[[#This Row],[TOTAL]]</f>
        <v>0</v>
      </c>
      <c r="U137">
        <f>matriceresult[[#This Row],[Acknowledgments]]/matriceresult[[#This Row],[TOTAL]]</f>
        <v>0</v>
      </c>
      <c r="V137">
        <f>matriceresult[[#This Row],[Article (No section provide)]]/matriceresult[[#This Row],[TOTAL]]</f>
        <v>0</v>
      </c>
      <c r="W137">
        <f>matriceresult[[#This Row],[Case study]]/matriceresult[[#This Row],[TOTAL]]</f>
        <v>0</v>
      </c>
      <c r="X137">
        <f>matriceresult[[#This Row],[Conclusion]]/matriceresult[[#This Row],[TOTAL]]</f>
        <v>0</v>
      </c>
      <c r="Y137">
        <f>matriceresult[[#This Row],[Discussion]]/matriceresult[[#This Row],[TOTAL]]</f>
        <v>0</v>
      </c>
      <c r="Z137">
        <f>matriceresult[[#This Row],[Figure]]/matriceresult[[#This Row],[TOTAL]]</f>
        <v>0</v>
      </c>
      <c r="AA137">
        <f>matriceresult[[#This Row],[Introduction]]/matriceresult[[#This Row],[TOTAL]]</f>
        <v>0</v>
      </c>
      <c r="AB137">
        <f>matriceresult[[#This Row],[Methods]]/matriceresult[[#This Row],[TOTAL]]</f>
        <v>0.1111111111111111</v>
      </c>
      <c r="AC137">
        <f>matriceresult[[#This Row],[Results]]/matriceresult[[#This Row],[TOTAL]]</f>
        <v>0.77777777777777779</v>
      </c>
      <c r="AD137">
        <f>matriceresult[[#This Row],[Supplementary material]]/matriceresult[[#This Row],[TOTAL]]</f>
        <v>0.1111111111111111</v>
      </c>
      <c r="AE137">
        <f>matriceresult[[#This Row],[Title]]/matriceresult[[#This Row],[TOTAL]]</f>
        <v>0</v>
      </c>
      <c r="AF137" s="15">
        <f>SUM(matriceresult_PERCENTAGE[[#This Row],[Abstract]:[Title]])</f>
        <v>1</v>
      </c>
    </row>
    <row r="138" spans="1:32" x14ac:dyDescent="0.25">
      <c r="A138" s="1" t="s">
        <v>833</v>
      </c>
      <c r="B138" s="1" t="s">
        <v>123</v>
      </c>
      <c r="D138" s="1" t="s">
        <v>1712</v>
      </c>
      <c r="E138">
        <v>0</v>
      </c>
      <c r="F138">
        <v>0</v>
      </c>
      <c r="G138">
        <v>0</v>
      </c>
      <c r="H138">
        <v>0</v>
      </c>
      <c r="I138">
        <v>0</v>
      </c>
      <c r="J138">
        <v>0</v>
      </c>
      <c r="K138">
        <v>0</v>
      </c>
      <c r="L138">
        <v>0</v>
      </c>
      <c r="M138">
        <v>1</v>
      </c>
      <c r="N138">
        <v>0</v>
      </c>
      <c r="O138">
        <v>0</v>
      </c>
      <c r="P138">
        <v>0</v>
      </c>
      <c r="Q138" s="7">
        <f>SUM(matriceresult[[#This Row],[Abstract]:[Title]])</f>
        <v>1</v>
      </c>
      <c r="S138" s="1" t="s">
        <v>1712</v>
      </c>
      <c r="T138">
        <f>matriceresult[[#This Row],[Abstract]]/matriceresult[[#This Row],[TOTAL]]</f>
        <v>0</v>
      </c>
      <c r="U138">
        <f>matriceresult[[#This Row],[Acknowledgments]]/matriceresult[[#This Row],[TOTAL]]</f>
        <v>0</v>
      </c>
      <c r="V138">
        <f>matriceresult[[#This Row],[Article (No section provide)]]/matriceresult[[#This Row],[TOTAL]]</f>
        <v>0</v>
      </c>
      <c r="W138">
        <f>matriceresult[[#This Row],[Case study]]/matriceresult[[#This Row],[TOTAL]]</f>
        <v>0</v>
      </c>
      <c r="X138">
        <f>matriceresult[[#This Row],[Conclusion]]/matriceresult[[#This Row],[TOTAL]]</f>
        <v>0</v>
      </c>
      <c r="Y138">
        <f>matriceresult[[#This Row],[Discussion]]/matriceresult[[#This Row],[TOTAL]]</f>
        <v>0</v>
      </c>
      <c r="Z138">
        <f>matriceresult[[#This Row],[Figure]]/matriceresult[[#This Row],[TOTAL]]</f>
        <v>0</v>
      </c>
      <c r="AA138">
        <f>matriceresult[[#This Row],[Introduction]]/matriceresult[[#This Row],[TOTAL]]</f>
        <v>0</v>
      </c>
      <c r="AB138">
        <f>matriceresult[[#This Row],[Methods]]/matriceresult[[#This Row],[TOTAL]]</f>
        <v>1</v>
      </c>
      <c r="AC138">
        <f>matriceresult[[#This Row],[Results]]/matriceresult[[#This Row],[TOTAL]]</f>
        <v>0</v>
      </c>
      <c r="AD138">
        <f>matriceresult[[#This Row],[Supplementary material]]/matriceresult[[#This Row],[TOTAL]]</f>
        <v>0</v>
      </c>
      <c r="AE138">
        <f>matriceresult[[#This Row],[Title]]/matriceresult[[#This Row],[TOTAL]]</f>
        <v>0</v>
      </c>
      <c r="AF138" s="15">
        <f>SUM(matriceresult_PERCENTAGE[[#This Row],[Abstract]:[Title]])</f>
        <v>1</v>
      </c>
    </row>
    <row r="139" spans="1:32" x14ac:dyDescent="0.25">
      <c r="A139" s="1" t="s">
        <v>833</v>
      </c>
      <c r="B139" s="1" t="s">
        <v>123</v>
      </c>
      <c r="D139" s="1" t="s">
        <v>2569</v>
      </c>
      <c r="E139">
        <v>0</v>
      </c>
      <c r="F139">
        <v>0</v>
      </c>
      <c r="G139">
        <v>0</v>
      </c>
      <c r="H139">
        <v>0</v>
      </c>
      <c r="I139">
        <v>0</v>
      </c>
      <c r="J139">
        <v>0</v>
      </c>
      <c r="K139">
        <v>0</v>
      </c>
      <c r="L139">
        <v>0</v>
      </c>
      <c r="M139">
        <v>0</v>
      </c>
      <c r="N139">
        <v>6</v>
      </c>
      <c r="O139">
        <v>0</v>
      </c>
      <c r="P139">
        <v>0</v>
      </c>
      <c r="Q139" s="7">
        <f>SUM(matriceresult[[#This Row],[Abstract]:[Title]])</f>
        <v>6</v>
      </c>
      <c r="S139" s="1" t="s">
        <v>2569</v>
      </c>
      <c r="T139">
        <f>matriceresult[[#This Row],[Abstract]]/matriceresult[[#This Row],[TOTAL]]</f>
        <v>0</v>
      </c>
      <c r="U139">
        <f>matriceresult[[#This Row],[Acknowledgments]]/matriceresult[[#This Row],[TOTAL]]</f>
        <v>0</v>
      </c>
      <c r="V139">
        <f>matriceresult[[#This Row],[Article (No section provide)]]/matriceresult[[#This Row],[TOTAL]]</f>
        <v>0</v>
      </c>
      <c r="W139">
        <f>matriceresult[[#This Row],[Case study]]/matriceresult[[#This Row],[TOTAL]]</f>
        <v>0</v>
      </c>
      <c r="X139">
        <f>matriceresult[[#This Row],[Conclusion]]/matriceresult[[#This Row],[TOTAL]]</f>
        <v>0</v>
      </c>
      <c r="Y139">
        <f>matriceresult[[#This Row],[Discussion]]/matriceresult[[#This Row],[TOTAL]]</f>
        <v>0</v>
      </c>
      <c r="Z139">
        <f>matriceresult[[#This Row],[Figure]]/matriceresult[[#This Row],[TOTAL]]</f>
        <v>0</v>
      </c>
      <c r="AA139">
        <f>matriceresult[[#This Row],[Introduction]]/matriceresult[[#This Row],[TOTAL]]</f>
        <v>0</v>
      </c>
      <c r="AB139">
        <f>matriceresult[[#This Row],[Methods]]/matriceresult[[#This Row],[TOTAL]]</f>
        <v>0</v>
      </c>
      <c r="AC139">
        <f>matriceresult[[#This Row],[Results]]/matriceresult[[#This Row],[TOTAL]]</f>
        <v>1</v>
      </c>
      <c r="AD139">
        <f>matriceresult[[#This Row],[Supplementary material]]/matriceresult[[#This Row],[TOTAL]]</f>
        <v>0</v>
      </c>
      <c r="AE139">
        <f>matriceresult[[#This Row],[Title]]/matriceresult[[#This Row],[TOTAL]]</f>
        <v>0</v>
      </c>
      <c r="AF139" s="15">
        <f>SUM(matriceresult_PERCENTAGE[[#This Row],[Abstract]:[Title]])</f>
        <v>1</v>
      </c>
    </row>
    <row r="140" spans="1:32" x14ac:dyDescent="0.25">
      <c r="A140" s="1" t="s">
        <v>382</v>
      </c>
      <c r="B140" s="1" t="s">
        <v>19</v>
      </c>
      <c r="D140" s="1" t="s">
        <v>201</v>
      </c>
      <c r="E140">
        <v>0</v>
      </c>
      <c r="F140">
        <v>0</v>
      </c>
      <c r="G140">
        <v>0</v>
      </c>
      <c r="H140">
        <v>0</v>
      </c>
      <c r="I140">
        <v>0</v>
      </c>
      <c r="J140">
        <v>0</v>
      </c>
      <c r="K140">
        <v>0</v>
      </c>
      <c r="L140">
        <v>1</v>
      </c>
      <c r="M140">
        <v>0</v>
      </c>
      <c r="N140">
        <v>0</v>
      </c>
      <c r="O140">
        <v>0</v>
      </c>
      <c r="P140">
        <v>0</v>
      </c>
      <c r="Q140" s="7">
        <f>SUM(matriceresult[[#This Row],[Abstract]:[Title]])</f>
        <v>1</v>
      </c>
      <c r="S140" s="1" t="s">
        <v>201</v>
      </c>
      <c r="T140">
        <f>matriceresult[[#This Row],[Abstract]]/matriceresult[[#This Row],[TOTAL]]</f>
        <v>0</v>
      </c>
      <c r="U140">
        <f>matriceresult[[#This Row],[Acknowledgments]]/matriceresult[[#This Row],[TOTAL]]</f>
        <v>0</v>
      </c>
      <c r="V140">
        <f>matriceresult[[#This Row],[Article (No section provide)]]/matriceresult[[#This Row],[TOTAL]]</f>
        <v>0</v>
      </c>
      <c r="W140">
        <f>matriceresult[[#This Row],[Case study]]/matriceresult[[#This Row],[TOTAL]]</f>
        <v>0</v>
      </c>
      <c r="X140">
        <f>matriceresult[[#This Row],[Conclusion]]/matriceresult[[#This Row],[TOTAL]]</f>
        <v>0</v>
      </c>
      <c r="Y140">
        <f>matriceresult[[#This Row],[Discussion]]/matriceresult[[#This Row],[TOTAL]]</f>
        <v>0</v>
      </c>
      <c r="Z140">
        <f>matriceresult[[#This Row],[Figure]]/matriceresult[[#This Row],[TOTAL]]</f>
        <v>0</v>
      </c>
      <c r="AA140">
        <f>matriceresult[[#This Row],[Introduction]]/matriceresult[[#This Row],[TOTAL]]</f>
        <v>1</v>
      </c>
      <c r="AB140">
        <f>matriceresult[[#This Row],[Methods]]/matriceresult[[#This Row],[TOTAL]]</f>
        <v>0</v>
      </c>
      <c r="AC140">
        <f>matriceresult[[#This Row],[Results]]/matriceresult[[#This Row],[TOTAL]]</f>
        <v>0</v>
      </c>
      <c r="AD140">
        <f>matriceresult[[#This Row],[Supplementary material]]/matriceresult[[#This Row],[TOTAL]]</f>
        <v>0</v>
      </c>
      <c r="AE140">
        <f>matriceresult[[#This Row],[Title]]/matriceresult[[#This Row],[TOTAL]]</f>
        <v>0</v>
      </c>
      <c r="AF140" s="15">
        <f>SUM(matriceresult_PERCENTAGE[[#This Row],[Abstract]:[Title]])</f>
        <v>1</v>
      </c>
    </row>
    <row r="141" spans="1:32" x14ac:dyDescent="0.25">
      <c r="A141" s="1" t="s">
        <v>382</v>
      </c>
      <c r="B141" s="1" t="s">
        <v>19</v>
      </c>
      <c r="D141" s="1" t="s">
        <v>711</v>
      </c>
      <c r="E141">
        <v>0</v>
      </c>
      <c r="F141">
        <v>0</v>
      </c>
      <c r="G141">
        <v>0</v>
      </c>
      <c r="H141">
        <v>0</v>
      </c>
      <c r="I141">
        <v>0</v>
      </c>
      <c r="J141">
        <v>0</v>
      </c>
      <c r="K141">
        <v>0</v>
      </c>
      <c r="L141">
        <v>0</v>
      </c>
      <c r="M141">
        <v>0</v>
      </c>
      <c r="N141">
        <v>1</v>
      </c>
      <c r="O141">
        <v>0</v>
      </c>
      <c r="P141">
        <v>0</v>
      </c>
      <c r="Q141" s="7">
        <f>SUM(matriceresult[[#This Row],[Abstract]:[Title]])</f>
        <v>1</v>
      </c>
      <c r="S141" s="1" t="s">
        <v>711</v>
      </c>
      <c r="T141">
        <f>matriceresult[[#This Row],[Abstract]]/matriceresult[[#This Row],[TOTAL]]</f>
        <v>0</v>
      </c>
      <c r="U141">
        <f>matriceresult[[#This Row],[Acknowledgments]]/matriceresult[[#This Row],[TOTAL]]</f>
        <v>0</v>
      </c>
      <c r="V141">
        <f>matriceresult[[#This Row],[Article (No section provide)]]/matriceresult[[#This Row],[TOTAL]]</f>
        <v>0</v>
      </c>
      <c r="W141">
        <f>matriceresult[[#This Row],[Case study]]/matriceresult[[#This Row],[TOTAL]]</f>
        <v>0</v>
      </c>
      <c r="X141">
        <f>matriceresult[[#This Row],[Conclusion]]/matriceresult[[#This Row],[TOTAL]]</f>
        <v>0</v>
      </c>
      <c r="Y141">
        <f>matriceresult[[#This Row],[Discussion]]/matriceresult[[#This Row],[TOTAL]]</f>
        <v>0</v>
      </c>
      <c r="Z141">
        <f>matriceresult[[#This Row],[Figure]]/matriceresult[[#This Row],[TOTAL]]</f>
        <v>0</v>
      </c>
      <c r="AA141">
        <f>matriceresult[[#This Row],[Introduction]]/matriceresult[[#This Row],[TOTAL]]</f>
        <v>0</v>
      </c>
      <c r="AB141">
        <f>matriceresult[[#This Row],[Methods]]/matriceresult[[#This Row],[TOTAL]]</f>
        <v>0</v>
      </c>
      <c r="AC141">
        <f>matriceresult[[#This Row],[Results]]/matriceresult[[#This Row],[TOTAL]]</f>
        <v>1</v>
      </c>
      <c r="AD141">
        <f>matriceresult[[#This Row],[Supplementary material]]/matriceresult[[#This Row],[TOTAL]]</f>
        <v>0</v>
      </c>
      <c r="AE141">
        <f>matriceresult[[#This Row],[Title]]/matriceresult[[#This Row],[TOTAL]]</f>
        <v>0</v>
      </c>
      <c r="AF141" s="15">
        <f>SUM(matriceresult_PERCENTAGE[[#This Row],[Abstract]:[Title]])</f>
        <v>1</v>
      </c>
    </row>
    <row r="142" spans="1:32" x14ac:dyDescent="0.25">
      <c r="A142" s="1" t="s">
        <v>382</v>
      </c>
      <c r="B142" s="1" t="s">
        <v>19</v>
      </c>
      <c r="D142" s="1" t="s">
        <v>1717</v>
      </c>
      <c r="E142">
        <v>0</v>
      </c>
      <c r="F142">
        <v>0</v>
      </c>
      <c r="G142">
        <v>0</v>
      </c>
      <c r="H142">
        <v>0</v>
      </c>
      <c r="I142">
        <v>0</v>
      </c>
      <c r="J142">
        <v>0</v>
      </c>
      <c r="K142">
        <v>0</v>
      </c>
      <c r="L142">
        <v>0</v>
      </c>
      <c r="M142">
        <v>2</v>
      </c>
      <c r="N142">
        <v>0</v>
      </c>
      <c r="O142">
        <v>0</v>
      </c>
      <c r="P142">
        <v>0</v>
      </c>
      <c r="Q142" s="7">
        <f>SUM(matriceresult[[#This Row],[Abstract]:[Title]])</f>
        <v>2</v>
      </c>
      <c r="S142" s="1" t="s">
        <v>1717</v>
      </c>
      <c r="T142">
        <f>matriceresult[[#This Row],[Abstract]]/matriceresult[[#This Row],[TOTAL]]</f>
        <v>0</v>
      </c>
      <c r="U142">
        <f>matriceresult[[#This Row],[Acknowledgments]]/matriceresult[[#This Row],[TOTAL]]</f>
        <v>0</v>
      </c>
      <c r="V142">
        <f>matriceresult[[#This Row],[Article (No section provide)]]/matriceresult[[#This Row],[TOTAL]]</f>
        <v>0</v>
      </c>
      <c r="W142">
        <f>matriceresult[[#This Row],[Case study]]/matriceresult[[#This Row],[TOTAL]]</f>
        <v>0</v>
      </c>
      <c r="X142">
        <f>matriceresult[[#This Row],[Conclusion]]/matriceresult[[#This Row],[TOTAL]]</f>
        <v>0</v>
      </c>
      <c r="Y142">
        <f>matriceresult[[#This Row],[Discussion]]/matriceresult[[#This Row],[TOTAL]]</f>
        <v>0</v>
      </c>
      <c r="Z142">
        <f>matriceresult[[#This Row],[Figure]]/matriceresult[[#This Row],[TOTAL]]</f>
        <v>0</v>
      </c>
      <c r="AA142">
        <f>matriceresult[[#This Row],[Introduction]]/matriceresult[[#This Row],[TOTAL]]</f>
        <v>0</v>
      </c>
      <c r="AB142">
        <f>matriceresult[[#This Row],[Methods]]/matriceresult[[#This Row],[TOTAL]]</f>
        <v>1</v>
      </c>
      <c r="AC142">
        <f>matriceresult[[#This Row],[Results]]/matriceresult[[#This Row],[TOTAL]]</f>
        <v>0</v>
      </c>
      <c r="AD142">
        <f>matriceresult[[#This Row],[Supplementary material]]/matriceresult[[#This Row],[TOTAL]]</f>
        <v>0</v>
      </c>
      <c r="AE142">
        <f>matriceresult[[#This Row],[Title]]/matriceresult[[#This Row],[TOTAL]]</f>
        <v>0</v>
      </c>
      <c r="AF142" s="15">
        <f>SUM(matriceresult_PERCENTAGE[[#This Row],[Abstract]:[Title]])</f>
        <v>1</v>
      </c>
    </row>
    <row r="143" spans="1:32" x14ac:dyDescent="0.25">
      <c r="A143" s="1" t="s">
        <v>382</v>
      </c>
      <c r="B143" s="1" t="s">
        <v>19</v>
      </c>
      <c r="D143" s="1" t="s">
        <v>2578</v>
      </c>
      <c r="E143">
        <v>0</v>
      </c>
      <c r="F143">
        <v>0</v>
      </c>
      <c r="G143">
        <v>0</v>
      </c>
      <c r="H143">
        <v>0</v>
      </c>
      <c r="I143">
        <v>0</v>
      </c>
      <c r="J143">
        <v>0</v>
      </c>
      <c r="K143">
        <v>0</v>
      </c>
      <c r="L143">
        <v>0</v>
      </c>
      <c r="M143">
        <v>1</v>
      </c>
      <c r="N143">
        <v>0</v>
      </c>
      <c r="O143">
        <v>0</v>
      </c>
      <c r="P143">
        <v>0</v>
      </c>
      <c r="Q143" s="7">
        <f>SUM(matriceresult[[#This Row],[Abstract]:[Title]])</f>
        <v>1</v>
      </c>
      <c r="S143" s="1" t="s">
        <v>2578</v>
      </c>
      <c r="T143">
        <f>matriceresult[[#This Row],[Abstract]]/matriceresult[[#This Row],[TOTAL]]</f>
        <v>0</v>
      </c>
      <c r="U143">
        <f>matriceresult[[#This Row],[Acknowledgments]]/matriceresult[[#This Row],[TOTAL]]</f>
        <v>0</v>
      </c>
      <c r="V143">
        <f>matriceresult[[#This Row],[Article (No section provide)]]/matriceresult[[#This Row],[TOTAL]]</f>
        <v>0</v>
      </c>
      <c r="W143">
        <f>matriceresult[[#This Row],[Case study]]/matriceresult[[#This Row],[TOTAL]]</f>
        <v>0</v>
      </c>
      <c r="X143">
        <f>matriceresult[[#This Row],[Conclusion]]/matriceresult[[#This Row],[TOTAL]]</f>
        <v>0</v>
      </c>
      <c r="Y143">
        <f>matriceresult[[#This Row],[Discussion]]/matriceresult[[#This Row],[TOTAL]]</f>
        <v>0</v>
      </c>
      <c r="Z143">
        <f>matriceresult[[#This Row],[Figure]]/matriceresult[[#This Row],[TOTAL]]</f>
        <v>0</v>
      </c>
      <c r="AA143">
        <f>matriceresult[[#This Row],[Introduction]]/matriceresult[[#This Row],[TOTAL]]</f>
        <v>0</v>
      </c>
      <c r="AB143">
        <f>matriceresult[[#This Row],[Methods]]/matriceresult[[#This Row],[TOTAL]]</f>
        <v>1</v>
      </c>
      <c r="AC143">
        <f>matriceresult[[#This Row],[Results]]/matriceresult[[#This Row],[TOTAL]]</f>
        <v>0</v>
      </c>
      <c r="AD143">
        <f>matriceresult[[#This Row],[Supplementary material]]/matriceresult[[#This Row],[TOTAL]]</f>
        <v>0</v>
      </c>
      <c r="AE143">
        <f>matriceresult[[#This Row],[Title]]/matriceresult[[#This Row],[TOTAL]]</f>
        <v>0</v>
      </c>
      <c r="AF143" s="15">
        <f>SUM(matriceresult_PERCENTAGE[[#This Row],[Abstract]:[Title]])</f>
        <v>1</v>
      </c>
    </row>
    <row r="144" spans="1:32" x14ac:dyDescent="0.25">
      <c r="A144" s="1" t="s">
        <v>382</v>
      </c>
      <c r="B144" s="1" t="s">
        <v>60</v>
      </c>
      <c r="D144" s="1" t="s">
        <v>472</v>
      </c>
      <c r="E144">
        <v>0</v>
      </c>
      <c r="F144">
        <v>0</v>
      </c>
      <c r="G144">
        <v>0</v>
      </c>
      <c r="H144">
        <v>0</v>
      </c>
      <c r="I144">
        <v>1</v>
      </c>
      <c r="J144">
        <v>0</v>
      </c>
      <c r="K144">
        <v>0</v>
      </c>
      <c r="L144">
        <v>0</v>
      </c>
      <c r="M144">
        <v>0</v>
      </c>
      <c r="N144">
        <v>0</v>
      </c>
      <c r="O144">
        <v>0</v>
      </c>
      <c r="P144">
        <v>0</v>
      </c>
      <c r="Q144" s="7">
        <f>SUM(matriceresult[[#This Row],[Abstract]:[Title]])</f>
        <v>1</v>
      </c>
      <c r="S144" s="1" t="s">
        <v>472</v>
      </c>
      <c r="T144">
        <f>matriceresult[[#This Row],[Abstract]]/matriceresult[[#This Row],[TOTAL]]</f>
        <v>0</v>
      </c>
      <c r="U144">
        <f>matriceresult[[#This Row],[Acknowledgments]]/matriceresult[[#This Row],[TOTAL]]</f>
        <v>0</v>
      </c>
      <c r="V144">
        <f>matriceresult[[#This Row],[Article (No section provide)]]/matriceresult[[#This Row],[TOTAL]]</f>
        <v>0</v>
      </c>
      <c r="W144">
        <f>matriceresult[[#This Row],[Case study]]/matriceresult[[#This Row],[TOTAL]]</f>
        <v>0</v>
      </c>
      <c r="X144">
        <f>matriceresult[[#This Row],[Conclusion]]/matriceresult[[#This Row],[TOTAL]]</f>
        <v>1</v>
      </c>
      <c r="Y144">
        <f>matriceresult[[#This Row],[Discussion]]/matriceresult[[#This Row],[TOTAL]]</f>
        <v>0</v>
      </c>
      <c r="Z144">
        <f>matriceresult[[#This Row],[Figure]]/matriceresult[[#This Row],[TOTAL]]</f>
        <v>0</v>
      </c>
      <c r="AA144">
        <f>matriceresult[[#This Row],[Introduction]]/matriceresult[[#This Row],[TOTAL]]</f>
        <v>0</v>
      </c>
      <c r="AB144">
        <f>matriceresult[[#This Row],[Methods]]/matriceresult[[#This Row],[TOTAL]]</f>
        <v>0</v>
      </c>
      <c r="AC144">
        <f>matriceresult[[#This Row],[Results]]/matriceresult[[#This Row],[TOTAL]]</f>
        <v>0</v>
      </c>
      <c r="AD144">
        <f>matriceresult[[#This Row],[Supplementary material]]/matriceresult[[#This Row],[TOTAL]]</f>
        <v>0</v>
      </c>
      <c r="AE144">
        <f>matriceresult[[#This Row],[Title]]/matriceresult[[#This Row],[TOTAL]]</f>
        <v>0</v>
      </c>
      <c r="AF144" s="15">
        <f>SUM(matriceresult_PERCENTAGE[[#This Row],[Abstract]:[Title]])</f>
        <v>1</v>
      </c>
    </row>
    <row r="145" spans="1:32" x14ac:dyDescent="0.25">
      <c r="A145" s="1" t="s">
        <v>382</v>
      </c>
      <c r="B145" s="1" t="s">
        <v>60</v>
      </c>
      <c r="D145" s="1" t="s">
        <v>1723</v>
      </c>
      <c r="E145">
        <v>0</v>
      </c>
      <c r="F145">
        <v>0</v>
      </c>
      <c r="G145">
        <v>0</v>
      </c>
      <c r="H145">
        <v>0</v>
      </c>
      <c r="I145">
        <v>0</v>
      </c>
      <c r="J145">
        <v>0</v>
      </c>
      <c r="K145">
        <v>0</v>
      </c>
      <c r="L145">
        <v>0</v>
      </c>
      <c r="M145">
        <v>0</v>
      </c>
      <c r="N145">
        <v>2</v>
      </c>
      <c r="O145">
        <v>0</v>
      </c>
      <c r="P145">
        <v>0</v>
      </c>
      <c r="Q145" s="7">
        <f>SUM(matriceresult[[#This Row],[Abstract]:[Title]])</f>
        <v>2</v>
      </c>
      <c r="S145" s="1" t="s">
        <v>1723</v>
      </c>
      <c r="T145">
        <f>matriceresult[[#This Row],[Abstract]]/matriceresult[[#This Row],[TOTAL]]</f>
        <v>0</v>
      </c>
      <c r="U145">
        <f>matriceresult[[#This Row],[Acknowledgments]]/matriceresult[[#This Row],[TOTAL]]</f>
        <v>0</v>
      </c>
      <c r="V145">
        <f>matriceresult[[#This Row],[Article (No section provide)]]/matriceresult[[#This Row],[TOTAL]]</f>
        <v>0</v>
      </c>
      <c r="W145">
        <f>matriceresult[[#This Row],[Case study]]/matriceresult[[#This Row],[TOTAL]]</f>
        <v>0</v>
      </c>
      <c r="X145">
        <f>matriceresult[[#This Row],[Conclusion]]/matriceresult[[#This Row],[TOTAL]]</f>
        <v>0</v>
      </c>
      <c r="Y145">
        <f>matriceresult[[#This Row],[Discussion]]/matriceresult[[#This Row],[TOTAL]]</f>
        <v>0</v>
      </c>
      <c r="Z145">
        <f>matriceresult[[#This Row],[Figure]]/matriceresult[[#This Row],[TOTAL]]</f>
        <v>0</v>
      </c>
      <c r="AA145">
        <f>matriceresult[[#This Row],[Introduction]]/matriceresult[[#This Row],[TOTAL]]</f>
        <v>0</v>
      </c>
      <c r="AB145">
        <f>matriceresult[[#This Row],[Methods]]/matriceresult[[#This Row],[TOTAL]]</f>
        <v>0</v>
      </c>
      <c r="AC145">
        <f>matriceresult[[#This Row],[Results]]/matriceresult[[#This Row],[TOTAL]]</f>
        <v>1</v>
      </c>
      <c r="AD145">
        <f>matriceresult[[#This Row],[Supplementary material]]/matriceresult[[#This Row],[TOTAL]]</f>
        <v>0</v>
      </c>
      <c r="AE145">
        <f>matriceresult[[#This Row],[Title]]/matriceresult[[#This Row],[TOTAL]]</f>
        <v>0</v>
      </c>
      <c r="AF145" s="15">
        <f>SUM(matriceresult_PERCENTAGE[[#This Row],[Abstract]:[Title]])</f>
        <v>1</v>
      </c>
    </row>
    <row r="146" spans="1:32" x14ac:dyDescent="0.25">
      <c r="A146" s="1" t="s">
        <v>382</v>
      </c>
      <c r="B146" s="1" t="s">
        <v>60</v>
      </c>
      <c r="D146" s="1" t="s">
        <v>2583</v>
      </c>
      <c r="E146">
        <v>0</v>
      </c>
      <c r="F146">
        <v>0</v>
      </c>
      <c r="G146">
        <v>1</v>
      </c>
      <c r="H146">
        <v>0</v>
      </c>
      <c r="I146">
        <v>0</v>
      </c>
      <c r="J146">
        <v>0</v>
      </c>
      <c r="K146">
        <v>0</v>
      </c>
      <c r="L146">
        <v>0</v>
      </c>
      <c r="M146">
        <v>0</v>
      </c>
      <c r="N146">
        <v>0</v>
      </c>
      <c r="O146">
        <v>0</v>
      </c>
      <c r="P146">
        <v>0</v>
      </c>
      <c r="Q146" s="7">
        <f>SUM(matriceresult[[#This Row],[Abstract]:[Title]])</f>
        <v>1</v>
      </c>
      <c r="S146" s="1" t="s">
        <v>2583</v>
      </c>
      <c r="T146">
        <f>matriceresult[[#This Row],[Abstract]]/matriceresult[[#This Row],[TOTAL]]</f>
        <v>0</v>
      </c>
      <c r="U146">
        <f>matriceresult[[#This Row],[Acknowledgments]]/matriceresult[[#This Row],[TOTAL]]</f>
        <v>0</v>
      </c>
      <c r="V146">
        <f>matriceresult[[#This Row],[Article (No section provide)]]/matriceresult[[#This Row],[TOTAL]]</f>
        <v>1</v>
      </c>
      <c r="W146">
        <f>matriceresult[[#This Row],[Case study]]/matriceresult[[#This Row],[TOTAL]]</f>
        <v>0</v>
      </c>
      <c r="X146">
        <f>matriceresult[[#This Row],[Conclusion]]/matriceresult[[#This Row],[TOTAL]]</f>
        <v>0</v>
      </c>
      <c r="Y146">
        <f>matriceresult[[#This Row],[Discussion]]/matriceresult[[#This Row],[TOTAL]]</f>
        <v>0</v>
      </c>
      <c r="Z146">
        <f>matriceresult[[#This Row],[Figure]]/matriceresult[[#This Row],[TOTAL]]</f>
        <v>0</v>
      </c>
      <c r="AA146">
        <f>matriceresult[[#This Row],[Introduction]]/matriceresult[[#This Row],[TOTAL]]</f>
        <v>0</v>
      </c>
      <c r="AB146">
        <f>matriceresult[[#This Row],[Methods]]/matriceresult[[#This Row],[TOTAL]]</f>
        <v>0</v>
      </c>
      <c r="AC146">
        <f>matriceresult[[#This Row],[Results]]/matriceresult[[#This Row],[TOTAL]]</f>
        <v>0</v>
      </c>
      <c r="AD146">
        <f>matriceresult[[#This Row],[Supplementary material]]/matriceresult[[#This Row],[TOTAL]]</f>
        <v>0</v>
      </c>
      <c r="AE146">
        <f>matriceresult[[#This Row],[Title]]/matriceresult[[#This Row],[TOTAL]]</f>
        <v>0</v>
      </c>
      <c r="AF146" s="15">
        <f>SUM(matriceresult_PERCENTAGE[[#This Row],[Abstract]:[Title]])</f>
        <v>1</v>
      </c>
    </row>
    <row r="147" spans="1:32" x14ac:dyDescent="0.25">
      <c r="A147" s="1" t="s">
        <v>73</v>
      </c>
      <c r="B147" s="1" t="s">
        <v>11</v>
      </c>
      <c r="D147" s="1" t="s">
        <v>898</v>
      </c>
      <c r="E147">
        <v>0</v>
      </c>
      <c r="F147">
        <v>0</v>
      </c>
      <c r="G147">
        <v>0</v>
      </c>
      <c r="H147">
        <v>0</v>
      </c>
      <c r="I147">
        <v>0</v>
      </c>
      <c r="J147">
        <v>0</v>
      </c>
      <c r="K147">
        <v>0</v>
      </c>
      <c r="L147">
        <v>0</v>
      </c>
      <c r="M147">
        <v>2</v>
      </c>
      <c r="N147">
        <v>0</v>
      </c>
      <c r="O147">
        <v>0</v>
      </c>
      <c r="P147">
        <v>0</v>
      </c>
      <c r="Q147" s="7">
        <f>SUM(matriceresult[[#This Row],[Abstract]:[Title]])</f>
        <v>2</v>
      </c>
      <c r="S147" s="1" t="s">
        <v>898</v>
      </c>
      <c r="T147">
        <f>matriceresult[[#This Row],[Abstract]]/matriceresult[[#This Row],[TOTAL]]</f>
        <v>0</v>
      </c>
      <c r="U147">
        <f>matriceresult[[#This Row],[Acknowledgments]]/matriceresult[[#This Row],[TOTAL]]</f>
        <v>0</v>
      </c>
      <c r="V147">
        <f>matriceresult[[#This Row],[Article (No section provide)]]/matriceresult[[#This Row],[TOTAL]]</f>
        <v>0</v>
      </c>
      <c r="W147">
        <f>matriceresult[[#This Row],[Case study]]/matriceresult[[#This Row],[TOTAL]]</f>
        <v>0</v>
      </c>
      <c r="X147">
        <f>matriceresult[[#This Row],[Conclusion]]/matriceresult[[#This Row],[TOTAL]]</f>
        <v>0</v>
      </c>
      <c r="Y147">
        <f>matriceresult[[#This Row],[Discussion]]/matriceresult[[#This Row],[TOTAL]]</f>
        <v>0</v>
      </c>
      <c r="Z147">
        <f>matriceresult[[#This Row],[Figure]]/matriceresult[[#This Row],[TOTAL]]</f>
        <v>0</v>
      </c>
      <c r="AA147">
        <f>matriceresult[[#This Row],[Introduction]]/matriceresult[[#This Row],[TOTAL]]</f>
        <v>0</v>
      </c>
      <c r="AB147">
        <f>matriceresult[[#This Row],[Methods]]/matriceresult[[#This Row],[TOTAL]]</f>
        <v>1</v>
      </c>
      <c r="AC147">
        <f>matriceresult[[#This Row],[Results]]/matriceresult[[#This Row],[TOTAL]]</f>
        <v>0</v>
      </c>
      <c r="AD147">
        <f>matriceresult[[#This Row],[Supplementary material]]/matriceresult[[#This Row],[TOTAL]]</f>
        <v>0</v>
      </c>
      <c r="AE147">
        <f>matriceresult[[#This Row],[Title]]/matriceresult[[#This Row],[TOTAL]]</f>
        <v>0</v>
      </c>
      <c r="AF147" s="15">
        <f>SUM(matriceresult_PERCENTAGE[[#This Row],[Abstract]:[Title]])</f>
        <v>1</v>
      </c>
    </row>
    <row r="148" spans="1:32" x14ac:dyDescent="0.25">
      <c r="A148" s="1" t="s">
        <v>73</v>
      </c>
      <c r="B148" s="1" t="s">
        <v>11</v>
      </c>
      <c r="D148" s="1" t="s">
        <v>2588</v>
      </c>
      <c r="E148">
        <v>0</v>
      </c>
      <c r="F148">
        <v>0</v>
      </c>
      <c r="G148">
        <v>0</v>
      </c>
      <c r="H148">
        <v>6</v>
      </c>
      <c r="I148">
        <v>0</v>
      </c>
      <c r="J148">
        <v>0</v>
      </c>
      <c r="K148">
        <v>0</v>
      </c>
      <c r="L148">
        <v>0</v>
      </c>
      <c r="M148">
        <v>0</v>
      </c>
      <c r="N148">
        <v>0</v>
      </c>
      <c r="O148">
        <v>0</v>
      </c>
      <c r="P148">
        <v>0</v>
      </c>
      <c r="Q148" s="7">
        <f>SUM(matriceresult[[#This Row],[Abstract]:[Title]])</f>
        <v>6</v>
      </c>
      <c r="S148" s="1" t="s">
        <v>2588</v>
      </c>
      <c r="T148">
        <f>matriceresult[[#This Row],[Abstract]]/matriceresult[[#This Row],[TOTAL]]</f>
        <v>0</v>
      </c>
      <c r="U148">
        <f>matriceresult[[#This Row],[Acknowledgments]]/matriceresult[[#This Row],[TOTAL]]</f>
        <v>0</v>
      </c>
      <c r="V148">
        <f>matriceresult[[#This Row],[Article (No section provide)]]/matriceresult[[#This Row],[TOTAL]]</f>
        <v>0</v>
      </c>
      <c r="W148">
        <f>matriceresult[[#This Row],[Case study]]/matriceresult[[#This Row],[TOTAL]]</f>
        <v>1</v>
      </c>
      <c r="X148">
        <f>matriceresult[[#This Row],[Conclusion]]/matriceresult[[#This Row],[TOTAL]]</f>
        <v>0</v>
      </c>
      <c r="Y148">
        <f>matriceresult[[#This Row],[Discussion]]/matriceresult[[#This Row],[TOTAL]]</f>
        <v>0</v>
      </c>
      <c r="Z148">
        <f>matriceresult[[#This Row],[Figure]]/matriceresult[[#This Row],[TOTAL]]</f>
        <v>0</v>
      </c>
      <c r="AA148">
        <f>matriceresult[[#This Row],[Introduction]]/matriceresult[[#This Row],[TOTAL]]</f>
        <v>0</v>
      </c>
      <c r="AB148">
        <f>matriceresult[[#This Row],[Methods]]/matriceresult[[#This Row],[TOTAL]]</f>
        <v>0</v>
      </c>
      <c r="AC148">
        <f>matriceresult[[#This Row],[Results]]/matriceresult[[#This Row],[TOTAL]]</f>
        <v>0</v>
      </c>
      <c r="AD148">
        <f>matriceresult[[#This Row],[Supplementary material]]/matriceresult[[#This Row],[TOTAL]]</f>
        <v>0</v>
      </c>
      <c r="AE148">
        <f>matriceresult[[#This Row],[Title]]/matriceresult[[#This Row],[TOTAL]]</f>
        <v>0</v>
      </c>
      <c r="AF148" s="15">
        <f>SUM(matriceresult_PERCENTAGE[[#This Row],[Abstract]:[Title]])</f>
        <v>1</v>
      </c>
    </row>
    <row r="149" spans="1:32" x14ac:dyDescent="0.25">
      <c r="A149" s="1" t="s">
        <v>73</v>
      </c>
      <c r="B149" s="1" t="s">
        <v>11</v>
      </c>
      <c r="D149" s="1" t="s">
        <v>2598</v>
      </c>
      <c r="E149">
        <v>0</v>
      </c>
      <c r="F149">
        <v>0</v>
      </c>
      <c r="G149">
        <v>0</v>
      </c>
      <c r="H149">
        <v>0</v>
      </c>
      <c r="I149">
        <v>0</v>
      </c>
      <c r="J149">
        <v>0</v>
      </c>
      <c r="K149">
        <v>0</v>
      </c>
      <c r="L149">
        <v>0</v>
      </c>
      <c r="M149">
        <v>1</v>
      </c>
      <c r="N149">
        <v>0</v>
      </c>
      <c r="O149">
        <v>0</v>
      </c>
      <c r="P149">
        <v>0</v>
      </c>
      <c r="Q149" s="7">
        <f>SUM(matriceresult[[#This Row],[Abstract]:[Title]])</f>
        <v>1</v>
      </c>
      <c r="S149" s="1" t="s">
        <v>2598</v>
      </c>
      <c r="T149">
        <f>matriceresult[[#This Row],[Abstract]]/matriceresult[[#This Row],[TOTAL]]</f>
        <v>0</v>
      </c>
      <c r="U149">
        <f>matriceresult[[#This Row],[Acknowledgments]]/matriceresult[[#This Row],[TOTAL]]</f>
        <v>0</v>
      </c>
      <c r="V149">
        <f>matriceresult[[#This Row],[Article (No section provide)]]/matriceresult[[#This Row],[TOTAL]]</f>
        <v>0</v>
      </c>
      <c r="W149">
        <f>matriceresult[[#This Row],[Case study]]/matriceresult[[#This Row],[TOTAL]]</f>
        <v>0</v>
      </c>
      <c r="X149">
        <f>matriceresult[[#This Row],[Conclusion]]/matriceresult[[#This Row],[TOTAL]]</f>
        <v>0</v>
      </c>
      <c r="Y149">
        <f>matriceresult[[#This Row],[Discussion]]/matriceresult[[#This Row],[TOTAL]]</f>
        <v>0</v>
      </c>
      <c r="Z149">
        <f>matriceresult[[#This Row],[Figure]]/matriceresult[[#This Row],[TOTAL]]</f>
        <v>0</v>
      </c>
      <c r="AA149">
        <f>matriceresult[[#This Row],[Introduction]]/matriceresult[[#This Row],[TOTAL]]</f>
        <v>0</v>
      </c>
      <c r="AB149">
        <f>matriceresult[[#This Row],[Methods]]/matriceresult[[#This Row],[TOTAL]]</f>
        <v>1</v>
      </c>
      <c r="AC149">
        <f>matriceresult[[#This Row],[Results]]/matriceresult[[#This Row],[TOTAL]]</f>
        <v>0</v>
      </c>
      <c r="AD149">
        <f>matriceresult[[#This Row],[Supplementary material]]/matriceresult[[#This Row],[TOTAL]]</f>
        <v>0</v>
      </c>
      <c r="AE149">
        <f>matriceresult[[#This Row],[Title]]/matriceresult[[#This Row],[TOTAL]]</f>
        <v>0</v>
      </c>
      <c r="AF149" s="15">
        <f>SUM(matriceresult_PERCENTAGE[[#This Row],[Abstract]:[Title]])</f>
        <v>1</v>
      </c>
    </row>
    <row r="150" spans="1:32" x14ac:dyDescent="0.25">
      <c r="A150" s="1" t="s">
        <v>73</v>
      </c>
      <c r="B150" s="1" t="s">
        <v>75</v>
      </c>
      <c r="D150" s="1" t="s">
        <v>205</v>
      </c>
      <c r="E150">
        <v>0</v>
      </c>
      <c r="F150">
        <v>0</v>
      </c>
      <c r="G150">
        <v>0</v>
      </c>
      <c r="H150">
        <v>0</v>
      </c>
      <c r="I150">
        <v>0</v>
      </c>
      <c r="J150">
        <v>0</v>
      </c>
      <c r="K150">
        <v>0</v>
      </c>
      <c r="L150">
        <v>1</v>
      </c>
      <c r="M150">
        <v>0</v>
      </c>
      <c r="N150">
        <v>0</v>
      </c>
      <c r="O150">
        <v>0</v>
      </c>
      <c r="P150">
        <v>0</v>
      </c>
      <c r="Q150" s="7">
        <f>SUM(matriceresult[[#This Row],[Abstract]:[Title]])</f>
        <v>1</v>
      </c>
      <c r="S150" s="1" t="s">
        <v>205</v>
      </c>
      <c r="T150">
        <f>matriceresult[[#This Row],[Abstract]]/matriceresult[[#This Row],[TOTAL]]</f>
        <v>0</v>
      </c>
      <c r="U150">
        <f>matriceresult[[#This Row],[Acknowledgments]]/matriceresult[[#This Row],[TOTAL]]</f>
        <v>0</v>
      </c>
      <c r="V150">
        <f>matriceresult[[#This Row],[Article (No section provide)]]/matriceresult[[#This Row],[TOTAL]]</f>
        <v>0</v>
      </c>
      <c r="W150">
        <f>matriceresult[[#This Row],[Case study]]/matriceresult[[#This Row],[TOTAL]]</f>
        <v>0</v>
      </c>
      <c r="X150">
        <f>matriceresult[[#This Row],[Conclusion]]/matriceresult[[#This Row],[TOTAL]]</f>
        <v>0</v>
      </c>
      <c r="Y150">
        <f>matriceresult[[#This Row],[Discussion]]/matriceresult[[#This Row],[TOTAL]]</f>
        <v>0</v>
      </c>
      <c r="Z150">
        <f>matriceresult[[#This Row],[Figure]]/matriceresult[[#This Row],[TOTAL]]</f>
        <v>0</v>
      </c>
      <c r="AA150">
        <f>matriceresult[[#This Row],[Introduction]]/matriceresult[[#This Row],[TOTAL]]</f>
        <v>1</v>
      </c>
      <c r="AB150">
        <f>matriceresult[[#This Row],[Methods]]/matriceresult[[#This Row],[TOTAL]]</f>
        <v>0</v>
      </c>
      <c r="AC150">
        <f>matriceresult[[#This Row],[Results]]/matriceresult[[#This Row],[TOTAL]]</f>
        <v>0</v>
      </c>
      <c r="AD150">
        <f>matriceresult[[#This Row],[Supplementary material]]/matriceresult[[#This Row],[TOTAL]]</f>
        <v>0</v>
      </c>
      <c r="AE150">
        <f>matriceresult[[#This Row],[Title]]/matriceresult[[#This Row],[TOTAL]]</f>
        <v>0</v>
      </c>
      <c r="AF150" s="15">
        <f>SUM(matriceresult_PERCENTAGE[[#This Row],[Abstract]:[Title]])</f>
        <v>1</v>
      </c>
    </row>
    <row r="151" spans="1:32" x14ac:dyDescent="0.25">
      <c r="A151" s="1" t="s">
        <v>73</v>
      </c>
      <c r="B151" s="1" t="s">
        <v>75</v>
      </c>
      <c r="D151" s="1" t="s">
        <v>1729</v>
      </c>
      <c r="E151">
        <v>0</v>
      </c>
      <c r="F151">
        <v>0</v>
      </c>
      <c r="G151">
        <v>0</v>
      </c>
      <c r="H151">
        <v>0</v>
      </c>
      <c r="I151">
        <v>0</v>
      </c>
      <c r="J151">
        <v>0</v>
      </c>
      <c r="K151">
        <v>0</v>
      </c>
      <c r="L151">
        <v>0</v>
      </c>
      <c r="M151">
        <v>1</v>
      </c>
      <c r="N151">
        <v>1</v>
      </c>
      <c r="O151">
        <v>0</v>
      </c>
      <c r="P151">
        <v>0</v>
      </c>
      <c r="Q151" s="7">
        <f>SUM(matriceresult[[#This Row],[Abstract]:[Title]])</f>
        <v>2</v>
      </c>
      <c r="S151" s="1" t="s">
        <v>1729</v>
      </c>
      <c r="T151">
        <f>matriceresult[[#This Row],[Abstract]]/matriceresult[[#This Row],[TOTAL]]</f>
        <v>0</v>
      </c>
      <c r="U151">
        <f>matriceresult[[#This Row],[Acknowledgments]]/matriceresult[[#This Row],[TOTAL]]</f>
        <v>0</v>
      </c>
      <c r="V151">
        <f>matriceresult[[#This Row],[Article (No section provide)]]/matriceresult[[#This Row],[TOTAL]]</f>
        <v>0</v>
      </c>
      <c r="W151">
        <f>matriceresult[[#This Row],[Case study]]/matriceresult[[#This Row],[TOTAL]]</f>
        <v>0</v>
      </c>
      <c r="X151">
        <f>matriceresult[[#This Row],[Conclusion]]/matriceresult[[#This Row],[TOTAL]]</f>
        <v>0</v>
      </c>
      <c r="Y151">
        <f>matriceresult[[#This Row],[Discussion]]/matriceresult[[#This Row],[TOTAL]]</f>
        <v>0</v>
      </c>
      <c r="Z151">
        <f>matriceresult[[#This Row],[Figure]]/matriceresult[[#This Row],[TOTAL]]</f>
        <v>0</v>
      </c>
      <c r="AA151">
        <f>matriceresult[[#This Row],[Introduction]]/matriceresult[[#This Row],[TOTAL]]</f>
        <v>0</v>
      </c>
      <c r="AB151">
        <f>matriceresult[[#This Row],[Methods]]/matriceresult[[#This Row],[TOTAL]]</f>
        <v>0.5</v>
      </c>
      <c r="AC151">
        <f>matriceresult[[#This Row],[Results]]/matriceresult[[#This Row],[TOTAL]]</f>
        <v>0.5</v>
      </c>
      <c r="AD151">
        <f>matriceresult[[#This Row],[Supplementary material]]/matriceresult[[#This Row],[TOTAL]]</f>
        <v>0</v>
      </c>
      <c r="AE151">
        <f>matriceresult[[#This Row],[Title]]/matriceresult[[#This Row],[TOTAL]]</f>
        <v>0</v>
      </c>
      <c r="AF151" s="15">
        <f>SUM(matriceresult_PERCENTAGE[[#This Row],[Abstract]:[Title]])</f>
        <v>1</v>
      </c>
    </row>
    <row r="152" spans="1:32" x14ac:dyDescent="0.25">
      <c r="A152" s="1" t="s">
        <v>1177</v>
      </c>
      <c r="B152" s="1" t="s">
        <v>19</v>
      </c>
      <c r="D152" s="1" t="s">
        <v>2602</v>
      </c>
      <c r="E152">
        <v>0</v>
      </c>
      <c r="F152">
        <v>0</v>
      </c>
      <c r="G152">
        <v>0</v>
      </c>
      <c r="H152">
        <v>0</v>
      </c>
      <c r="I152">
        <v>0</v>
      </c>
      <c r="J152">
        <v>0</v>
      </c>
      <c r="K152">
        <v>0</v>
      </c>
      <c r="L152">
        <v>0</v>
      </c>
      <c r="M152">
        <v>2</v>
      </c>
      <c r="N152">
        <v>0</v>
      </c>
      <c r="O152">
        <v>0</v>
      </c>
      <c r="P152">
        <v>0</v>
      </c>
      <c r="Q152" s="7">
        <f>SUM(matriceresult[[#This Row],[Abstract]:[Title]])</f>
        <v>2</v>
      </c>
      <c r="S152" s="1" t="s">
        <v>2602</v>
      </c>
      <c r="T152">
        <f>matriceresult[[#This Row],[Abstract]]/matriceresult[[#This Row],[TOTAL]]</f>
        <v>0</v>
      </c>
      <c r="U152">
        <f>matriceresult[[#This Row],[Acknowledgments]]/matriceresult[[#This Row],[TOTAL]]</f>
        <v>0</v>
      </c>
      <c r="V152">
        <f>matriceresult[[#This Row],[Article (No section provide)]]/matriceresult[[#This Row],[TOTAL]]</f>
        <v>0</v>
      </c>
      <c r="W152">
        <f>matriceresult[[#This Row],[Case study]]/matriceresult[[#This Row],[TOTAL]]</f>
        <v>0</v>
      </c>
      <c r="X152">
        <f>matriceresult[[#This Row],[Conclusion]]/matriceresult[[#This Row],[TOTAL]]</f>
        <v>0</v>
      </c>
      <c r="Y152">
        <f>matriceresult[[#This Row],[Discussion]]/matriceresult[[#This Row],[TOTAL]]</f>
        <v>0</v>
      </c>
      <c r="Z152">
        <f>matriceresult[[#This Row],[Figure]]/matriceresult[[#This Row],[TOTAL]]</f>
        <v>0</v>
      </c>
      <c r="AA152">
        <f>matriceresult[[#This Row],[Introduction]]/matriceresult[[#This Row],[TOTAL]]</f>
        <v>0</v>
      </c>
      <c r="AB152">
        <f>matriceresult[[#This Row],[Methods]]/matriceresult[[#This Row],[TOTAL]]</f>
        <v>1</v>
      </c>
      <c r="AC152">
        <f>matriceresult[[#This Row],[Results]]/matriceresult[[#This Row],[TOTAL]]</f>
        <v>0</v>
      </c>
      <c r="AD152">
        <f>matriceresult[[#This Row],[Supplementary material]]/matriceresult[[#This Row],[TOTAL]]</f>
        <v>0</v>
      </c>
      <c r="AE152">
        <f>matriceresult[[#This Row],[Title]]/matriceresult[[#This Row],[TOTAL]]</f>
        <v>0</v>
      </c>
      <c r="AF152" s="15">
        <f>SUM(matriceresult_PERCENTAGE[[#This Row],[Abstract]:[Title]])</f>
        <v>1</v>
      </c>
    </row>
    <row r="153" spans="1:32" x14ac:dyDescent="0.25">
      <c r="A153" s="1" t="s">
        <v>1177</v>
      </c>
      <c r="B153" s="1" t="s">
        <v>11</v>
      </c>
      <c r="D153" s="1" t="s">
        <v>906</v>
      </c>
      <c r="E153">
        <v>0</v>
      </c>
      <c r="F153">
        <v>0</v>
      </c>
      <c r="G153">
        <v>0</v>
      </c>
      <c r="H153">
        <v>0</v>
      </c>
      <c r="I153">
        <v>0</v>
      </c>
      <c r="J153">
        <v>0</v>
      </c>
      <c r="K153">
        <v>0</v>
      </c>
      <c r="L153">
        <v>0</v>
      </c>
      <c r="M153">
        <v>1</v>
      </c>
      <c r="N153">
        <v>0</v>
      </c>
      <c r="O153">
        <v>0</v>
      </c>
      <c r="P153">
        <v>0</v>
      </c>
      <c r="Q153" s="7">
        <f>SUM(matriceresult[[#This Row],[Abstract]:[Title]])</f>
        <v>1</v>
      </c>
      <c r="S153" s="1" t="s">
        <v>906</v>
      </c>
      <c r="T153">
        <f>matriceresult[[#This Row],[Abstract]]/matriceresult[[#This Row],[TOTAL]]</f>
        <v>0</v>
      </c>
      <c r="U153">
        <f>matriceresult[[#This Row],[Acknowledgments]]/matriceresult[[#This Row],[TOTAL]]</f>
        <v>0</v>
      </c>
      <c r="V153">
        <f>matriceresult[[#This Row],[Article (No section provide)]]/matriceresult[[#This Row],[TOTAL]]</f>
        <v>0</v>
      </c>
      <c r="W153">
        <f>matriceresult[[#This Row],[Case study]]/matriceresult[[#This Row],[TOTAL]]</f>
        <v>0</v>
      </c>
      <c r="X153">
        <f>matriceresult[[#This Row],[Conclusion]]/matriceresult[[#This Row],[TOTAL]]</f>
        <v>0</v>
      </c>
      <c r="Y153">
        <f>matriceresult[[#This Row],[Discussion]]/matriceresult[[#This Row],[TOTAL]]</f>
        <v>0</v>
      </c>
      <c r="Z153">
        <f>matriceresult[[#This Row],[Figure]]/matriceresult[[#This Row],[TOTAL]]</f>
        <v>0</v>
      </c>
      <c r="AA153">
        <f>matriceresult[[#This Row],[Introduction]]/matriceresult[[#This Row],[TOTAL]]</f>
        <v>0</v>
      </c>
      <c r="AB153">
        <f>matriceresult[[#This Row],[Methods]]/matriceresult[[#This Row],[TOTAL]]</f>
        <v>1</v>
      </c>
      <c r="AC153">
        <f>matriceresult[[#This Row],[Results]]/matriceresult[[#This Row],[TOTAL]]</f>
        <v>0</v>
      </c>
      <c r="AD153">
        <f>matriceresult[[#This Row],[Supplementary material]]/matriceresult[[#This Row],[TOTAL]]</f>
        <v>0</v>
      </c>
      <c r="AE153">
        <f>matriceresult[[#This Row],[Title]]/matriceresult[[#This Row],[TOTAL]]</f>
        <v>0</v>
      </c>
      <c r="AF153" s="15">
        <f>SUM(matriceresult_PERCENTAGE[[#This Row],[Abstract]:[Title]])</f>
        <v>1</v>
      </c>
    </row>
    <row r="154" spans="1:32" x14ac:dyDescent="0.25">
      <c r="A154" s="1" t="s">
        <v>1177</v>
      </c>
      <c r="B154" s="1" t="s">
        <v>11</v>
      </c>
      <c r="D154" s="1" t="s">
        <v>1735</v>
      </c>
      <c r="E154">
        <v>0</v>
      </c>
      <c r="F154">
        <v>0</v>
      </c>
      <c r="G154">
        <v>0</v>
      </c>
      <c r="H154">
        <v>0</v>
      </c>
      <c r="I154">
        <v>0</v>
      </c>
      <c r="J154">
        <v>0</v>
      </c>
      <c r="K154">
        <v>0</v>
      </c>
      <c r="L154">
        <v>0</v>
      </c>
      <c r="M154">
        <v>6</v>
      </c>
      <c r="N154">
        <v>0</v>
      </c>
      <c r="O154">
        <v>0</v>
      </c>
      <c r="P154">
        <v>0</v>
      </c>
      <c r="Q154" s="7">
        <f>SUM(matriceresult[[#This Row],[Abstract]:[Title]])</f>
        <v>6</v>
      </c>
      <c r="S154" s="1" t="s">
        <v>1735</v>
      </c>
      <c r="T154">
        <f>matriceresult[[#This Row],[Abstract]]/matriceresult[[#This Row],[TOTAL]]</f>
        <v>0</v>
      </c>
      <c r="U154">
        <f>matriceresult[[#This Row],[Acknowledgments]]/matriceresult[[#This Row],[TOTAL]]</f>
        <v>0</v>
      </c>
      <c r="V154">
        <f>matriceresult[[#This Row],[Article (No section provide)]]/matriceresult[[#This Row],[TOTAL]]</f>
        <v>0</v>
      </c>
      <c r="W154">
        <f>matriceresult[[#This Row],[Case study]]/matriceresult[[#This Row],[TOTAL]]</f>
        <v>0</v>
      </c>
      <c r="X154">
        <f>matriceresult[[#This Row],[Conclusion]]/matriceresult[[#This Row],[TOTAL]]</f>
        <v>0</v>
      </c>
      <c r="Y154">
        <f>matriceresult[[#This Row],[Discussion]]/matriceresult[[#This Row],[TOTAL]]</f>
        <v>0</v>
      </c>
      <c r="Z154">
        <f>matriceresult[[#This Row],[Figure]]/matriceresult[[#This Row],[TOTAL]]</f>
        <v>0</v>
      </c>
      <c r="AA154">
        <f>matriceresult[[#This Row],[Introduction]]/matriceresult[[#This Row],[TOTAL]]</f>
        <v>0</v>
      </c>
      <c r="AB154">
        <f>matriceresult[[#This Row],[Methods]]/matriceresult[[#This Row],[TOTAL]]</f>
        <v>1</v>
      </c>
      <c r="AC154">
        <f>matriceresult[[#This Row],[Results]]/matriceresult[[#This Row],[TOTAL]]</f>
        <v>0</v>
      </c>
      <c r="AD154">
        <f>matriceresult[[#This Row],[Supplementary material]]/matriceresult[[#This Row],[TOTAL]]</f>
        <v>0</v>
      </c>
      <c r="AE154">
        <f>matriceresult[[#This Row],[Title]]/matriceresult[[#This Row],[TOTAL]]</f>
        <v>0</v>
      </c>
      <c r="AF154" s="15">
        <f>SUM(matriceresult_PERCENTAGE[[#This Row],[Abstract]:[Title]])</f>
        <v>1</v>
      </c>
    </row>
    <row r="155" spans="1:32" x14ac:dyDescent="0.25">
      <c r="A155" s="1" t="s">
        <v>1186</v>
      </c>
      <c r="B155" s="1" t="s">
        <v>123</v>
      </c>
      <c r="D155" s="1" t="s">
        <v>2608</v>
      </c>
      <c r="E155">
        <v>0</v>
      </c>
      <c r="F155">
        <v>0</v>
      </c>
      <c r="G155">
        <v>0</v>
      </c>
      <c r="H155">
        <v>0</v>
      </c>
      <c r="I155">
        <v>0</v>
      </c>
      <c r="J155">
        <v>0</v>
      </c>
      <c r="K155">
        <v>2</v>
      </c>
      <c r="L155">
        <v>0</v>
      </c>
      <c r="M155">
        <v>2</v>
      </c>
      <c r="N155">
        <v>3</v>
      </c>
      <c r="O155">
        <v>0</v>
      </c>
      <c r="P155">
        <v>0</v>
      </c>
      <c r="Q155" s="7">
        <f>SUM(matriceresult[[#This Row],[Abstract]:[Title]])</f>
        <v>7</v>
      </c>
      <c r="S155" s="1" t="s">
        <v>2608</v>
      </c>
      <c r="T155">
        <f>matriceresult[[#This Row],[Abstract]]/matriceresult[[#This Row],[TOTAL]]</f>
        <v>0</v>
      </c>
      <c r="U155">
        <f>matriceresult[[#This Row],[Acknowledgments]]/matriceresult[[#This Row],[TOTAL]]</f>
        <v>0</v>
      </c>
      <c r="V155">
        <f>matriceresult[[#This Row],[Article (No section provide)]]/matriceresult[[#This Row],[TOTAL]]</f>
        <v>0</v>
      </c>
      <c r="W155">
        <f>matriceresult[[#This Row],[Case study]]/matriceresult[[#This Row],[TOTAL]]</f>
        <v>0</v>
      </c>
      <c r="X155">
        <f>matriceresult[[#This Row],[Conclusion]]/matriceresult[[#This Row],[TOTAL]]</f>
        <v>0</v>
      </c>
      <c r="Y155">
        <f>matriceresult[[#This Row],[Discussion]]/matriceresult[[#This Row],[TOTAL]]</f>
        <v>0</v>
      </c>
      <c r="Z155">
        <f>matriceresult[[#This Row],[Figure]]/matriceresult[[#This Row],[TOTAL]]</f>
        <v>0.2857142857142857</v>
      </c>
      <c r="AA155">
        <f>matriceresult[[#This Row],[Introduction]]/matriceresult[[#This Row],[TOTAL]]</f>
        <v>0</v>
      </c>
      <c r="AB155">
        <f>matriceresult[[#This Row],[Methods]]/matriceresult[[#This Row],[TOTAL]]</f>
        <v>0.2857142857142857</v>
      </c>
      <c r="AC155">
        <f>matriceresult[[#This Row],[Results]]/matriceresult[[#This Row],[TOTAL]]</f>
        <v>0.42857142857142855</v>
      </c>
      <c r="AD155">
        <f>matriceresult[[#This Row],[Supplementary material]]/matriceresult[[#This Row],[TOTAL]]</f>
        <v>0</v>
      </c>
      <c r="AE155">
        <f>matriceresult[[#This Row],[Title]]/matriceresult[[#This Row],[TOTAL]]</f>
        <v>0</v>
      </c>
      <c r="AF155" s="15">
        <f>SUM(matriceresult_PERCENTAGE[[#This Row],[Abstract]:[Title]])</f>
        <v>1</v>
      </c>
    </row>
    <row r="156" spans="1:32" x14ac:dyDescent="0.25">
      <c r="A156" s="1" t="s">
        <v>1186</v>
      </c>
      <c r="B156" s="1" t="s">
        <v>123</v>
      </c>
      <c r="D156" s="1" t="s">
        <v>1750</v>
      </c>
      <c r="E156">
        <v>0</v>
      </c>
      <c r="F156">
        <v>0</v>
      </c>
      <c r="G156">
        <v>0</v>
      </c>
      <c r="H156">
        <v>0</v>
      </c>
      <c r="I156">
        <v>0</v>
      </c>
      <c r="J156">
        <v>0</v>
      </c>
      <c r="K156">
        <v>0</v>
      </c>
      <c r="L156">
        <v>0</v>
      </c>
      <c r="M156">
        <v>0</v>
      </c>
      <c r="N156">
        <v>1</v>
      </c>
      <c r="O156">
        <v>0</v>
      </c>
      <c r="P156">
        <v>0</v>
      </c>
      <c r="Q156" s="7">
        <f>SUM(matriceresult[[#This Row],[Abstract]:[Title]])</f>
        <v>1</v>
      </c>
      <c r="S156" s="1" t="s">
        <v>1750</v>
      </c>
      <c r="T156">
        <f>matriceresult[[#This Row],[Abstract]]/matriceresult[[#This Row],[TOTAL]]</f>
        <v>0</v>
      </c>
      <c r="U156">
        <f>matriceresult[[#This Row],[Acknowledgments]]/matriceresult[[#This Row],[TOTAL]]</f>
        <v>0</v>
      </c>
      <c r="V156">
        <f>matriceresult[[#This Row],[Article (No section provide)]]/matriceresult[[#This Row],[TOTAL]]</f>
        <v>0</v>
      </c>
      <c r="W156">
        <f>matriceresult[[#This Row],[Case study]]/matriceresult[[#This Row],[TOTAL]]</f>
        <v>0</v>
      </c>
      <c r="X156">
        <f>matriceresult[[#This Row],[Conclusion]]/matriceresult[[#This Row],[TOTAL]]</f>
        <v>0</v>
      </c>
      <c r="Y156">
        <f>matriceresult[[#This Row],[Discussion]]/matriceresult[[#This Row],[TOTAL]]</f>
        <v>0</v>
      </c>
      <c r="Z156">
        <f>matriceresult[[#This Row],[Figure]]/matriceresult[[#This Row],[TOTAL]]</f>
        <v>0</v>
      </c>
      <c r="AA156">
        <f>matriceresult[[#This Row],[Introduction]]/matriceresult[[#This Row],[TOTAL]]</f>
        <v>0</v>
      </c>
      <c r="AB156">
        <f>matriceresult[[#This Row],[Methods]]/matriceresult[[#This Row],[TOTAL]]</f>
        <v>0</v>
      </c>
      <c r="AC156">
        <f>matriceresult[[#This Row],[Results]]/matriceresult[[#This Row],[TOTAL]]</f>
        <v>1</v>
      </c>
      <c r="AD156">
        <f>matriceresult[[#This Row],[Supplementary material]]/matriceresult[[#This Row],[TOTAL]]</f>
        <v>0</v>
      </c>
      <c r="AE156">
        <f>matriceresult[[#This Row],[Title]]/matriceresult[[#This Row],[TOTAL]]</f>
        <v>0</v>
      </c>
      <c r="AF156" s="15">
        <f>SUM(matriceresult_PERCENTAGE[[#This Row],[Abstract]:[Title]])</f>
        <v>1</v>
      </c>
    </row>
    <row r="157" spans="1:32" x14ac:dyDescent="0.25">
      <c r="A157" s="1" t="s">
        <v>1186</v>
      </c>
      <c r="B157" s="1" t="s">
        <v>123</v>
      </c>
      <c r="D157" s="1" t="s">
        <v>1755</v>
      </c>
      <c r="E157">
        <v>0</v>
      </c>
      <c r="F157">
        <v>0</v>
      </c>
      <c r="G157">
        <v>0</v>
      </c>
      <c r="H157">
        <v>0</v>
      </c>
      <c r="I157">
        <v>0</v>
      </c>
      <c r="J157">
        <v>0</v>
      </c>
      <c r="K157">
        <v>0</v>
      </c>
      <c r="L157">
        <v>0</v>
      </c>
      <c r="M157">
        <v>0</v>
      </c>
      <c r="N157">
        <v>3</v>
      </c>
      <c r="O157">
        <v>0</v>
      </c>
      <c r="P157">
        <v>0</v>
      </c>
      <c r="Q157" s="7">
        <f>SUM(matriceresult[[#This Row],[Abstract]:[Title]])</f>
        <v>3</v>
      </c>
      <c r="S157" s="1" t="s">
        <v>1755</v>
      </c>
      <c r="T157">
        <f>matriceresult[[#This Row],[Abstract]]/matriceresult[[#This Row],[TOTAL]]</f>
        <v>0</v>
      </c>
      <c r="U157">
        <f>matriceresult[[#This Row],[Acknowledgments]]/matriceresult[[#This Row],[TOTAL]]</f>
        <v>0</v>
      </c>
      <c r="V157">
        <f>matriceresult[[#This Row],[Article (No section provide)]]/matriceresult[[#This Row],[TOTAL]]</f>
        <v>0</v>
      </c>
      <c r="W157">
        <f>matriceresult[[#This Row],[Case study]]/matriceresult[[#This Row],[TOTAL]]</f>
        <v>0</v>
      </c>
      <c r="X157">
        <f>matriceresult[[#This Row],[Conclusion]]/matriceresult[[#This Row],[TOTAL]]</f>
        <v>0</v>
      </c>
      <c r="Y157">
        <f>matriceresult[[#This Row],[Discussion]]/matriceresult[[#This Row],[TOTAL]]</f>
        <v>0</v>
      </c>
      <c r="Z157">
        <f>matriceresult[[#This Row],[Figure]]/matriceresult[[#This Row],[TOTAL]]</f>
        <v>0</v>
      </c>
      <c r="AA157">
        <f>matriceresult[[#This Row],[Introduction]]/matriceresult[[#This Row],[TOTAL]]</f>
        <v>0</v>
      </c>
      <c r="AB157">
        <f>matriceresult[[#This Row],[Methods]]/matriceresult[[#This Row],[TOTAL]]</f>
        <v>0</v>
      </c>
      <c r="AC157">
        <f>matriceresult[[#This Row],[Results]]/matriceresult[[#This Row],[TOTAL]]</f>
        <v>1</v>
      </c>
      <c r="AD157">
        <f>matriceresult[[#This Row],[Supplementary material]]/matriceresult[[#This Row],[TOTAL]]</f>
        <v>0</v>
      </c>
      <c r="AE157">
        <f>matriceresult[[#This Row],[Title]]/matriceresult[[#This Row],[TOTAL]]</f>
        <v>0</v>
      </c>
      <c r="AF157" s="15">
        <f>SUM(matriceresult_PERCENTAGE[[#This Row],[Abstract]:[Title]])</f>
        <v>1</v>
      </c>
    </row>
    <row r="158" spans="1:32" x14ac:dyDescent="0.25">
      <c r="A158" s="1" t="s">
        <v>1186</v>
      </c>
      <c r="B158" s="1" t="s">
        <v>123</v>
      </c>
      <c r="D158" s="1" t="s">
        <v>2620</v>
      </c>
      <c r="E158">
        <v>0</v>
      </c>
      <c r="F158">
        <v>0</v>
      </c>
      <c r="G158">
        <v>0</v>
      </c>
      <c r="H158">
        <v>0</v>
      </c>
      <c r="I158">
        <v>0</v>
      </c>
      <c r="J158">
        <v>0</v>
      </c>
      <c r="K158">
        <v>0</v>
      </c>
      <c r="L158">
        <v>0</v>
      </c>
      <c r="M158">
        <v>6</v>
      </c>
      <c r="N158">
        <v>0</v>
      </c>
      <c r="O158">
        <v>0</v>
      </c>
      <c r="P158">
        <v>0</v>
      </c>
      <c r="Q158" s="7">
        <f>SUM(matriceresult[[#This Row],[Abstract]:[Title]])</f>
        <v>6</v>
      </c>
      <c r="S158" s="1" t="s">
        <v>2620</v>
      </c>
      <c r="T158">
        <f>matriceresult[[#This Row],[Abstract]]/matriceresult[[#This Row],[TOTAL]]</f>
        <v>0</v>
      </c>
      <c r="U158">
        <f>matriceresult[[#This Row],[Acknowledgments]]/matriceresult[[#This Row],[TOTAL]]</f>
        <v>0</v>
      </c>
      <c r="V158">
        <f>matriceresult[[#This Row],[Article (No section provide)]]/matriceresult[[#This Row],[TOTAL]]</f>
        <v>0</v>
      </c>
      <c r="W158">
        <f>matriceresult[[#This Row],[Case study]]/matriceresult[[#This Row],[TOTAL]]</f>
        <v>0</v>
      </c>
      <c r="X158">
        <f>matriceresult[[#This Row],[Conclusion]]/matriceresult[[#This Row],[TOTAL]]</f>
        <v>0</v>
      </c>
      <c r="Y158">
        <f>matriceresult[[#This Row],[Discussion]]/matriceresult[[#This Row],[TOTAL]]</f>
        <v>0</v>
      </c>
      <c r="Z158">
        <f>matriceresult[[#This Row],[Figure]]/matriceresult[[#This Row],[TOTAL]]</f>
        <v>0</v>
      </c>
      <c r="AA158">
        <f>matriceresult[[#This Row],[Introduction]]/matriceresult[[#This Row],[TOTAL]]</f>
        <v>0</v>
      </c>
      <c r="AB158">
        <f>matriceresult[[#This Row],[Methods]]/matriceresult[[#This Row],[TOTAL]]</f>
        <v>1</v>
      </c>
      <c r="AC158">
        <f>matriceresult[[#This Row],[Results]]/matriceresult[[#This Row],[TOTAL]]</f>
        <v>0</v>
      </c>
      <c r="AD158">
        <f>matriceresult[[#This Row],[Supplementary material]]/matriceresult[[#This Row],[TOTAL]]</f>
        <v>0</v>
      </c>
      <c r="AE158">
        <f>matriceresult[[#This Row],[Title]]/matriceresult[[#This Row],[TOTAL]]</f>
        <v>0</v>
      </c>
      <c r="AF158" s="15">
        <f>SUM(matriceresult_PERCENTAGE[[#This Row],[Abstract]:[Title]])</f>
        <v>1</v>
      </c>
    </row>
    <row r="159" spans="1:32" x14ac:dyDescent="0.25">
      <c r="A159" s="1" t="s">
        <v>573</v>
      </c>
      <c r="B159" s="1" t="s">
        <v>11</v>
      </c>
      <c r="D159" s="1" t="s">
        <v>1767</v>
      </c>
      <c r="E159">
        <v>0</v>
      </c>
      <c r="F159">
        <v>0</v>
      </c>
      <c r="G159">
        <v>0</v>
      </c>
      <c r="H159">
        <v>0</v>
      </c>
      <c r="I159">
        <v>0</v>
      </c>
      <c r="J159">
        <v>0</v>
      </c>
      <c r="K159">
        <v>0</v>
      </c>
      <c r="L159">
        <v>0</v>
      </c>
      <c r="M159">
        <v>3</v>
      </c>
      <c r="N159">
        <v>0</v>
      </c>
      <c r="O159">
        <v>0</v>
      </c>
      <c r="P159">
        <v>0</v>
      </c>
      <c r="Q159" s="7">
        <f>SUM(matriceresult[[#This Row],[Abstract]:[Title]])</f>
        <v>3</v>
      </c>
      <c r="S159" s="1" t="s">
        <v>1767</v>
      </c>
      <c r="T159">
        <f>matriceresult[[#This Row],[Abstract]]/matriceresult[[#This Row],[TOTAL]]</f>
        <v>0</v>
      </c>
      <c r="U159">
        <f>matriceresult[[#This Row],[Acknowledgments]]/matriceresult[[#This Row],[TOTAL]]</f>
        <v>0</v>
      </c>
      <c r="V159">
        <f>matriceresult[[#This Row],[Article (No section provide)]]/matriceresult[[#This Row],[TOTAL]]</f>
        <v>0</v>
      </c>
      <c r="W159">
        <f>matriceresult[[#This Row],[Case study]]/matriceresult[[#This Row],[TOTAL]]</f>
        <v>0</v>
      </c>
      <c r="X159">
        <f>matriceresult[[#This Row],[Conclusion]]/matriceresult[[#This Row],[TOTAL]]</f>
        <v>0</v>
      </c>
      <c r="Y159">
        <f>matriceresult[[#This Row],[Discussion]]/matriceresult[[#This Row],[TOTAL]]</f>
        <v>0</v>
      </c>
      <c r="Z159">
        <f>matriceresult[[#This Row],[Figure]]/matriceresult[[#This Row],[TOTAL]]</f>
        <v>0</v>
      </c>
      <c r="AA159">
        <f>matriceresult[[#This Row],[Introduction]]/matriceresult[[#This Row],[TOTAL]]</f>
        <v>0</v>
      </c>
      <c r="AB159">
        <f>matriceresult[[#This Row],[Methods]]/matriceresult[[#This Row],[TOTAL]]</f>
        <v>1</v>
      </c>
      <c r="AC159">
        <f>matriceresult[[#This Row],[Results]]/matriceresult[[#This Row],[TOTAL]]</f>
        <v>0</v>
      </c>
      <c r="AD159">
        <f>matriceresult[[#This Row],[Supplementary material]]/matriceresult[[#This Row],[TOTAL]]</f>
        <v>0</v>
      </c>
      <c r="AE159">
        <f>matriceresult[[#This Row],[Title]]/matriceresult[[#This Row],[TOTAL]]</f>
        <v>0</v>
      </c>
      <c r="AF159" s="15">
        <f>SUM(matriceresult_PERCENTAGE[[#This Row],[Abstract]:[Title]])</f>
        <v>1</v>
      </c>
    </row>
    <row r="160" spans="1:32" x14ac:dyDescent="0.25">
      <c r="A160" s="1" t="s">
        <v>577</v>
      </c>
      <c r="B160" s="1" t="s">
        <v>11</v>
      </c>
      <c r="D160" s="1" t="s">
        <v>2632</v>
      </c>
      <c r="E160">
        <v>0</v>
      </c>
      <c r="F160">
        <v>0</v>
      </c>
      <c r="G160">
        <v>0</v>
      </c>
      <c r="H160">
        <v>0</v>
      </c>
      <c r="I160">
        <v>0</v>
      </c>
      <c r="J160">
        <v>0</v>
      </c>
      <c r="K160">
        <v>0</v>
      </c>
      <c r="L160">
        <v>0</v>
      </c>
      <c r="M160">
        <v>1</v>
      </c>
      <c r="N160">
        <v>0</v>
      </c>
      <c r="O160">
        <v>0</v>
      </c>
      <c r="P160">
        <v>0</v>
      </c>
      <c r="Q160" s="7">
        <f>SUM(matriceresult[[#This Row],[Abstract]:[Title]])</f>
        <v>1</v>
      </c>
      <c r="S160" s="1" t="s">
        <v>2632</v>
      </c>
      <c r="T160">
        <f>matriceresult[[#This Row],[Abstract]]/matriceresult[[#This Row],[TOTAL]]</f>
        <v>0</v>
      </c>
      <c r="U160">
        <f>matriceresult[[#This Row],[Acknowledgments]]/matriceresult[[#This Row],[TOTAL]]</f>
        <v>0</v>
      </c>
      <c r="V160">
        <f>matriceresult[[#This Row],[Article (No section provide)]]/matriceresult[[#This Row],[TOTAL]]</f>
        <v>0</v>
      </c>
      <c r="W160">
        <f>matriceresult[[#This Row],[Case study]]/matriceresult[[#This Row],[TOTAL]]</f>
        <v>0</v>
      </c>
      <c r="X160">
        <f>matriceresult[[#This Row],[Conclusion]]/matriceresult[[#This Row],[TOTAL]]</f>
        <v>0</v>
      </c>
      <c r="Y160">
        <f>matriceresult[[#This Row],[Discussion]]/matriceresult[[#This Row],[TOTAL]]</f>
        <v>0</v>
      </c>
      <c r="Z160">
        <f>matriceresult[[#This Row],[Figure]]/matriceresult[[#This Row],[TOTAL]]</f>
        <v>0</v>
      </c>
      <c r="AA160">
        <f>matriceresult[[#This Row],[Introduction]]/matriceresult[[#This Row],[TOTAL]]</f>
        <v>0</v>
      </c>
      <c r="AB160">
        <f>matriceresult[[#This Row],[Methods]]/matriceresult[[#This Row],[TOTAL]]</f>
        <v>1</v>
      </c>
      <c r="AC160">
        <f>matriceresult[[#This Row],[Results]]/matriceresult[[#This Row],[TOTAL]]</f>
        <v>0</v>
      </c>
      <c r="AD160">
        <f>matriceresult[[#This Row],[Supplementary material]]/matriceresult[[#This Row],[TOTAL]]</f>
        <v>0</v>
      </c>
      <c r="AE160">
        <f>matriceresult[[#This Row],[Title]]/matriceresult[[#This Row],[TOTAL]]</f>
        <v>0</v>
      </c>
      <c r="AF160" s="15">
        <f>SUM(matriceresult_PERCENTAGE[[#This Row],[Abstract]:[Title]])</f>
        <v>1</v>
      </c>
    </row>
    <row r="161" spans="1:32" x14ac:dyDescent="0.25">
      <c r="A161" s="1" t="s">
        <v>83</v>
      </c>
      <c r="B161" s="1" t="s">
        <v>4</v>
      </c>
      <c r="D161" s="1" t="s">
        <v>2637</v>
      </c>
      <c r="E161">
        <v>0</v>
      </c>
      <c r="F161">
        <v>0</v>
      </c>
      <c r="G161">
        <v>0</v>
      </c>
      <c r="H161">
        <v>0</v>
      </c>
      <c r="I161">
        <v>0</v>
      </c>
      <c r="J161">
        <v>0</v>
      </c>
      <c r="K161">
        <v>0</v>
      </c>
      <c r="L161">
        <v>0</v>
      </c>
      <c r="M161">
        <v>0</v>
      </c>
      <c r="N161">
        <v>2</v>
      </c>
      <c r="O161">
        <v>0</v>
      </c>
      <c r="P161">
        <v>0</v>
      </c>
      <c r="Q161" s="7">
        <f>SUM(matriceresult[[#This Row],[Abstract]:[Title]])</f>
        <v>2</v>
      </c>
      <c r="S161" s="1" t="s">
        <v>2637</v>
      </c>
      <c r="T161">
        <f>matriceresult[[#This Row],[Abstract]]/matriceresult[[#This Row],[TOTAL]]</f>
        <v>0</v>
      </c>
      <c r="U161">
        <f>matriceresult[[#This Row],[Acknowledgments]]/matriceresult[[#This Row],[TOTAL]]</f>
        <v>0</v>
      </c>
      <c r="V161">
        <f>matriceresult[[#This Row],[Article (No section provide)]]/matriceresult[[#This Row],[TOTAL]]</f>
        <v>0</v>
      </c>
      <c r="W161">
        <f>matriceresult[[#This Row],[Case study]]/matriceresult[[#This Row],[TOTAL]]</f>
        <v>0</v>
      </c>
      <c r="X161">
        <f>matriceresult[[#This Row],[Conclusion]]/matriceresult[[#This Row],[TOTAL]]</f>
        <v>0</v>
      </c>
      <c r="Y161">
        <f>matriceresult[[#This Row],[Discussion]]/matriceresult[[#This Row],[TOTAL]]</f>
        <v>0</v>
      </c>
      <c r="Z161">
        <f>matriceresult[[#This Row],[Figure]]/matriceresult[[#This Row],[TOTAL]]</f>
        <v>0</v>
      </c>
      <c r="AA161">
        <f>matriceresult[[#This Row],[Introduction]]/matriceresult[[#This Row],[TOTAL]]</f>
        <v>0</v>
      </c>
      <c r="AB161">
        <f>matriceresult[[#This Row],[Methods]]/matriceresult[[#This Row],[TOTAL]]</f>
        <v>0</v>
      </c>
      <c r="AC161">
        <f>matriceresult[[#This Row],[Results]]/matriceresult[[#This Row],[TOTAL]]</f>
        <v>1</v>
      </c>
      <c r="AD161">
        <f>matriceresult[[#This Row],[Supplementary material]]/matriceresult[[#This Row],[TOTAL]]</f>
        <v>0</v>
      </c>
      <c r="AE161">
        <f>matriceresult[[#This Row],[Title]]/matriceresult[[#This Row],[TOTAL]]</f>
        <v>0</v>
      </c>
      <c r="AF161" s="15">
        <f>SUM(matriceresult_PERCENTAGE[[#This Row],[Abstract]:[Title]])</f>
        <v>1</v>
      </c>
    </row>
    <row r="162" spans="1:32" x14ac:dyDescent="0.25">
      <c r="A162" s="1" t="s">
        <v>2134</v>
      </c>
      <c r="B162" s="1" t="s">
        <v>19</v>
      </c>
      <c r="D162" s="1" t="s">
        <v>909</v>
      </c>
      <c r="E162">
        <v>0</v>
      </c>
      <c r="F162">
        <v>0</v>
      </c>
      <c r="G162">
        <v>0</v>
      </c>
      <c r="H162">
        <v>0</v>
      </c>
      <c r="I162">
        <v>0</v>
      </c>
      <c r="J162">
        <v>0</v>
      </c>
      <c r="K162">
        <v>0</v>
      </c>
      <c r="L162">
        <v>0</v>
      </c>
      <c r="M162">
        <v>1</v>
      </c>
      <c r="N162">
        <v>0</v>
      </c>
      <c r="O162">
        <v>0</v>
      </c>
      <c r="P162">
        <v>0</v>
      </c>
      <c r="Q162" s="7">
        <f>SUM(matriceresult[[#This Row],[Abstract]:[Title]])</f>
        <v>1</v>
      </c>
      <c r="S162" s="1" t="s">
        <v>909</v>
      </c>
      <c r="T162">
        <f>matriceresult[[#This Row],[Abstract]]/matriceresult[[#This Row],[TOTAL]]</f>
        <v>0</v>
      </c>
      <c r="U162">
        <f>matriceresult[[#This Row],[Acknowledgments]]/matriceresult[[#This Row],[TOTAL]]</f>
        <v>0</v>
      </c>
      <c r="V162">
        <f>matriceresult[[#This Row],[Article (No section provide)]]/matriceresult[[#This Row],[TOTAL]]</f>
        <v>0</v>
      </c>
      <c r="W162">
        <f>matriceresult[[#This Row],[Case study]]/matriceresult[[#This Row],[TOTAL]]</f>
        <v>0</v>
      </c>
      <c r="X162">
        <f>matriceresult[[#This Row],[Conclusion]]/matriceresult[[#This Row],[TOTAL]]</f>
        <v>0</v>
      </c>
      <c r="Y162">
        <f>matriceresult[[#This Row],[Discussion]]/matriceresult[[#This Row],[TOTAL]]</f>
        <v>0</v>
      </c>
      <c r="Z162">
        <f>matriceresult[[#This Row],[Figure]]/matriceresult[[#This Row],[TOTAL]]</f>
        <v>0</v>
      </c>
      <c r="AA162">
        <f>matriceresult[[#This Row],[Introduction]]/matriceresult[[#This Row],[TOTAL]]</f>
        <v>0</v>
      </c>
      <c r="AB162">
        <f>matriceresult[[#This Row],[Methods]]/matriceresult[[#This Row],[TOTAL]]</f>
        <v>1</v>
      </c>
      <c r="AC162">
        <f>matriceresult[[#This Row],[Results]]/matriceresult[[#This Row],[TOTAL]]</f>
        <v>0</v>
      </c>
      <c r="AD162">
        <f>matriceresult[[#This Row],[Supplementary material]]/matriceresult[[#This Row],[TOTAL]]</f>
        <v>0</v>
      </c>
      <c r="AE162">
        <f>matriceresult[[#This Row],[Title]]/matriceresult[[#This Row],[TOTAL]]</f>
        <v>0</v>
      </c>
      <c r="AF162" s="15">
        <f>SUM(matriceresult_PERCENTAGE[[#This Row],[Abstract]:[Title]])</f>
        <v>1</v>
      </c>
    </row>
    <row r="163" spans="1:32" x14ac:dyDescent="0.25">
      <c r="A163" s="1" t="s">
        <v>2134</v>
      </c>
      <c r="B163" s="1" t="s">
        <v>11</v>
      </c>
      <c r="D163" s="1" t="s">
        <v>210</v>
      </c>
      <c r="E163">
        <v>0</v>
      </c>
      <c r="F163">
        <v>0</v>
      </c>
      <c r="G163">
        <v>0</v>
      </c>
      <c r="H163">
        <v>0</v>
      </c>
      <c r="I163">
        <v>0</v>
      </c>
      <c r="J163">
        <v>1</v>
      </c>
      <c r="K163">
        <v>0</v>
      </c>
      <c r="L163">
        <v>0</v>
      </c>
      <c r="M163">
        <v>0</v>
      </c>
      <c r="N163">
        <v>9</v>
      </c>
      <c r="O163">
        <v>0</v>
      </c>
      <c r="P163">
        <v>0</v>
      </c>
      <c r="Q163" s="7">
        <f>SUM(matriceresult[[#This Row],[Abstract]:[Title]])</f>
        <v>10</v>
      </c>
      <c r="S163" s="1" t="s">
        <v>210</v>
      </c>
      <c r="T163">
        <f>matriceresult[[#This Row],[Abstract]]/matriceresult[[#This Row],[TOTAL]]</f>
        <v>0</v>
      </c>
      <c r="U163">
        <f>matriceresult[[#This Row],[Acknowledgments]]/matriceresult[[#This Row],[TOTAL]]</f>
        <v>0</v>
      </c>
      <c r="V163">
        <f>matriceresult[[#This Row],[Article (No section provide)]]/matriceresult[[#This Row],[TOTAL]]</f>
        <v>0</v>
      </c>
      <c r="W163">
        <f>matriceresult[[#This Row],[Case study]]/matriceresult[[#This Row],[TOTAL]]</f>
        <v>0</v>
      </c>
      <c r="X163">
        <f>matriceresult[[#This Row],[Conclusion]]/matriceresult[[#This Row],[TOTAL]]</f>
        <v>0</v>
      </c>
      <c r="Y163">
        <f>matriceresult[[#This Row],[Discussion]]/matriceresult[[#This Row],[TOTAL]]</f>
        <v>0.1</v>
      </c>
      <c r="Z163">
        <f>matriceresult[[#This Row],[Figure]]/matriceresult[[#This Row],[TOTAL]]</f>
        <v>0</v>
      </c>
      <c r="AA163">
        <f>matriceresult[[#This Row],[Introduction]]/matriceresult[[#This Row],[TOTAL]]</f>
        <v>0</v>
      </c>
      <c r="AB163">
        <f>matriceresult[[#This Row],[Methods]]/matriceresult[[#This Row],[TOTAL]]</f>
        <v>0</v>
      </c>
      <c r="AC163">
        <f>matriceresult[[#This Row],[Results]]/matriceresult[[#This Row],[TOTAL]]</f>
        <v>0.9</v>
      </c>
      <c r="AD163">
        <f>matriceresult[[#This Row],[Supplementary material]]/matriceresult[[#This Row],[TOTAL]]</f>
        <v>0</v>
      </c>
      <c r="AE163">
        <f>matriceresult[[#This Row],[Title]]/matriceresult[[#This Row],[TOTAL]]</f>
        <v>0</v>
      </c>
      <c r="AF163" s="15">
        <f>SUM(matriceresult_PERCENTAGE[[#This Row],[Abstract]:[Title]])</f>
        <v>1</v>
      </c>
    </row>
    <row r="164" spans="1:32" x14ac:dyDescent="0.25">
      <c r="A164" s="1" t="s">
        <v>2134</v>
      </c>
      <c r="B164" s="1" t="s">
        <v>11</v>
      </c>
      <c r="D164" s="1" t="s">
        <v>1787</v>
      </c>
      <c r="E164">
        <v>0</v>
      </c>
      <c r="F164">
        <v>0</v>
      </c>
      <c r="G164">
        <v>0</v>
      </c>
      <c r="H164">
        <v>0</v>
      </c>
      <c r="I164">
        <v>0</v>
      </c>
      <c r="J164">
        <v>0</v>
      </c>
      <c r="K164">
        <v>0</v>
      </c>
      <c r="L164">
        <v>0</v>
      </c>
      <c r="M164">
        <v>1</v>
      </c>
      <c r="N164">
        <v>0</v>
      </c>
      <c r="O164">
        <v>0</v>
      </c>
      <c r="P164">
        <v>0</v>
      </c>
      <c r="Q164" s="7">
        <f>SUM(matriceresult[[#This Row],[Abstract]:[Title]])</f>
        <v>1</v>
      </c>
      <c r="S164" s="1" t="s">
        <v>1787</v>
      </c>
      <c r="T164">
        <f>matriceresult[[#This Row],[Abstract]]/matriceresult[[#This Row],[TOTAL]]</f>
        <v>0</v>
      </c>
      <c r="U164">
        <f>matriceresult[[#This Row],[Acknowledgments]]/matriceresult[[#This Row],[TOTAL]]</f>
        <v>0</v>
      </c>
      <c r="V164">
        <f>matriceresult[[#This Row],[Article (No section provide)]]/matriceresult[[#This Row],[TOTAL]]</f>
        <v>0</v>
      </c>
      <c r="W164">
        <f>matriceresult[[#This Row],[Case study]]/matriceresult[[#This Row],[TOTAL]]</f>
        <v>0</v>
      </c>
      <c r="X164">
        <f>matriceresult[[#This Row],[Conclusion]]/matriceresult[[#This Row],[TOTAL]]</f>
        <v>0</v>
      </c>
      <c r="Y164">
        <f>matriceresult[[#This Row],[Discussion]]/matriceresult[[#This Row],[TOTAL]]</f>
        <v>0</v>
      </c>
      <c r="Z164">
        <f>matriceresult[[#This Row],[Figure]]/matriceresult[[#This Row],[TOTAL]]</f>
        <v>0</v>
      </c>
      <c r="AA164">
        <f>matriceresult[[#This Row],[Introduction]]/matriceresult[[#This Row],[TOTAL]]</f>
        <v>0</v>
      </c>
      <c r="AB164">
        <f>matriceresult[[#This Row],[Methods]]/matriceresult[[#This Row],[TOTAL]]</f>
        <v>1</v>
      </c>
      <c r="AC164">
        <f>matriceresult[[#This Row],[Results]]/matriceresult[[#This Row],[TOTAL]]</f>
        <v>0</v>
      </c>
      <c r="AD164">
        <f>matriceresult[[#This Row],[Supplementary material]]/matriceresult[[#This Row],[TOTAL]]</f>
        <v>0</v>
      </c>
      <c r="AE164">
        <f>matriceresult[[#This Row],[Title]]/matriceresult[[#This Row],[TOTAL]]</f>
        <v>0</v>
      </c>
      <c r="AF164" s="15">
        <f>SUM(matriceresult_PERCENTAGE[[#This Row],[Abstract]:[Title]])</f>
        <v>1</v>
      </c>
    </row>
    <row r="165" spans="1:32" x14ac:dyDescent="0.25">
      <c r="A165" s="1" t="s">
        <v>87</v>
      </c>
      <c r="B165" s="1" t="s">
        <v>19</v>
      </c>
      <c r="D165" s="1" t="s">
        <v>2643</v>
      </c>
      <c r="E165">
        <v>0</v>
      </c>
      <c r="F165">
        <v>0</v>
      </c>
      <c r="G165">
        <v>0</v>
      </c>
      <c r="H165">
        <v>0</v>
      </c>
      <c r="I165">
        <v>0</v>
      </c>
      <c r="J165">
        <v>0</v>
      </c>
      <c r="K165">
        <v>1</v>
      </c>
      <c r="L165">
        <v>0</v>
      </c>
      <c r="M165">
        <v>0</v>
      </c>
      <c r="N165">
        <v>0</v>
      </c>
      <c r="O165">
        <v>0</v>
      </c>
      <c r="P165">
        <v>0</v>
      </c>
      <c r="Q165" s="7">
        <f>SUM(matriceresult[[#This Row],[Abstract]:[Title]])</f>
        <v>1</v>
      </c>
      <c r="S165" s="1" t="s">
        <v>2643</v>
      </c>
      <c r="T165">
        <f>matriceresult[[#This Row],[Abstract]]/matriceresult[[#This Row],[TOTAL]]</f>
        <v>0</v>
      </c>
      <c r="U165">
        <f>matriceresult[[#This Row],[Acknowledgments]]/matriceresult[[#This Row],[TOTAL]]</f>
        <v>0</v>
      </c>
      <c r="V165">
        <f>matriceresult[[#This Row],[Article (No section provide)]]/matriceresult[[#This Row],[TOTAL]]</f>
        <v>0</v>
      </c>
      <c r="W165">
        <f>matriceresult[[#This Row],[Case study]]/matriceresult[[#This Row],[TOTAL]]</f>
        <v>0</v>
      </c>
      <c r="X165">
        <f>matriceresult[[#This Row],[Conclusion]]/matriceresult[[#This Row],[TOTAL]]</f>
        <v>0</v>
      </c>
      <c r="Y165">
        <f>matriceresult[[#This Row],[Discussion]]/matriceresult[[#This Row],[TOTAL]]</f>
        <v>0</v>
      </c>
      <c r="Z165">
        <f>matriceresult[[#This Row],[Figure]]/matriceresult[[#This Row],[TOTAL]]</f>
        <v>1</v>
      </c>
      <c r="AA165">
        <f>matriceresult[[#This Row],[Introduction]]/matriceresult[[#This Row],[TOTAL]]</f>
        <v>0</v>
      </c>
      <c r="AB165">
        <f>matriceresult[[#This Row],[Methods]]/matriceresult[[#This Row],[TOTAL]]</f>
        <v>0</v>
      </c>
      <c r="AC165">
        <f>matriceresult[[#This Row],[Results]]/matriceresult[[#This Row],[TOTAL]]</f>
        <v>0</v>
      </c>
      <c r="AD165">
        <f>matriceresult[[#This Row],[Supplementary material]]/matriceresult[[#This Row],[TOTAL]]</f>
        <v>0</v>
      </c>
      <c r="AE165">
        <f>matriceresult[[#This Row],[Title]]/matriceresult[[#This Row],[TOTAL]]</f>
        <v>0</v>
      </c>
      <c r="AF165" s="15">
        <f>SUM(matriceresult_PERCENTAGE[[#This Row],[Abstract]:[Title]])</f>
        <v>1</v>
      </c>
    </row>
    <row r="166" spans="1:32" x14ac:dyDescent="0.25">
      <c r="A166" s="1" t="s">
        <v>87</v>
      </c>
      <c r="B166" s="1" t="s">
        <v>19</v>
      </c>
      <c r="D166" s="1" t="s">
        <v>2648</v>
      </c>
      <c r="E166">
        <v>0</v>
      </c>
      <c r="F166">
        <v>0</v>
      </c>
      <c r="G166">
        <v>0</v>
      </c>
      <c r="H166">
        <v>0</v>
      </c>
      <c r="I166">
        <v>0</v>
      </c>
      <c r="J166">
        <v>0</v>
      </c>
      <c r="K166">
        <v>0</v>
      </c>
      <c r="L166">
        <v>0</v>
      </c>
      <c r="M166">
        <v>2</v>
      </c>
      <c r="N166">
        <v>0</v>
      </c>
      <c r="O166">
        <v>0</v>
      </c>
      <c r="P166">
        <v>0</v>
      </c>
      <c r="Q166" s="7">
        <f>SUM(matriceresult[[#This Row],[Abstract]:[Title]])</f>
        <v>2</v>
      </c>
      <c r="S166" s="1" t="s">
        <v>2648</v>
      </c>
      <c r="T166">
        <f>matriceresult[[#This Row],[Abstract]]/matriceresult[[#This Row],[TOTAL]]</f>
        <v>0</v>
      </c>
      <c r="U166">
        <f>matriceresult[[#This Row],[Acknowledgments]]/matriceresult[[#This Row],[TOTAL]]</f>
        <v>0</v>
      </c>
      <c r="V166">
        <f>matriceresult[[#This Row],[Article (No section provide)]]/matriceresult[[#This Row],[TOTAL]]</f>
        <v>0</v>
      </c>
      <c r="W166">
        <f>matriceresult[[#This Row],[Case study]]/matriceresult[[#This Row],[TOTAL]]</f>
        <v>0</v>
      </c>
      <c r="X166">
        <f>matriceresult[[#This Row],[Conclusion]]/matriceresult[[#This Row],[TOTAL]]</f>
        <v>0</v>
      </c>
      <c r="Y166">
        <f>matriceresult[[#This Row],[Discussion]]/matriceresult[[#This Row],[TOTAL]]</f>
        <v>0</v>
      </c>
      <c r="Z166">
        <f>matriceresult[[#This Row],[Figure]]/matriceresult[[#This Row],[TOTAL]]</f>
        <v>0</v>
      </c>
      <c r="AA166">
        <f>matriceresult[[#This Row],[Introduction]]/matriceresult[[#This Row],[TOTAL]]</f>
        <v>0</v>
      </c>
      <c r="AB166">
        <f>matriceresult[[#This Row],[Methods]]/matriceresult[[#This Row],[TOTAL]]</f>
        <v>1</v>
      </c>
      <c r="AC166">
        <f>matriceresult[[#This Row],[Results]]/matriceresult[[#This Row],[TOTAL]]</f>
        <v>0</v>
      </c>
      <c r="AD166">
        <f>matriceresult[[#This Row],[Supplementary material]]/matriceresult[[#This Row],[TOTAL]]</f>
        <v>0</v>
      </c>
      <c r="AE166">
        <f>matriceresult[[#This Row],[Title]]/matriceresult[[#This Row],[TOTAL]]</f>
        <v>0</v>
      </c>
      <c r="AF166" s="15">
        <f>SUM(matriceresult_PERCENTAGE[[#This Row],[Abstract]:[Title]])</f>
        <v>1</v>
      </c>
    </row>
    <row r="167" spans="1:32" x14ac:dyDescent="0.25">
      <c r="A167" s="1" t="s">
        <v>87</v>
      </c>
      <c r="B167" s="1" t="s">
        <v>19</v>
      </c>
      <c r="D167" s="1" t="s">
        <v>2654</v>
      </c>
      <c r="E167">
        <v>0</v>
      </c>
      <c r="F167">
        <v>0</v>
      </c>
      <c r="G167">
        <v>0</v>
      </c>
      <c r="H167">
        <v>0</v>
      </c>
      <c r="I167">
        <v>0</v>
      </c>
      <c r="J167">
        <v>0</v>
      </c>
      <c r="K167">
        <v>0</v>
      </c>
      <c r="L167">
        <v>0</v>
      </c>
      <c r="M167">
        <v>0</v>
      </c>
      <c r="N167">
        <v>1</v>
      </c>
      <c r="O167">
        <v>0</v>
      </c>
      <c r="P167">
        <v>0</v>
      </c>
      <c r="Q167" s="7">
        <f>SUM(matriceresult[[#This Row],[Abstract]:[Title]])</f>
        <v>1</v>
      </c>
      <c r="S167" s="1" t="s">
        <v>2654</v>
      </c>
      <c r="T167">
        <f>matriceresult[[#This Row],[Abstract]]/matriceresult[[#This Row],[TOTAL]]</f>
        <v>0</v>
      </c>
      <c r="U167">
        <f>matriceresult[[#This Row],[Acknowledgments]]/matriceresult[[#This Row],[TOTAL]]</f>
        <v>0</v>
      </c>
      <c r="V167">
        <f>matriceresult[[#This Row],[Article (No section provide)]]/matriceresult[[#This Row],[TOTAL]]</f>
        <v>0</v>
      </c>
      <c r="W167">
        <f>matriceresult[[#This Row],[Case study]]/matriceresult[[#This Row],[TOTAL]]</f>
        <v>0</v>
      </c>
      <c r="X167">
        <f>matriceresult[[#This Row],[Conclusion]]/matriceresult[[#This Row],[TOTAL]]</f>
        <v>0</v>
      </c>
      <c r="Y167">
        <f>matriceresult[[#This Row],[Discussion]]/matriceresult[[#This Row],[TOTAL]]</f>
        <v>0</v>
      </c>
      <c r="Z167">
        <f>matriceresult[[#This Row],[Figure]]/matriceresult[[#This Row],[TOTAL]]</f>
        <v>0</v>
      </c>
      <c r="AA167">
        <f>matriceresult[[#This Row],[Introduction]]/matriceresult[[#This Row],[TOTAL]]</f>
        <v>0</v>
      </c>
      <c r="AB167">
        <f>matriceresult[[#This Row],[Methods]]/matriceresult[[#This Row],[TOTAL]]</f>
        <v>0</v>
      </c>
      <c r="AC167">
        <f>matriceresult[[#This Row],[Results]]/matriceresult[[#This Row],[TOTAL]]</f>
        <v>1</v>
      </c>
      <c r="AD167">
        <f>matriceresult[[#This Row],[Supplementary material]]/matriceresult[[#This Row],[TOTAL]]</f>
        <v>0</v>
      </c>
      <c r="AE167">
        <f>matriceresult[[#This Row],[Title]]/matriceresult[[#This Row],[TOTAL]]</f>
        <v>0</v>
      </c>
      <c r="AF167" s="15">
        <f>SUM(matriceresult_PERCENTAGE[[#This Row],[Abstract]:[Title]])</f>
        <v>1</v>
      </c>
    </row>
    <row r="168" spans="1:32" x14ac:dyDescent="0.25">
      <c r="A168" s="1" t="s">
        <v>87</v>
      </c>
      <c r="B168" s="1" t="s">
        <v>19</v>
      </c>
      <c r="D168" s="1" t="s">
        <v>477</v>
      </c>
      <c r="E168">
        <v>0</v>
      </c>
      <c r="F168">
        <v>0</v>
      </c>
      <c r="G168">
        <v>0</v>
      </c>
      <c r="H168">
        <v>0</v>
      </c>
      <c r="I168">
        <v>0</v>
      </c>
      <c r="J168">
        <v>0</v>
      </c>
      <c r="K168">
        <v>0</v>
      </c>
      <c r="L168">
        <v>3</v>
      </c>
      <c r="M168">
        <v>0</v>
      </c>
      <c r="N168">
        <v>6</v>
      </c>
      <c r="O168">
        <v>0</v>
      </c>
      <c r="P168">
        <v>0</v>
      </c>
      <c r="Q168" s="7">
        <f>SUM(matriceresult[[#This Row],[Abstract]:[Title]])</f>
        <v>9</v>
      </c>
      <c r="S168" s="1" t="s">
        <v>477</v>
      </c>
      <c r="T168">
        <f>matriceresult[[#This Row],[Abstract]]/matriceresult[[#This Row],[TOTAL]]</f>
        <v>0</v>
      </c>
      <c r="U168">
        <f>matriceresult[[#This Row],[Acknowledgments]]/matriceresult[[#This Row],[TOTAL]]</f>
        <v>0</v>
      </c>
      <c r="V168">
        <f>matriceresult[[#This Row],[Article (No section provide)]]/matriceresult[[#This Row],[TOTAL]]</f>
        <v>0</v>
      </c>
      <c r="W168">
        <f>matriceresult[[#This Row],[Case study]]/matriceresult[[#This Row],[TOTAL]]</f>
        <v>0</v>
      </c>
      <c r="X168">
        <f>matriceresult[[#This Row],[Conclusion]]/matriceresult[[#This Row],[TOTAL]]</f>
        <v>0</v>
      </c>
      <c r="Y168">
        <f>matriceresult[[#This Row],[Discussion]]/matriceresult[[#This Row],[TOTAL]]</f>
        <v>0</v>
      </c>
      <c r="Z168">
        <f>matriceresult[[#This Row],[Figure]]/matriceresult[[#This Row],[TOTAL]]</f>
        <v>0</v>
      </c>
      <c r="AA168">
        <f>matriceresult[[#This Row],[Introduction]]/matriceresult[[#This Row],[TOTAL]]</f>
        <v>0.33333333333333331</v>
      </c>
      <c r="AB168">
        <f>matriceresult[[#This Row],[Methods]]/matriceresult[[#This Row],[TOTAL]]</f>
        <v>0</v>
      </c>
      <c r="AC168">
        <f>matriceresult[[#This Row],[Results]]/matriceresult[[#This Row],[TOTAL]]</f>
        <v>0.66666666666666663</v>
      </c>
      <c r="AD168">
        <f>matriceresult[[#This Row],[Supplementary material]]/matriceresult[[#This Row],[TOTAL]]</f>
        <v>0</v>
      </c>
      <c r="AE168">
        <f>matriceresult[[#This Row],[Title]]/matriceresult[[#This Row],[TOTAL]]</f>
        <v>0</v>
      </c>
      <c r="AF168" s="15">
        <f>SUM(matriceresult_PERCENTAGE[[#This Row],[Abstract]:[Title]])</f>
        <v>1</v>
      </c>
    </row>
    <row r="169" spans="1:32" x14ac:dyDescent="0.25">
      <c r="A169" s="1" t="s">
        <v>87</v>
      </c>
      <c r="B169" s="1" t="s">
        <v>19</v>
      </c>
      <c r="D169" s="1" t="s">
        <v>2670</v>
      </c>
      <c r="E169">
        <v>0</v>
      </c>
      <c r="F169">
        <v>0</v>
      </c>
      <c r="G169">
        <v>0</v>
      </c>
      <c r="H169">
        <v>0</v>
      </c>
      <c r="I169">
        <v>0</v>
      </c>
      <c r="J169">
        <v>0</v>
      </c>
      <c r="K169">
        <v>0</v>
      </c>
      <c r="L169">
        <v>0</v>
      </c>
      <c r="M169">
        <v>0</v>
      </c>
      <c r="N169">
        <v>1</v>
      </c>
      <c r="O169">
        <v>0</v>
      </c>
      <c r="P169">
        <v>0</v>
      </c>
      <c r="Q169" s="7">
        <f>SUM(matriceresult[[#This Row],[Abstract]:[Title]])</f>
        <v>1</v>
      </c>
      <c r="S169" s="1" t="s">
        <v>2670</v>
      </c>
      <c r="T169">
        <f>matriceresult[[#This Row],[Abstract]]/matriceresult[[#This Row],[TOTAL]]</f>
        <v>0</v>
      </c>
      <c r="U169">
        <f>matriceresult[[#This Row],[Acknowledgments]]/matriceresult[[#This Row],[TOTAL]]</f>
        <v>0</v>
      </c>
      <c r="V169">
        <f>matriceresult[[#This Row],[Article (No section provide)]]/matriceresult[[#This Row],[TOTAL]]</f>
        <v>0</v>
      </c>
      <c r="W169">
        <f>matriceresult[[#This Row],[Case study]]/matriceresult[[#This Row],[TOTAL]]</f>
        <v>0</v>
      </c>
      <c r="X169">
        <f>matriceresult[[#This Row],[Conclusion]]/matriceresult[[#This Row],[TOTAL]]</f>
        <v>0</v>
      </c>
      <c r="Y169">
        <f>matriceresult[[#This Row],[Discussion]]/matriceresult[[#This Row],[TOTAL]]</f>
        <v>0</v>
      </c>
      <c r="Z169">
        <f>matriceresult[[#This Row],[Figure]]/matriceresult[[#This Row],[TOTAL]]</f>
        <v>0</v>
      </c>
      <c r="AA169">
        <f>matriceresult[[#This Row],[Introduction]]/matriceresult[[#This Row],[TOTAL]]</f>
        <v>0</v>
      </c>
      <c r="AB169">
        <f>matriceresult[[#This Row],[Methods]]/matriceresult[[#This Row],[TOTAL]]</f>
        <v>0</v>
      </c>
      <c r="AC169">
        <f>matriceresult[[#This Row],[Results]]/matriceresult[[#This Row],[TOTAL]]</f>
        <v>1</v>
      </c>
      <c r="AD169">
        <f>matriceresult[[#This Row],[Supplementary material]]/matriceresult[[#This Row],[TOTAL]]</f>
        <v>0</v>
      </c>
      <c r="AE169">
        <f>matriceresult[[#This Row],[Title]]/matriceresult[[#This Row],[TOTAL]]</f>
        <v>0</v>
      </c>
      <c r="AF169" s="15">
        <f>SUM(matriceresult_PERCENTAGE[[#This Row],[Abstract]:[Title]])</f>
        <v>1</v>
      </c>
    </row>
    <row r="170" spans="1:32" x14ac:dyDescent="0.25">
      <c r="A170" s="1" t="s">
        <v>87</v>
      </c>
      <c r="B170" s="1" t="s">
        <v>19</v>
      </c>
      <c r="D170" s="1" t="s">
        <v>493</v>
      </c>
      <c r="E170">
        <v>0</v>
      </c>
      <c r="F170">
        <v>0</v>
      </c>
      <c r="G170">
        <v>0</v>
      </c>
      <c r="H170">
        <v>0</v>
      </c>
      <c r="I170">
        <v>0</v>
      </c>
      <c r="J170">
        <v>2</v>
      </c>
      <c r="K170">
        <v>0</v>
      </c>
      <c r="L170">
        <v>1</v>
      </c>
      <c r="M170">
        <v>1</v>
      </c>
      <c r="N170">
        <v>0</v>
      </c>
      <c r="O170">
        <v>0</v>
      </c>
      <c r="P170">
        <v>0</v>
      </c>
      <c r="Q170" s="7">
        <f>SUM(matriceresult[[#This Row],[Abstract]:[Title]])</f>
        <v>4</v>
      </c>
      <c r="S170" s="1" t="s">
        <v>493</v>
      </c>
      <c r="T170">
        <f>matriceresult[[#This Row],[Abstract]]/matriceresult[[#This Row],[TOTAL]]</f>
        <v>0</v>
      </c>
      <c r="U170">
        <f>matriceresult[[#This Row],[Acknowledgments]]/matriceresult[[#This Row],[TOTAL]]</f>
        <v>0</v>
      </c>
      <c r="V170">
        <f>matriceresult[[#This Row],[Article (No section provide)]]/matriceresult[[#This Row],[TOTAL]]</f>
        <v>0</v>
      </c>
      <c r="W170">
        <f>matriceresult[[#This Row],[Case study]]/matriceresult[[#This Row],[TOTAL]]</f>
        <v>0</v>
      </c>
      <c r="X170">
        <f>matriceresult[[#This Row],[Conclusion]]/matriceresult[[#This Row],[TOTAL]]</f>
        <v>0</v>
      </c>
      <c r="Y170">
        <f>matriceresult[[#This Row],[Discussion]]/matriceresult[[#This Row],[TOTAL]]</f>
        <v>0.5</v>
      </c>
      <c r="Z170">
        <f>matriceresult[[#This Row],[Figure]]/matriceresult[[#This Row],[TOTAL]]</f>
        <v>0</v>
      </c>
      <c r="AA170">
        <f>matriceresult[[#This Row],[Introduction]]/matriceresult[[#This Row],[TOTAL]]</f>
        <v>0.25</v>
      </c>
      <c r="AB170">
        <f>matriceresult[[#This Row],[Methods]]/matriceresult[[#This Row],[TOTAL]]</f>
        <v>0.25</v>
      </c>
      <c r="AC170">
        <f>matriceresult[[#This Row],[Results]]/matriceresult[[#This Row],[TOTAL]]</f>
        <v>0</v>
      </c>
      <c r="AD170">
        <f>matriceresult[[#This Row],[Supplementary material]]/matriceresult[[#This Row],[TOTAL]]</f>
        <v>0</v>
      </c>
      <c r="AE170">
        <f>matriceresult[[#This Row],[Title]]/matriceresult[[#This Row],[TOTAL]]</f>
        <v>0</v>
      </c>
      <c r="AF170" s="15">
        <f>SUM(matriceresult_PERCENTAGE[[#This Row],[Abstract]:[Title]])</f>
        <v>1</v>
      </c>
    </row>
    <row r="171" spans="1:32" x14ac:dyDescent="0.25">
      <c r="A171" s="1" t="s">
        <v>87</v>
      </c>
      <c r="B171" s="1" t="s">
        <v>19</v>
      </c>
      <c r="D171" s="1" t="s">
        <v>497</v>
      </c>
      <c r="E171">
        <v>0</v>
      </c>
      <c r="F171">
        <v>0</v>
      </c>
      <c r="G171">
        <v>9</v>
      </c>
      <c r="H171">
        <v>0</v>
      </c>
      <c r="I171">
        <v>0</v>
      </c>
      <c r="J171">
        <v>0</v>
      </c>
      <c r="K171">
        <v>0</v>
      </c>
      <c r="L171">
        <v>0</v>
      </c>
      <c r="M171">
        <v>0</v>
      </c>
      <c r="N171">
        <v>0</v>
      </c>
      <c r="O171">
        <v>0</v>
      </c>
      <c r="P171">
        <v>0</v>
      </c>
      <c r="Q171" s="7">
        <f>SUM(matriceresult[[#This Row],[Abstract]:[Title]])</f>
        <v>9</v>
      </c>
      <c r="S171" s="1" t="s">
        <v>497</v>
      </c>
      <c r="T171">
        <f>matriceresult[[#This Row],[Abstract]]/matriceresult[[#This Row],[TOTAL]]</f>
        <v>0</v>
      </c>
      <c r="U171">
        <f>matriceresult[[#This Row],[Acknowledgments]]/matriceresult[[#This Row],[TOTAL]]</f>
        <v>0</v>
      </c>
      <c r="V171">
        <f>matriceresult[[#This Row],[Article (No section provide)]]/matriceresult[[#This Row],[TOTAL]]</f>
        <v>1</v>
      </c>
      <c r="W171">
        <f>matriceresult[[#This Row],[Case study]]/matriceresult[[#This Row],[TOTAL]]</f>
        <v>0</v>
      </c>
      <c r="X171">
        <f>matriceresult[[#This Row],[Conclusion]]/matriceresult[[#This Row],[TOTAL]]</f>
        <v>0</v>
      </c>
      <c r="Y171">
        <f>matriceresult[[#This Row],[Discussion]]/matriceresult[[#This Row],[TOTAL]]</f>
        <v>0</v>
      </c>
      <c r="Z171">
        <f>matriceresult[[#This Row],[Figure]]/matriceresult[[#This Row],[TOTAL]]</f>
        <v>0</v>
      </c>
      <c r="AA171">
        <f>matriceresult[[#This Row],[Introduction]]/matriceresult[[#This Row],[TOTAL]]</f>
        <v>0</v>
      </c>
      <c r="AB171">
        <f>matriceresult[[#This Row],[Methods]]/matriceresult[[#This Row],[TOTAL]]</f>
        <v>0</v>
      </c>
      <c r="AC171">
        <f>matriceresult[[#This Row],[Results]]/matriceresult[[#This Row],[TOTAL]]</f>
        <v>0</v>
      </c>
      <c r="AD171">
        <f>matriceresult[[#This Row],[Supplementary material]]/matriceresult[[#This Row],[TOTAL]]</f>
        <v>0</v>
      </c>
      <c r="AE171">
        <f>matriceresult[[#This Row],[Title]]/matriceresult[[#This Row],[TOTAL]]</f>
        <v>0</v>
      </c>
      <c r="AF171" s="15">
        <f>SUM(matriceresult_PERCENTAGE[[#This Row],[Abstract]:[Title]])</f>
        <v>1</v>
      </c>
    </row>
    <row r="172" spans="1:32" x14ac:dyDescent="0.25">
      <c r="A172" s="1" t="s">
        <v>87</v>
      </c>
      <c r="B172" s="1" t="s">
        <v>19</v>
      </c>
      <c r="D172" s="1" t="s">
        <v>2699</v>
      </c>
      <c r="E172">
        <v>0</v>
      </c>
      <c r="F172">
        <v>0</v>
      </c>
      <c r="G172">
        <v>0</v>
      </c>
      <c r="H172">
        <v>0</v>
      </c>
      <c r="I172">
        <v>0</v>
      </c>
      <c r="J172">
        <v>0</v>
      </c>
      <c r="K172">
        <v>0</v>
      </c>
      <c r="L172">
        <v>0</v>
      </c>
      <c r="M172">
        <v>1</v>
      </c>
      <c r="N172">
        <v>0</v>
      </c>
      <c r="O172">
        <v>0</v>
      </c>
      <c r="P172">
        <v>0</v>
      </c>
      <c r="Q172" s="7">
        <f>SUM(matriceresult[[#This Row],[Abstract]:[Title]])</f>
        <v>1</v>
      </c>
      <c r="S172" s="1" t="s">
        <v>2699</v>
      </c>
      <c r="T172">
        <f>matriceresult[[#This Row],[Abstract]]/matriceresult[[#This Row],[TOTAL]]</f>
        <v>0</v>
      </c>
      <c r="U172">
        <f>matriceresult[[#This Row],[Acknowledgments]]/matriceresult[[#This Row],[TOTAL]]</f>
        <v>0</v>
      </c>
      <c r="V172">
        <f>matriceresult[[#This Row],[Article (No section provide)]]/matriceresult[[#This Row],[TOTAL]]</f>
        <v>0</v>
      </c>
      <c r="W172">
        <f>matriceresult[[#This Row],[Case study]]/matriceresult[[#This Row],[TOTAL]]</f>
        <v>0</v>
      </c>
      <c r="X172">
        <f>matriceresult[[#This Row],[Conclusion]]/matriceresult[[#This Row],[TOTAL]]</f>
        <v>0</v>
      </c>
      <c r="Y172">
        <f>matriceresult[[#This Row],[Discussion]]/matriceresult[[#This Row],[TOTAL]]</f>
        <v>0</v>
      </c>
      <c r="Z172">
        <f>matriceresult[[#This Row],[Figure]]/matriceresult[[#This Row],[TOTAL]]</f>
        <v>0</v>
      </c>
      <c r="AA172">
        <f>matriceresult[[#This Row],[Introduction]]/matriceresult[[#This Row],[TOTAL]]</f>
        <v>0</v>
      </c>
      <c r="AB172">
        <f>matriceresult[[#This Row],[Methods]]/matriceresult[[#This Row],[TOTAL]]</f>
        <v>1</v>
      </c>
      <c r="AC172">
        <f>matriceresult[[#This Row],[Results]]/matriceresult[[#This Row],[TOTAL]]</f>
        <v>0</v>
      </c>
      <c r="AD172">
        <f>matriceresult[[#This Row],[Supplementary material]]/matriceresult[[#This Row],[TOTAL]]</f>
        <v>0</v>
      </c>
      <c r="AE172">
        <f>matriceresult[[#This Row],[Title]]/matriceresult[[#This Row],[TOTAL]]</f>
        <v>0</v>
      </c>
      <c r="AF172" s="15">
        <f>SUM(matriceresult_PERCENTAGE[[#This Row],[Abstract]:[Title]])</f>
        <v>1</v>
      </c>
    </row>
    <row r="173" spans="1:32" x14ac:dyDescent="0.25">
      <c r="A173" s="1" t="s">
        <v>87</v>
      </c>
      <c r="B173" s="1" t="s">
        <v>19</v>
      </c>
      <c r="D173" s="1" t="s">
        <v>720</v>
      </c>
      <c r="E173">
        <v>0</v>
      </c>
      <c r="F173">
        <v>0</v>
      </c>
      <c r="G173">
        <v>0</v>
      </c>
      <c r="H173">
        <v>0</v>
      </c>
      <c r="I173">
        <v>0</v>
      </c>
      <c r="J173">
        <v>0</v>
      </c>
      <c r="K173">
        <v>0</v>
      </c>
      <c r="L173">
        <v>0</v>
      </c>
      <c r="M173">
        <v>3</v>
      </c>
      <c r="N173">
        <v>0</v>
      </c>
      <c r="O173">
        <v>0</v>
      </c>
      <c r="P173">
        <v>0</v>
      </c>
      <c r="Q173" s="7">
        <f>SUM(matriceresult[[#This Row],[Abstract]:[Title]])</f>
        <v>3</v>
      </c>
      <c r="S173" s="1" t="s">
        <v>720</v>
      </c>
      <c r="T173">
        <f>matriceresult[[#This Row],[Abstract]]/matriceresult[[#This Row],[TOTAL]]</f>
        <v>0</v>
      </c>
      <c r="U173">
        <f>matriceresult[[#This Row],[Acknowledgments]]/matriceresult[[#This Row],[TOTAL]]</f>
        <v>0</v>
      </c>
      <c r="V173">
        <f>matriceresult[[#This Row],[Article (No section provide)]]/matriceresult[[#This Row],[TOTAL]]</f>
        <v>0</v>
      </c>
      <c r="W173">
        <f>matriceresult[[#This Row],[Case study]]/matriceresult[[#This Row],[TOTAL]]</f>
        <v>0</v>
      </c>
      <c r="X173">
        <f>matriceresult[[#This Row],[Conclusion]]/matriceresult[[#This Row],[TOTAL]]</f>
        <v>0</v>
      </c>
      <c r="Y173">
        <f>matriceresult[[#This Row],[Discussion]]/matriceresult[[#This Row],[TOTAL]]</f>
        <v>0</v>
      </c>
      <c r="Z173">
        <f>matriceresult[[#This Row],[Figure]]/matriceresult[[#This Row],[TOTAL]]</f>
        <v>0</v>
      </c>
      <c r="AA173">
        <f>matriceresult[[#This Row],[Introduction]]/matriceresult[[#This Row],[TOTAL]]</f>
        <v>0</v>
      </c>
      <c r="AB173">
        <f>matriceresult[[#This Row],[Methods]]/matriceresult[[#This Row],[TOTAL]]</f>
        <v>1</v>
      </c>
      <c r="AC173">
        <f>matriceresult[[#This Row],[Results]]/matriceresult[[#This Row],[TOTAL]]</f>
        <v>0</v>
      </c>
      <c r="AD173">
        <f>matriceresult[[#This Row],[Supplementary material]]/matriceresult[[#This Row],[TOTAL]]</f>
        <v>0</v>
      </c>
      <c r="AE173">
        <f>matriceresult[[#This Row],[Title]]/matriceresult[[#This Row],[TOTAL]]</f>
        <v>0</v>
      </c>
      <c r="AF173" s="15">
        <f>SUM(matriceresult_PERCENTAGE[[#This Row],[Abstract]:[Title]])</f>
        <v>1</v>
      </c>
    </row>
    <row r="174" spans="1:32" x14ac:dyDescent="0.25">
      <c r="A174" s="1" t="s">
        <v>87</v>
      </c>
      <c r="B174" s="1" t="s">
        <v>19</v>
      </c>
      <c r="D174" s="1" t="s">
        <v>917</v>
      </c>
      <c r="E174">
        <v>0</v>
      </c>
      <c r="F174">
        <v>0</v>
      </c>
      <c r="G174">
        <v>1</v>
      </c>
      <c r="H174">
        <v>0</v>
      </c>
      <c r="I174">
        <v>0</v>
      </c>
      <c r="J174">
        <v>0</v>
      </c>
      <c r="K174">
        <v>0</v>
      </c>
      <c r="L174">
        <v>0</v>
      </c>
      <c r="M174">
        <v>1</v>
      </c>
      <c r="N174">
        <v>0</v>
      </c>
      <c r="O174">
        <v>0</v>
      </c>
      <c r="P174">
        <v>0</v>
      </c>
      <c r="Q174" s="7">
        <f>SUM(matriceresult[[#This Row],[Abstract]:[Title]])</f>
        <v>2</v>
      </c>
      <c r="S174" s="1" t="s">
        <v>917</v>
      </c>
      <c r="T174">
        <f>matriceresult[[#This Row],[Abstract]]/matriceresult[[#This Row],[TOTAL]]</f>
        <v>0</v>
      </c>
      <c r="U174">
        <f>matriceresult[[#This Row],[Acknowledgments]]/matriceresult[[#This Row],[TOTAL]]</f>
        <v>0</v>
      </c>
      <c r="V174">
        <f>matriceresult[[#This Row],[Article (No section provide)]]/matriceresult[[#This Row],[TOTAL]]</f>
        <v>0.5</v>
      </c>
      <c r="W174">
        <f>matriceresult[[#This Row],[Case study]]/matriceresult[[#This Row],[TOTAL]]</f>
        <v>0</v>
      </c>
      <c r="X174">
        <f>matriceresult[[#This Row],[Conclusion]]/matriceresult[[#This Row],[TOTAL]]</f>
        <v>0</v>
      </c>
      <c r="Y174">
        <f>matriceresult[[#This Row],[Discussion]]/matriceresult[[#This Row],[TOTAL]]</f>
        <v>0</v>
      </c>
      <c r="Z174">
        <f>matriceresult[[#This Row],[Figure]]/matriceresult[[#This Row],[TOTAL]]</f>
        <v>0</v>
      </c>
      <c r="AA174">
        <f>matriceresult[[#This Row],[Introduction]]/matriceresult[[#This Row],[TOTAL]]</f>
        <v>0</v>
      </c>
      <c r="AB174">
        <f>matriceresult[[#This Row],[Methods]]/matriceresult[[#This Row],[TOTAL]]</f>
        <v>0.5</v>
      </c>
      <c r="AC174">
        <f>matriceresult[[#This Row],[Results]]/matriceresult[[#This Row],[TOTAL]]</f>
        <v>0</v>
      </c>
      <c r="AD174">
        <f>matriceresult[[#This Row],[Supplementary material]]/matriceresult[[#This Row],[TOTAL]]</f>
        <v>0</v>
      </c>
      <c r="AE174">
        <f>matriceresult[[#This Row],[Title]]/matriceresult[[#This Row],[TOTAL]]</f>
        <v>0</v>
      </c>
      <c r="AF174" s="15">
        <f>SUM(matriceresult_PERCENTAGE[[#This Row],[Abstract]:[Title]])</f>
        <v>1</v>
      </c>
    </row>
    <row r="175" spans="1:32" x14ac:dyDescent="0.25">
      <c r="A175" s="1" t="s">
        <v>87</v>
      </c>
      <c r="B175" s="1" t="s">
        <v>19</v>
      </c>
      <c r="D175" s="1" t="s">
        <v>534</v>
      </c>
      <c r="E175">
        <v>0</v>
      </c>
      <c r="F175">
        <v>0</v>
      </c>
      <c r="G175">
        <v>0</v>
      </c>
      <c r="H175">
        <v>0</v>
      </c>
      <c r="I175">
        <v>0</v>
      </c>
      <c r="J175">
        <v>0</v>
      </c>
      <c r="K175">
        <v>0</v>
      </c>
      <c r="L175">
        <v>0</v>
      </c>
      <c r="M175">
        <v>2</v>
      </c>
      <c r="N175">
        <v>5</v>
      </c>
      <c r="O175">
        <v>1</v>
      </c>
      <c r="P175">
        <v>0</v>
      </c>
      <c r="Q175" s="7">
        <f>SUM(matriceresult[[#This Row],[Abstract]:[Title]])</f>
        <v>8</v>
      </c>
      <c r="S175" s="1" t="s">
        <v>534</v>
      </c>
      <c r="T175">
        <f>matriceresult[[#This Row],[Abstract]]/matriceresult[[#This Row],[TOTAL]]</f>
        <v>0</v>
      </c>
      <c r="U175">
        <f>matriceresult[[#This Row],[Acknowledgments]]/matriceresult[[#This Row],[TOTAL]]</f>
        <v>0</v>
      </c>
      <c r="V175">
        <f>matriceresult[[#This Row],[Article (No section provide)]]/matriceresult[[#This Row],[TOTAL]]</f>
        <v>0</v>
      </c>
      <c r="W175">
        <f>matriceresult[[#This Row],[Case study]]/matriceresult[[#This Row],[TOTAL]]</f>
        <v>0</v>
      </c>
      <c r="X175">
        <f>matriceresult[[#This Row],[Conclusion]]/matriceresult[[#This Row],[TOTAL]]</f>
        <v>0</v>
      </c>
      <c r="Y175">
        <f>matriceresult[[#This Row],[Discussion]]/matriceresult[[#This Row],[TOTAL]]</f>
        <v>0</v>
      </c>
      <c r="Z175">
        <f>matriceresult[[#This Row],[Figure]]/matriceresult[[#This Row],[TOTAL]]</f>
        <v>0</v>
      </c>
      <c r="AA175">
        <f>matriceresult[[#This Row],[Introduction]]/matriceresult[[#This Row],[TOTAL]]</f>
        <v>0</v>
      </c>
      <c r="AB175">
        <f>matriceresult[[#This Row],[Methods]]/matriceresult[[#This Row],[TOTAL]]</f>
        <v>0.25</v>
      </c>
      <c r="AC175">
        <f>matriceresult[[#This Row],[Results]]/matriceresult[[#This Row],[TOTAL]]</f>
        <v>0.625</v>
      </c>
      <c r="AD175">
        <f>matriceresult[[#This Row],[Supplementary material]]/matriceresult[[#This Row],[TOTAL]]</f>
        <v>0.125</v>
      </c>
      <c r="AE175">
        <f>matriceresult[[#This Row],[Title]]/matriceresult[[#This Row],[TOTAL]]</f>
        <v>0</v>
      </c>
      <c r="AF175" s="15">
        <f>SUM(matriceresult_PERCENTAGE[[#This Row],[Abstract]:[Title]])</f>
        <v>1</v>
      </c>
    </row>
    <row r="176" spans="1:32" x14ac:dyDescent="0.25">
      <c r="A176" s="1" t="s">
        <v>87</v>
      </c>
      <c r="B176" s="1" t="s">
        <v>19</v>
      </c>
      <c r="D176" s="1" t="s">
        <v>503</v>
      </c>
      <c r="E176">
        <v>0</v>
      </c>
      <c r="F176">
        <v>0</v>
      </c>
      <c r="G176">
        <v>0</v>
      </c>
      <c r="H176">
        <v>0</v>
      </c>
      <c r="I176">
        <v>0</v>
      </c>
      <c r="J176">
        <v>0</v>
      </c>
      <c r="K176">
        <v>0</v>
      </c>
      <c r="L176">
        <v>0</v>
      </c>
      <c r="M176">
        <v>1</v>
      </c>
      <c r="N176">
        <v>4</v>
      </c>
      <c r="O176">
        <v>0</v>
      </c>
      <c r="P176">
        <v>0</v>
      </c>
      <c r="Q176" s="7">
        <f>SUM(matriceresult[[#This Row],[Abstract]:[Title]])</f>
        <v>5</v>
      </c>
      <c r="S176" s="1" t="s">
        <v>503</v>
      </c>
      <c r="T176">
        <f>matriceresult[[#This Row],[Abstract]]/matriceresult[[#This Row],[TOTAL]]</f>
        <v>0</v>
      </c>
      <c r="U176">
        <f>matriceresult[[#This Row],[Acknowledgments]]/matriceresult[[#This Row],[TOTAL]]</f>
        <v>0</v>
      </c>
      <c r="V176">
        <f>matriceresult[[#This Row],[Article (No section provide)]]/matriceresult[[#This Row],[TOTAL]]</f>
        <v>0</v>
      </c>
      <c r="W176">
        <f>matriceresult[[#This Row],[Case study]]/matriceresult[[#This Row],[TOTAL]]</f>
        <v>0</v>
      </c>
      <c r="X176">
        <f>matriceresult[[#This Row],[Conclusion]]/matriceresult[[#This Row],[TOTAL]]</f>
        <v>0</v>
      </c>
      <c r="Y176">
        <f>matriceresult[[#This Row],[Discussion]]/matriceresult[[#This Row],[TOTAL]]</f>
        <v>0</v>
      </c>
      <c r="Z176">
        <f>matriceresult[[#This Row],[Figure]]/matriceresult[[#This Row],[TOTAL]]</f>
        <v>0</v>
      </c>
      <c r="AA176">
        <f>matriceresult[[#This Row],[Introduction]]/matriceresult[[#This Row],[TOTAL]]</f>
        <v>0</v>
      </c>
      <c r="AB176">
        <f>matriceresult[[#This Row],[Methods]]/matriceresult[[#This Row],[TOTAL]]</f>
        <v>0.2</v>
      </c>
      <c r="AC176">
        <f>matriceresult[[#This Row],[Results]]/matriceresult[[#This Row],[TOTAL]]</f>
        <v>0.8</v>
      </c>
      <c r="AD176">
        <f>matriceresult[[#This Row],[Supplementary material]]/matriceresult[[#This Row],[TOTAL]]</f>
        <v>0</v>
      </c>
      <c r="AE176">
        <f>matriceresult[[#This Row],[Title]]/matriceresult[[#This Row],[TOTAL]]</f>
        <v>0</v>
      </c>
      <c r="AF176" s="15">
        <f>SUM(matriceresult_PERCENTAGE[[#This Row],[Abstract]:[Title]])</f>
        <v>1</v>
      </c>
    </row>
    <row r="177" spans="1:32" x14ac:dyDescent="0.25">
      <c r="A177" s="1" t="s">
        <v>87</v>
      </c>
      <c r="B177" s="1" t="s">
        <v>19</v>
      </c>
      <c r="D177" s="1" t="s">
        <v>215</v>
      </c>
      <c r="E177">
        <v>0</v>
      </c>
      <c r="F177">
        <v>0</v>
      </c>
      <c r="G177">
        <v>4</v>
      </c>
      <c r="H177">
        <v>0</v>
      </c>
      <c r="I177">
        <v>0</v>
      </c>
      <c r="J177">
        <v>0</v>
      </c>
      <c r="K177">
        <v>0</v>
      </c>
      <c r="L177">
        <v>0</v>
      </c>
      <c r="M177">
        <v>0</v>
      </c>
      <c r="N177">
        <v>0</v>
      </c>
      <c r="O177">
        <v>0</v>
      </c>
      <c r="P177">
        <v>0</v>
      </c>
      <c r="Q177" s="7">
        <f>SUM(matriceresult[[#This Row],[Abstract]:[Title]])</f>
        <v>4</v>
      </c>
      <c r="S177" s="1" t="s">
        <v>215</v>
      </c>
      <c r="T177">
        <f>matriceresult[[#This Row],[Abstract]]/matriceresult[[#This Row],[TOTAL]]</f>
        <v>0</v>
      </c>
      <c r="U177">
        <f>matriceresult[[#This Row],[Acknowledgments]]/matriceresult[[#This Row],[TOTAL]]</f>
        <v>0</v>
      </c>
      <c r="V177">
        <f>matriceresult[[#This Row],[Article (No section provide)]]/matriceresult[[#This Row],[TOTAL]]</f>
        <v>1</v>
      </c>
      <c r="W177">
        <f>matriceresult[[#This Row],[Case study]]/matriceresult[[#This Row],[TOTAL]]</f>
        <v>0</v>
      </c>
      <c r="X177">
        <f>matriceresult[[#This Row],[Conclusion]]/matriceresult[[#This Row],[TOTAL]]</f>
        <v>0</v>
      </c>
      <c r="Y177">
        <f>matriceresult[[#This Row],[Discussion]]/matriceresult[[#This Row],[TOTAL]]</f>
        <v>0</v>
      </c>
      <c r="Z177">
        <f>matriceresult[[#This Row],[Figure]]/matriceresult[[#This Row],[TOTAL]]</f>
        <v>0</v>
      </c>
      <c r="AA177">
        <f>matriceresult[[#This Row],[Introduction]]/matriceresult[[#This Row],[TOTAL]]</f>
        <v>0</v>
      </c>
      <c r="AB177">
        <f>matriceresult[[#This Row],[Methods]]/matriceresult[[#This Row],[TOTAL]]</f>
        <v>0</v>
      </c>
      <c r="AC177">
        <f>matriceresult[[#This Row],[Results]]/matriceresult[[#This Row],[TOTAL]]</f>
        <v>0</v>
      </c>
      <c r="AD177">
        <f>matriceresult[[#This Row],[Supplementary material]]/matriceresult[[#This Row],[TOTAL]]</f>
        <v>0</v>
      </c>
      <c r="AE177">
        <f>matriceresult[[#This Row],[Title]]/matriceresult[[#This Row],[TOTAL]]</f>
        <v>0</v>
      </c>
      <c r="AF177" s="15">
        <f>SUM(matriceresult_PERCENTAGE[[#This Row],[Abstract]:[Title]])</f>
        <v>1</v>
      </c>
    </row>
    <row r="178" spans="1:32" x14ac:dyDescent="0.25">
      <c r="A178" s="1" t="s">
        <v>87</v>
      </c>
      <c r="B178" s="1" t="s">
        <v>19</v>
      </c>
      <c r="D178" s="1" t="s">
        <v>2727</v>
      </c>
      <c r="E178">
        <v>0</v>
      </c>
      <c r="F178">
        <v>0</v>
      </c>
      <c r="G178">
        <v>0</v>
      </c>
      <c r="H178">
        <v>0</v>
      </c>
      <c r="I178">
        <v>0</v>
      </c>
      <c r="J178">
        <v>0</v>
      </c>
      <c r="K178">
        <v>0</v>
      </c>
      <c r="L178">
        <v>0</v>
      </c>
      <c r="M178">
        <v>0</v>
      </c>
      <c r="N178">
        <v>3</v>
      </c>
      <c r="O178">
        <v>3</v>
      </c>
      <c r="P178">
        <v>0</v>
      </c>
      <c r="Q178" s="7">
        <f>SUM(matriceresult[[#This Row],[Abstract]:[Title]])</f>
        <v>6</v>
      </c>
      <c r="S178" s="1" t="s">
        <v>2727</v>
      </c>
      <c r="T178">
        <f>matriceresult[[#This Row],[Abstract]]/matriceresult[[#This Row],[TOTAL]]</f>
        <v>0</v>
      </c>
      <c r="U178">
        <f>matriceresult[[#This Row],[Acknowledgments]]/matriceresult[[#This Row],[TOTAL]]</f>
        <v>0</v>
      </c>
      <c r="V178">
        <f>matriceresult[[#This Row],[Article (No section provide)]]/matriceresult[[#This Row],[TOTAL]]</f>
        <v>0</v>
      </c>
      <c r="W178">
        <f>matriceresult[[#This Row],[Case study]]/matriceresult[[#This Row],[TOTAL]]</f>
        <v>0</v>
      </c>
      <c r="X178">
        <f>matriceresult[[#This Row],[Conclusion]]/matriceresult[[#This Row],[TOTAL]]</f>
        <v>0</v>
      </c>
      <c r="Y178">
        <f>matriceresult[[#This Row],[Discussion]]/matriceresult[[#This Row],[TOTAL]]</f>
        <v>0</v>
      </c>
      <c r="Z178">
        <f>matriceresult[[#This Row],[Figure]]/matriceresult[[#This Row],[TOTAL]]</f>
        <v>0</v>
      </c>
      <c r="AA178">
        <f>matriceresult[[#This Row],[Introduction]]/matriceresult[[#This Row],[TOTAL]]</f>
        <v>0</v>
      </c>
      <c r="AB178">
        <f>matriceresult[[#This Row],[Methods]]/matriceresult[[#This Row],[TOTAL]]</f>
        <v>0</v>
      </c>
      <c r="AC178">
        <f>matriceresult[[#This Row],[Results]]/matriceresult[[#This Row],[TOTAL]]</f>
        <v>0.5</v>
      </c>
      <c r="AD178">
        <f>matriceresult[[#This Row],[Supplementary material]]/matriceresult[[#This Row],[TOTAL]]</f>
        <v>0.5</v>
      </c>
      <c r="AE178">
        <f>matriceresult[[#This Row],[Title]]/matriceresult[[#This Row],[TOTAL]]</f>
        <v>0</v>
      </c>
      <c r="AF178" s="15">
        <f>SUM(matriceresult_PERCENTAGE[[#This Row],[Abstract]:[Title]])</f>
        <v>1</v>
      </c>
    </row>
    <row r="179" spans="1:32" x14ac:dyDescent="0.25">
      <c r="A179" s="1" t="s">
        <v>87</v>
      </c>
      <c r="B179" s="1" t="s">
        <v>19</v>
      </c>
      <c r="D179" s="1" t="s">
        <v>2744</v>
      </c>
      <c r="E179">
        <v>0</v>
      </c>
      <c r="F179">
        <v>0</v>
      </c>
      <c r="G179">
        <v>0</v>
      </c>
      <c r="H179">
        <v>0</v>
      </c>
      <c r="I179">
        <v>0</v>
      </c>
      <c r="J179">
        <v>0</v>
      </c>
      <c r="K179">
        <v>1</v>
      </c>
      <c r="L179">
        <v>0</v>
      </c>
      <c r="M179">
        <v>1</v>
      </c>
      <c r="N179">
        <v>1</v>
      </c>
      <c r="O179">
        <v>0</v>
      </c>
      <c r="P179">
        <v>0</v>
      </c>
      <c r="Q179" s="7">
        <f>SUM(matriceresult[[#This Row],[Abstract]:[Title]])</f>
        <v>3</v>
      </c>
      <c r="S179" s="1" t="s">
        <v>2744</v>
      </c>
      <c r="T179">
        <f>matriceresult[[#This Row],[Abstract]]/matriceresult[[#This Row],[TOTAL]]</f>
        <v>0</v>
      </c>
      <c r="U179">
        <f>matriceresult[[#This Row],[Acknowledgments]]/matriceresult[[#This Row],[TOTAL]]</f>
        <v>0</v>
      </c>
      <c r="V179">
        <f>matriceresult[[#This Row],[Article (No section provide)]]/matriceresult[[#This Row],[TOTAL]]</f>
        <v>0</v>
      </c>
      <c r="W179">
        <f>matriceresult[[#This Row],[Case study]]/matriceresult[[#This Row],[TOTAL]]</f>
        <v>0</v>
      </c>
      <c r="X179">
        <f>matriceresult[[#This Row],[Conclusion]]/matriceresult[[#This Row],[TOTAL]]</f>
        <v>0</v>
      </c>
      <c r="Y179">
        <f>matriceresult[[#This Row],[Discussion]]/matriceresult[[#This Row],[TOTAL]]</f>
        <v>0</v>
      </c>
      <c r="Z179">
        <f>matriceresult[[#This Row],[Figure]]/matriceresult[[#This Row],[TOTAL]]</f>
        <v>0.33333333333333331</v>
      </c>
      <c r="AA179">
        <f>matriceresult[[#This Row],[Introduction]]/matriceresult[[#This Row],[TOTAL]]</f>
        <v>0</v>
      </c>
      <c r="AB179">
        <f>matriceresult[[#This Row],[Methods]]/matriceresult[[#This Row],[TOTAL]]</f>
        <v>0.33333333333333331</v>
      </c>
      <c r="AC179">
        <f>matriceresult[[#This Row],[Results]]/matriceresult[[#This Row],[TOTAL]]</f>
        <v>0.33333333333333331</v>
      </c>
      <c r="AD179">
        <f>matriceresult[[#This Row],[Supplementary material]]/matriceresult[[#This Row],[TOTAL]]</f>
        <v>0</v>
      </c>
      <c r="AE179">
        <f>matriceresult[[#This Row],[Title]]/matriceresult[[#This Row],[TOTAL]]</f>
        <v>0</v>
      </c>
      <c r="AF179" s="15">
        <f>SUM(matriceresult_PERCENTAGE[[#This Row],[Abstract]:[Title]])</f>
        <v>1</v>
      </c>
    </row>
    <row r="180" spans="1:32" x14ac:dyDescent="0.25">
      <c r="A180" s="1" t="s">
        <v>87</v>
      </c>
      <c r="B180" s="1" t="s">
        <v>19</v>
      </c>
      <c r="D180" s="1" t="s">
        <v>226</v>
      </c>
      <c r="E180">
        <v>0</v>
      </c>
      <c r="F180">
        <v>0</v>
      </c>
      <c r="G180">
        <v>0</v>
      </c>
      <c r="H180">
        <v>0</v>
      </c>
      <c r="I180">
        <v>0</v>
      </c>
      <c r="J180">
        <v>0</v>
      </c>
      <c r="K180">
        <v>0</v>
      </c>
      <c r="L180">
        <v>0</v>
      </c>
      <c r="M180">
        <v>1</v>
      </c>
      <c r="N180">
        <v>2</v>
      </c>
      <c r="O180">
        <v>0</v>
      </c>
      <c r="P180">
        <v>0</v>
      </c>
      <c r="Q180" s="7">
        <f>SUM(matriceresult[[#This Row],[Abstract]:[Title]])</f>
        <v>3</v>
      </c>
      <c r="S180" s="1" t="s">
        <v>226</v>
      </c>
      <c r="T180">
        <f>matriceresult[[#This Row],[Abstract]]/matriceresult[[#This Row],[TOTAL]]</f>
        <v>0</v>
      </c>
      <c r="U180">
        <f>matriceresult[[#This Row],[Acknowledgments]]/matriceresult[[#This Row],[TOTAL]]</f>
        <v>0</v>
      </c>
      <c r="V180">
        <f>matriceresult[[#This Row],[Article (No section provide)]]/matriceresult[[#This Row],[TOTAL]]</f>
        <v>0</v>
      </c>
      <c r="W180">
        <f>matriceresult[[#This Row],[Case study]]/matriceresult[[#This Row],[TOTAL]]</f>
        <v>0</v>
      </c>
      <c r="X180">
        <f>matriceresult[[#This Row],[Conclusion]]/matriceresult[[#This Row],[TOTAL]]</f>
        <v>0</v>
      </c>
      <c r="Y180">
        <f>matriceresult[[#This Row],[Discussion]]/matriceresult[[#This Row],[TOTAL]]</f>
        <v>0</v>
      </c>
      <c r="Z180">
        <f>matriceresult[[#This Row],[Figure]]/matriceresult[[#This Row],[TOTAL]]</f>
        <v>0</v>
      </c>
      <c r="AA180">
        <f>matriceresult[[#This Row],[Introduction]]/matriceresult[[#This Row],[TOTAL]]</f>
        <v>0</v>
      </c>
      <c r="AB180">
        <f>matriceresult[[#This Row],[Methods]]/matriceresult[[#This Row],[TOTAL]]</f>
        <v>0.33333333333333331</v>
      </c>
      <c r="AC180">
        <f>matriceresult[[#This Row],[Results]]/matriceresult[[#This Row],[TOTAL]]</f>
        <v>0.66666666666666663</v>
      </c>
      <c r="AD180">
        <f>matriceresult[[#This Row],[Supplementary material]]/matriceresult[[#This Row],[TOTAL]]</f>
        <v>0</v>
      </c>
      <c r="AE180">
        <f>matriceresult[[#This Row],[Title]]/matriceresult[[#This Row],[TOTAL]]</f>
        <v>0</v>
      </c>
      <c r="AF180" s="15">
        <f>SUM(matriceresult_PERCENTAGE[[#This Row],[Abstract]:[Title]])</f>
        <v>1</v>
      </c>
    </row>
    <row r="181" spans="1:32" x14ac:dyDescent="0.25">
      <c r="A181" s="1" t="s">
        <v>87</v>
      </c>
      <c r="B181" s="1" t="s">
        <v>11</v>
      </c>
      <c r="D181" s="1" t="s">
        <v>231</v>
      </c>
      <c r="E181">
        <v>0</v>
      </c>
      <c r="F181">
        <v>0</v>
      </c>
      <c r="G181">
        <v>0</v>
      </c>
      <c r="H181">
        <v>0</v>
      </c>
      <c r="I181">
        <v>0</v>
      </c>
      <c r="J181">
        <v>0</v>
      </c>
      <c r="K181">
        <v>0</v>
      </c>
      <c r="L181">
        <v>0</v>
      </c>
      <c r="M181">
        <v>1</v>
      </c>
      <c r="N181">
        <v>0</v>
      </c>
      <c r="O181">
        <v>0</v>
      </c>
      <c r="P181">
        <v>0</v>
      </c>
      <c r="Q181" s="7">
        <f>SUM(matriceresult[[#This Row],[Abstract]:[Title]])</f>
        <v>1</v>
      </c>
      <c r="S181" s="1" t="s">
        <v>231</v>
      </c>
      <c r="T181">
        <f>matriceresult[[#This Row],[Abstract]]/matriceresult[[#This Row],[TOTAL]]</f>
        <v>0</v>
      </c>
      <c r="U181">
        <f>matriceresult[[#This Row],[Acknowledgments]]/matriceresult[[#This Row],[TOTAL]]</f>
        <v>0</v>
      </c>
      <c r="V181">
        <f>matriceresult[[#This Row],[Article (No section provide)]]/matriceresult[[#This Row],[TOTAL]]</f>
        <v>0</v>
      </c>
      <c r="W181">
        <f>matriceresult[[#This Row],[Case study]]/matriceresult[[#This Row],[TOTAL]]</f>
        <v>0</v>
      </c>
      <c r="X181">
        <f>matriceresult[[#This Row],[Conclusion]]/matriceresult[[#This Row],[TOTAL]]</f>
        <v>0</v>
      </c>
      <c r="Y181">
        <f>matriceresult[[#This Row],[Discussion]]/matriceresult[[#This Row],[TOTAL]]</f>
        <v>0</v>
      </c>
      <c r="Z181">
        <f>matriceresult[[#This Row],[Figure]]/matriceresult[[#This Row],[TOTAL]]</f>
        <v>0</v>
      </c>
      <c r="AA181">
        <f>matriceresult[[#This Row],[Introduction]]/matriceresult[[#This Row],[TOTAL]]</f>
        <v>0</v>
      </c>
      <c r="AB181">
        <f>matriceresult[[#This Row],[Methods]]/matriceresult[[#This Row],[TOTAL]]</f>
        <v>1</v>
      </c>
      <c r="AC181">
        <f>matriceresult[[#This Row],[Results]]/matriceresult[[#This Row],[TOTAL]]</f>
        <v>0</v>
      </c>
      <c r="AD181">
        <f>matriceresult[[#This Row],[Supplementary material]]/matriceresult[[#This Row],[TOTAL]]</f>
        <v>0</v>
      </c>
      <c r="AE181">
        <f>matriceresult[[#This Row],[Title]]/matriceresult[[#This Row],[TOTAL]]</f>
        <v>0</v>
      </c>
      <c r="AF181" s="15">
        <f>SUM(matriceresult_PERCENTAGE[[#This Row],[Abstract]:[Title]])</f>
        <v>1</v>
      </c>
    </row>
    <row r="182" spans="1:32" x14ac:dyDescent="0.25">
      <c r="A182" s="1" t="s">
        <v>87</v>
      </c>
      <c r="B182" s="1" t="s">
        <v>11</v>
      </c>
      <c r="D182" s="1" t="s">
        <v>236</v>
      </c>
      <c r="E182">
        <v>0</v>
      </c>
      <c r="F182">
        <v>0</v>
      </c>
      <c r="G182">
        <v>2</v>
      </c>
      <c r="H182">
        <v>0</v>
      </c>
      <c r="I182">
        <v>0</v>
      </c>
      <c r="J182">
        <v>0</v>
      </c>
      <c r="K182">
        <v>0</v>
      </c>
      <c r="L182">
        <v>0</v>
      </c>
      <c r="M182">
        <v>0</v>
      </c>
      <c r="N182">
        <v>0</v>
      </c>
      <c r="O182">
        <v>0</v>
      </c>
      <c r="P182">
        <v>0</v>
      </c>
      <c r="Q182" s="7">
        <f>SUM(matriceresult[[#This Row],[Abstract]:[Title]])</f>
        <v>2</v>
      </c>
      <c r="S182" s="1" t="s">
        <v>236</v>
      </c>
      <c r="T182">
        <f>matriceresult[[#This Row],[Abstract]]/matriceresult[[#This Row],[TOTAL]]</f>
        <v>0</v>
      </c>
      <c r="U182">
        <f>matriceresult[[#This Row],[Acknowledgments]]/matriceresult[[#This Row],[TOTAL]]</f>
        <v>0</v>
      </c>
      <c r="V182">
        <f>matriceresult[[#This Row],[Article (No section provide)]]/matriceresult[[#This Row],[TOTAL]]</f>
        <v>1</v>
      </c>
      <c r="W182">
        <f>matriceresult[[#This Row],[Case study]]/matriceresult[[#This Row],[TOTAL]]</f>
        <v>0</v>
      </c>
      <c r="X182">
        <f>matriceresult[[#This Row],[Conclusion]]/matriceresult[[#This Row],[TOTAL]]</f>
        <v>0</v>
      </c>
      <c r="Y182">
        <f>matriceresult[[#This Row],[Discussion]]/matriceresult[[#This Row],[TOTAL]]</f>
        <v>0</v>
      </c>
      <c r="Z182">
        <f>matriceresult[[#This Row],[Figure]]/matriceresult[[#This Row],[TOTAL]]</f>
        <v>0</v>
      </c>
      <c r="AA182">
        <f>matriceresult[[#This Row],[Introduction]]/matriceresult[[#This Row],[TOTAL]]</f>
        <v>0</v>
      </c>
      <c r="AB182">
        <f>matriceresult[[#This Row],[Methods]]/matriceresult[[#This Row],[TOTAL]]</f>
        <v>0</v>
      </c>
      <c r="AC182">
        <f>matriceresult[[#This Row],[Results]]/matriceresult[[#This Row],[TOTAL]]</f>
        <v>0</v>
      </c>
      <c r="AD182">
        <f>matriceresult[[#This Row],[Supplementary material]]/matriceresult[[#This Row],[TOTAL]]</f>
        <v>0</v>
      </c>
      <c r="AE182">
        <f>matriceresult[[#This Row],[Title]]/matriceresult[[#This Row],[TOTAL]]</f>
        <v>0</v>
      </c>
      <c r="AF182" s="15">
        <f>SUM(matriceresult_PERCENTAGE[[#This Row],[Abstract]:[Title]])</f>
        <v>1</v>
      </c>
    </row>
    <row r="183" spans="1:32" x14ac:dyDescent="0.25">
      <c r="A183" s="1" t="s">
        <v>87</v>
      </c>
      <c r="B183" s="1" t="s">
        <v>11</v>
      </c>
      <c r="D183" s="1" t="s">
        <v>2752</v>
      </c>
      <c r="E183">
        <v>0</v>
      </c>
      <c r="F183">
        <v>0</v>
      </c>
      <c r="G183">
        <v>0</v>
      </c>
      <c r="H183">
        <v>0</v>
      </c>
      <c r="I183">
        <v>0</v>
      </c>
      <c r="J183">
        <v>0</v>
      </c>
      <c r="K183">
        <v>0</v>
      </c>
      <c r="L183">
        <v>0</v>
      </c>
      <c r="M183">
        <v>3</v>
      </c>
      <c r="N183">
        <v>0</v>
      </c>
      <c r="O183">
        <v>0</v>
      </c>
      <c r="P183">
        <v>0</v>
      </c>
      <c r="Q183" s="7">
        <f>SUM(matriceresult[[#This Row],[Abstract]:[Title]])</f>
        <v>3</v>
      </c>
      <c r="S183" s="1" t="s">
        <v>2752</v>
      </c>
      <c r="T183">
        <f>matriceresult[[#This Row],[Abstract]]/matriceresult[[#This Row],[TOTAL]]</f>
        <v>0</v>
      </c>
      <c r="U183">
        <f>matriceresult[[#This Row],[Acknowledgments]]/matriceresult[[#This Row],[TOTAL]]</f>
        <v>0</v>
      </c>
      <c r="V183">
        <f>matriceresult[[#This Row],[Article (No section provide)]]/matriceresult[[#This Row],[TOTAL]]</f>
        <v>0</v>
      </c>
      <c r="W183">
        <f>matriceresult[[#This Row],[Case study]]/matriceresult[[#This Row],[TOTAL]]</f>
        <v>0</v>
      </c>
      <c r="X183">
        <f>matriceresult[[#This Row],[Conclusion]]/matriceresult[[#This Row],[TOTAL]]</f>
        <v>0</v>
      </c>
      <c r="Y183">
        <f>matriceresult[[#This Row],[Discussion]]/matriceresult[[#This Row],[TOTAL]]</f>
        <v>0</v>
      </c>
      <c r="Z183">
        <f>matriceresult[[#This Row],[Figure]]/matriceresult[[#This Row],[TOTAL]]</f>
        <v>0</v>
      </c>
      <c r="AA183">
        <f>matriceresult[[#This Row],[Introduction]]/matriceresult[[#This Row],[TOTAL]]</f>
        <v>0</v>
      </c>
      <c r="AB183">
        <f>matriceresult[[#This Row],[Methods]]/matriceresult[[#This Row],[TOTAL]]</f>
        <v>1</v>
      </c>
      <c r="AC183">
        <f>matriceresult[[#This Row],[Results]]/matriceresult[[#This Row],[TOTAL]]</f>
        <v>0</v>
      </c>
      <c r="AD183">
        <f>matriceresult[[#This Row],[Supplementary material]]/matriceresult[[#This Row],[TOTAL]]</f>
        <v>0</v>
      </c>
      <c r="AE183">
        <f>matriceresult[[#This Row],[Title]]/matriceresult[[#This Row],[TOTAL]]</f>
        <v>0</v>
      </c>
      <c r="AF183" s="15">
        <f>SUM(matriceresult_PERCENTAGE[[#This Row],[Abstract]:[Title]])</f>
        <v>1</v>
      </c>
    </row>
    <row r="184" spans="1:32" x14ac:dyDescent="0.25">
      <c r="A184" s="1" t="s">
        <v>2144</v>
      </c>
      <c r="B184" s="1" t="s">
        <v>19</v>
      </c>
      <c r="D184" s="1" t="s">
        <v>727</v>
      </c>
      <c r="E184">
        <v>0</v>
      </c>
      <c r="F184">
        <v>0</v>
      </c>
      <c r="G184">
        <v>0</v>
      </c>
      <c r="H184">
        <v>0</v>
      </c>
      <c r="I184">
        <v>0</v>
      </c>
      <c r="J184">
        <v>0</v>
      </c>
      <c r="K184">
        <v>0</v>
      </c>
      <c r="L184">
        <v>0</v>
      </c>
      <c r="M184">
        <v>1</v>
      </c>
      <c r="N184">
        <v>3</v>
      </c>
      <c r="O184">
        <v>0</v>
      </c>
      <c r="P184">
        <v>0</v>
      </c>
      <c r="Q184" s="7">
        <f>SUM(matriceresult[[#This Row],[Abstract]:[Title]])</f>
        <v>4</v>
      </c>
      <c r="S184" s="1" t="s">
        <v>727</v>
      </c>
      <c r="T184">
        <f>matriceresult[[#This Row],[Abstract]]/matriceresult[[#This Row],[TOTAL]]</f>
        <v>0</v>
      </c>
      <c r="U184">
        <f>matriceresult[[#This Row],[Acknowledgments]]/matriceresult[[#This Row],[TOTAL]]</f>
        <v>0</v>
      </c>
      <c r="V184">
        <f>matriceresult[[#This Row],[Article (No section provide)]]/matriceresult[[#This Row],[TOTAL]]</f>
        <v>0</v>
      </c>
      <c r="W184">
        <f>matriceresult[[#This Row],[Case study]]/matriceresult[[#This Row],[TOTAL]]</f>
        <v>0</v>
      </c>
      <c r="X184">
        <f>matriceresult[[#This Row],[Conclusion]]/matriceresult[[#This Row],[TOTAL]]</f>
        <v>0</v>
      </c>
      <c r="Y184">
        <f>matriceresult[[#This Row],[Discussion]]/matriceresult[[#This Row],[TOTAL]]</f>
        <v>0</v>
      </c>
      <c r="Z184">
        <f>matriceresult[[#This Row],[Figure]]/matriceresult[[#This Row],[TOTAL]]</f>
        <v>0</v>
      </c>
      <c r="AA184">
        <f>matriceresult[[#This Row],[Introduction]]/matriceresult[[#This Row],[TOTAL]]</f>
        <v>0</v>
      </c>
      <c r="AB184">
        <f>matriceresult[[#This Row],[Methods]]/matriceresult[[#This Row],[TOTAL]]</f>
        <v>0.25</v>
      </c>
      <c r="AC184">
        <f>matriceresult[[#This Row],[Results]]/matriceresult[[#This Row],[TOTAL]]</f>
        <v>0.75</v>
      </c>
      <c r="AD184">
        <f>matriceresult[[#This Row],[Supplementary material]]/matriceresult[[#This Row],[TOTAL]]</f>
        <v>0</v>
      </c>
      <c r="AE184">
        <f>matriceresult[[#This Row],[Title]]/matriceresult[[#This Row],[TOTAL]]</f>
        <v>0</v>
      </c>
      <c r="AF184" s="15">
        <f>SUM(matriceresult_PERCENTAGE[[#This Row],[Abstract]:[Title]])</f>
        <v>1</v>
      </c>
    </row>
    <row r="185" spans="1:32" x14ac:dyDescent="0.25">
      <c r="A185" s="1" t="s">
        <v>2149</v>
      </c>
      <c r="B185" s="1" t="s">
        <v>19</v>
      </c>
      <c r="D185" s="1" t="s">
        <v>1805</v>
      </c>
      <c r="E185">
        <v>1</v>
      </c>
      <c r="F185">
        <v>0</v>
      </c>
      <c r="G185">
        <v>0</v>
      </c>
      <c r="H185">
        <v>0</v>
      </c>
      <c r="I185">
        <v>0</v>
      </c>
      <c r="J185">
        <v>0</v>
      </c>
      <c r="K185">
        <v>0</v>
      </c>
      <c r="L185">
        <v>1</v>
      </c>
      <c r="M185">
        <v>0</v>
      </c>
      <c r="N185">
        <v>0</v>
      </c>
      <c r="O185">
        <v>0</v>
      </c>
      <c r="P185">
        <v>0</v>
      </c>
      <c r="Q185" s="7">
        <f>SUM(matriceresult[[#This Row],[Abstract]:[Title]])</f>
        <v>2</v>
      </c>
      <c r="S185" s="1" t="s">
        <v>1805</v>
      </c>
      <c r="T185">
        <f>matriceresult[[#This Row],[Abstract]]/matriceresult[[#This Row],[TOTAL]]</f>
        <v>0.5</v>
      </c>
      <c r="U185">
        <f>matriceresult[[#This Row],[Acknowledgments]]/matriceresult[[#This Row],[TOTAL]]</f>
        <v>0</v>
      </c>
      <c r="V185">
        <f>matriceresult[[#This Row],[Article (No section provide)]]/matriceresult[[#This Row],[TOTAL]]</f>
        <v>0</v>
      </c>
      <c r="W185">
        <f>matriceresult[[#This Row],[Case study]]/matriceresult[[#This Row],[TOTAL]]</f>
        <v>0</v>
      </c>
      <c r="X185">
        <f>matriceresult[[#This Row],[Conclusion]]/matriceresult[[#This Row],[TOTAL]]</f>
        <v>0</v>
      </c>
      <c r="Y185">
        <f>matriceresult[[#This Row],[Discussion]]/matriceresult[[#This Row],[TOTAL]]</f>
        <v>0</v>
      </c>
      <c r="Z185">
        <f>matriceresult[[#This Row],[Figure]]/matriceresult[[#This Row],[TOTAL]]</f>
        <v>0</v>
      </c>
      <c r="AA185">
        <f>matriceresult[[#This Row],[Introduction]]/matriceresult[[#This Row],[TOTAL]]</f>
        <v>0.5</v>
      </c>
      <c r="AB185">
        <f>matriceresult[[#This Row],[Methods]]/matriceresult[[#This Row],[TOTAL]]</f>
        <v>0</v>
      </c>
      <c r="AC185">
        <f>matriceresult[[#This Row],[Results]]/matriceresult[[#This Row],[TOTAL]]</f>
        <v>0</v>
      </c>
      <c r="AD185">
        <f>matriceresult[[#This Row],[Supplementary material]]/matriceresult[[#This Row],[TOTAL]]</f>
        <v>0</v>
      </c>
      <c r="AE185">
        <f>matriceresult[[#This Row],[Title]]/matriceresult[[#This Row],[TOTAL]]</f>
        <v>0</v>
      </c>
      <c r="AF185" s="15">
        <f>SUM(matriceresult_PERCENTAGE[[#This Row],[Abstract]:[Title]])</f>
        <v>1</v>
      </c>
    </row>
    <row r="186" spans="1:32" x14ac:dyDescent="0.25">
      <c r="A186" s="1" t="s">
        <v>2149</v>
      </c>
      <c r="B186" s="1" t="s">
        <v>19</v>
      </c>
      <c r="D186" s="1" t="s">
        <v>925</v>
      </c>
      <c r="E186">
        <v>0</v>
      </c>
      <c r="F186">
        <v>0</v>
      </c>
      <c r="G186">
        <v>0</v>
      </c>
      <c r="H186">
        <v>0</v>
      </c>
      <c r="I186">
        <v>0</v>
      </c>
      <c r="J186">
        <v>7</v>
      </c>
      <c r="K186">
        <v>0</v>
      </c>
      <c r="L186">
        <v>0</v>
      </c>
      <c r="M186">
        <v>0</v>
      </c>
      <c r="N186">
        <v>3</v>
      </c>
      <c r="O186">
        <v>0</v>
      </c>
      <c r="P186">
        <v>0</v>
      </c>
      <c r="Q186" s="7">
        <f>SUM(matriceresult[[#This Row],[Abstract]:[Title]])</f>
        <v>10</v>
      </c>
      <c r="S186" s="1" t="s">
        <v>925</v>
      </c>
      <c r="T186">
        <f>matriceresult[[#This Row],[Abstract]]/matriceresult[[#This Row],[TOTAL]]</f>
        <v>0</v>
      </c>
      <c r="U186">
        <f>matriceresult[[#This Row],[Acknowledgments]]/matriceresult[[#This Row],[TOTAL]]</f>
        <v>0</v>
      </c>
      <c r="V186">
        <f>matriceresult[[#This Row],[Article (No section provide)]]/matriceresult[[#This Row],[TOTAL]]</f>
        <v>0</v>
      </c>
      <c r="W186">
        <f>matriceresult[[#This Row],[Case study]]/matriceresult[[#This Row],[TOTAL]]</f>
        <v>0</v>
      </c>
      <c r="X186">
        <f>matriceresult[[#This Row],[Conclusion]]/matriceresult[[#This Row],[TOTAL]]</f>
        <v>0</v>
      </c>
      <c r="Y186">
        <f>matriceresult[[#This Row],[Discussion]]/matriceresult[[#This Row],[TOTAL]]</f>
        <v>0.7</v>
      </c>
      <c r="Z186">
        <f>matriceresult[[#This Row],[Figure]]/matriceresult[[#This Row],[TOTAL]]</f>
        <v>0</v>
      </c>
      <c r="AA186">
        <f>matriceresult[[#This Row],[Introduction]]/matriceresult[[#This Row],[TOTAL]]</f>
        <v>0</v>
      </c>
      <c r="AB186">
        <f>matriceresult[[#This Row],[Methods]]/matriceresult[[#This Row],[TOTAL]]</f>
        <v>0</v>
      </c>
      <c r="AC186">
        <f>matriceresult[[#This Row],[Results]]/matriceresult[[#This Row],[TOTAL]]</f>
        <v>0.3</v>
      </c>
      <c r="AD186">
        <f>matriceresult[[#This Row],[Supplementary material]]/matriceresult[[#This Row],[TOTAL]]</f>
        <v>0</v>
      </c>
      <c r="AE186">
        <f>matriceresult[[#This Row],[Title]]/matriceresult[[#This Row],[TOTAL]]</f>
        <v>0</v>
      </c>
      <c r="AF186" s="15">
        <f>SUM(matriceresult_PERCENTAGE[[#This Row],[Abstract]:[Title]])</f>
        <v>1</v>
      </c>
    </row>
    <row r="187" spans="1:32" x14ac:dyDescent="0.25">
      <c r="A187" s="1" t="s">
        <v>2149</v>
      </c>
      <c r="B187" s="1" t="s">
        <v>75</v>
      </c>
      <c r="D187" s="1" t="s">
        <v>2775</v>
      </c>
      <c r="E187">
        <v>0</v>
      </c>
      <c r="F187">
        <v>0</v>
      </c>
      <c r="G187">
        <v>0</v>
      </c>
      <c r="H187">
        <v>0</v>
      </c>
      <c r="I187">
        <v>0</v>
      </c>
      <c r="J187">
        <v>0</v>
      </c>
      <c r="K187">
        <v>0</v>
      </c>
      <c r="L187">
        <v>1</v>
      </c>
      <c r="M187">
        <v>0</v>
      </c>
      <c r="N187">
        <v>0</v>
      </c>
      <c r="O187">
        <v>0</v>
      </c>
      <c r="P187">
        <v>0</v>
      </c>
      <c r="Q187" s="7">
        <f>SUM(matriceresult[[#This Row],[Abstract]:[Title]])</f>
        <v>1</v>
      </c>
      <c r="S187" s="1" t="s">
        <v>2775</v>
      </c>
      <c r="T187">
        <f>matriceresult[[#This Row],[Abstract]]/matriceresult[[#This Row],[TOTAL]]</f>
        <v>0</v>
      </c>
      <c r="U187">
        <f>matriceresult[[#This Row],[Acknowledgments]]/matriceresult[[#This Row],[TOTAL]]</f>
        <v>0</v>
      </c>
      <c r="V187">
        <f>matriceresult[[#This Row],[Article (No section provide)]]/matriceresult[[#This Row],[TOTAL]]</f>
        <v>0</v>
      </c>
      <c r="W187">
        <f>matriceresult[[#This Row],[Case study]]/matriceresult[[#This Row],[TOTAL]]</f>
        <v>0</v>
      </c>
      <c r="X187">
        <f>matriceresult[[#This Row],[Conclusion]]/matriceresult[[#This Row],[TOTAL]]</f>
        <v>0</v>
      </c>
      <c r="Y187">
        <f>matriceresult[[#This Row],[Discussion]]/matriceresult[[#This Row],[TOTAL]]</f>
        <v>0</v>
      </c>
      <c r="Z187">
        <f>matriceresult[[#This Row],[Figure]]/matriceresult[[#This Row],[TOTAL]]</f>
        <v>0</v>
      </c>
      <c r="AA187">
        <f>matriceresult[[#This Row],[Introduction]]/matriceresult[[#This Row],[TOTAL]]</f>
        <v>1</v>
      </c>
      <c r="AB187">
        <f>matriceresult[[#This Row],[Methods]]/matriceresult[[#This Row],[TOTAL]]</f>
        <v>0</v>
      </c>
      <c r="AC187">
        <f>matriceresult[[#This Row],[Results]]/matriceresult[[#This Row],[TOTAL]]</f>
        <v>0</v>
      </c>
      <c r="AD187">
        <f>matriceresult[[#This Row],[Supplementary material]]/matriceresult[[#This Row],[TOTAL]]</f>
        <v>0</v>
      </c>
      <c r="AE187">
        <f>matriceresult[[#This Row],[Title]]/matriceresult[[#This Row],[TOTAL]]</f>
        <v>0</v>
      </c>
      <c r="AF187" s="15">
        <f>SUM(matriceresult_PERCENTAGE[[#This Row],[Abstract]:[Title]])</f>
        <v>1</v>
      </c>
    </row>
    <row r="188" spans="1:32" x14ac:dyDescent="0.25">
      <c r="A188" s="1" t="s">
        <v>2149</v>
      </c>
      <c r="B188" s="1" t="s">
        <v>60</v>
      </c>
      <c r="D188" s="1" t="s">
        <v>732</v>
      </c>
      <c r="E188">
        <v>0</v>
      </c>
      <c r="F188">
        <v>0</v>
      </c>
      <c r="G188">
        <v>0</v>
      </c>
      <c r="H188">
        <v>0</v>
      </c>
      <c r="I188">
        <v>0</v>
      </c>
      <c r="J188">
        <v>0</v>
      </c>
      <c r="K188">
        <v>0</v>
      </c>
      <c r="L188">
        <v>0</v>
      </c>
      <c r="M188">
        <v>1</v>
      </c>
      <c r="N188">
        <v>0</v>
      </c>
      <c r="O188">
        <v>0</v>
      </c>
      <c r="P188">
        <v>0</v>
      </c>
      <c r="Q188" s="7">
        <f>SUM(matriceresult[[#This Row],[Abstract]:[Title]])</f>
        <v>1</v>
      </c>
      <c r="S188" s="1" t="s">
        <v>732</v>
      </c>
      <c r="T188">
        <f>matriceresult[[#This Row],[Abstract]]/matriceresult[[#This Row],[TOTAL]]</f>
        <v>0</v>
      </c>
      <c r="U188">
        <f>matriceresult[[#This Row],[Acknowledgments]]/matriceresult[[#This Row],[TOTAL]]</f>
        <v>0</v>
      </c>
      <c r="V188">
        <f>matriceresult[[#This Row],[Article (No section provide)]]/matriceresult[[#This Row],[TOTAL]]</f>
        <v>0</v>
      </c>
      <c r="W188">
        <f>matriceresult[[#This Row],[Case study]]/matriceresult[[#This Row],[TOTAL]]</f>
        <v>0</v>
      </c>
      <c r="X188">
        <f>matriceresult[[#This Row],[Conclusion]]/matriceresult[[#This Row],[TOTAL]]</f>
        <v>0</v>
      </c>
      <c r="Y188">
        <f>matriceresult[[#This Row],[Discussion]]/matriceresult[[#This Row],[TOTAL]]</f>
        <v>0</v>
      </c>
      <c r="Z188">
        <f>matriceresult[[#This Row],[Figure]]/matriceresult[[#This Row],[TOTAL]]</f>
        <v>0</v>
      </c>
      <c r="AA188">
        <f>matriceresult[[#This Row],[Introduction]]/matriceresult[[#This Row],[TOTAL]]</f>
        <v>0</v>
      </c>
      <c r="AB188">
        <f>matriceresult[[#This Row],[Methods]]/matriceresult[[#This Row],[TOTAL]]</f>
        <v>1</v>
      </c>
      <c r="AC188">
        <f>matriceresult[[#This Row],[Results]]/matriceresult[[#This Row],[TOTAL]]</f>
        <v>0</v>
      </c>
      <c r="AD188">
        <f>matriceresult[[#This Row],[Supplementary material]]/matriceresult[[#This Row],[TOTAL]]</f>
        <v>0</v>
      </c>
      <c r="AE188">
        <f>matriceresult[[#This Row],[Title]]/matriceresult[[#This Row],[TOTAL]]</f>
        <v>0</v>
      </c>
      <c r="AF188" s="15">
        <f>SUM(matriceresult_PERCENTAGE[[#This Row],[Abstract]:[Title]])</f>
        <v>1</v>
      </c>
    </row>
    <row r="189" spans="1:32" x14ac:dyDescent="0.25">
      <c r="A189" s="1" t="s">
        <v>2163</v>
      </c>
      <c r="B189" s="1" t="s">
        <v>19</v>
      </c>
      <c r="D189" s="1" t="s">
        <v>932</v>
      </c>
      <c r="E189">
        <v>0</v>
      </c>
      <c r="F189">
        <v>0</v>
      </c>
      <c r="G189">
        <v>2</v>
      </c>
      <c r="H189">
        <v>0</v>
      </c>
      <c r="I189">
        <v>0</v>
      </c>
      <c r="J189">
        <v>0</v>
      </c>
      <c r="K189">
        <v>0</v>
      </c>
      <c r="L189">
        <v>0</v>
      </c>
      <c r="M189">
        <v>0</v>
      </c>
      <c r="N189">
        <v>1</v>
      </c>
      <c r="O189">
        <v>0</v>
      </c>
      <c r="P189">
        <v>0</v>
      </c>
      <c r="Q189" s="7">
        <f>SUM(matriceresult[[#This Row],[Abstract]:[Title]])</f>
        <v>3</v>
      </c>
      <c r="S189" s="1" t="s">
        <v>932</v>
      </c>
      <c r="T189">
        <f>matriceresult[[#This Row],[Abstract]]/matriceresult[[#This Row],[TOTAL]]</f>
        <v>0</v>
      </c>
      <c r="U189">
        <f>matriceresult[[#This Row],[Acknowledgments]]/matriceresult[[#This Row],[TOTAL]]</f>
        <v>0</v>
      </c>
      <c r="V189">
        <f>matriceresult[[#This Row],[Article (No section provide)]]/matriceresult[[#This Row],[TOTAL]]</f>
        <v>0.66666666666666663</v>
      </c>
      <c r="W189">
        <f>matriceresult[[#This Row],[Case study]]/matriceresult[[#This Row],[TOTAL]]</f>
        <v>0</v>
      </c>
      <c r="X189">
        <f>matriceresult[[#This Row],[Conclusion]]/matriceresult[[#This Row],[TOTAL]]</f>
        <v>0</v>
      </c>
      <c r="Y189">
        <f>matriceresult[[#This Row],[Discussion]]/matriceresult[[#This Row],[TOTAL]]</f>
        <v>0</v>
      </c>
      <c r="Z189">
        <f>matriceresult[[#This Row],[Figure]]/matriceresult[[#This Row],[TOTAL]]</f>
        <v>0</v>
      </c>
      <c r="AA189">
        <f>matriceresult[[#This Row],[Introduction]]/matriceresult[[#This Row],[TOTAL]]</f>
        <v>0</v>
      </c>
      <c r="AB189">
        <f>matriceresult[[#This Row],[Methods]]/matriceresult[[#This Row],[TOTAL]]</f>
        <v>0</v>
      </c>
      <c r="AC189">
        <f>matriceresult[[#This Row],[Results]]/matriceresult[[#This Row],[TOTAL]]</f>
        <v>0.33333333333333331</v>
      </c>
      <c r="AD189">
        <f>matriceresult[[#This Row],[Supplementary material]]/matriceresult[[#This Row],[TOTAL]]</f>
        <v>0</v>
      </c>
      <c r="AE189">
        <f>matriceresult[[#This Row],[Title]]/matriceresult[[#This Row],[TOTAL]]</f>
        <v>0</v>
      </c>
      <c r="AF189" s="15">
        <f>SUM(matriceresult_PERCENTAGE[[#This Row],[Abstract]:[Title]])</f>
        <v>1</v>
      </c>
    </row>
    <row r="190" spans="1:32" x14ac:dyDescent="0.25">
      <c r="A190" s="1" t="s">
        <v>2163</v>
      </c>
      <c r="B190" s="1" t="s">
        <v>19</v>
      </c>
      <c r="D190" s="1" t="s">
        <v>242</v>
      </c>
      <c r="E190">
        <v>0</v>
      </c>
      <c r="F190">
        <v>0</v>
      </c>
      <c r="G190">
        <v>0</v>
      </c>
      <c r="H190">
        <v>0</v>
      </c>
      <c r="I190">
        <v>0</v>
      </c>
      <c r="J190">
        <v>0</v>
      </c>
      <c r="K190">
        <v>0</v>
      </c>
      <c r="L190">
        <v>0</v>
      </c>
      <c r="M190">
        <v>0</v>
      </c>
      <c r="N190">
        <v>1</v>
      </c>
      <c r="O190">
        <v>0</v>
      </c>
      <c r="P190">
        <v>0</v>
      </c>
      <c r="Q190" s="7">
        <f>SUM(matriceresult[[#This Row],[Abstract]:[Title]])</f>
        <v>1</v>
      </c>
      <c r="S190" s="1" t="s">
        <v>242</v>
      </c>
      <c r="T190">
        <f>matriceresult[[#This Row],[Abstract]]/matriceresult[[#This Row],[TOTAL]]</f>
        <v>0</v>
      </c>
      <c r="U190">
        <f>matriceresult[[#This Row],[Acknowledgments]]/matriceresult[[#This Row],[TOTAL]]</f>
        <v>0</v>
      </c>
      <c r="V190">
        <f>matriceresult[[#This Row],[Article (No section provide)]]/matriceresult[[#This Row],[TOTAL]]</f>
        <v>0</v>
      </c>
      <c r="W190">
        <f>matriceresult[[#This Row],[Case study]]/matriceresult[[#This Row],[TOTAL]]</f>
        <v>0</v>
      </c>
      <c r="X190">
        <f>matriceresult[[#This Row],[Conclusion]]/matriceresult[[#This Row],[TOTAL]]</f>
        <v>0</v>
      </c>
      <c r="Y190">
        <f>matriceresult[[#This Row],[Discussion]]/matriceresult[[#This Row],[TOTAL]]</f>
        <v>0</v>
      </c>
      <c r="Z190">
        <f>matriceresult[[#This Row],[Figure]]/matriceresult[[#This Row],[TOTAL]]</f>
        <v>0</v>
      </c>
      <c r="AA190">
        <f>matriceresult[[#This Row],[Introduction]]/matriceresult[[#This Row],[TOTAL]]</f>
        <v>0</v>
      </c>
      <c r="AB190">
        <f>matriceresult[[#This Row],[Methods]]/matriceresult[[#This Row],[TOTAL]]</f>
        <v>0</v>
      </c>
      <c r="AC190">
        <f>matriceresult[[#This Row],[Results]]/matriceresult[[#This Row],[TOTAL]]</f>
        <v>1</v>
      </c>
      <c r="AD190">
        <f>matriceresult[[#This Row],[Supplementary material]]/matriceresult[[#This Row],[TOTAL]]</f>
        <v>0</v>
      </c>
      <c r="AE190">
        <f>matriceresult[[#This Row],[Title]]/matriceresult[[#This Row],[TOTAL]]</f>
        <v>0</v>
      </c>
      <c r="AF190" s="15">
        <f>SUM(matriceresult_PERCENTAGE[[#This Row],[Abstract]:[Title]])</f>
        <v>1</v>
      </c>
    </row>
    <row r="191" spans="1:32" x14ac:dyDescent="0.25">
      <c r="A191" s="1" t="s">
        <v>586</v>
      </c>
      <c r="B191" s="1" t="s">
        <v>11</v>
      </c>
      <c r="D191" s="1" t="s">
        <v>247</v>
      </c>
      <c r="E191">
        <v>0</v>
      </c>
      <c r="F191">
        <v>0</v>
      </c>
      <c r="G191">
        <v>15</v>
      </c>
      <c r="H191">
        <v>0</v>
      </c>
      <c r="I191">
        <v>0</v>
      </c>
      <c r="J191">
        <v>0</v>
      </c>
      <c r="K191">
        <v>0</v>
      </c>
      <c r="L191">
        <v>0</v>
      </c>
      <c r="M191">
        <v>0</v>
      </c>
      <c r="N191">
        <v>0</v>
      </c>
      <c r="O191">
        <v>0</v>
      </c>
      <c r="P191">
        <v>0</v>
      </c>
      <c r="Q191" s="7">
        <f>SUM(matriceresult[[#This Row],[Abstract]:[Title]])</f>
        <v>15</v>
      </c>
      <c r="S191" s="1" t="s">
        <v>247</v>
      </c>
      <c r="T191">
        <f>matriceresult[[#This Row],[Abstract]]/matriceresult[[#This Row],[TOTAL]]</f>
        <v>0</v>
      </c>
      <c r="U191">
        <f>matriceresult[[#This Row],[Acknowledgments]]/matriceresult[[#This Row],[TOTAL]]</f>
        <v>0</v>
      </c>
      <c r="V191">
        <f>matriceresult[[#This Row],[Article (No section provide)]]/matriceresult[[#This Row],[TOTAL]]</f>
        <v>1</v>
      </c>
      <c r="W191">
        <f>matriceresult[[#This Row],[Case study]]/matriceresult[[#This Row],[TOTAL]]</f>
        <v>0</v>
      </c>
      <c r="X191">
        <f>matriceresult[[#This Row],[Conclusion]]/matriceresult[[#This Row],[TOTAL]]</f>
        <v>0</v>
      </c>
      <c r="Y191">
        <f>matriceresult[[#This Row],[Discussion]]/matriceresult[[#This Row],[TOTAL]]</f>
        <v>0</v>
      </c>
      <c r="Z191">
        <f>matriceresult[[#This Row],[Figure]]/matriceresult[[#This Row],[TOTAL]]</f>
        <v>0</v>
      </c>
      <c r="AA191">
        <f>matriceresult[[#This Row],[Introduction]]/matriceresult[[#This Row],[TOTAL]]</f>
        <v>0</v>
      </c>
      <c r="AB191">
        <f>matriceresult[[#This Row],[Methods]]/matriceresult[[#This Row],[TOTAL]]</f>
        <v>0</v>
      </c>
      <c r="AC191">
        <f>matriceresult[[#This Row],[Results]]/matriceresult[[#This Row],[TOTAL]]</f>
        <v>0</v>
      </c>
      <c r="AD191">
        <f>matriceresult[[#This Row],[Supplementary material]]/matriceresult[[#This Row],[TOTAL]]</f>
        <v>0</v>
      </c>
      <c r="AE191">
        <f>matriceresult[[#This Row],[Title]]/matriceresult[[#This Row],[TOTAL]]</f>
        <v>0</v>
      </c>
      <c r="AF191" s="15">
        <f>SUM(matriceresult_PERCENTAGE[[#This Row],[Abstract]:[Title]])</f>
        <v>1</v>
      </c>
    </row>
    <row r="192" spans="1:32" x14ac:dyDescent="0.25">
      <c r="A192" s="1" t="s">
        <v>92</v>
      </c>
      <c r="B192" s="1" t="s">
        <v>1229</v>
      </c>
      <c r="D192" s="1" t="s">
        <v>1813</v>
      </c>
      <c r="E192">
        <v>0</v>
      </c>
      <c r="F192">
        <v>0</v>
      </c>
      <c r="G192">
        <v>0</v>
      </c>
      <c r="H192">
        <v>0</v>
      </c>
      <c r="I192">
        <v>0</v>
      </c>
      <c r="J192">
        <v>0</v>
      </c>
      <c r="K192">
        <v>0</v>
      </c>
      <c r="L192">
        <v>0</v>
      </c>
      <c r="M192">
        <v>1</v>
      </c>
      <c r="N192">
        <v>0</v>
      </c>
      <c r="O192">
        <v>0</v>
      </c>
      <c r="P192">
        <v>0</v>
      </c>
      <c r="Q192" s="7">
        <f>SUM(matriceresult[[#This Row],[Abstract]:[Title]])</f>
        <v>1</v>
      </c>
      <c r="S192" s="1" t="s">
        <v>1813</v>
      </c>
      <c r="T192">
        <f>matriceresult[[#This Row],[Abstract]]/matriceresult[[#This Row],[TOTAL]]</f>
        <v>0</v>
      </c>
      <c r="U192">
        <f>matriceresult[[#This Row],[Acknowledgments]]/matriceresult[[#This Row],[TOTAL]]</f>
        <v>0</v>
      </c>
      <c r="V192">
        <f>matriceresult[[#This Row],[Article (No section provide)]]/matriceresult[[#This Row],[TOTAL]]</f>
        <v>0</v>
      </c>
      <c r="W192">
        <f>matriceresult[[#This Row],[Case study]]/matriceresult[[#This Row],[TOTAL]]</f>
        <v>0</v>
      </c>
      <c r="X192">
        <f>matriceresult[[#This Row],[Conclusion]]/matriceresult[[#This Row],[TOTAL]]</f>
        <v>0</v>
      </c>
      <c r="Y192">
        <f>matriceresult[[#This Row],[Discussion]]/matriceresult[[#This Row],[TOTAL]]</f>
        <v>0</v>
      </c>
      <c r="Z192">
        <f>matriceresult[[#This Row],[Figure]]/matriceresult[[#This Row],[TOTAL]]</f>
        <v>0</v>
      </c>
      <c r="AA192">
        <f>matriceresult[[#This Row],[Introduction]]/matriceresult[[#This Row],[TOTAL]]</f>
        <v>0</v>
      </c>
      <c r="AB192">
        <f>matriceresult[[#This Row],[Methods]]/matriceresult[[#This Row],[TOTAL]]</f>
        <v>1</v>
      </c>
      <c r="AC192">
        <f>matriceresult[[#This Row],[Results]]/matriceresult[[#This Row],[TOTAL]]</f>
        <v>0</v>
      </c>
      <c r="AD192">
        <f>matriceresult[[#This Row],[Supplementary material]]/matriceresult[[#This Row],[TOTAL]]</f>
        <v>0</v>
      </c>
      <c r="AE192">
        <f>matriceresult[[#This Row],[Title]]/matriceresult[[#This Row],[TOTAL]]</f>
        <v>0</v>
      </c>
      <c r="AF192" s="15">
        <f>SUM(matriceresult_PERCENTAGE[[#This Row],[Abstract]:[Title]])</f>
        <v>1</v>
      </c>
    </row>
    <row r="193" spans="1:32" x14ac:dyDescent="0.25">
      <c r="A193" s="1" t="s">
        <v>92</v>
      </c>
      <c r="B193" s="1" t="s">
        <v>19</v>
      </c>
      <c r="D193" s="1" t="s">
        <v>1817</v>
      </c>
      <c r="E193">
        <v>0</v>
      </c>
      <c r="F193">
        <v>0</v>
      </c>
      <c r="G193">
        <v>2</v>
      </c>
      <c r="H193">
        <v>0</v>
      </c>
      <c r="I193">
        <v>0</v>
      </c>
      <c r="J193">
        <v>0</v>
      </c>
      <c r="K193">
        <v>0</v>
      </c>
      <c r="L193">
        <v>0</v>
      </c>
      <c r="M193">
        <v>0</v>
      </c>
      <c r="N193">
        <v>0</v>
      </c>
      <c r="O193">
        <v>0</v>
      </c>
      <c r="P193">
        <v>0</v>
      </c>
      <c r="Q193" s="7">
        <f>SUM(matriceresult[[#This Row],[Abstract]:[Title]])</f>
        <v>2</v>
      </c>
      <c r="S193" s="1" t="s">
        <v>1817</v>
      </c>
      <c r="T193">
        <f>matriceresult[[#This Row],[Abstract]]/matriceresult[[#This Row],[TOTAL]]</f>
        <v>0</v>
      </c>
      <c r="U193">
        <f>matriceresult[[#This Row],[Acknowledgments]]/matriceresult[[#This Row],[TOTAL]]</f>
        <v>0</v>
      </c>
      <c r="V193">
        <f>matriceresult[[#This Row],[Article (No section provide)]]/matriceresult[[#This Row],[TOTAL]]</f>
        <v>1</v>
      </c>
      <c r="W193">
        <f>matriceresult[[#This Row],[Case study]]/matriceresult[[#This Row],[TOTAL]]</f>
        <v>0</v>
      </c>
      <c r="X193">
        <f>matriceresult[[#This Row],[Conclusion]]/matriceresult[[#This Row],[TOTAL]]</f>
        <v>0</v>
      </c>
      <c r="Y193">
        <f>matriceresult[[#This Row],[Discussion]]/matriceresult[[#This Row],[TOTAL]]</f>
        <v>0</v>
      </c>
      <c r="Z193">
        <f>matriceresult[[#This Row],[Figure]]/matriceresult[[#This Row],[TOTAL]]</f>
        <v>0</v>
      </c>
      <c r="AA193">
        <f>matriceresult[[#This Row],[Introduction]]/matriceresult[[#This Row],[TOTAL]]</f>
        <v>0</v>
      </c>
      <c r="AB193">
        <f>matriceresult[[#This Row],[Methods]]/matriceresult[[#This Row],[TOTAL]]</f>
        <v>0</v>
      </c>
      <c r="AC193">
        <f>matriceresult[[#This Row],[Results]]/matriceresult[[#This Row],[TOTAL]]</f>
        <v>0</v>
      </c>
      <c r="AD193">
        <f>matriceresult[[#This Row],[Supplementary material]]/matriceresult[[#This Row],[TOTAL]]</f>
        <v>0</v>
      </c>
      <c r="AE193">
        <f>matriceresult[[#This Row],[Title]]/matriceresult[[#This Row],[TOTAL]]</f>
        <v>0</v>
      </c>
      <c r="AF193" s="15">
        <f>SUM(matriceresult_PERCENTAGE[[#This Row],[Abstract]:[Title]])</f>
        <v>1</v>
      </c>
    </row>
    <row r="194" spans="1:32" x14ac:dyDescent="0.25">
      <c r="A194" s="1" t="s">
        <v>92</v>
      </c>
      <c r="B194" s="1" t="s">
        <v>60</v>
      </c>
      <c r="D194" s="1" t="s">
        <v>275</v>
      </c>
      <c r="E194">
        <v>1</v>
      </c>
      <c r="F194">
        <v>0</v>
      </c>
      <c r="G194">
        <v>0</v>
      </c>
      <c r="H194">
        <v>0</v>
      </c>
      <c r="I194">
        <v>2</v>
      </c>
      <c r="J194">
        <v>12</v>
      </c>
      <c r="K194">
        <v>0</v>
      </c>
      <c r="L194">
        <v>0</v>
      </c>
      <c r="M194">
        <v>2</v>
      </c>
      <c r="N194">
        <v>1</v>
      </c>
      <c r="O194">
        <v>0</v>
      </c>
      <c r="P194">
        <v>0</v>
      </c>
      <c r="Q194" s="7">
        <f>SUM(matriceresult[[#This Row],[Abstract]:[Title]])</f>
        <v>18</v>
      </c>
      <c r="S194" s="1" t="s">
        <v>275</v>
      </c>
      <c r="T194">
        <f>matriceresult[[#This Row],[Abstract]]/matriceresult[[#This Row],[TOTAL]]</f>
        <v>5.5555555555555552E-2</v>
      </c>
      <c r="U194">
        <f>matriceresult[[#This Row],[Acknowledgments]]/matriceresult[[#This Row],[TOTAL]]</f>
        <v>0</v>
      </c>
      <c r="V194">
        <f>matriceresult[[#This Row],[Article (No section provide)]]/matriceresult[[#This Row],[TOTAL]]</f>
        <v>0</v>
      </c>
      <c r="W194">
        <f>matriceresult[[#This Row],[Case study]]/matriceresult[[#This Row],[TOTAL]]</f>
        <v>0</v>
      </c>
      <c r="X194">
        <f>matriceresult[[#This Row],[Conclusion]]/matriceresult[[#This Row],[TOTAL]]</f>
        <v>0.1111111111111111</v>
      </c>
      <c r="Y194">
        <f>matriceresult[[#This Row],[Discussion]]/matriceresult[[#This Row],[TOTAL]]</f>
        <v>0.66666666666666663</v>
      </c>
      <c r="Z194">
        <f>matriceresult[[#This Row],[Figure]]/matriceresult[[#This Row],[TOTAL]]</f>
        <v>0</v>
      </c>
      <c r="AA194">
        <f>matriceresult[[#This Row],[Introduction]]/matriceresult[[#This Row],[TOTAL]]</f>
        <v>0</v>
      </c>
      <c r="AB194">
        <f>matriceresult[[#This Row],[Methods]]/matriceresult[[#This Row],[TOTAL]]</f>
        <v>0.1111111111111111</v>
      </c>
      <c r="AC194">
        <f>matriceresult[[#This Row],[Results]]/matriceresult[[#This Row],[TOTAL]]</f>
        <v>5.5555555555555552E-2</v>
      </c>
      <c r="AD194">
        <f>matriceresult[[#This Row],[Supplementary material]]/matriceresult[[#This Row],[TOTAL]]</f>
        <v>0</v>
      </c>
      <c r="AE194">
        <f>matriceresult[[#This Row],[Title]]/matriceresult[[#This Row],[TOTAL]]</f>
        <v>0</v>
      </c>
      <c r="AF194" s="15">
        <f>SUM(matriceresult_PERCENTAGE[[#This Row],[Abstract]:[Title]])</f>
        <v>1</v>
      </c>
    </row>
    <row r="195" spans="1:32" x14ac:dyDescent="0.25">
      <c r="A195" s="1" t="s">
        <v>92</v>
      </c>
      <c r="B195" s="1" t="s">
        <v>60</v>
      </c>
      <c r="D195" s="1" t="s">
        <v>2780</v>
      </c>
      <c r="E195">
        <v>0</v>
      </c>
      <c r="F195">
        <v>0</v>
      </c>
      <c r="G195">
        <v>0</v>
      </c>
      <c r="H195">
        <v>0</v>
      </c>
      <c r="I195">
        <v>0</v>
      </c>
      <c r="J195">
        <v>0</v>
      </c>
      <c r="K195">
        <v>0</v>
      </c>
      <c r="L195">
        <v>0</v>
      </c>
      <c r="M195">
        <v>1</v>
      </c>
      <c r="N195">
        <v>0</v>
      </c>
      <c r="O195">
        <v>0</v>
      </c>
      <c r="P195">
        <v>0</v>
      </c>
      <c r="Q195" s="7">
        <f>SUM(matriceresult[[#This Row],[Abstract]:[Title]])</f>
        <v>1</v>
      </c>
      <c r="S195" s="1" t="s">
        <v>2780</v>
      </c>
      <c r="T195">
        <f>matriceresult[[#This Row],[Abstract]]/matriceresult[[#This Row],[TOTAL]]</f>
        <v>0</v>
      </c>
      <c r="U195">
        <f>matriceresult[[#This Row],[Acknowledgments]]/matriceresult[[#This Row],[TOTAL]]</f>
        <v>0</v>
      </c>
      <c r="V195">
        <f>matriceresult[[#This Row],[Article (No section provide)]]/matriceresult[[#This Row],[TOTAL]]</f>
        <v>0</v>
      </c>
      <c r="W195">
        <f>matriceresult[[#This Row],[Case study]]/matriceresult[[#This Row],[TOTAL]]</f>
        <v>0</v>
      </c>
      <c r="X195">
        <f>matriceresult[[#This Row],[Conclusion]]/matriceresult[[#This Row],[TOTAL]]</f>
        <v>0</v>
      </c>
      <c r="Y195">
        <f>matriceresult[[#This Row],[Discussion]]/matriceresult[[#This Row],[TOTAL]]</f>
        <v>0</v>
      </c>
      <c r="Z195">
        <f>matriceresult[[#This Row],[Figure]]/matriceresult[[#This Row],[TOTAL]]</f>
        <v>0</v>
      </c>
      <c r="AA195">
        <f>matriceresult[[#This Row],[Introduction]]/matriceresult[[#This Row],[TOTAL]]</f>
        <v>0</v>
      </c>
      <c r="AB195">
        <f>matriceresult[[#This Row],[Methods]]/matriceresult[[#This Row],[TOTAL]]</f>
        <v>1</v>
      </c>
      <c r="AC195">
        <f>matriceresult[[#This Row],[Results]]/matriceresult[[#This Row],[TOTAL]]</f>
        <v>0</v>
      </c>
      <c r="AD195">
        <f>matriceresult[[#This Row],[Supplementary material]]/matriceresult[[#This Row],[TOTAL]]</f>
        <v>0</v>
      </c>
      <c r="AE195">
        <f>matriceresult[[#This Row],[Title]]/matriceresult[[#This Row],[TOTAL]]</f>
        <v>0</v>
      </c>
      <c r="AF195" s="15">
        <f>SUM(matriceresult_PERCENTAGE[[#This Row],[Abstract]:[Title]])</f>
        <v>1</v>
      </c>
    </row>
    <row r="196" spans="1:32" x14ac:dyDescent="0.25">
      <c r="A196" s="1" t="s">
        <v>92</v>
      </c>
      <c r="B196" s="1" t="s">
        <v>60</v>
      </c>
      <c r="D196" s="1" t="s">
        <v>2785</v>
      </c>
      <c r="E196">
        <v>0</v>
      </c>
      <c r="F196">
        <v>0</v>
      </c>
      <c r="G196">
        <v>0</v>
      </c>
      <c r="H196">
        <v>0</v>
      </c>
      <c r="I196">
        <v>0</v>
      </c>
      <c r="J196">
        <v>0</v>
      </c>
      <c r="K196">
        <v>0</v>
      </c>
      <c r="L196">
        <v>0</v>
      </c>
      <c r="M196">
        <v>3</v>
      </c>
      <c r="N196">
        <v>0</v>
      </c>
      <c r="O196">
        <v>0</v>
      </c>
      <c r="P196">
        <v>0</v>
      </c>
      <c r="Q196" s="7">
        <f>SUM(matriceresult[[#This Row],[Abstract]:[Title]])</f>
        <v>3</v>
      </c>
      <c r="S196" s="1" t="s">
        <v>2785</v>
      </c>
      <c r="T196">
        <f>matriceresult[[#This Row],[Abstract]]/matriceresult[[#This Row],[TOTAL]]</f>
        <v>0</v>
      </c>
      <c r="U196">
        <f>matriceresult[[#This Row],[Acknowledgments]]/matriceresult[[#This Row],[TOTAL]]</f>
        <v>0</v>
      </c>
      <c r="V196">
        <f>matriceresult[[#This Row],[Article (No section provide)]]/matriceresult[[#This Row],[TOTAL]]</f>
        <v>0</v>
      </c>
      <c r="W196">
        <f>matriceresult[[#This Row],[Case study]]/matriceresult[[#This Row],[TOTAL]]</f>
        <v>0</v>
      </c>
      <c r="X196">
        <f>matriceresult[[#This Row],[Conclusion]]/matriceresult[[#This Row],[TOTAL]]</f>
        <v>0</v>
      </c>
      <c r="Y196">
        <f>matriceresult[[#This Row],[Discussion]]/matriceresult[[#This Row],[TOTAL]]</f>
        <v>0</v>
      </c>
      <c r="Z196">
        <f>matriceresult[[#This Row],[Figure]]/matriceresult[[#This Row],[TOTAL]]</f>
        <v>0</v>
      </c>
      <c r="AA196">
        <f>matriceresult[[#This Row],[Introduction]]/matriceresult[[#This Row],[TOTAL]]</f>
        <v>0</v>
      </c>
      <c r="AB196">
        <f>matriceresult[[#This Row],[Methods]]/matriceresult[[#This Row],[TOTAL]]</f>
        <v>1</v>
      </c>
      <c r="AC196">
        <f>matriceresult[[#This Row],[Results]]/matriceresult[[#This Row],[TOTAL]]</f>
        <v>0</v>
      </c>
      <c r="AD196">
        <f>matriceresult[[#This Row],[Supplementary material]]/matriceresult[[#This Row],[TOTAL]]</f>
        <v>0</v>
      </c>
      <c r="AE196">
        <f>matriceresult[[#This Row],[Title]]/matriceresult[[#This Row],[TOTAL]]</f>
        <v>0</v>
      </c>
      <c r="AF196" s="15">
        <f>SUM(matriceresult_PERCENTAGE[[#This Row],[Abstract]:[Title]])</f>
        <v>1</v>
      </c>
    </row>
    <row r="197" spans="1:32" x14ac:dyDescent="0.25">
      <c r="A197" s="1" t="s">
        <v>92</v>
      </c>
      <c r="B197" s="1" t="s">
        <v>60</v>
      </c>
      <c r="D197" s="1" t="s">
        <v>1842</v>
      </c>
      <c r="E197">
        <v>3</v>
      </c>
      <c r="F197">
        <v>0</v>
      </c>
      <c r="G197">
        <v>0</v>
      </c>
      <c r="H197">
        <v>0</v>
      </c>
      <c r="I197">
        <v>0</v>
      </c>
      <c r="J197">
        <v>3</v>
      </c>
      <c r="K197">
        <v>0</v>
      </c>
      <c r="L197">
        <v>0</v>
      </c>
      <c r="M197">
        <v>0</v>
      </c>
      <c r="N197">
        <v>15</v>
      </c>
      <c r="O197">
        <v>0</v>
      </c>
      <c r="P197">
        <v>0</v>
      </c>
      <c r="Q197" s="7">
        <f>SUM(matriceresult[[#This Row],[Abstract]:[Title]])</f>
        <v>21</v>
      </c>
      <c r="S197" s="1" t="s">
        <v>1842</v>
      </c>
      <c r="T197">
        <f>matriceresult[[#This Row],[Abstract]]/matriceresult[[#This Row],[TOTAL]]</f>
        <v>0.14285714285714285</v>
      </c>
      <c r="U197">
        <f>matriceresult[[#This Row],[Acknowledgments]]/matriceresult[[#This Row],[TOTAL]]</f>
        <v>0</v>
      </c>
      <c r="V197">
        <f>matriceresult[[#This Row],[Article (No section provide)]]/matriceresult[[#This Row],[TOTAL]]</f>
        <v>0</v>
      </c>
      <c r="W197">
        <f>matriceresult[[#This Row],[Case study]]/matriceresult[[#This Row],[TOTAL]]</f>
        <v>0</v>
      </c>
      <c r="X197">
        <f>matriceresult[[#This Row],[Conclusion]]/matriceresult[[#This Row],[TOTAL]]</f>
        <v>0</v>
      </c>
      <c r="Y197">
        <f>matriceresult[[#This Row],[Discussion]]/matriceresult[[#This Row],[TOTAL]]</f>
        <v>0.14285714285714285</v>
      </c>
      <c r="Z197">
        <f>matriceresult[[#This Row],[Figure]]/matriceresult[[#This Row],[TOTAL]]</f>
        <v>0</v>
      </c>
      <c r="AA197">
        <f>matriceresult[[#This Row],[Introduction]]/matriceresult[[#This Row],[TOTAL]]</f>
        <v>0</v>
      </c>
      <c r="AB197">
        <f>matriceresult[[#This Row],[Methods]]/matriceresult[[#This Row],[TOTAL]]</f>
        <v>0</v>
      </c>
      <c r="AC197">
        <f>matriceresult[[#This Row],[Results]]/matriceresult[[#This Row],[TOTAL]]</f>
        <v>0.7142857142857143</v>
      </c>
      <c r="AD197">
        <f>matriceresult[[#This Row],[Supplementary material]]/matriceresult[[#This Row],[TOTAL]]</f>
        <v>0</v>
      </c>
      <c r="AE197">
        <f>matriceresult[[#This Row],[Title]]/matriceresult[[#This Row],[TOTAL]]</f>
        <v>0</v>
      </c>
      <c r="AF197" s="15">
        <f>SUM(matriceresult_PERCENTAGE[[#This Row],[Abstract]:[Title]])</f>
        <v>1</v>
      </c>
    </row>
    <row r="198" spans="1:32" x14ac:dyDescent="0.25">
      <c r="A198" s="1" t="s">
        <v>92</v>
      </c>
      <c r="B198" s="1" t="s">
        <v>60</v>
      </c>
      <c r="D198" s="1" t="s">
        <v>1879</v>
      </c>
      <c r="E198">
        <v>0</v>
      </c>
      <c r="F198">
        <v>0</v>
      </c>
      <c r="G198">
        <v>0</v>
      </c>
      <c r="H198">
        <v>0</v>
      </c>
      <c r="I198">
        <v>1</v>
      </c>
      <c r="J198">
        <v>0</v>
      </c>
      <c r="K198">
        <v>0</v>
      </c>
      <c r="L198">
        <v>0</v>
      </c>
      <c r="M198">
        <v>1</v>
      </c>
      <c r="N198">
        <v>1</v>
      </c>
      <c r="O198">
        <v>0</v>
      </c>
      <c r="P198">
        <v>0</v>
      </c>
      <c r="Q198" s="7">
        <f>SUM(matriceresult[[#This Row],[Abstract]:[Title]])</f>
        <v>3</v>
      </c>
      <c r="S198" s="1" t="s">
        <v>1879</v>
      </c>
      <c r="T198">
        <f>matriceresult[[#This Row],[Abstract]]/matriceresult[[#This Row],[TOTAL]]</f>
        <v>0</v>
      </c>
      <c r="U198">
        <f>matriceresult[[#This Row],[Acknowledgments]]/matriceresult[[#This Row],[TOTAL]]</f>
        <v>0</v>
      </c>
      <c r="V198">
        <f>matriceresult[[#This Row],[Article (No section provide)]]/matriceresult[[#This Row],[TOTAL]]</f>
        <v>0</v>
      </c>
      <c r="W198">
        <f>matriceresult[[#This Row],[Case study]]/matriceresult[[#This Row],[TOTAL]]</f>
        <v>0</v>
      </c>
      <c r="X198">
        <f>matriceresult[[#This Row],[Conclusion]]/matriceresult[[#This Row],[TOTAL]]</f>
        <v>0.33333333333333331</v>
      </c>
      <c r="Y198">
        <f>matriceresult[[#This Row],[Discussion]]/matriceresult[[#This Row],[TOTAL]]</f>
        <v>0</v>
      </c>
      <c r="Z198">
        <f>matriceresult[[#This Row],[Figure]]/matriceresult[[#This Row],[TOTAL]]</f>
        <v>0</v>
      </c>
      <c r="AA198">
        <f>matriceresult[[#This Row],[Introduction]]/matriceresult[[#This Row],[TOTAL]]</f>
        <v>0</v>
      </c>
      <c r="AB198">
        <f>matriceresult[[#This Row],[Methods]]/matriceresult[[#This Row],[TOTAL]]</f>
        <v>0.33333333333333331</v>
      </c>
      <c r="AC198">
        <f>matriceresult[[#This Row],[Results]]/matriceresult[[#This Row],[TOTAL]]</f>
        <v>0.33333333333333331</v>
      </c>
      <c r="AD198">
        <f>matriceresult[[#This Row],[Supplementary material]]/matriceresult[[#This Row],[TOTAL]]</f>
        <v>0</v>
      </c>
      <c r="AE198">
        <f>matriceresult[[#This Row],[Title]]/matriceresult[[#This Row],[TOTAL]]</f>
        <v>0</v>
      </c>
      <c r="AF198" s="15">
        <f>SUM(matriceresult_PERCENTAGE[[#This Row],[Abstract]:[Title]])</f>
        <v>1</v>
      </c>
    </row>
    <row r="199" spans="1:32" x14ac:dyDescent="0.25">
      <c r="A199" s="1" t="s">
        <v>92</v>
      </c>
      <c r="B199" s="1" t="s">
        <v>60</v>
      </c>
      <c r="D199" s="1" t="s">
        <v>2795</v>
      </c>
      <c r="E199">
        <v>0</v>
      </c>
      <c r="F199">
        <v>0</v>
      </c>
      <c r="G199">
        <v>0</v>
      </c>
      <c r="H199">
        <v>0</v>
      </c>
      <c r="I199">
        <v>0</v>
      </c>
      <c r="J199">
        <v>0</v>
      </c>
      <c r="K199">
        <v>0</v>
      </c>
      <c r="L199">
        <v>0</v>
      </c>
      <c r="M199">
        <v>2</v>
      </c>
      <c r="N199">
        <v>0</v>
      </c>
      <c r="O199">
        <v>0</v>
      </c>
      <c r="P199">
        <v>0</v>
      </c>
      <c r="Q199" s="7">
        <f>SUM(matriceresult[[#This Row],[Abstract]:[Title]])</f>
        <v>2</v>
      </c>
      <c r="S199" s="1" t="s">
        <v>2795</v>
      </c>
      <c r="T199">
        <f>matriceresult[[#This Row],[Abstract]]/matriceresult[[#This Row],[TOTAL]]</f>
        <v>0</v>
      </c>
      <c r="U199">
        <f>matriceresult[[#This Row],[Acknowledgments]]/matriceresult[[#This Row],[TOTAL]]</f>
        <v>0</v>
      </c>
      <c r="V199">
        <f>matriceresult[[#This Row],[Article (No section provide)]]/matriceresult[[#This Row],[TOTAL]]</f>
        <v>0</v>
      </c>
      <c r="W199">
        <f>matriceresult[[#This Row],[Case study]]/matriceresult[[#This Row],[TOTAL]]</f>
        <v>0</v>
      </c>
      <c r="X199">
        <f>matriceresult[[#This Row],[Conclusion]]/matriceresult[[#This Row],[TOTAL]]</f>
        <v>0</v>
      </c>
      <c r="Y199">
        <f>matriceresult[[#This Row],[Discussion]]/matriceresult[[#This Row],[TOTAL]]</f>
        <v>0</v>
      </c>
      <c r="Z199">
        <f>matriceresult[[#This Row],[Figure]]/matriceresult[[#This Row],[TOTAL]]</f>
        <v>0</v>
      </c>
      <c r="AA199">
        <f>matriceresult[[#This Row],[Introduction]]/matriceresult[[#This Row],[TOTAL]]</f>
        <v>0</v>
      </c>
      <c r="AB199">
        <f>matriceresult[[#This Row],[Methods]]/matriceresult[[#This Row],[TOTAL]]</f>
        <v>1</v>
      </c>
      <c r="AC199">
        <f>matriceresult[[#This Row],[Results]]/matriceresult[[#This Row],[TOTAL]]</f>
        <v>0</v>
      </c>
      <c r="AD199">
        <f>matriceresult[[#This Row],[Supplementary material]]/matriceresult[[#This Row],[TOTAL]]</f>
        <v>0</v>
      </c>
      <c r="AE199">
        <f>matriceresult[[#This Row],[Title]]/matriceresult[[#This Row],[TOTAL]]</f>
        <v>0</v>
      </c>
      <c r="AF199" s="15">
        <f>SUM(matriceresult_PERCENTAGE[[#This Row],[Abstract]:[Title]])</f>
        <v>1</v>
      </c>
    </row>
    <row r="200" spans="1:32" x14ac:dyDescent="0.25">
      <c r="A200" s="1" t="s">
        <v>92</v>
      </c>
      <c r="B200" s="1" t="s">
        <v>440</v>
      </c>
      <c r="D200" s="1" t="s">
        <v>1888</v>
      </c>
      <c r="E200">
        <v>0</v>
      </c>
      <c r="F200">
        <v>0</v>
      </c>
      <c r="G200">
        <v>0</v>
      </c>
      <c r="H200">
        <v>0</v>
      </c>
      <c r="I200">
        <v>0</v>
      </c>
      <c r="J200">
        <v>0</v>
      </c>
      <c r="K200">
        <v>0</v>
      </c>
      <c r="L200">
        <v>0</v>
      </c>
      <c r="M200">
        <v>0</v>
      </c>
      <c r="N200">
        <v>9</v>
      </c>
      <c r="O200">
        <v>0</v>
      </c>
      <c r="P200">
        <v>0</v>
      </c>
      <c r="Q200" s="7">
        <f>SUM(matriceresult[[#This Row],[Abstract]:[Title]])</f>
        <v>9</v>
      </c>
      <c r="S200" s="1" t="s">
        <v>1888</v>
      </c>
      <c r="T200">
        <f>matriceresult[[#This Row],[Abstract]]/matriceresult[[#This Row],[TOTAL]]</f>
        <v>0</v>
      </c>
      <c r="U200">
        <f>matriceresult[[#This Row],[Acknowledgments]]/matriceresult[[#This Row],[TOTAL]]</f>
        <v>0</v>
      </c>
      <c r="V200">
        <f>matriceresult[[#This Row],[Article (No section provide)]]/matriceresult[[#This Row],[TOTAL]]</f>
        <v>0</v>
      </c>
      <c r="W200">
        <f>matriceresult[[#This Row],[Case study]]/matriceresult[[#This Row],[TOTAL]]</f>
        <v>0</v>
      </c>
      <c r="X200">
        <f>matriceresult[[#This Row],[Conclusion]]/matriceresult[[#This Row],[TOTAL]]</f>
        <v>0</v>
      </c>
      <c r="Y200">
        <f>matriceresult[[#This Row],[Discussion]]/matriceresult[[#This Row],[TOTAL]]</f>
        <v>0</v>
      </c>
      <c r="Z200">
        <f>matriceresult[[#This Row],[Figure]]/matriceresult[[#This Row],[TOTAL]]</f>
        <v>0</v>
      </c>
      <c r="AA200">
        <f>matriceresult[[#This Row],[Introduction]]/matriceresult[[#This Row],[TOTAL]]</f>
        <v>0</v>
      </c>
      <c r="AB200">
        <f>matriceresult[[#This Row],[Methods]]/matriceresult[[#This Row],[TOTAL]]</f>
        <v>0</v>
      </c>
      <c r="AC200">
        <f>matriceresult[[#This Row],[Results]]/matriceresult[[#This Row],[TOTAL]]</f>
        <v>1</v>
      </c>
      <c r="AD200">
        <f>matriceresult[[#This Row],[Supplementary material]]/matriceresult[[#This Row],[TOTAL]]</f>
        <v>0</v>
      </c>
      <c r="AE200">
        <f>matriceresult[[#This Row],[Title]]/matriceresult[[#This Row],[TOTAL]]</f>
        <v>0</v>
      </c>
      <c r="AF200" s="15">
        <f>SUM(matriceresult_PERCENTAGE[[#This Row],[Abstract]:[Title]])</f>
        <v>1</v>
      </c>
    </row>
    <row r="201" spans="1:32" x14ac:dyDescent="0.25">
      <c r="A201" s="1" t="s">
        <v>99</v>
      </c>
      <c r="B201" s="1" t="s">
        <v>19</v>
      </c>
      <c r="D201" s="1" t="s">
        <v>308</v>
      </c>
      <c r="E201">
        <v>0</v>
      </c>
      <c r="F201">
        <v>0</v>
      </c>
      <c r="G201">
        <v>0</v>
      </c>
      <c r="H201">
        <v>0</v>
      </c>
      <c r="I201">
        <v>0</v>
      </c>
      <c r="J201">
        <v>0</v>
      </c>
      <c r="K201">
        <v>0</v>
      </c>
      <c r="L201">
        <v>0</v>
      </c>
      <c r="M201">
        <v>7</v>
      </c>
      <c r="N201">
        <v>1</v>
      </c>
      <c r="O201">
        <v>0</v>
      </c>
      <c r="P201">
        <v>0</v>
      </c>
      <c r="Q201" s="7">
        <f>SUM(matriceresult[[#This Row],[Abstract]:[Title]])</f>
        <v>8</v>
      </c>
      <c r="S201" s="1" t="s">
        <v>308</v>
      </c>
      <c r="T201">
        <f>matriceresult[[#This Row],[Abstract]]/matriceresult[[#This Row],[TOTAL]]</f>
        <v>0</v>
      </c>
      <c r="U201">
        <f>matriceresult[[#This Row],[Acknowledgments]]/matriceresult[[#This Row],[TOTAL]]</f>
        <v>0</v>
      </c>
      <c r="V201">
        <f>matriceresult[[#This Row],[Article (No section provide)]]/matriceresult[[#This Row],[TOTAL]]</f>
        <v>0</v>
      </c>
      <c r="W201">
        <f>matriceresult[[#This Row],[Case study]]/matriceresult[[#This Row],[TOTAL]]</f>
        <v>0</v>
      </c>
      <c r="X201">
        <f>matriceresult[[#This Row],[Conclusion]]/matriceresult[[#This Row],[TOTAL]]</f>
        <v>0</v>
      </c>
      <c r="Y201">
        <f>matriceresult[[#This Row],[Discussion]]/matriceresult[[#This Row],[TOTAL]]</f>
        <v>0</v>
      </c>
      <c r="Z201">
        <f>matriceresult[[#This Row],[Figure]]/matriceresult[[#This Row],[TOTAL]]</f>
        <v>0</v>
      </c>
      <c r="AA201">
        <f>matriceresult[[#This Row],[Introduction]]/matriceresult[[#This Row],[TOTAL]]</f>
        <v>0</v>
      </c>
      <c r="AB201">
        <f>matriceresult[[#This Row],[Methods]]/matriceresult[[#This Row],[TOTAL]]</f>
        <v>0.875</v>
      </c>
      <c r="AC201">
        <f>matriceresult[[#This Row],[Results]]/matriceresult[[#This Row],[TOTAL]]</f>
        <v>0.125</v>
      </c>
      <c r="AD201">
        <f>matriceresult[[#This Row],[Supplementary material]]/matriceresult[[#This Row],[TOTAL]]</f>
        <v>0</v>
      </c>
      <c r="AE201">
        <f>matriceresult[[#This Row],[Title]]/matriceresult[[#This Row],[TOTAL]]</f>
        <v>0</v>
      </c>
      <c r="AF201" s="15">
        <f>SUM(matriceresult_PERCENTAGE[[#This Row],[Abstract]:[Title]])</f>
        <v>1</v>
      </c>
    </row>
    <row r="202" spans="1:32" x14ac:dyDescent="0.25">
      <c r="A202" s="1" t="s">
        <v>2171</v>
      </c>
      <c r="B202" s="1" t="s">
        <v>11</v>
      </c>
      <c r="D202" s="1" t="s">
        <v>311</v>
      </c>
      <c r="E202">
        <v>0</v>
      </c>
      <c r="F202">
        <v>0</v>
      </c>
      <c r="G202">
        <v>0</v>
      </c>
      <c r="H202">
        <v>0</v>
      </c>
      <c r="I202">
        <v>0</v>
      </c>
      <c r="J202">
        <v>3</v>
      </c>
      <c r="K202">
        <v>0</v>
      </c>
      <c r="L202">
        <v>0</v>
      </c>
      <c r="M202">
        <v>1</v>
      </c>
      <c r="N202">
        <v>2</v>
      </c>
      <c r="O202">
        <v>0</v>
      </c>
      <c r="P202">
        <v>0</v>
      </c>
      <c r="Q202" s="7">
        <f>SUM(matriceresult[[#This Row],[Abstract]:[Title]])</f>
        <v>6</v>
      </c>
      <c r="S202" s="1" t="s">
        <v>311</v>
      </c>
      <c r="T202">
        <f>matriceresult[[#This Row],[Abstract]]/matriceresult[[#This Row],[TOTAL]]</f>
        <v>0</v>
      </c>
      <c r="U202">
        <f>matriceresult[[#This Row],[Acknowledgments]]/matriceresult[[#This Row],[TOTAL]]</f>
        <v>0</v>
      </c>
      <c r="V202">
        <f>matriceresult[[#This Row],[Article (No section provide)]]/matriceresult[[#This Row],[TOTAL]]</f>
        <v>0</v>
      </c>
      <c r="W202">
        <f>matriceresult[[#This Row],[Case study]]/matriceresult[[#This Row],[TOTAL]]</f>
        <v>0</v>
      </c>
      <c r="X202">
        <f>matriceresult[[#This Row],[Conclusion]]/matriceresult[[#This Row],[TOTAL]]</f>
        <v>0</v>
      </c>
      <c r="Y202">
        <f>matriceresult[[#This Row],[Discussion]]/matriceresult[[#This Row],[TOTAL]]</f>
        <v>0.5</v>
      </c>
      <c r="Z202">
        <f>matriceresult[[#This Row],[Figure]]/matriceresult[[#This Row],[TOTAL]]</f>
        <v>0</v>
      </c>
      <c r="AA202">
        <f>matriceresult[[#This Row],[Introduction]]/matriceresult[[#This Row],[TOTAL]]</f>
        <v>0</v>
      </c>
      <c r="AB202">
        <f>matriceresult[[#This Row],[Methods]]/matriceresult[[#This Row],[TOTAL]]</f>
        <v>0.16666666666666666</v>
      </c>
      <c r="AC202">
        <f>matriceresult[[#This Row],[Results]]/matriceresult[[#This Row],[TOTAL]]</f>
        <v>0.33333333333333331</v>
      </c>
      <c r="AD202">
        <f>matriceresult[[#This Row],[Supplementary material]]/matriceresult[[#This Row],[TOTAL]]</f>
        <v>0</v>
      </c>
      <c r="AE202">
        <f>matriceresult[[#This Row],[Title]]/matriceresult[[#This Row],[TOTAL]]</f>
        <v>0</v>
      </c>
      <c r="AF202" s="15">
        <f>SUM(matriceresult_PERCENTAGE[[#This Row],[Abstract]:[Title]])</f>
        <v>1</v>
      </c>
    </row>
    <row r="203" spans="1:32" x14ac:dyDescent="0.25">
      <c r="A203" s="1" t="s">
        <v>393</v>
      </c>
      <c r="B203" s="1" t="s">
        <v>75</v>
      </c>
      <c r="D203" s="1" t="s">
        <v>2801</v>
      </c>
      <c r="E203">
        <v>0</v>
      </c>
      <c r="F203">
        <v>0</v>
      </c>
      <c r="G203">
        <v>0</v>
      </c>
      <c r="H203">
        <v>0</v>
      </c>
      <c r="I203">
        <v>0</v>
      </c>
      <c r="J203">
        <v>1</v>
      </c>
      <c r="K203">
        <v>0</v>
      </c>
      <c r="L203">
        <v>0</v>
      </c>
      <c r="M203">
        <v>1</v>
      </c>
      <c r="N203">
        <v>0</v>
      </c>
      <c r="O203">
        <v>0</v>
      </c>
      <c r="P203">
        <v>0</v>
      </c>
      <c r="Q203" s="7">
        <f>SUM(matriceresult[[#This Row],[Abstract]:[Title]])</f>
        <v>2</v>
      </c>
      <c r="S203" s="1" t="s">
        <v>2801</v>
      </c>
      <c r="T203">
        <f>matriceresult[[#This Row],[Abstract]]/matriceresult[[#This Row],[TOTAL]]</f>
        <v>0</v>
      </c>
      <c r="U203">
        <f>matriceresult[[#This Row],[Acknowledgments]]/matriceresult[[#This Row],[TOTAL]]</f>
        <v>0</v>
      </c>
      <c r="V203">
        <f>matriceresult[[#This Row],[Article (No section provide)]]/matriceresult[[#This Row],[TOTAL]]</f>
        <v>0</v>
      </c>
      <c r="W203">
        <f>matriceresult[[#This Row],[Case study]]/matriceresult[[#This Row],[TOTAL]]</f>
        <v>0</v>
      </c>
      <c r="X203">
        <f>matriceresult[[#This Row],[Conclusion]]/matriceresult[[#This Row],[TOTAL]]</f>
        <v>0</v>
      </c>
      <c r="Y203">
        <f>matriceresult[[#This Row],[Discussion]]/matriceresult[[#This Row],[TOTAL]]</f>
        <v>0.5</v>
      </c>
      <c r="Z203">
        <f>matriceresult[[#This Row],[Figure]]/matriceresult[[#This Row],[TOTAL]]</f>
        <v>0</v>
      </c>
      <c r="AA203">
        <f>matriceresult[[#This Row],[Introduction]]/matriceresult[[#This Row],[TOTAL]]</f>
        <v>0</v>
      </c>
      <c r="AB203">
        <f>matriceresult[[#This Row],[Methods]]/matriceresult[[#This Row],[TOTAL]]</f>
        <v>0.5</v>
      </c>
      <c r="AC203">
        <f>matriceresult[[#This Row],[Results]]/matriceresult[[#This Row],[TOTAL]]</f>
        <v>0</v>
      </c>
      <c r="AD203">
        <f>matriceresult[[#This Row],[Supplementary material]]/matriceresult[[#This Row],[TOTAL]]</f>
        <v>0</v>
      </c>
      <c r="AE203">
        <f>matriceresult[[#This Row],[Title]]/matriceresult[[#This Row],[TOTAL]]</f>
        <v>0</v>
      </c>
      <c r="AF203" s="15">
        <f>SUM(matriceresult_PERCENTAGE[[#This Row],[Abstract]:[Title]])</f>
        <v>1</v>
      </c>
    </row>
    <row r="204" spans="1:32" x14ac:dyDescent="0.25">
      <c r="A204" s="1" t="s">
        <v>393</v>
      </c>
      <c r="B204" s="1" t="s">
        <v>75</v>
      </c>
      <c r="D204" s="1" t="s">
        <v>2808</v>
      </c>
      <c r="E204">
        <v>0</v>
      </c>
      <c r="F204">
        <v>0</v>
      </c>
      <c r="G204">
        <v>0</v>
      </c>
      <c r="H204">
        <v>0</v>
      </c>
      <c r="I204">
        <v>0</v>
      </c>
      <c r="J204">
        <v>0</v>
      </c>
      <c r="K204">
        <v>0</v>
      </c>
      <c r="L204">
        <v>0</v>
      </c>
      <c r="M204">
        <v>4</v>
      </c>
      <c r="N204">
        <v>0</v>
      </c>
      <c r="O204">
        <v>0</v>
      </c>
      <c r="P204">
        <v>0</v>
      </c>
      <c r="Q204" s="7">
        <f>SUM(matriceresult[[#This Row],[Abstract]:[Title]])</f>
        <v>4</v>
      </c>
      <c r="S204" s="1" t="s">
        <v>2808</v>
      </c>
      <c r="T204">
        <f>matriceresult[[#This Row],[Abstract]]/matriceresult[[#This Row],[TOTAL]]</f>
        <v>0</v>
      </c>
      <c r="U204">
        <f>matriceresult[[#This Row],[Acknowledgments]]/matriceresult[[#This Row],[TOTAL]]</f>
        <v>0</v>
      </c>
      <c r="V204">
        <f>matriceresult[[#This Row],[Article (No section provide)]]/matriceresult[[#This Row],[TOTAL]]</f>
        <v>0</v>
      </c>
      <c r="W204">
        <f>matriceresult[[#This Row],[Case study]]/matriceresult[[#This Row],[TOTAL]]</f>
        <v>0</v>
      </c>
      <c r="X204">
        <f>matriceresult[[#This Row],[Conclusion]]/matriceresult[[#This Row],[TOTAL]]</f>
        <v>0</v>
      </c>
      <c r="Y204">
        <f>matriceresult[[#This Row],[Discussion]]/matriceresult[[#This Row],[TOTAL]]</f>
        <v>0</v>
      </c>
      <c r="Z204">
        <f>matriceresult[[#This Row],[Figure]]/matriceresult[[#This Row],[TOTAL]]</f>
        <v>0</v>
      </c>
      <c r="AA204">
        <f>matriceresult[[#This Row],[Introduction]]/matriceresult[[#This Row],[TOTAL]]</f>
        <v>0</v>
      </c>
      <c r="AB204">
        <f>matriceresult[[#This Row],[Methods]]/matriceresult[[#This Row],[TOTAL]]</f>
        <v>1</v>
      </c>
      <c r="AC204">
        <f>matriceresult[[#This Row],[Results]]/matriceresult[[#This Row],[TOTAL]]</f>
        <v>0</v>
      </c>
      <c r="AD204">
        <f>matriceresult[[#This Row],[Supplementary material]]/matriceresult[[#This Row],[TOTAL]]</f>
        <v>0</v>
      </c>
      <c r="AE204">
        <f>matriceresult[[#This Row],[Title]]/matriceresult[[#This Row],[TOTAL]]</f>
        <v>0</v>
      </c>
      <c r="AF204" s="15">
        <f>SUM(matriceresult_PERCENTAGE[[#This Row],[Abstract]:[Title]])</f>
        <v>1</v>
      </c>
    </row>
    <row r="205" spans="1:32" x14ac:dyDescent="0.25">
      <c r="A205" s="1" t="s">
        <v>400</v>
      </c>
      <c r="B205" s="1" t="s">
        <v>197</v>
      </c>
      <c r="D205" s="1" t="s">
        <v>940</v>
      </c>
      <c r="E205">
        <v>0</v>
      </c>
      <c r="F205">
        <v>0</v>
      </c>
      <c r="G205">
        <v>0</v>
      </c>
      <c r="H205">
        <v>0</v>
      </c>
      <c r="I205">
        <v>0</v>
      </c>
      <c r="J205">
        <v>0</v>
      </c>
      <c r="K205">
        <v>0</v>
      </c>
      <c r="L205">
        <v>0</v>
      </c>
      <c r="M205">
        <v>0</v>
      </c>
      <c r="N205">
        <v>1</v>
      </c>
      <c r="O205">
        <v>0</v>
      </c>
      <c r="P205">
        <v>0</v>
      </c>
      <c r="Q205" s="7">
        <f>SUM(matriceresult[[#This Row],[Abstract]:[Title]])</f>
        <v>1</v>
      </c>
      <c r="S205" s="1" t="s">
        <v>940</v>
      </c>
      <c r="T205">
        <f>matriceresult[[#This Row],[Abstract]]/matriceresult[[#This Row],[TOTAL]]</f>
        <v>0</v>
      </c>
      <c r="U205">
        <f>matriceresult[[#This Row],[Acknowledgments]]/matriceresult[[#This Row],[TOTAL]]</f>
        <v>0</v>
      </c>
      <c r="V205">
        <f>matriceresult[[#This Row],[Article (No section provide)]]/matriceresult[[#This Row],[TOTAL]]</f>
        <v>0</v>
      </c>
      <c r="W205">
        <f>matriceresult[[#This Row],[Case study]]/matriceresult[[#This Row],[TOTAL]]</f>
        <v>0</v>
      </c>
      <c r="X205">
        <f>matriceresult[[#This Row],[Conclusion]]/matriceresult[[#This Row],[TOTAL]]</f>
        <v>0</v>
      </c>
      <c r="Y205">
        <f>matriceresult[[#This Row],[Discussion]]/matriceresult[[#This Row],[TOTAL]]</f>
        <v>0</v>
      </c>
      <c r="Z205">
        <f>matriceresult[[#This Row],[Figure]]/matriceresult[[#This Row],[TOTAL]]</f>
        <v>0</v>
      </c>
      <c r="AA205">
        <f>matriceresult[[#This Row],[Introduction]]/matriceresult[[#This Row],[TOTAL]]</f>
        <v>0</v>
      </c>
      <c r="AB205">
        <f>matriceresult[[#This Row],[Methods]]/matriceresult[[#This Row],[TOTAL]]</f>
        <v>0</v>
      </c>
      <c r="AC205">
        <f>matriceresult[[#This Row],[Results]]/matriceresult[[#This Row],[TOTAL]]</f>
        <v>1</v>
      </c>
      <c r="AD205">
        <f>matriceresult[[#This Row],[Supplementary material]]/matriceresult[[#This Row],[TOTAL]]</f>
        <v>0</v>
      </c>
      <c r="AE205">
        <f>matriceresult[[#This Row],[Title]]/matriceresult[[#This Row],[TOTAL]]</f>
        <v>0</v>
      </c>
      <c r="AF205" s="15">
        <f>SUM(matriceresult_PERCENTAGE[[#This Row],[Abstract]:[Title]])</f>
        <v>1</v>
      </c>
    </row>
    <row r="206" spans="1:32" x14ac:dyDescent="0.25">
      <c r="A206" s="1" t="s">
        <v>400</v>
      </c>
      <c r="B206" s="1" t="s">
        <v>19</v>
      </c>
      <c r="D206" s="1" t="s">
        <v>2819</v>
      </c>
      <c r="E206">
        <v>0</v>
      </c>
      <c r="F206">
        <v>0</v>
      </c>
      <c r="G206">
        <v>0</v>
      </c>
      <c r="H206">
        <v>0</v>
      </c>
      <c r="I206">
        <v>0</v>
      </c>
      <c r="J206">
        <v>0</v>
      </c>
      <c r="K206">
        <v>0</v>
      </c>
      <c r="L206">
        <v>0</v>
      </c>
      <c r="M206">
        <v>0</v>
      </c>
      <c r="N206">
        <v>1</v>
      </c>
      <c r="O206">
        <v>0</v>
      </c>
      <c r="P206">
        <v>0</v>
      </c>
      <c r="Q206" s="7">
        <f>SUM(matriceresult[[#This Row],[Abstract]:[Title]])</f>
        <v>1</v>
      </c>
      <c r="S206" s="1" t="s">
        <v>2819</v>
      </c>
      <c r="T206">
        <f>matriceresult[[#This Row],[Abstract]]/matriceresult[[#This Row],[TOTAL]]</f>
        <v>0</v>
      </c>
      <c r="U206">
        <f>matriceresult[[#This Row],[Acknowledgments]]/matriceresult[[#This Row],[TOTAL]]</f>
        <v>0</v>
      </c>
      <c r="V206">
        <f>matriceresult[[#This Row],[Article (No section provide)]]/matriceresult[[#This Row],[TOTAL]]</f>
        <v>0</v>
      </c>
      <c r="W206">
        <f>matriceresult[[#This Row],[Case study]]/matriceresult[[#This Row],[TOTAL]]</f>
        <v>0</v>
      </c>
      <c r="X206">
        <f>matriceresult[[#This Row],[Conclusion]]/matriceresult[[#This Row],[TOTAL]]</f>
        <v>0</v>
      </c>
      <c r="Y206">
        <f>matriceresult[[#This Row],[Discussion]]/matriceresult[[#This Row],[TOTAL]]</f>
        <v>0</v>
      </c>
      <c r="Z206">
        <f>matriceresult[[#This Row],[Figure]]/matriceresult[[#This Row],[TOTAL]]</f>
        <v>0</v>
      </c>
      <c r="AA206">
        <f>matriceresult[[#This Row],[Introduction]]/matriceresult[[#This Row],[TOTAL]]</f>
        <v>0</v>
      </c>
      <c r="AB206">
        <f>matriceresult[[#This Row],[Methods]]/matriceresult[[#This Row],[TOTAL]]</f>
        <v>0</v>
      </c>
      <c r="AC206">
        <f>matriceresult[[#This Row],[Results]]/matriceresult[[#This Row],[TOTAL]]</f>
        <v>1</v>
      </c>
      <c r="AD206">
        <f>matriceresult[[#This Row],[Supplementary material]]/matriceresult[[#This Row],[TOTAL]]</f>
        <v>0</v>
      </c>
      <c r="AE206">
        <f>matriceresult[[#This Row],[Title]]/matriceresult[[#This Row],[TOTAL]]</f>
        <v>0</v>
      </c>
      <c r="AF206" s="15">
        <f>SUM(matriceresult_PERCENTAGE[[#This Row],[Abstract]:[Title]])</f>
        <v>1</v>
      </c>
    </row>
    <row r="207" spans="1:32" x14ac:dyDescent="0.25">
      <c r="A207" s="1" t="s">
        <v>400</v>
      </c>
      <c r="B207" s="1" t="s">
        <v>19</v>
      </c>
      <c r="D207" s="1" t="s">
        <v>945</v>
      </c>
      <c r="E207">
        <v>0</v>
      </c>
      <c r="F207">
        <v>0</v>
      </c>
      <c r="G207">
        <v>2</v>
      </c>
      <c r="H207">
        <v>0</v>
      </c>
      <c r="I207">
        <v>0</v>
      </c>
      <c r="J207">
        <v>0</v>
      </c>
      <c r="K207">
        <v>0</v>
      </c>
      <c r="L207">
        <v>0</v>
      </c>
      <c r="M207">
        <v>16</v>
      </c>
      <c r="N207">
        <v>0</v>
      </c>
      <c r="O207">
        <v>0</v>
      </c>
      <c r="P207">
        <v>0</v>
      </c>
      <c r="Q207" s="7">
        <f>SUM(matriceresult[[#This Row],[Abstract]:[Title]])</f>
        <v>18</v>
      </c>
      <c r="S207" s="1" t="s">
        <v>945</v>
      </c>
      <c r="T207">
        <f>matriceresult[[#This Row],[Abstract]]/matriceresult[[#This Row],[TOTAL]]</f>
        <v>0</v>
      </c>
      <c r="U207">
        <f>matriceresult[[#This Row],[Acknowledgments]]/matriceresult[[#This Row],[TOTAL]]</f>
        <v>0</v>
      </c>
      <c r="V207">
        <f>matriceresult[[#This Row],[Article (No section provide)]]/matriceresult[[#This Row],[TOTAL]]</f>
        <v>0.1111111111111111</v>
      </c>
      <c r="W207">
        <f>matriceresult[[#This Row],[Case study]]/matriceresult[[#This Row],[TOTAL]]</f>
        <v>0</v>
      </c>
      <c r="X207">
        <f>matriceresult[[#This Row],[Conclusion]]/matriceresult[[#This Row],[TOTAL]]</f>
        <v>0</v>
      </c>
      <c r="Y207">
        <f>matriceresult[[#This Row],[Discussion]]/matriceresult[[#This Row],[TOTAL]]</f>
        <v>0</v>
      </c>
      <c r="Z207">
        <f>matriceresult[[#This Row],[Figure]]/matriceresult[[#This Row],[TOTAL]]</f>
        <v>0</v>
      </c>
      <c r="AA207">
        <f>matriceresult[[#This Row],[Introduction]]/matriceresult[[#This Row],[TOTAL]]</f>
        <v>0</v>
      </c>
      <c r="AB207">
        <f>matriceresult[[#This Row],[Methods]]/matriceresult[[#This Row],[TOTAL]]</f>
        <v>0.88888888888888884</v>
      </c>
      <c r="AC207">
        <f>matriceresult[[#This Row],[Results]]/matriceresult[[#This Row],[TOTAL]]</f>
        <v>0</v>
      </c>
      <c r="AD207">
        <f>matriceresult[[#This Row],[Supplementary material]]/matriceresult[[#This Row],[TOTAL]]</f>
        <v>0</v>
      </c>
      <c r="AE207">
        <f>matriceresult[[#This Row],[Title]]/matriceresult[[#This Row],[TOTAL]]</f>
        <v>0</v>
      </c>
      <c r="AF207" s="15">
        <f>SUM(matriceresult_PERCENTAGE[[#This Row],[Abstract]:[Title]])</f>
        <v>1</v>
      </c>
    </row>
    <row r="208" spans="1:32" x14ac:dyDescent="0.25">
      <c r="A208" s="1" t="s">
        <v>400</v>
      </c>
      <c r="B208" s="1" t="s">
        <v>19</v>
      </c>
      <c r="D208" s="1" t="s">
        <v>950</v>
      </c>
      <c r="E208">
        <v>0</v>
      </c>
      <c r="F208">
        <v>0</v>
      </c>
      <c r="G208">
        <v>1</v>
      </c>
      <c r="H208">
        <v>0</v>
      </c>
      <c r="I208">
        <v>0</v>
      </c>
      <c r="J208">
        <v>0</v>
      </c>
      <c r="K208">
        <v>0</v>
      </c>
      <c r="L208">
        <v>0</v>
      </c>
      <c r="M208">
        <v>0</v>
      </c>
      <c r="N208">
        <v>0</v>
      </c>
      <c r="O208">
        <v>0</v>
      </c>
      <c r="P208">
        <v>0</v>
      </c>
      <c r="Q208" s="7">
        <f>SUM(matriceresult[[#This Row],[Abstract]:[Title]])</f>
        <v>1</v>
      </c>
      <c r="S208" s="1" t="s">
        <v>950</v>
      </c>
      <c r="T208">
        <f>matriceresult[[#This Row],[Abstract]]/matriceresult[[#This Row],[TOTAL]]</f>
        <v>0</v>
      </c>
      <c r="U208">
        <f>matriceresult[[#This Row],[Acknowledgments]]/matriceresult[[#This Row],[TOTAL]]</f>
        <v>0</v>
      </c>
      <c r="V208">
        <f>matriceresult[[#This Row],[Article (No section provide)]]/matriceresult[[#This Row],[TOTAL]]</f>
        <v>1</v>
      </c>
      <c r="W208">
        <f>matriceresult[[#This Row],[Case study]]/matriceresult[[#This Row],[TOTAL]]</f>
        <v>0</v>
      </c>
      <c r="X208">
        <f>matriceresult[[#This Row],[Conclusion]]/matriceresult[[#This Row],[TOTAL]]</f>
        <v>0</v>
      </c>
      <c r="Y208">
        <f>matriceresult[[#This Row],[Discussion]]/matriceresult[[#This Row],[TOTAL]]</f>
        <v>0</v>
      </c>
      <c r="Z208">
        <f>matriceresult[[#This Row],[Figure]]/matriceresult[[#This Row],[TOTAL]]</f>
        <v>0</v>
      </c>
      <c r="AA208">
        <f>matriceresult[[#This Row],[Introduction]]/matriceresult[[#This Row],[TOTAL]]</f>
        <v>0</v>
      </c>
      <c r="AB208">
        <f>matriceresult[[#This Row],[Methods]]/matriceresult[[#This Row],[TOTAL]]</f>
        <v>0</v>
      </c>
      <c r="AC208">
        <f>matriceresult[[#This Row],[Results]]/matriceresult[[#This Row],[TOTAL]]</f>
        <v>0</v>
      </c>
      <c r="AD208">
        <f>matriceresult[[#This Row],[Supplementary material]]/matriceresult[[#This Row],[TOTAL]]</f>
        <v>0</v>
      </c>
      <c r="AE208">
        <f>matriceresult[[#This Row],[Title]]/matriceresult[[#This Row],[TOTAL]]</f>
        <v>0</v>
      </c>
      <c r="AF208" s="15">
        <f>SUM(matriceresult_PERCENTAGE[[#This Row],[Abstract]:[Title]])</f>
        <v>1</v>
      </c>
    </row>
    <row r="209" spans="1:32" x14ac:dyDescent="0.25">
      <c r="A209" s="1" t="s">
        <v>400</v>
      </c>
      <c r="B209" s="1" t="s">
        <v>19</v>
      </c>
      <c r="D209" s="1" t="s">
        <v>954</v>
      </c>
      <c r="E209">
        <v>0</v>
      </c>
      <c r="F209">
        <v>0</v>
      </c>
      <c r="G209">
        <v>0</v>
      </c>
      <c r="H209">
        <v>0</v>
      </c>
      <c r="I209">
        <v>0</v>
      </c>
      <c r="J209">
        <v>0</v>
      </c>
      <c r="K209">
        <v>0</v>
      </c>
      <c r="L209">
        <v>0</v>
      </c>
      <c r="M209">
        <v>8</v>
      </c>
      <c r="N209">
        <v>0</v>
      </c>
      <c r="O209">
        <v>0</v>
      </c>
      <c r="P209">
        <v>0</v>
      </c>
      <c r="Q209" s="7">
        <f>SUM(matriceresult[[#This Row],[Abstract]:[Title]])</f>
        <v>8</v>
      </c>
      <c r="S209" s="1" t="s">
        <v>954</v>
      </c>
      <c r="T209">
        <f>matriceresult[[#This Row],[Abstract]]/matriceresult[[#This Row],[TOTAL]]</f>
        <v>0</v>
      </c>
      <c r="U209">
        <f>matriceresult[[#This Row],[Acknowledgments]]/matriceresult[[#This Row],[TOTAL]]</f>
        <v>0</v>
      </c>
      <c r="V209">
        <f>matriceresult[[#This Row],[Article (No section provide)]]/matriceresult[[#This Row],[TOTAL]]</f>
        <v>0</v>
      </c>
      <c r="W209">
        <f>matriceresult[[#This Row],[Case study]]/matriceresult[[#This Row],[TOTAL]]</f>
        <v>0</v>
      </c>
      <c r="X209">
        <f>matriceresult[[#This Row],[Conclusion]]/matriceresult[[#This Row],[TOTAL]]</f>
        <v>0</v>
      </c>
      <c r="Y209">
        <f>matriceresult[[#This Row],[Discussion]]/matriceresult[[#This Row],[TOTAL]]</f>
        <v>0</v>
      </c>
      <c r="Z209">
        <f>matriceresult[[#This Row],[Figure]]/matriceresult[[#This Row],[TOTAL]]</f>
        <v>0</v>
      </c>
      <c r="AA209">
        <f>matriceresult[[#This Row],[Introduction]]/matriceresult[[#This Row],[TOTAL]]</f>
        <v>0</v>
      </c>
      <c r="AB209">
        <f>matriceresult[[#This Row],[Methods]]/matriceresult[[#This Row],[TOTAL]]</f>
        <v>1</v>
      </c>
      <c r="AC209">
        <f>matriceresult[[#This Row],[Results]]/matriceresult[[#This Row],[TOTAL]]</f>
        <v>0</v>
      </c>
      <c r="AD209">
        <f>matriceresult[[#This Row],[Supplementary material]]/matriceresult[[#This Row],[TOTAL]]</f>
        <v>0</v>
      </c>
      <c r="AE209">
        <f>matriceresult[[#This Row],[Title]]/matriceresult[[#This Row],[TOTAL]]</f>
        <v>0</v>
      </c>
      <c r="AF209" s="15">
        <f>SUM(matriceresult_PERCENTAGE[[#This Row],[Abstract]:[Title]])</f>
        <v>1</v>
      </c>
    </row>
    <row r="210" spans="1:32" x14ac:dyDescent="0.25">
      <c r="A210" s="1" t="s">
        <v>400</v>
      </c>
      <c r="B210" s="1" t="s">
        <v>19</v>
      </c>
      <c r="D210" s="1" t="s">
        <v>2847</v>
      </c>
      <c r="E210">
        <v>0</v>
      </c>
      <c r="F210">
        <v>0</v>
      </c>
      <c r="G210">
        <v>0</v>
      </c>
      <c r="H210">
        <v>0</v>
      </c>
      <c r="I210">
        <v>0</v>
      </c>
      <c r="J210">
        <v>0</v>
      </c>
      <c r="K210">
        <v>0</v>
      </c>
      <c r="L210">
        <v>0</v>
      </c>
      <c r="M210">
        <v>1</v>
      </c>
      <c r="N210">
        <v>2</v>
      </c>
      <c r="O210">
        <v>0</v>
      </c>
      <c r="P210">
        <v>0</v>
      </c>
      <c r="Q210" s="7">
        <f>SUM(matriceresult[[#This Row],[Abstract]:[Title]])</f>
        <v>3</v>
      </c>
      <c r="S210" s="1" t="s">
        <v>2847</v>
      </c>
      <c r="T210">
        <f>matriceresult[[#This Row],[Abstract]]/matriceresult[[#This Row],[TOTAL]]</f>
        <v>0</v>
      </c>
      <c r="U210">
        <f>matriceresult[[#This Row],[Acknowledgments]]/matriceresult[[#This Row],[TOTAL]]</f>
        <v>0</v>
      </c>
      <c r="V210">
        <f>matriceresult[[#This Row],[Article (No section provide)]]/matriceresult[[#This Row],[TOTAL]]</f>
        <v>0</v>
      </c>
      <c r="W210">
        <f>matriceresult[[#This Row],[Case study]]/matriceresult[[#This Row],[TOTAL]]</f>
        <v>0</v>
      </c>
      <c r="X210">
        <f>matriceresult[[#This Row],[Conclusion]]/matriceresult[[#This Row],[TOTAL]]</f>
        <v>0</v>
      </c>
      <c r="Y210">
        <f>matriceresult[[#This Row],[Discussion]]/matriceresult[[#This Row],[TOTAL]]</f>
        <v>0</v>
      </c>
      <c r="Z210">
        <f>matriceresult[[#This Row],[Figure]]/matriceresult[[#This Row],[TOTAL]]</f>
        <v>0</v>
      </c>
      <c r="AA210">
        <f>matriceresult[[#This Row],[Introduction]]/matriceresult[[#This Row],[TOTAL]]</f>
        <v>0</v>
      </c>
      <c r="AB210">
        <f>matriceresult[[#This Row],[Methods]]/matriceresult[[#This Row],[TOTAL]]</f>
        <v>0.33333333333333331</v>
      </c>
      <c r="AC210">
        <f>matriceresult[[#This Row],[Results]]/matriceresult[[#This Row],[TOTAL]]</f>
        <v>0.66666666666666663</v>
      </c>
      <c r="AD210">
        <f>matriceresult[[#This Row],[Supplementary material]]/matriceresult[[#This Row],[TOTAL]]</f>
        <v>0</v>
      </c>
      <c r="AE210">
        <f>matriceresult[[#This Row],[Title]]/matriceresult[[#This Row],[TOTAL]]</f>
        <v>0</v>
      </c>
      <c r="AF210" s="15">
        <f>SUM(matriceresult_PERCENTAGE[[#This Row],[Abstract]:[Title]])</f>
        <v>1</v>
      </c>
    </row>
    <row r="211" spans="1:32" x14ac:dyDescent="0.25">
      <c r="A211" s="1" t="s">
        <v>400</v>
      </c>
      <c r="B211" s="1" t="s">
        <v>19</v>
      </c>
      <c r="D211" s="1" t="s">
        <v>508</v>
      </c>
      <c r="E211">
        <v>0</v>
      </c>
      <c r="F211">
        <v>0</v>
      </c>
      <c r="G211">
        <v>0</v>
      </c>
      <c r="H211">
        <v>0</v>
      </c>
      <c r="I211">
        <v>0</v>
      </c>
      <c r="J211">
        <v>0</v>
      </c>
      <c r="K211">
        <v>0</v>
      </c>
      <c r="L211">
        <v>0</v>
      </c>
      <c r="M211">
        <v>1</v>
      </c>
      <c r="N211">
        <v>0</v>
      </c>
      <c r="O211">
        <v>0</v>
      </c>
      <c r="P211">
        <v>0</v>
      </c>
      <c r="Q211" s="7">
        <f>SUM(matriceresult[[#This Row],[Abstract]:[Title]])</f>
        <v>1</v>
      </c>
      <c r="S211" s="1" t="s">
        <v>508</v>
      </c>
      <c r="T211">
        <f>matriceresult[[#This Row],[Abstract]]/matriceresult[[#This Row],[TOTAL]]</f>
        <v>0</v>
      </c>
      <c r="U211">
        <f>matriceresult[[#This Row],[Acknowledgments]]/matriceresult[[#This Row],[TOTAL]]</f>
        <v>0</v>
      </c>
      <c r="V211">
        <f>matriceresult[[#This Row],[Article (No section provide)]]/matriceresult[[#This Row],[TOTAL]]</f>
        <v>0</v>
      </c>
      <c r="W211">
        <f>matriceresult[[#This Row],[Case study]]/matriceresult[[#This Row],[TOTAL]]</f>
        <v>0</v>
      </c>
      <c r="X211">
        <f>matriceresult[[#This Row],[Conclusion]]/matriceresult[[#This Row],[TOTAL]]</f>
        <v>0</v>
      </c>
      <c r="Y211">
        <f>matriceresult[[#This Row],[Discussion]]/matriceresult[[#This Row],[TOTAL]]</f>
        <v>0</v>
      </c>
      <c r="Z211">
        <f>matriceresult[[#This Row],[Figure]]/matriceresult[[#This Row],[TOTAL]]</f>
        <v>0</v>
      </c>
      <c r="AA211">
        <f>matriceresult[[#This Row],[Introduction]]/matriceresult[[#This Row],[TOTAL]]</f>
        <v>0</v>
      </c>
      <c r="AB211">
        <f>matriceresult[[#This Row],[Methods]]/matriceresult[[#This Row],[TOTAL]]</f>
        <v>1</v>
      </c>
      <c r="AC211">
        <f>matriceresult[[#This Row],[Results]]/matriceresult[[#This Row],[TOTAL]]</f>
        <v>0</v>
      </c>
      <c r="AD211">
        <f>matriceresult[[#This Row],[Supplementary material]]/matriceresult[[#This Row],[TOTAL]]</f>
        <v>0</v>
      </c>
      <c r="AE211">
        <f>matriceresult[[#This Row],[Title]]/matriceresult[[#This Row],[TOTAL]]</f>
        <v>0</v>
      </c>
      <c r="AF211" s="15">
        <f>SUM(matriceresult_PERCENTAGE[[#This Row],[Abstract]:[Title]])</f>
        <v>1</v>
      </c>
    </row>
    <row r="212" spans="1:32" x14ac:dyDescent="0.25">
      <c r="A212" s="1" t="s">
        <v>400</v>
      </c>
      <c r="B212" s="1" t="s">
        <v>75</v>
      </c>
      <c r="D212" s="1" t="s">
        <v>319</v>
      </c>
      <c r="E212">
        <v>0</v>
      </c>
      <c r="F212">
        <v>0</v>
      </c>
      <c r="G212">
        <v>1</v>
      </c>
      <c r="H212">
        <v>0</v>
      </c>
      <c r="I212">
        <v>0</v>
      </c>
      <c r="J212">
        <v>0</v>
      </c>
      <c r="K212">
        <v>0</v>
      </c>
      <c r="L212">
        <v>0</v>
      </c>
      <c r="M212">
        <v>0</v>
      </c>
      <c r="N212">
        <v>0</v>
      </c>
      <c r="O212">
        <v>0</v>
      </c>
      <c r="P212">
        <v>0</v>
      </c>
      <c r="Q212" s="7">
        <f>SUM(matriceresult[[#This Row],[Abstract]:[Title]])</f>
        <v>1</v>
      </c>
      <c r="S212" s="1" t="s">
        <v>319</v>
      </c>
      <c r="T212">
        <f>matriceresult[[#This Row],[Abstract]]/matriceresult[[#This Row],[TOTAL]]</f>
        <v>0</v>
      </c>
      <c r="U212">
        <f>matriceresult[[#This Row],[Acknowledgments]]/matriceresult[[#This Row],[TOTAL]]</f>
        <v>0</v>
      </c>
      <c r="V212">
        <f>matriceresult[[#This Row],[Article (No section provide)]]/matriceresult[[#This Row],[TOTAL]]</f>
        <v>1</v>
      </c>
      <c r="W212">
        <f>matriceresult[[#This Row],[Case study]]/matriceresult[[#This Row],[TOTAL]]</f>
        <v>0</v>
      </c>
      <c r="X212">
        <f>matriceresult[[#This Row],[Conclusion]]/matriceresult[[#This Row],[TOTAL]]</f>
        <v>0</v>
      </c>
      <c r="Y212">
        <f>matriceresult[[#This Row],[Discussion]]/matriceresult[[#This Row],[TOTAL]]</f>
        <v>0</v>
      </c>
      <c r="Z212">
        <f>matriceresult[[#This Row],[Figure]]/matriceresult[[#This Row],[TOTAL]]</f>
        <v>0</v>
      </c>
      <c r="AA212">
        <f>matriceresult[[#This Row],[Introduction]]/matriceresult[[#This Row],[TOTAL]]</f>
        <v>0</v>
      </c>
      <c r="AB212">
        <f>matriceresult[[#This Row],[Methods]]/matriceresult[[#This Row],[TOTAL]]</f>
        <v>0</v>
      </c>
      <c r="AC212">
        <f>matriceresult[[#This Row],[Results]]/matriceresult[[#This Row],[TOTAL]]</f>
        <v>0</v>
      </c>
      <c r="AD212">
        <f>matriceresult[[#This Row],[Supplementary material]]/matriceresult[[#This Row],[TOTAL]]</f>
        <v>0</v>
      </c>
      <c r="AE212">
        <f>matriceresult[[#This Row],[Title]]/matriceresult[[#This Row],[TOTAL]]</f>
        <v>0</v>
      </c>
      <c r="AF212" s="15">
        <f>SUM(matriceresult_PERCENTAGE[[#This Row],[Abstract]:[Title]])</f>
        <v>1</v>
      </c>
    </row>
    <row r="213" spans="1:32" x14ac:dyDescent="0.25">
      <c r="A213" s="1" t="s">
        <v>400</v>
      </c>
      <c r="B213" s="1" t="s">
        <v>75</v>
      </c>
      <c r="D213" s="1" t="s">
        <v>744</v>
      </c>
      <c r="E213">
        <v>0</v>
      </c>
      <c r="F213">
        <v>0</v>
      </c>
      <c r="G213">
        <v>1</v>
      </c>
      <c r="H213">
        <v>0</v>
      </c>
      <c r="I213">
        <v>0</v>
      </c>
      <c r="J213">
        <v>0</v>
      </c>
      <c r="K213">
        <v>0</v>
      </c>
      <c r="L213">
        <v>0</v>
      </c>
      <c r="M213">
        <v>0</v>
      </c>
      <c r="N213">
        <v>0</v>
      </c>
      <c r="O213">
        <v>0</v>
      </c>
      <c r="P213">
        <v>0</v>
      </c>
      <c r="Q213" s="7">
        <f>SUM(matriceresult[[#This Row],[Abstract]:[Title]])</f>
        <v>1</v>
      </c>
      <c r="S213" s="1" t="s">
        <v>744</v>
      </c>
      <c r="T213">
        <f>matriceresult[[#This Row],[Abstract]]/matriceresult[[#This Row],[TOTAL]]</f>
        <v>0</v>
      </c>
      <c r="U213">
        <f>matriceresult[[#This Row],[Acknowledgments]]/matriceresult[[#This Row],[TOTAL]]</f>
        <v>0</v>
      </c>
      <c r="V213">
        <f>matriceresult[[#This Row],[Article (No section provide)]]/matriceresult[[#This Row],[TOTAL]]</f>
        <v>1</v>
      </c>
      <c r="W213">
        <f>matriceresult[[#This Row],[Case study]]/matriceresult[[#This Row],[TOTAL]]</f>
        <v>0</v>
      </c>
      <c r="X213">
        <f>matriceresult[[#This Row],[Conclusion]]/matriceresult[[#This Row],[TOTAL]]</f>
        <v>0</v>
      </c>
      <c r="Y213">
        <f>matriceresult[[#This Row],[Discussion]]/matriceresult[[#This Row],[TOTAL]]</f>
        <v>0</v>
      </c>
      <c r="Z213">
        <f>matriceresult[[#This Row],[Figure]]/matriceresult[[#This Row],[TOTAL]]</f>
        <v>0</v>
      </c>
      <c r="AA213">
        <f>matriceresult[[#This Row],[Introduction]]/matriceresult[[#This Row],[TOTAL]]</f>
        <v>0</v>
      </c>
      <c r="AB213">
        <f>matriceresult[[#This Row],[Methods]]/matriceresult[[#This Row],[TOTAL]]</f>
        <v>0</v>
      </c>
      <c r="AC213">
        <f>matriceresult[[#This Row],[Results]]/matriceresult[[#This Row],[TOTAL]]</f>
        <v>0</v>
      </c>
      <c r="AD213">
        <f>matriceresult[[#This Row],[Supplementary material]]/matriceresult[[#This Row],[TOTAL]]</f>
        <v>0</v>
      </c>
      <c r="AE213">
        <f>matriceresult[[#This Row],[Title]]/matriceresult[[#This Row],[TOTAL]]</f>
        <v>0</v>
      </c>
      <c r="AF213" s="15">
        <f>SUM(matriceresult_PERCENTAGE[[#This Row],[Abstract]:[Title]])</f>
        <v>1</v>
      </c>
    </row>
    <row r="214" spans="1:32" x14ac:dyDescent="0.25">
      <c r="A214" s="1" t="s">
        <v>592</v>
      </c>
      <c r="B214" s="1" t="s">
        <v>11</v>
      </c>
      <c r="D214" s="1" t="s">
        <v>747</v>
      </c>
      <c r="E214">
        <v>0</v>
      </c>
      <c r="F214">
        <v>0</v>
      </c>
      <c r="G214">
        <v>0</v>
      </c>
      <c r="H214">
        <v>0</v>
      </c>
      <c r="I214">
        <v>0</v>
      </c>
      <c r="J214">
        <v>0</v>
      </c>
      <c r="K214">
        <v>0</v>
      </c>
      <c r="L214">
        <v>0</v>
      </c>
      <c r="M214">
        <v>2</v>
      </c>
      <c r="N214">
        <v>0</v>
      </c>
      <c r="O214">
        <v>0</v>
      </c>
      <c r="P214">
        <v>0</v>
      </c>
      <c r="Q214" s="7">
        <f>SUM(matriceresult[[#This Row],[Abstract]:[Title]])</f>
        <v>2</v>
      </c>
      <c r="S214" s="1" t="s">
        <v>747</v>
      </c>
      <c r="T214">
        <f>matriceresult[[#This Row],[Abstract]]/matriceresult[[#This Row],[TOTAL]]</f>
        <v>0</v>
      </c>
      <c r="U214">
        <f>matriceresult[[#This Row],[Acknowledgments]]/matriceresult[[#This Row],[TOTAL]]</f>
        <v>0</v>
      </c>
      <c r="V214">
        <f>matriceresult[[#This Row],[Article (No section provide)]]/matriceresult[[#This Row],[TOTAL]]</f>
        <v>0</v>
      </c>
      <c r="W214">
        <f>matriceresult[[#This Row],[Case study]]/matriceresult[[#This Row],[TOTAL]]</f>
        <v>0</v>
      </c>
      <c r="X214">
        <f>matriceresult[[#This Row],[Conclusion]]/matriceresult[[#This Row],[TOTAL]]</f>
        <v>0</v>
      </c>
      <c r="Y214">
        <f>matriceresult[[#This Row],[Discussion]]/matriceresult[[#This Row],[TOTAL]]</f>
        <v>0</v>
      </c>
      <c r="Z214">
        <f>matriceresult[[#This Row],[Figure]]/matriceresult[[#This Row],[TOTAL]]</f>
        <v>0</v>
      </c>
      <c r="AA214">
        <f>matriceresult[[#This Row],[Introduction]]/matriceresult[[#This Row],[TOTAL]]</f>
        <v>0</v>
      </c>
      <c r="AB214">
        <f>matriceresult[[#This Row],[Methods]]/matriceresult[[#This Row],[TOTAL]]</f>
        <v>1</v>
      </c>
      <c r="AC214">
        <f>matriceresult[[#This Row],[Results]]/matriceresult[[#This Row],[TOTAL]]</f>
        <v>0</v>
      </c>
      <c r="AD214">
        <f>matriceresult[[#This Row],[Supplementary material]]/matriceresult[[#This Row],[TOTAL]]</f>
        <v>0</v>
      </c>
      <c r="AE214">
        <f>matriceresult[[#This Row],[Title]]/matriceresult[[#This Row],[TOTAL]]</f>
        <v>0</v>
      </c>
      <c r="AF214" s="15">
        <f>SUM(matriceresult_PERCENTAGE[[#This Row],[Abstract]:[Title]])</f>
        <v>1</v>
      </c>
    </row>
    <row r="215" spans="1:32" x14ac:dyDescent="0.25">
      <c r="A215" s="1" t="s">
        <v>592</v>
      </c>
      <c r="B215" s="1" t="s">
        <v>11</v>
      </c>
      <c r="D215" s="1" t="s">
        <v>2858</v>
      </c>
      <c r="E215">
        <v>0</v>
      </c>
      <c r="F215">
        <v>0</v>
      </c>
      <c r="G215">
        <v>0</v>
      </c>
      <c r="H215">
        <v>0</v>
      </c>
      <c r="I215">
        <v>0</v>
      </c>
      <c r="J215">
        <v>0</v>
      </c>
      <c r="K215">
        <v>0</v>
      </c>
      <c r="L215">
        <v>0</v>
      </c>
      <c r="M215">
        <v>1</v>
      </c>
      <c r="N215">
        <v>1</v>
      </c>
      <c r="O215">
        <v>0</v>
      </c>
      <c r="P215">
        <v>0</v>
      </c>
      <c r="Q215" s="7">
        <f>SUM(matriceresult[[#This Row],[Abstract]:[Title]])</f>
        <v>2</v>
      </c>
      <c r="S215" s="1" t="s">
        <v>2858</v>
      </c>
      <c r="T215">
        <f>matriceresult[[#This Row],[Abstract]]/matriceresult[[#This Row],[TOTAL]]</f>
        <v>0</v>
      </c>
      <c r="U215">
        <f>matriceresult[[#This Row],[Acknowledgments]]/matriceresult[[#This Row],[TOTAL]]</f>
        <v>0</v>
      </c>
      <c r="V215">
        <f>matriceresult[[#This Row],[Article (No section provide)]]/matriceresult[[#This Row],[TOTAL]]</f>
        <v>0</v>
      </c>
      <c r="W215">
        <f>matriceresult[[#This Row],[Case study]]/matriceresult[[#This Row],[TOTAL]]</f>
        <v>0</v>
      </c>
      <c r="X215">
        <f>matriceresult[[#This Row],[Conclusion]]/matriceresult[[#This Row],[TOTAL]]</f>
        <v>0</v>
      </c>
      <c r="Y215">
        <f>matriceresult[[#This Row],[Discussion]]/matriceresult[[#This Row],[TOTAL]]</f>
        <v>0</v>
      </c>
      <c r="Z215">
        <f>matriceresult[[#This Row],[Figure]]/matriceresult[[#This Row],[TOTAL]]</f>
        <v>0</v>
      </c>
      <c r="AA215">
        <f>matriceresult[[#This Row],[Introduction]]/matriceresult[[#This Row],[TOTAL]]</f>
        <v>0</v>
      </c>
      <c r="AB215">
        <f>matriceresult[[#This Row],[Methods]]/matriceresult[[#This Row],[TOTAL]]</f>
        <v>0.5</v>
      </c>
      <c r="AC215">
        <f>matriceresult[[#This Row],[Results]]/matriceresult[[#This Row],[TOTAL]]</f>
        <v>0.5</v>
      </c>
      <c r="AD215">
        <f>matriceresult[[#This Row],[Supplementary material]]/matriceresult[[#This Row],[TOTAL]]</f>
        <v>0</v>
      </c>
      <c r="AE215">
        <f>matriceresult[[#This Row],[Title]]/matriceresult[[#This Row],[TOTAL]]</f>
        <v>0</v>
      </c>
      <c r="AF215" s="15">
        <f>SUM(matriceresult_PERCENTAGE[[#This Row],[Abstract]:[Title]])</f>
        <v>1</v>
      </c>
    </row>
    <row r="216" spans="1:32" x14ac:dyDescent="0.25">
      <c r="A216" s="1" t="s">
        <v>592</v>
      </c>
      <c r="B216" s="1" t="s">
        <v>11</v>
      </c>
      <c r="D216" s="1" t="s">
        <v>1923</v>
      </c>
      <c r="E216">
        <v>0</v>
      </c>
      <c r="F216">
        <v>0</v>
      </c>
      <c r="G216">
        <v>0</v>
      </c>
      <c r="H216">
        <v>0</v>
      </c>
      <c r="I216">
        <v>0</v>
      </c>
      <c r="J216">
        <v>0</v>
      </c>
      <c r="K216">
        <v>0</v>
      </c>
      <c r="L216">
        <v>0</v>
      </c>
      <c r="M216">
        <v>2</v>
      </c>
      <c r="N216">
        <v>0</v>
      </c>
      <c r="O216">
        <v>0</v>
      </c>
      <c r="P216">
        <v>0</v>
      </c>
      <c r="Q216" s="7">
        <f>SUM(matriceresult[[#This Row],[Abstract]:[Title]])</f>
        <v>2</v>
      </c>
      <c r="S216" s="1" t="s">
        <v>1923</v>
      </c>
      <c r="T216">
        <f>matriceresult[[#This Row],[Abstract]]/matriceresult[[#This Row],[TOTAL]]</f>
        <v>0</v>
      </c>
      <c r="U216">
        <f>matriceresult[[#This Row],[Acknowledgments]]/matriceresult[[#This Row],[TOTAL]]</f>
        <v>0</v>
      </c>
      <c r="V216">
        <f>matriceresult[[#This Row],[Article (No section provide)]]/matriceresult[[#This Row],[TOTAL]]</f>
        <v>0</v>
      </c>
      <c r="W216">
        <f>matriceresult[[#This Row],[Case study]]/matriceresult[[#This Row],[TOTAL]]</f>
        <v>0</v>
      </c>
      <c r="X216">
        <f>matriceresult[[#This Row],[Conclusion]]/matriceresult[[#This Row],[TOTAL]]</f>
        <v>0</v>
      </c>
      <c r="Y216">
        <f>matriceresult[[#This Row],[Discussion]]/matriceresult[[#This Row],[TOTAL]]</f>
        <v>0</v>
      </c>
      <c r="Z216">
        <f>matriceresult[[#This Row],[Figure]]/matriceresult[[#This Row],[TOTAL]]</f>
        <v>0</v>
      </c>
      <c r="AA216">
        <f>matriceresult[[#This Row],[Introduction]]/matriceresult[[#This Row],[TOTAL]]</f>
        <v>0</v>
      </c>
      <c r="AB216">
        <f>matriceresult[[#This Row],[Methods]]/matriceresult[[#This Row],[TOTAL]]</f>
        <v>1</v>
      </c>
      <c r="AC216">
        <f>matriceresult[[#This Row],[Results]]/matriceresult[[#This Row],[TOTAL]]</f>
        <v>0</v>
      </c>
      <c r="AD216">
        <f>matriceresult[[#This Row],[Supplementary material]]/matriceresult[[#This Row],[TOTAL]]</f>
        <v>0</v>
      </c>
      <c r="AE216">
        <f>matriceresult[[#This Row],[Title]]/matriceresult[[#This Row],[TOTAL]]</f>
        <v>0</v>
      </c>
      <c r="AF216" s="15">
        <f>SUM(matriceresult_PERCENTAGE[[#This Row],[Abstract]:[Title]])</f>
        <v>1</v>
      </c>
    </row>
    <row r="217" spans="1:32" x14ac:dyDescent="0.25">
      <c r="A217" s="1" t="s">
        <v>592</v>
      </c>
      <c r="B217" s="1" t="s">
        <v>11</v>
      </c>
      <c r="D217" s="1" t="s">
        <v>1932</v>
      </c>
      <c r="E217">
        <v>0</v>
      </c>
      <c r="F217">
        <v>0</v>
      </c>
      <c r="G217">
        <v>0</v>
      </c>
      <c r="H217">
        <v>0</v>
      </c>
      <c r="I217">
        <v>0</v>
      </c>
      <c r="J217">
        <v>2</v>
      </c>
      <c r="K217">
        <v>2</v>
      </c>
      <c r="L217">
        <v>0</v>
      </c>
      <c r="M217">
        <v>4</v>
      </c>
      <c r="N217">
        <v>1</v>
      </c>
      <c r="O217">
        <v>0</v>
      </c>
      <c r="P217">
        <v>0</v>
      </c>
      <c r="Q217" s="7">
        <f>SUM(matriceresult[[#This Row],[Abstract]:[Title]])</f>
        <v>9</v>
      </c>
      <c r="S217" s="1" t="s">
        <v>1932</v>
      </c>
      <c r="T217">
        <f>matriceresult[[#This Row],[Abstract]]/matriceresult[[#This Row],[TOTAL]]</f>
        <v>0</v>
      </c>
      <c r="U217">
        <f>matriceresult[[#This Row],[Acknowledgments]]/matriceresult[[#This Row],[TOTAL]]</f>
        <v>0</v>
      </c>
      <c r="V217">
        <f>matriceresult[[#This Row],[Article (No section provide)]]/matriceresult[[#This Row],[TOTAL]]</f>
        <v>0</v>
      </c>
      <c r="W217">
        <f>matriceresult[[#This Row],[Case study]]/matriceresult[[#This Row],[TOTAL]]</f>
        <v>0</v>
      </c>
      <c r="X217">
        <f>matriceresult[[#This Row],[Conclusion]]/matriceresult[[#This Row],[TOTAL]]</f>
        <v>0</v>
      </c>
      <c r="Y217">
        <f>matriceresult[[#This Row],[Discussion]]/matriceresult[[#This Row],[TOTAL]]</f>
        <v>0.22222222222222221</v>
      </c>
      <c r="Z217">
        <f>matriceresult[[#This Row],[Figure]]/matriceresult[[#This Row],[TOTAL]]</f>
        <v>0.22222222222222221</v>
      </c>
      <c r="AA217">
        <f>matriceresult[[#This Row],[Introduction]]/matriceresult[[#This Row],[TOTAL]]</f>
        <v>0</v>
      </c>
      <c r="AB217">
        <f>matriceresult[[#This Row],[Methods]]/matriceresult[[#This Row],[TOTAL]]</f>
        <v>0.44444444444444442</v>
      </c>
      <c r="AC217">
        <f>matriceresult[[#This Row],[Results]]/matriceresult[[#This Row],[TOTAL]]</f>
        <v>0.1111111111111111</v>
      </c>
      <c r="AD217">
        <f>matriceresult[[#This Row],[Supplementary material]]/matriceresult[[#This Row],[TOTAL]]</f>
        <v>0</v>
      </c>
      <c r="AE217">
        <f>matriceresult[[#This Row],[Title]]/matriceresult[[#This Row],[TOTAL]]</f>
        <v>0</v>
      </c>
      <c r="AF217" s="15">
        <f>SUM(matriceresult_PERCENTAGE[[#This Row],[Abstract]:[Title]])</f>
        <v>1</v>
      </c>
    </row>
    <row r="218" spans="1:32" x14ac:dyDescent="0.25">
      <c r="A218" s="1" t="s">
        <v>592</v>
      </c>
      <c r="B218" s="1" t="s">
        <v>11</v>
      </c>
      <c r="D218" s="1" t="s">
        <v>512</v>
      </c>
      <c r="E218">
        <v>0</v>
      </c>
      <c r="F218">
        <v>0</v>
      </c>
      <c r="G218">
        <v>0</v>
      </c>
      <c r="H218">
        <v>0</v>
      </c>
      <c r="I218">
        <v>0</v>
      </c>
      <c r="J218">
        <v>4</v>
      </c>
      <c r="K218">
        <v>2</v>
      </c>
      <c r="L218">
        <v>0</v>
      </c>
      <c r="M218">
        <v>2</v>
      </c>
      <c r="N218">
        <v>3</v>
      </c>
      <c r="O218">
        <v>0</v>
      </c>
      <c r="P218">
        <v>0</v>
      </c>
      <c r="Q218" s="7">
        <f>SUM(matriceresult[[#This Row],[Abstract]:[Title]])</f>
        <v>11</v>
      </c>
      <c r="S218" s="1" t="s">
        <v>512</v>
      </c>
      <c r="T218">
        <f>matriceresult[[#This Row],[Abstract]]/matriceresult[[#This Row],[TOTAL]]</f>
        <v>0</v>
      </c>
      <c r="U218">
        <f>matriceresult[[#This Row],[Acknowledgments]]/matriceresult[[#This Row],[TOTAL]]</f>
        <v>0</v>
      </c>
      <c r="V218">
        <f>matriceresult[[#This Row],[Article (No section provide)]]/matriceresult[[#This Row],[TOTAL]]</f>
        <v>0</v>
      </c>
      <c r="W218">
        <f>matriceresult[[#This Row],[Case study]]/matriceresult[[#This Row],[TOTAL]]</f>
        <v>0</v>
      </c>
      <c r="X218">
        <f>matriceresult[[#This Row],[Conclusion]]/matriceresult[[#This Row],[TOTAL]]</f>
        <v>0</v>
      </c>
      <c r="Y218">
        <f>matriceresult[[#This Row],[Discussion]]/matriceresult[[#This Row],[TOTAL]]</f>
        <v>0.36363636363636365</v>
      </c>
      <c r="Z218">
        <f>matriceresult[[#This Row],[Figure]]/matriceresult[[#This Row],[TOTAL]]</f>
        <v>0.18181818181818182</v>
      </c>
      <c r="AA218">
        <f>matriceresult[[#This Row],[Introduction]]/matriceresult[[#This Row],[TOTAL]]</f>
        <v>0</v>
      </c>
      <c r="AB218">
        <f>matriceresult[[#This Row],[Methods]]/matriceresult[[#This Row],[TOTAL]]</f>
        <v>0.18181818181818182</v>
      </c>
      <c r="AC218">
        <f>matriceresult[[#This Row],[Results]]/matriceresult[[#This Row],[TOTAL]]</f>
        <v>0.27272727272727271</v>
      </c>
      <c r="AD218">
        <f>matriceresult[[#This Row],[Supplementary material]]/matriceresult[[#This Row],[TOTAL]]</f>
        <v>0</v>
      </c>
      <c r="AE218">
        <f>matriceresult[[#This Row],[Title]]/matriceresult[[#This Row],[TOTAL]]</f>
        <v>0</v>
      </c>
      <c r="AF218" s="15">
        <f>SUM(matriceresult_PERCENTAGE[[#This Row],[Abstract]:[Title]])</f>
        <v>1</v>
      </c>
    </row>
    <row r="219" spans="1:32" x14ac:dyDescent="0.25">
      <c r="A219" s="1" t="s">
        <v>592</v>
      </c>
      <c r="B219" s="1" t="s">
        <v>11</v>
      </c>
      <c r="D219" s="1" t="s">
        <v>324</v>
      </c>
      <c r="E219">
        <v>0</v>
      </c>
      <c r="F219">
        <v>0</v>
      </c>
      <c r="G219">
        <v>1</v>
      </c>
      <c r="H219">
        <v>0</v>
      </c>
      <c r="I219">
        <v>0</v>
      </c>
      <c r="J219">
        <v>3</v>
      </c>
      <c r="K219">
        <v>0</v>
      </c>
      <c r="L219">
        <v>5</v>
      </c>
      <c r="M219">
        <v>0</v>
      </c>
      <c r="N219">
        <v>9</v>
      </c>
      <c r="O219">
        <v>0</v>
      </c>
      <c r="P219">
        <v>0</v>
      </c>
      <c r="Q219" s="7">
        <f>SUM(matriceresult[[#This Row],[Abstract]:[Title]])</f>
        <v>18</v>
      </c>
      <c r="S219" s="1" t="s">
        <v>324</v>
      </c>
      <c r="T219">
        <f>matriceresult[[#This Row],[Abstract]]/matriceresult[[#This Row],[TOTAL]]</f>
        <v>0</v>
      </c>
      <c r="U219">
        <f>matriceresult[[#This Row],[Acknowledgments]]/matriceresult[[#This Row],[TOTAL]]</f>
        <v>0</v>
      </c>
      <c r="V219">
        <f>matriceresult[[#This Row],[Article (No section provide)]]/matriceresult[[#This Row],[TOTAL]]</f>
        <v>5.5555555555555552E-2</v>
      </c>
      <c r="W219">
        <f>matriceresult[[#This Row],[Case study]]/matriceresult[[#This Row],[TOTAL]]</f>
        <v>0</v>
      </c>
      <c r="X219">
        <f>matriceresult[[#This Row],[Conclusion]]/matriceresult[[#This Row],[TOTAL]]</f>
        <v>0</v>
      </c>
      <c r="Y219">
        <f>matriceresult[[#This Row],[Discussion]]/matriceresult[[#This Row],[TOTAL]]</f>
        <v>0.16666666666666666</v>
      </c>
      <c r="Z219">
        <f>matriceresult[[#This Row],[Figure]]/matriceresult[[#This Row],[TOTAL]]</f>
        <v>0</v>
      </c>
      <c r="AA219">
        <f>matriceresult[[#This Row],[Introduction]]/matriceresult[[#This Row],[TOTAL]]</f>
        <v>0.27777777777777779</v>
      </c>
      <c r="AB219">
        <f>matriceresult[[#This Row],[Methods]]/matriceresult[[#This Row],[TOTAL]]</f>
        <v>0</v>
      </c>
      <c r="AC219">
        <f>matriceresult[[#This Row],[Results]]/matriceresult[[#This Row],[TOTAL]]</f>
        <v>0.5</v>
      </c>
      <c r="AD219">
        <f>matriceresult[[#This Row],[Supplementary material]]/matriceresult[[#This Row],[TOTAL]]</f>
        <v>0</v>
      </c>
      <c r="AE219">
        <f>matriceresult[[#This Row],[Title]]/matriceresult[[#This Row],[TOTAL]]</f>
        <v>0</v>
      </c>
      <c r="AF219" s="15">
        <f>SUM(matriceresult_PERCENTAGE[[#This Row],[Abstract]:[Title]])</f>
        <v>1</v>
      </c>
    </row>
    <row r="220" spans="1:32" x14ac:dyDescent="0.25">
      <c r="A220" s="1" t="s">
        <v>592</v>
      </c>
      <c r="B220" s="1" t="s">
        <v>11</v>
      </c>
      <c r="D220" s="1" t="s">
        <v>962</v>
      </c>
      <c r="E220">
        <v>0</v>
      </c>
      <c r="F220">
        <v>0</v>
      </c>
      <c r="G220">
        <v>1</v>
      </c>
      <c r="H220">
        <v>0</v>
      </c>
      <c r="I220">
        <v>0</v>
      </c>
      <c r="J220">
        <v>0</v>
      </c>
      <c r="K220">
        <v>0</v>
      </c>
      <c r="L220">
        <v>0</v>
      </c>
      <c r="M220">
        <v>0</v>
      </c>
      <c r="N220">
        <v>0</v>
      </c>
      <c r="O220">
        <v>0</v>
      </c>
      <c r="P220">
        <v>0</v>
      </c>
      <c r="Q220" s="7">
        <f>SUM(matriceresult[[#This Row],[Abstract]:[Title]])</f>
        <v>1</v>
      </c>
      <c r="S220" s="1" t="s">
        <v>962</v>
      </c>
      <c r="T220">
        <f>matriceresult[[#This Row],[Abstract]]/matriceresult[[#This Row],[TOTAL]]</f>
        <v>0</v>
      </c>
      <c r="U220">
        <f>matriceresult[[#This Row],[Acknowledgments]]/matriceresult[[#This Row],[TOTAL]]</f>
        <v>0</v>
      </c>
      <c r="V220">
        <f>matriceresult[[#This Row],[Article (No section provide)]]/matriceresult[[#This Row],[TOTAL]]</f>
        <v>1</v>
      </c>
      <c r="W220">
        <f>matriceresult[[#This Row],[Case study]]/matriceresult[[#This Row],[TOTAL]]</f>
        <v>0</v>
      </c>
      <c r="X220">
        <f>matriceresult[[#This Row],[Conclusion]]/matriceresult[[#This Row],[TOTAL]]</f>
        <v>0</v>
      </c>
      <c r="Y220">
        <f>matriceresult[[#This Row],[Discussion]]/matriceresult[[#This Row],[TOTAL]]</f>
        <v>0</v>
      </c>
      <c r="Z220">
        <f>matriceresult[[#This Row],[Figure]]/matriceresult[[#This Row],[TOTAL]]</f>
        <v>0</v>
      </c>
      <c r="AA220">
        <f>matriceresult[[#This Row],[Introduction]]/matriceresult[[#This Row],[TOTAL]]</f>
        <v>0</v>
      </c>
      <c r="AB220">
        <f>matriceresult[[#This Row],[Methods]]/matriceresult[[#This Row],[TOTAL]]</f>
        <v>0</v>
      </c>
      <c r="AC220">
        <f>matriceresult[[#This Row],[Results]]/matriceresult[[#This Row],[TOTAL]]</f>
        <v>0</v>
      </c>
      <c r="AD220">
        <f>matriceresult[[#This Row],[Supplementary material]]/matriceresult[[#This Row],[TOTAL]]</f>
        <v>0</v>
      </c>
      <c r="AE220">
        <f>matriceresult[[#This Row],[Title]]/matriceresult[[#This Row],[TOTAL]]</f>
        <v>0</v>
      </c>
      <c r="AF220" s="15">
        <f>SUM(matriceresult_PERCENTAGE[[#This Row],[Abstract]:[Title]])</f>
        <v>1</v>
      </c>
    </row>
    <row r="221" spans="1:32" x14ac:dyDescent="0.25">
      <c r="A221" s="1" t="s">
        <v>592</v>
      </c>
      <c r="B221" s="1" t="s">
        <v>11</v>
      </c>
      <c r="D221" s="1" t="s">
        <v>965</v>
      </c>
      <c r="E221">
        <v>0</v>
      </c>
      <c r="F221">
        <v>0</v>
      </c>
      <c r="G221">
        <v>0</v>
      </c>
      <c r="H221">
        <v>0</v>
      </c>
      <c r="I221">
        <v>0</v>
      </c>
      <c r="J221">
        <v>0</v>
      </c>
      <c r="K221">
        <v>0</v>
      </c>
      <c r="L221">
        <v>0</v>
      </c>
      <c r="M221">
        <v>1</v>
      </c>
      <c r="N221">
        <v>0</v>
      </c>
      <c r="O221">
        <v>0</v>
      </c>
      <c r="P221">
        <v>0</v>
      </c>
      <c r="Q221" s="7">
        <f>SUM(matriceresult[[#This Row],[Abstract]:[Title]])</f>
        <v>1</v>
      </c>
      <c r="S221" s="1" t="s">
        <v>965</v>
      </c>
      <c r="T221">
        <f>matriceresult[[#This Row],[Abstract]]/matriceresult[[#This Row],[TOTAL]]</f>
        <v>0</v>
      </c>
      <c r="U221">
        <f>matriceresult[[#This Row],[Acknowledgments]]/matriceresult[[#This Row],[TOTAL]]</f>
        <v>0</v>
      </c>
      <c r="V221">
        <f>matriceresult[[#This Row],[Article (No section provide)]]/matriceresult[[#This Row],[TOTAL]]</f>
        <v>0</v>
      </c>
      <c r="W221">
        <f>matriceresult[[#This Row],[Case study]]/matriceresult[[#This Row],[TOTAL]]</f>
        <v>0</v>
      </c>
      <c r="X221">
        <f>matriceresult[[#This Row],[Conclusion]]/matriceresult[[#This Row],[TOTAL]]</f>
        <v>0</v>
      </c>
      <c r="Y221">
        <f>matriceresult[[#This Row],[Discussion]]/matriceresult[[#This Row],[TOTAL]]</f>
        <v>0</v>
      </c>
      <c r="Z221">
        <f>matriceresult[[#This Row],[Figure]]/matriceresult[[#This Row],[TOTAL]]</f>
        <v>0</v>
      </c>
      <c r="AA221">
        <f>matriceresult[[#This Row],[Introduction]]/matriceresult[[#This Row],[TOTAL]]</f>
        <v>0</v>
      </c>
      <c r="AB221">
        <f>matriceresult[[#This Row],[Methods]]/matriceresult[[#This Row],[TOTAL]]</f>
        <v>1</v>
      </c>
      <c r="AC221">
        <f>matriceresult[[#This Row],[Results]]/matriceresult[[#This Row],[TOTAL]]</f>
        <v>0</v>
      </c>
      <c r="AD221">
        <f>matriceresult[[#This Row],[Supplementary material]]/matriceresult[[#This Row],[TOTAL]]</f>
        <v>0</v>
      </c>
      <c r="AE221">
        <f>matriceresult[[#This Row],[Title]]/matriceresult[[#This Row],[TOTAL]]</f>
        <v>0</v>
      </c>
      <c r="AF221" s="15">
        <f>SUM(matriceresult_PERCENTAGE[[#This Row],[Abstract]:[Title]])</f>
        <v>1</v>
      </c>
    </row>
    <row r="222" spans="1:32" x14ac:dyDescent="0.25">
      <c r="A222" s="1" t="s">
        <v>592</v>
      </c>
      <c r="B222" s="1" t="s">
        <v>11</v>
      </c>
      <c r="D222" s="1" t="s">
        <v>760</v>
      </c>
      <c r="E222">
        <v>0</v>
      </c>
      <c r="F222">
        <v>0</v>
      </c>
      <c r="G222">
        <v>0</v>
      </c>
      <c r="H222">
        <v>0</v>
      </c>
      <c r="I222">
        <v>0</v>
      </c>
      <c r="J222">
        <v>0</v>
      </c>
      <c r="K222">
        <v>0</v>
      </c>
      <c r="L222">
        <v>0</v>
      </c>
      <c r="M222">
        <v>2</v>
      </c>
      <c r="N222">
        <v>5</v>
      </c>
      <c r="O222">
        <v>0</v>
      </c>
      <c r="P222">
        <v>0</v>
      </c>
      <c r="Q222" s="7">
        <f>SUM(matriceresult[[#This Row],[Abstract]:[Title]])</f>
        <v>7</v>
      </c>
      <c r="S222" s="1" t="s">
        <v>760</v>
      </c>
      <c r="T222">
        <f>matriceresult[[#This Row],[Abstract]]/matriceresult[[#This Row],[TOTAL]]</f>
        <v>0</v>
      </c>
      <c r="U222">
        <f>matriceresult[[#This Row],[Acknowledgments]]/matriceresult[[#This Row],[TOTAL]]</f>
        <v>0</v>
      </c>
      <c r="V222">
        <f>matriceresult[[#This Row],[Article (No section provide)]]/matriceresult[[#This Row],[TOTAL]]</f>
        <v>0</v>
      </c>
      <c r="W222">
        <f>matriceresult[[#This Row],[Case study]]/matriceresult[[#This Row],[TOTAL]]</f>
        <v>0</v>
      </c>
      <c r="X222">
        <f>matriceresult[[#This Row],[Conclusion]]/matriceresult[[#This Row],[TOTAL]]</f>
        <v>0</v>
      </c>
      <c r="Y222">
        <f>matriceresult[[#This Row],[Discussion]]/matriceresult[[#This Row],[TOTAL]]</f>
        <v>0</v>
      </c>
      <c r="Z222">
        <f>matriceresult[[#This Row],[Figure]]/matriceresult[[#This Row],[TOTAL]]</f>
        <v>0</v>
      </c>
      <c r="AA222">
        <f>matriceresult[[#This Row],[Introduction]]/matriceresult[[#This Row],[TOTAL]]</f>
        <v>0</v>
      </c>
      <c r="AB222">
        <f>matriceresult[[#This Row],[Methods]]/matriceresult[[#This Row],[TOTAL]]</f>
        <v>0.2857142857142857</v>
      </c>
      <c r="AC222">
        <f>matriceresult[[#This Row],[Results]]/matriceresult[[#This Row],[TOTAL]]</f>
        <v>0.7142857142857143</v>
      </c>
      <c r="AD222">
        <f>matriceresult[[#This Row],[Supplementary material]]/matriceresult[[#This Row],[TOTAL]]</f>
        <v>0</v>
      </c>
      <c r="AE222">
        <f>matriceresult[[#This Row],[Title]]/matriceresult[[#This Row],[TOTAL]]</f>
        <v>0</v>
      </c>
      <c r="AF222" s="15">
        <f>SUM(matriceresult_PERCENTAGE[[#This Row],[Abstract]:[Title]])</f>
        <v>1</v>
      </c>
    </row>
    <row r="223" spans="1:32" x14ac:dyDescent="0.25">
      <c r="A223" s="1" t="s">
        <v>592</v>
      </c>
      <c r="B223" s="1" t="s">
        <v>11</v>
      </c>
      <c r="D223" s="1" t="s">
        <v>765</v>
      </c>
      <c r="E223">
        <v>0</v>
      </c>
      <c r="F223">
        <v>0</v>
      </c>
      <c r="G223">
        <v>0</v>
      </c>
      <c r="H223">
        <v>0</v>
      </c>
      <c r="I223">
        <v>0</v>
      </c>
      <c r="J223">
        <v>0</v>
      </c>
      <c r="K223">
        <v>0</v>
      </c>
      <c r="L223">
        <v>0</v>
      </c>
      <c r="M223">
        <v>2</v>
      </c>
      <c r="N223">
        <v>0</v>
      </c>
      <c r="O223">
        <v>0</v>
      </c>
      <c r="P223">
        <v>0</v>
      </c>
      <c r="Q223" s="7">
        <f>SUM(matriceresult[[#This Row],[Abstract]:[Title]])</f>
        <v>2</v>
      </c>
      <c r="S223" s="1" t="s">
        <v>765</v>
      </c>
      <c r="T223">
        <f>matriceresult[[#This Row],[Abstract]]/matriceresult[[#This Row],[TOTAL]]</f>
        <v>0</v>
      </c>
      <c r="U223">
        <f>matriceresult[[#This Row],[Acknowledgments]]/matriceresult[[#This Row],[TOTAL]]</f>
        <v>0</v>
      </c>
      <c r="V223">
        <f>matriceresult[[#This Row],[Article (No section provide)]]/matriceresult[[#This Row],[TOTAL]]</f>
        <v>0</v>
      </c>
      <c r="W223">
        <f>matriceresult[[#This Row],[Case study]]/matriceresult[[#This Row],[TOTAL]]</f>
        <v>0</v>
      </c>
      <c r="X223">
        <f>matriceresult[[#This Row],[Conclusion]]/matriceresult[[#This Row],[TOTAL]]</f>
        <v>0</v>
      </c>
      <c r="Y223">
        <f>matriceresult[[#This Row],[Discussion]]/matriceresult[[#This Row],[TOTAL]]</f>
        <v>0</v>
      </c>
      <c r="Z223">
        <f>matriceresult[[#This Row],[Figure]]/matriceresult[[#This Row],[TOTAL]]</f>
        <v>0</v>
      </c>
      <c r="AA223">
        <f>matriceresult[[#This Row],[Introduction]]/matriceresult[[#This Row],[TOTAL]]</f>
        <v>0</v>
      </c>
      <c r="AB223">
        <f>matriceresult[[#This Row],[Methods]]/matriceresult[[#This Row],[TOTAL]]</f>
        <v>1</v>
      </c>
      <c r="AC223">
        <f>matriceresult[[#This Row],[Results]]/matriceresult[[#This Row],[TOTAL]]</f>
        <v>0</v>
      </c>
      <c r="AD223">
        <f>matriceresult[[#This Row],[Supplementary material]]/matriceresult[[#This Row],[TOTAL]]</f>
        <v>0</v>
      </c>
      <c r="AE223">
        <f>matriceresult[[#This Row],[Title]]/matriceresult[[#This Row],[TOTAL]]</f>
        <v>0</v>
      </c>
      <c r="AF223" s="15">
        <f>SUM(matriceresult_PERCENTAGE[[#This Row],[Abstract]:[Title]])</f>
        <v>1</v>
      </c>
    </row>
    <row r="224" spans="1:32" x14ac:dyDescent="0.25">
      <c r="A224" s="1" t="s">
        <v>592</v>
      </c>
      <c r="B224" s="1" t="s">
        <v>11</v>
      </c>
      <c r="D224" s="1" t="s">
        <v>968</v>
      </c>
      <c r="E224">
        <v>0</v>
      </c>
      <c r="F224">
        <v>0</v>
      </c>
      <c r="G224">
        <v>0</v>
      </c>
      <c r="H224">
        <v>0</v>
      </c>
      <c r="I224">
        <v>0</v>
      </c>
      <c r="J224">
        <v>0</v>
      </c>
      <c r="K224">
        <v>0</v>
      </c>
      <c r="L224">
        <v>0</v>
      </c>
      <c r="M224">
        <v>2</v>
      </c>
      <c r="N224">
        <v>0</v>
      </c>
      <c r="O224">
        <v>0</v>
      </c>
      <c r="P224">
        <v>0</v>
      </c>
      <c r="Q224" s="7">
        <f>SUM(matriceresult[[#This Row],[Abstract]:[Title]])</f>
        <v>2</v>
      </c>
      <c r="S224" s="1" t="s">
        <v>968</v>
      </c>
      <c r="T224">
        <f>matriceresult[[#This Row],[Abstract]]/matriceresult[[#This Row],[TOTAL]]</f>
        <v>0</v>
      </c>
      <c r="U224">
        <f>matriceresult[[#This Row],[Acknowledgments]]/matriceresult[[#This Row],[TOTAL]]</f>
        <v>0</v>
      </c>
      <c r="V224">
        <f>matriceresult[[#This Row],[Article (No section provide)]]/matriceresult[[#This Row],[TOTAL]]</f>
        <v>0</v>
      </c>
      <c r="W224">
        <f>matriceresult[[#This Row],[Case study]]/matriceresult[[#This Row],[TOTAL]]</f>
        <v>0</v>
      </c>
      <c r="X224">
        <f>matriceresult[[#This Row],[Conclusion]]/matriceresult[[#This Row],[TOTAL]]</f>
        <v>0</v>
      </c>
      <c r="Y224">
        <f>matriceresult[[#This Row],[Discussion]]/matriceresult[[#This Row],[TOTAL]]</f>
        <v>0</v>
      </c>
      <c r="Z224">
        <f>matriceresult[[#This Row],[Figure]]/matriceresult[[#This Row],[TOTAL]]</f>
        <v>0</v>
      </c>
      <c r="AA224">
        <f>matriceresult[[#This Row],[Introduction]]/matriceresult[[#This Row],[TOTAL]]</f>
        <v>0</v>
      </c>
      <c r="AB224">
        <f>matriceresult[[#This Row],[Methods]]/matriceresult[[#This Row],[TOTAL]]</f>
        <v>1</v>
      </c>
      <c r="AC224">
        <f>matriceresult[[#This Row],[Results]]/matriceresult[[#This Row],[TOTAL]]</f>
        <v>0</v>
      </c>
      <c r="AD224">
        <f>matriceresult[[#This Row],[Supplementary material]]/matriceresult[[#This Row],[TOTAL]]</f>
        <v>0</v>
      </c>
      <c r="AE224">
        <f>matriceresult[[#This Row],[Title]]/matriceresult[[#This Row],[TOTAL]]</f>
        <v>0</v>
      </c>
      <c r="AF224" s="15">
        <f>SUM(matriceresult_PERCENTAGE[[#This Row],[Abstract]:[Title]])</f>
        <v>1</v>
      </c>
    </row>
    <row r="225" spans="1:32" x14ac:dyDescent="0.25">
      <c r="A225" s="1" t="s">
        <v>592</v>
      </c>
      <c r="B225" s="1" t="s">
        <v>4</v>
      </c>
      <c r="D225" s="1" t="s">
        <v>1994</v>
      </c>
      <c r="E225">
        <v>0</v>
      </c>
      <c r="F225">
        <v>0</v>
      </c>
      <c r="G225">
        <v>0</v>
      </c>
      <c r="H225">
        <v>0</v>
      </c>
      <c r="I225">
        <v>0</v>
      </c>
      <c r="J225">
        <v>0</v>
      </c>
      <c r="K225">
        <v>0</v>
      </c>
      <c r="L225">
        <v>0</v>
      </c>
      <c r="M225">
        <v>0</v>
      </c>
      <c r="N225">
        <v>2</v>
      </c>
      <c r="O225">
        <v>0</v>
      </c>
      <c r="P225">
        <v>0</v>
      </c>
      <c r="Q225" s="7">
        <f>SUM(matriceresult[[#This Row],[Abstract]:[Title]])</f>
        <v>2</v>
      </c>
      <c r="S225" s="1" t="s">
        <v>1994</v>
      </c>
      <c r="T225">
        <f>matriceresult[[#This Row],[Abstract]]/matriceresult[[#This Row],[TOTAL]]</f>
        <v>0</v>
      </c>
      <c r="U225">
        <f>matriceresult[[#This Row],[Acknowledgments]]/matriceresult[[#This Row],[TOTAL]]</f>
        <v>0</v>
      </c>
      <c r="V225">
        <f>matriceresult[[#This Row],[Article (No section provide)]]/matriceresult[[#This Row],[TOTAL]]</f>
        <v>0</v>
      </c>
      <c r="W225">
        <f>matriceresult[[#This Row],[Case study]]/matriceresult[[#This Row],[TOTAL]]</f>
        <v>0</v>
      </c>
      <c r="X225">
        <f>matriceresult[[#This Row],[Conclusion]]/matriceresult[[#This Row],[TOTAL]]</f>
        <v>0</v>
      </c>
      <c r="Y225">
        <f>matriceresult[[#This Row],[Discussion]]/matriceresult[[#This Row],[TOTAL]]</f>
        <v>0</v>
      </c>
      <c r="Z225">
        <f>matriceresult[[#This Row],[Figure]]/matriceresult[[#This Row],[TOTAL]]</f>
        <v>0</v>
      </c>
      <c r="AA225">
        <f>matriceresult[[#This Row],[Introduction]]/matriceresult[[#This Row],[TOTAL]]</f>
        <v>0</v>
      </c>
      <c r="AB225">
        <f>matriceresult[[#This Row],[Methods]]/matriceresult[[#This Row],[TOTAL]]</f>
        <v>0</v>
      </c>
      <c r="AC225">
        <f>matriceresult[[#This Row],[Results]]/matriceresult[[#This Row],[TOTAL]]</f>
        <v>1</v>
      </c>
      <c r="AD225">
        <f>matriceresult[[#This Row],[Supplementary material]]/matriceresult[[#This Row],[TOTAL]]</f>
        <v>0</v>
      </c>
      <c r="AE225">
        <f>matriceresult[[#This Row],[Title]]/matriceresult[[#This Row],[TOTAL]]</f>
        <v>0</v>
      </c>
      <c r="AF225" s="15">
        <f>SUM(matriceresult_PERCENTAGE[[#This Row],[Abstract]:[Title]])</f>
        <v>1</v>
      </c>
    </row>
    <row r="226" spans="1:32" x14ac:dyDescent="0.25">
      <c r="A226" s="1" t="s">
        <v>406</v>
      </c>
      <c r="B226" s="1" t="s">
        <v>19</v>
      </c>
      <c r="D226" s="1" t="s">
        <v>974</v>
      </c>
      <c r="E226">
        <v>0</v>
      </c>
      <c r="F226">
        <v>0</v>
      </c>
      <c r="G226">
        <v>0</v>
      </c>
      <c r="H226">
        <v>0</v>
      </c>
      <c r="I226">
        <v>0</v>
      </c>
      <c r="J226">
        <v>0</v>
      </c>
      <c r="K226">
        <v>0</v>
      </c>
      <c r="L226">
        <v>0</v>
      </c>
      <c r="M226">
        <v>3</v>
      </c>
      <c r="N226">
        <v>1</v>
      </c>
      <c r="O226">
        <v>0</v>
      </c>
      <c r="P226">
        <v>0</v>
      </c>
      <c r="Q226" s="7">
        <f>SUM(matriceresult[[#This Row],[Abstract]:[Title]])</f>
        <v>4</v>
      </c>
      <c r="S226" s="1" t="s">
        <v>974</v>
      </c>
      <c r="T226">
        <f>matriceresult[[#This Row],[Abstract]]/matriceresult[[#This Row],[TOTAL]]</f>
        <v>0</v>
      </c>
      <c r="U226">
        <f>matriceresult[[#This Row],[Acknowledgments]]/matriceresult[[#This Row],[TOTAL]]</f>
        <v>0</v>
      </c>
      <c r="V226">
        <f>matriceresult[[#This Row],[Article (No section provide)]]/matriceresult[[#This Row],[TOTAL]]</f>
        <v>0</v>
      </c>
      <c r="W226">
        <f>matriceresult[[#This Row],[Case study]]/matriceresult[[#This Row],[TOTAL]]</f>
        <v>0</v>
      </c>
      <c r="X226">
        <f>matriceresult[[#This Row],[Conclusion]]/matriceresult[[#This Row],[TOTAL]]</f>
        <v>0</v>
      </c>
      <c r="Y226">
        <f>matriceresult[[#This Row],[Discussion]]/matriceresult[[#This Row],[TOTAL]]</f>
        <v>0</v>
      </c>
      <c r="Z226">
        <f>matriceresult[[#This Row],[Figure]]/matriceresult[[#This Row],[TOTAL]]</f>
        <v>0</v>
      </c>
      <c r="AA226">
        <f>matriceresult[[#This Row],[Introduction]]/matriceresult[[#This Row],[TOTAL]]</f>
        <v>0</v>
      </c>
      <c r="AB226">
        <f>matriceresult[[#This Row],[Methods]]/matriceresult[[#This Row],[TOTAL]]</f>
        <v>0.75</v>
      </c>
      <c r="AC226">
        <f>matriceresult[[#This Row],[Results]]/matriceresult[[#This Row],[TOTAL]]</f>
        <v>0.25</v>
      </c>
      <c r="AD226">
        <f>matriceresult[[#This Row],[Supplementary material]]/matriceresult[[#This Row],[TOTAL]]</f>
        <v>0</v>
      </c>
      <c r="AE226">
        <f>matriceresult[[#This Row],[Title]]/matriceresult[[#This Row],[TOTAL]]</f>
        <v>0</v>
      </c>
      <c r="AF226" s="15">
        <f>SUM(matriceresult_PERCENTAGE[[#This Row],[Abstract]:[Title]])</f>
        <v>1</v>
      </c>
    </row>
    <row r="227" spans="1:32" x14ac:dyDescent="0.25">
      <c r="A227" s="1" t="s">
        <v>406</v>
      </c>
      <c r="B227" s="1" t="s">
        <v>19</v>
      </c>
      <c r="D227" s="1" t="s">
        <v>770</v>
      </c>
      <c r="E227">
        <v>1</v>
      </c>
      <c r="F227">
        <v>0</v>
      </c>
      <c r="G227">
        <v>0</v>
      </c>
      <c r="H227">
        <v>0</v>
      </c>
      <c r="I227">
        <v>0</v>
      </c>
      <c r="J227">
        <v>0</v>
      </c>
      <c r="K227">
        <v>0</v>
      </c>
      <c r="L227">
        <v>0</v>
      </c>
      <c r="M227">
        <v>1</v>
      </c>
      <c r="N227">
        <v>0</v>
      </c>
      <c r="O227">
        <v>0</v>
      </c>
      <c r="P227">
        <v>0</v>
      </c>
      <c r="Q227" s="7">
        <f>SUM(matriceresult[[#This Row],[Abstract]:[Title]])</f>
        <v>2</v>
      </c>
      <c r="S227" s="1" t="s">
        <v>770</v>
      </c>
      <c r="T227">
        <f>matriceresult[[#This Row],[Abstract]]/matriceresult[[#This Row],[TOTAL]]</f>
        <v>0.5</v>
      </c>
      <c r="U227">
        <f>matriceresult[[#This Row],[Acknowledgments]]/matriceresult[[#This Row],[TOTAL]]</f>
        <v>0</v>
      </c>
      <c r="V227">
        <f>matriceresult[[#This Row],[Article (No section provide)]]/matriceresult[[#This Row],[TOTAL]]</f>
        <v>0</v>
      </c>
      <c r="W227">
        <f>matriceresult[[#This Row],[Case study]]/matriceresult[[#This Row],[TOTAL]]</f>
        <v>0</v>
      </c>
      <c r="X227">
        <f>matriceresult[[#This Row],[Conclusion]]/matriceresult[[#This Row],[TOTAL]]</f>
        <v>0</v>
      </c>
      <c r="Y227">
        <f>matriceresult[[#This Row],[Discussion]]/matriceresult[[#This Row],[TOTAL]]</f>
        <v>0</v>
      </c>
      <c r="Z227">
        <f>matriceresult[[#This Row],[Figure]]/matriceresult[[#This Row],[TOTAL]]</f>
        <v>0</v>
      </c>
      <c r="AA227">
        <f>matriceresult[[#This Row],[Introduction]]/matriceresult[[#This Row],[TOTAL]]</f>
        <v>0</v>
      </c>
      <c r="AB227">
        <f>matriceresult[[#This Row],[Methods]]/matriceresult[[#This Row],[TOTAL]]</f>
        <v>0.5</v>
      </c>
      <c r="AC227">
        <f>matriceresult[[#This Row],[Results]]/matriceresult[[#This Row],[TOTAL]]</f>
        <v>0</v>
      </c>
      <c r="AD227">
        <f>matriceresult[[#This Row],[Supplementary material]]/matriceresult[[#This Row],[TOTAL]]</f>
        <v>0</v>
      </c>
      <c r="AE227">
        <f>matriceresult[[#This Row],[Title]]/matriceresult[[#This Row],[TOTAL]]</f>
        <v>0</v>
      </c>
      <c r="AF227" s="15">
        <f>SUM(matriceresult_PERCENTAGE[[#This Row],[Abstract]:[Title]])</f>
        <v>1</v>
      </c>
    </row>
    <row r="228" spans="1:32" x14ac:dyDescent="0.25">
      <c r="A228" s="1" t="s">
        <v>406</v>
      </c>
      <c r="B228" s="1" t="s">
        <v>19</v>
      </c>
      <c r="D228" s="1" t="s">
        <v>979</v>
      </c>
      <c r="E228">
        <v>0</v>
      </c>
      <c r="F228">
        <v>0</v>
      </c>
      <c r="G228">
        <v>0</v>
      </c>
      <c r="H228">
        <v>0</v>
      </c>
      <c r="I228">
        <v>0</v>
      </c>
      <c r="J228">
        <v>0</v>
      </c>
      <c r="K228">
        <v>0</v>
      </c>
      <c r="L228">
        <v>0</v>
      </c>
      <c r="M228">
        <v>6</v>
      </c>
      <c r="N228">
        <v>3</v>
      </c>
      <c r="O228">
        <v>0</v>
      </c>
      <c r="P228">
        <v>0</v>
      </c>
      <c r="Q228" s="7">
        <f>SUM(matriceresult[[#This Row],[Abstract]:[Title]])</f>
        <v>9</v>
      </c>
      <c r="S228" s="1" t="s">
        <v>979</v>
      </c>
      <c r="T228">
        <f>matriceresult[[#This Row],[Abstract]]/matriceresult[[#This Row],[TOTAL]]</f>
        <v>0</v>
      </c>
      <c r="U228">
        <f>matriceresult[[#This Row],[Acknowledgments]]/matriceresult[[#This Row],[TOTAL]]</f>
        <v>0</v>
      </c>
      <c r="V228">
        <f>matriceresult[[#This Row],[Article (No section provide)]]/matriceresult[[#This Row],[TOTAL]]</f>
        <v>0</v>
      </c>
      <c r="W228">
        <f>matriceresult[[#This Row],[Case study]]/matriceresult[[#This Row],[TOTAL]]</f>
        <v>0</v>
      </c>
      <c r="X228">
        <f>matriceresult[[#This Row],[Conclusion]]/matriceresult[[#This Row],[TOTAL]]</f>
        <v>0</v>
      </c>
      <c r="Y228">
        <f>matriceresult[[#This Row],[Discussion]]/matriceresult[[#This Row],[TOTAL]]</f>
        <v>0</v>
      </c>
      <c r="Z228">
        <f>matriceresult[[#This Row],[Figure]]/matriceresult[[#This Row],[TOTAL]]</f>
        <v>0</v>
      </c>
      <c r="AA228">
        <f>matriceresult[[#This Row],[Introduction]]/matriceresult[[#This Row],[TOTAL]]</f>
        <v>0</v>
      </c>
      <c r="AB228">
        <f>matriceresult[[#This Row],[Methods]]/matriceresult[[#This Row],[TOTAL]]</f>
        <v>0.66666666666666663</v>
      </c>
      <c r="AC228">
        <f>matriceresult[[#This Row],[Results]]/matriceresult[[#This Row],[TOTAL]]</f>
        <v>0.33333333333333331</v>
      </c>
      <c r="AD228">
        <f>matriceresult[[#This Row],[Supplementary material]]/matriceresult[[#This Row],[TOTAL]]</f>
        <v>0</v>
      </c>
      <c r="AE228">
        <f>matriceresult[[#This Row],[Title]]/matriceresult[[#This Row],[TOTAL]]</f>
        <v>0</v>
      </c>
      <c r="AF228" s="15">
        <f>SUM(matriceresult_PERCENTAGE[[#This Row],[Abstract]:[Title]])</f>
        <v>1</v>
      </c>
    </row>
    <row r="229" spans="1:32" x14ac:dyDescent="0.25">
      <c r="A229" s="1" t="s">
        <v>406</v>
      </c>
      <c r="B229" s="1" t="s">
        <v>19</v>
      </c>
      <c r="D229" s="1" t="s">
        <v>2910</v>
      </c>
      <c r="E229">
        <v>0</v>
      </c>
      <c r="F229">
        <v>0</v>
      </c>
      <c r="G229">
        <v>0</v>
      </c>
      <c r="H229">
        <v>0</v>
      </c>
      <c r="I229">
        <v>0</v>
      </c>
      <c r="J229">
        <v>0</v>
      </c>
      <c r="K229">
        <v>1</v>
      </c>
      <c r="L229">
        <v>0</v>
      </c>
      <c r="M229">
        <v>1</v>
      </c>
      <c r="N229">
        <v>0</v>
      </c>
      <c r="O229">
        <v>0</v>
      </c>
      <c r="P229">
        <v>0</v>
      </c>
      <c r="Q229" s="7">
        <f>SUM(matriceresult[[#This Row],[Abstract]:[Title]])</f>
        <v>2</v>
      </c>
      <c r="S229" s="1" t="s">
        <v>2910</v>
      </c>
      <c r="T229">
        <f>matriceresult[[#This Row],[Abstract]]/matriceresult[[#This Row],[TOTAL]]</f>
        <v>0</v>
      </c>
      <c r="U229">
        <f>matriceresult[[#This Row],[Acknowledgments]]/matriceresult[[#This Row],[TOTAL]]</f>
        <v>0</v>
      </c>
      <c r="V229">
        <f>matriceresult[[#This Row],[Article (No section provide)]]/matriceresult[[#This Row],[TOTAL]]</f>
        <v>0</v>
      </c>
      <c r="W229">
        <f>matriceresult[[#This Row],[Case study]]/matriceresult[[#This Row],[TOTAL]]</f>
        <v>0</v>
      </c>
      <c r="X229">
        <f>matriceresult[[#This Row],[Conclusion]]/matriceresult[[#This Row],[TOTAL]]</f>
        <v>0</v>
      </c>
      <c r="Y229">
        <f>matriceresult[[#This Row],[Discussion]]/matriceresult[[#This Row],[TOTAL]]</f>
        <v>0</v>
      </c>
      <c r="Z229">
        <f>matriceresult[[#This Row],[Figure]]/matriceresult[[#This Row],[TOTAL]]</f>
        <v>0.5</v>
      </c>
      <c r="AA229">
        <f>matriceresult[[#This Row],[Introduction]]/matriceresult[[#This Row],[TOTAL]]</f>
        <v>0</v>
      </c>
      <c r="AB229">
        <f>matriceresult[[#This Row],[Methods]]/matriceresult[[#This Row],[TOTAL]]</f>
        <v>0.5</v>
      </c>
      <c r="AC229">
        <f>matriceresult[[#This Row],[Results]]/matriceresult[[#This Row],[TOTAL]]</f>
        <v>0</v>
      </c>
      <c r="AD229">
        <f>matriceresult[[#This Row],[Supplementary material]]/matriceresult[[#This Row],[TOTAL]]</f>
        <v>0</v>
      </c>
      <c r="AE229">
        <f>matriceresult[[#This Row],[Title]]/matriceresult[[#This Row],[TOTAL]]</f>
        <v>0</v>
      </c>
      <c r="AF229" s="15">
        <f>SUM(matriceresult_PERCENTAGE[[#This Row],[Abstract]:[Title]])</f>
        <v>1</v>
      </c>
    </row>
    <row r="230" spans="1:32" x14ac:dyDescent="0.25">
      <c r="A230" s="1" t="s">
        <v>406</v>
      </c>
      <c r="B230" s="1" t="s">
        <v>19</v>
      </c>
      <c r="D230" s="1" t="s">
        <v>985</v>
      </c>
      <c r="E230">
        <v>0</v>
      </c>
      <c r="F230">
        <v>0</v>
      </c>
      <c r="G230">
        <v>0</v>
      </c>
      <c r="H230">
        <v>0</v>
      </c>
      <c r="I230">
        <v>0</v>
      </c>
      <c r="J230">
        <v>0</v>
      </c>
      <c r="K230">
        <v>0</v>
      </c>
      <c r="L230">
        <v>0</v>
      </c>
      <c r="M230">
        <v>0</v>
      </c>
      <c r="N230">
        <v>7</v>
      </c>
      <c r="O230">
        <v>0</v>
      </c>
      <c r="P230">
        <v>0</v>
      </c>
      <c r="Q230" s="7">
        <f>SUM(matriceresult[[#This Row],[Abstract]:[Title]])</f>
        <v>7</v>
      </c>
      <c r="S230" s="1" t="s">
        <v>985</v>
      </c>
      <c r="T230">
        <f>matriceresult[[#This Row],[Abstract]]/matriceresult[[#This Row],[TOTAL]]</f>
        <v>0</v>
      </c>
      <c r="U230">
        <f>matriceresult[[#This Row],[Acknowledgments]]/matriceresult[[#This Row],[TOTAL]]</f>
        <v>0</v>
      </c>
      <c r="V230">
        <f>matriceresult[[#This Row],[Article (No section provide)]]/matriceresult[[#This Row],[TOTAL]]</f>
        <v>0</v>
      </c>
      <c r="W230">
        <f>matriceresult[[#This Row],[Case study]]/matriceresult[[#This Row],[TOTAL]]</f>
        <v>0</v>
      </c>
      <c r="X230">
        <f>matriceresult[[#This Row],[Conclusion]]/matriceresult[[#This Row],[TOTAL]]</f>
        <v>0</v>
      </c>
      <c r="Y230">
        <f>matriceresult[[#This Row],[Discussion]]/matriceresult[[#This Row],[TOTAL]]</f>
        <v>0</v>
      </c>
      <c r="Z230">
        <f>matriceresult[[#This Row],[Figure]]/matriceresult[[#This Row],[TOTAL]]</f>
        <v>0</v>
      </c>
      <c r="AA230">
        <f>matriceresult[[#This Row],[Introduction]]/matriceresult[[#This Row],[TOTAL]]</f>
        <v>0</v>
      </c>
      <c r="AB230">
        <f>matriceresult[[#This Row],[Methods]]/matriceresult[[#This Row],[TOTAL]]</f>
        <v>0</v>
      </c>
      <c r="AC230">
        <f>matriceresult[[#This Row],[Results]]/matriceresult[[#This Row],[TOTAL]]</f>
        <v>1</v>
      </c>
      <c r="AD230">
        <f>matriceresult[[#This Row],[Supplementary material]]/matriceresult[[#This Row],[TOTAL]]</f>
        <v>0</v>
      </c>
      <c r="AE230">
        <f>matriceresult[[#This Row],[Title]]/matriceresult[[#This Row],[TOTAL]]</f>
        <v>0</v>
      </c>
      <c r="AF230" s="15">
        <f>SUM(matriceresult_PERCENTAGE[[#This Row],[Abstract]:[Title]])</f>
        <v>1</v>
      </c>
    </row>
    <row r="231" spans="1:32" x14ac:dyDescent="0.25">
      <c r="A231" s="1" t="s">
        <v>406</v>
      </c>
      <c r="B231" s="1" t="s">
        <v>19</v>
      </c>
      <c r="D231" s="1" t="s">
        <v>2928</v>
      </c>
      <c r="E231">
        <v>0</v>
      </c>
      <c r="F231">
        <v>0</v>
      </c>
      <c r="G231">
        <v>0</v>
      </c>
      <c r="H231">
        <v>0</v>
      </c>
      <c r="I231">
        <v>0</v>
      </c>
      <c r="J231">
        <v>0</v>
      </c>
      <c r="K231">
        <v>0</v>
      </c>
      <c r="L231">
        <v>0</v>
      </c>
      <c r="M231">
        <v>0</v>
      </c>
      <c r="N231">
        <v>2</v>
      </c>
      <c r="O231">
        <v>0</v>
      </c>
      <c r="P231">
        <v>0</v>
      </c>
      <c r="Q231" s="7">
        <f>SUM(matriceresult[[#This Row],[Abstract]:[Title]])</f>
        <v>2</v>
      </c>
      <c r="S231" s="1" t="s">
        <v>2928</v>
      </c>
      <c r="T231">
        <f>matriceresult[[#This Row],[Abstract]]/matriceresult[[#This Row],[TOTAL]]</f>
        <v>0</v>
      </c>
      <c r="U231">
        <f>matriceresult[[#This Row],[Acknowledgments]]/matriceresult[[#This Row],[TOTAL]]</f>
        <v>0</v>
      </c>
      <c r="V231">
        <f>matriceresult[[#This Row],[Article (No section provide)]]/matriceresult[[#This Row],[TOTAL]]</f>
        <v>0</v>
      </c>
      <c r="W231">
        <f>matriceresult[[#This Row],[Case study]]/matriceresult[[#This Row],[TOTAL]]</f>
        <v>0</v>
      </c>
      <c r="X231">
        <f>matriceresult[[#This Row],[Conclusion]]/matriceresult[[#This Row],[TOTAL]]</f>
        <v>0</v>
      </c>
      <c r="Y231">
        <f>matriceresult[[#This Row],[Discussion]]/matriceresult[[#This Row],[TOTAL]]</f>
        <v>0</v>
      </c>
      <c r="Z231">
        <f>matriceresult[[#This Row],[Figure]]/matriceresult[[#This Row],[TOTAL]]</f>
        <v>0</v>
      </c>
      <c r="AA231">
        <f>matriceresult[[#This Row],[Introduction]]/matriceresult[[#This Row],[TOTAL]]</f>
        <v>0</v>
      </c>
      <c r="AB231">
        <f>matriceresult[[#This Row],[Methods]]/matriceresult[[#This Row],[TOTAL]]</f>
        <v>0</v>
      </c>
      <c r="AC231">
        <f>matriceresult[[#This Row],[Results]]/matriceresult[[#This Row],[TOTAL]]</f>
        <v>1</v>
      </c>
      <c r="AD231">
        <f>matriceresult[[#This Row],[Supplementary material]]/matriceresult[[#This Row],[TOTAL]]</f>
        <v>0</v>
      </c>
      <c r="AE231">
        <f>matriceresult[[#This Row],[Title]]/matriceresult[[#This Row],[TOTAL]]</f>
        <v>0</v>
      </c>
      <c r="AF231" s="15">
        <f>SUM(matriceresult_PERCENTAGE[[#This Row],[Abstract]:[Title]])</f>
        <v>1</v>
      </c>
    </row>
    <row r="232" spans="1:32" x14ac:dyDescent="0.25">
      <c r="A232" s="1" t="s">
        <v>406</v>
      </c>
      <c r="B232" s="1" t="s">
        <v>19</v>
      </c>
      <c r="D232" s="1" t="s">
        <v>2002</v>
      </c>
      <c r="E232">
        <v>0</v>
      </c>
      <c r="F232">
        <v>0</v>
      </c>
      <c r="G232">
        <v>0</v>
      </c>
      <c r="H232">
        <v>0</v>
      </c>
      <c r="I232">
        <v>0</v>
      </c>
      <c r="J232">
        <v>0</v>
      </c>
      <c r="K232">
        <v>0</v>
      </c>
      <c r="L232">
        <v>0</v>
      </c>
      <c r="M232">
        <v>1</v>
      </c>
      <c r="N232">
        <v>0</v>
      </c>
      <c r="O232">
        <v>0</v>
      </c>
      <c r="P232">
        <v>0</v>
      </c>
      <c r="Q232" s="7">
        <f>SUM(matriceresult[[#This Row],[Abstract]:[Title]])</f>
        <v>1</v>
      </c>
      <c r="S232" s="1" t="s">
        <v>2002</v>
      </c>
      <c r="T232">
        <f>matriceresult[[#This Row],[Abstract]]/matriceresult[[#This Row],[TOTAL]]</f>
        <v>0</v>
      </c>
      <c r="U232">
        <f>matriceresult[[#This Row],[Acknowledgments]]/matriceresult[[#This Row],[TOTAL]]</f>
        <v>0</v>
      </c>
      <c r="V232">
        <f>matriceresult[[#This Row],[Article (No section provide)]]/matriceresult[[#This Row],[TOTAL]]</f>
        <v>0</v>
      </c>
      <c r="W232">
        <f>matriceresult[[#This Row],[Case study]]/matriceresult[[#This Row],[TOTAL]]</f>
        <v>0</v>
      </c>
      <c r="X232">
        <f>matriceresult[[#This Row],[Conclusion]]/matriceresult[[#This Row],[TOTAL]]</f>
        <v>0</v>
      </c>
      <c r="Y232">
        <f>matriceresult[[#This Row],[Discussion]]/matriceresult[[#This Row],[TOTAL]]</f>
        <v>0</v>
      </c>
      <c r="Z232">
        <f>matriceresult[[#This Row],[Figure]]/matriceresult[[#This Row],[TOTAL]]</f>
        <v>0</v>
      </c>
      <c r="AA232">
        <f>matriceresult[[#This Row],[Introduction]]/matriceresult[[#This Row],[TOTAL]]</f>
        <v>0</v>
      </c>
      <c r="AB232">
        <f>matriceresult[[#This Row],[Methods]]/matriceresult[[#This Row],[TOTAL]]</f>
        <v>1</v>
      </c>
      <c r="AC232">
        <f>matriceresult[[#This Row],[Results]]/matriceresult[[#This Row],[TOTAL]]</f>
        <v>0</v>
      </c>
      <c r="AD232">
        <f>matriceresult[[#This Row],[Supplementary material]]/matriceresult[[#This Row],[TOTAL]]</f>
        <v>0</v>
      </c>
      <c r="AE232">
        <f>matriceresult[[#This Row],[Title]]/matriceresult[[#This Row],[TOTAL]]</f>
        <v>0</v>
      </c>
      <c r="AF232" s="15">
        <f>SUM(matriceresult_PERCENTAGE[[#This Row],[Abstract]:[Title]])</f>
        <v>1</v>
      </c>
    </row>
    <row r="233" spans="1:32" x14ac:dyDescent="0.25">
      <c r="A233" s="1" t="s">
        <v>406</v>
      </c>
      <c r="B233" s="1" t="s">
        <v>19</v>
      </c>
      <c r="D233" s="1" t="s">
        <v>990</v>
      </c>
      <c r="E233">
        <v>0</v>
      </c>
      <c r="F233">
        <v>0</v>
      </c>
      <c r="G233">
        <v>2</v>
      </c>
      <c r="H233">
        <v>0</v>
      </c>
      <c r="I233">
        <v>0</v>
      </c>
      <c r="J233">
        <v>0</v>
      </c>
      <c r="K233">
        <v>0</v>
      </c>
      <c r="L233">
        <v>0</v>
      </c>
      <c r="M233">
        <v>0</v>
      </c>
      <c r="N233">
        <v>0</v>
      </c>
      <c r="O233">
        <v>0</v>
      </c>
      <c r="P233">
        <v>0</v>
      </c>
      <c r="Q233" s="7">
        <f>SUM(matriceresult[[#This Row],[Abstract]:[Title]])</f>
        <v>2</v>
      </c>
      <c r="S233" s="1" t="s">
        <v>990</v>
      </c>
      <c r="T233">
        <f>matriceresult[[#This Row],[Abstract]]/matriceresult[[#This Row],[TOTAL]]</f>
        <v>0</v>
      </c>
      <c r="U233">
        <f>matriceresult[[#This Row],[Acknowledgments]]/matriceresult[[#This Row],[TOTAL]]</f>
        <v>0</v>
      </c>
      <c r="V233">
        <f>matriceresult[[#This Row],[Article (No section provide)]]/matriceresult[[#This Row],[TOTAL]]</f>
        <v>1</v>
      </c>
      <c r="W233">
        <f>matriceresult[[#This Row],[Case study]]/matriceresult[[#This Row],[TOTAL]]</f>
        <v>0</v>
      </c>
      <c r="X233">
        <f>matriceresult[[#This Row],[Conclusion]]/matriceresult[[#This Row],[TOTAL]]</f>
        <v>0</v>
      </c>
      <c r="Y233">
        <f>matriceresult[[#This Row],[Discussion]]/matriceresult[[#This Row],[TOTAL]]</f>
        <v>0</v>
      </c>
      <c r="Z233">
        <f>matriceresult[[#This Row],[Figure]]/matriceresult[[#This Row],[TOTAL]]</f>
        <v>0</v>
      </c>
      <c r="AA233">
        <f>matriceresult[[#This Row],[Introduction]]/matriceresult[[#This Row],[TOTAL]]</f>
        <v>0</v>
      </c>
      <c r="AB233">
        <f>matriceresult[[#This Row],[Methods]]/matriceresult[[#This Row],[TOTAL]]</f>
        <v>0</v>
      </c>
      <c r="AC233">
        <f>matriceresult[[#This Row],[Results]]/matriceresult[[#This Row],[TOTAL]]</f>
        <v>0</v>
      </c>
      <c r="AD233">
        <f>matriceresult[[#This Row],[Supplementary material]]/matriceresult[[#This Row],[TOTAL]]</f>
        <v>0</v>
      </c>
      <c r="AE233">
        <f>matriceresult[[#This Row],[Title]]/matriceresult[[#This Row],[TOTAL]]</f>
        <v>0</v>
      </c>
      <c r="AF233" s="15">
        <f>SUM(matriceresult_PERCENTAGE[[#This Row],[Abstract]:[Title]])</f>
        <v>1</v>
      </c>
    </row>
    <row r="234" spans="1:32" x14ac:dyDescent="0.25">
      <c r="A234" s="1" t="s">
        <v>406</v>
      </c>
      <c r="B234" s="1" t="s">
        <v>19</v>
      </c>
      <c r="D234" s="1" t="s">
        <v>996</v>
      </c>
      <c r="E234">
        <v>0</v>
      </c>
      <c r="F234">
        <v>0</v>
      </c>
      <c r="G234">
        <v>0</v>
      </c>
      <c r="H234">
        <v>0</v>
      </c>
      <c r="I234">
        <v>0</v>
      </c>
      <c r="J234">
        <v>0</v>
      </c>
      <c r="K234">
        <v>0</v>
      </c>
      <c r="L234">
        <v>0</v>
      </c>
      <c r="M234">
        <v>1</v>
      </c>
      <c r="N234">
        <v>0</v>
      </c>
      <c r="O234">
        <v>0</v>
      </c>
      <c r="P234">
        <v>0</v>
      </c>
      <c r="Q234" s="7">
        <f>SUM(matriceresult[[#This Row],[Abstract]:[Title]])</f>
        <v>1</v>
      </c>
      <c r="S234" s="1" t="s">
        <v>996</v>
      </c>
      <c r="T234">
        <f>matriceresult[[#This Row],[Abstract]]/matriceresult[[#This Row],[TOTAL]]</f>
        <v>0</v>
      </c>
      <c r="U234">
        <f>matriceresult[[#This Row],[Acknowledgments]]/matriceresult[[#This Row],[TOTAL]]</f>
        <v>0</v>
      </c>
      <c r="V234">
        <f>matriceresult[[#This Row],[Article (No section provide)]]/matriceresult[[#This Row],[TOTAL]]</f>
        <v>0</v>
      </c>
      <c r="W234">
        <f>matriceresult[[#This Row],[Case study]]/matriceresult[[#This Row],[TOTAL]]</f>
        <v>0</v>
      </c>
      <c r="X234">
        <f>matriceresult[[#This Row],[Conclusion]]/matriceresult[[#This Row],[TOTAL]]</f>
        <v>0</v>
      </c>
      <c r="Y234">
        <f>matriceresult[[#This Row],[Discussion]]/matriceresult[[#This Row],[TOTAL]]</f>
        <v>0</v>
      </c>
      <c r="Z234">
        <f>matriceresult[[#This Row],[Figure]]/matriceresult[[#This Row],[TOTAL]]</f>
        <v>0</v>
      </c>
      <c r="AA234">
        <f>matriceresult[[#This Row],[Introduction]]/matriceresult[[#This Row],[TOTAL]]</f>
        <v>0</v>
      </c>
      <c r="AB234">
        <f>matriceresult[[#This Row],[Methods]]/matriceresult[[#This Row],[TOTAL]]</f>
        <v>1</v>
      </c>
      <c r="AC234">
        <f>matriceresult[[#This Row],[Results]]/matriceresult[[#This Row],[TOTAL]]</f>
        <v>0</v>
      </c>
      <c r="AD234">
        <f>matriceresult[[#This Row],[Supplementary material]]/matriceresult[[#This Row],[TOTAL]]</f>
        <v>0</v>
      </c>
      <c r="AE234">
        <f>matriceresult[[#This Row],[Title]]/matriceresult[[#This Row],[TOTAL]]</f>
        <v>0</v>
      </c>
      <c r="AF234" s="15">
        <f>SUM(matriceresult_PERCENTAGE[[#This Row],[Abstract]:[Title]])</f>
        <v>1</v>
      </c>
    </row>
    <row r="235" spans="1:32" x14ac:dyDescent="0.25">
      <c r="A235" s="1" t="s">
        <v>406</v>
      </c>
      <c r="B235" s="1" t="s">
        <v>19</v>
      </c>
      <c r="D235" s="1" t="s">
        <v>1001</v>
      </c>
      <c r="E235">
        <v>0</v>
      </c>
      <c r="F235">
        <v>0</v>
      </c>
      <c r="G235">
        <v>0</v>
      </c>
      <c r="H235">
        <v>0</v>
      </c>
      <c r="I235">
        <v>0</v>
      </c>
      <c r="J235">
        <v>0</v>
      </c>
      <c r="K235">
        <v>0</v>
      </c>
      <c r="L235">
        <v>0</v>
      </c>
      <c r="M235">
        <v>1</v>
      </c>
      <c r="N235">
        <v>0</v>
      </c>
      <c r="O235">
        <v>0</v>
      </c>
      <c r="P235">
        <v>0</v>
      </c>
      <c r="Q235" s="7">
        <f>SUM(matriceresult[[#This Row],[Abstract]:[Title]])</f>
        <v>1</v>
      </c>
      <c r="S235" s="1" t="s">
        <v>1001</v>
      </c>
      <c r="T235">
        <f>matriceresult[[#This Row],[Abstract]]/matriceresult[[#This Row],[TOTAL]]</f>
        <v>0</v>
      </c>
      <c r="U235">
        <f>matriceresult[[#This Row],[Acknowledgments]]/matriceresult[[#This Row],[TOTAL]]</f>
        <v>0</v>
      </c>
      <c r="V235">
        <f>matriceresult[[#This Row],[Article (No section provide)]]/matriceresult[[#This Row],[TOTAL]]</f>
        <v>0</v>
      </c>
      <c r="W235">
        <f>matriceresult[[#This Row],[Case study]]/matriceresult[[#This Row],[TOTAL]]</f>
        <v>0</v>
      </c>
      <c r="X235">
        <f>matriceresult[[#This Row],[Conclusion]]/matriceresult[[#This Row],[TOTAL]]</f>
        <v>0</v>
      </c>
      <c r="Y235">
        <f>matriceresult[[#This Row],[Discussion]]/matriceresult[[#This Row],[TOTAL]]</f>
        <v>0</v>
      </c>
      <c r="Z235">
        <f>matriceresult[[#This Row],[Figure]]/matriceresult[[#This Row],[TOTAL]]</f>
        <v>0</v>
      </c>
      <c r="AA235">
        <f>matriceresult[[#This Row],[Introduction]]/matriceresult[[#This Row],[TOTAL]]</f>
        <v>0</v>
      </c>
      <c r="AB235">
        <f>matriceresult[[#This Row],[Methods]]/matriceresult[[#This Row],[TOTAL]]</f>
        <v>1</v>
      </c>
      <c r="AC235">
        <f>matriceresult[[#This Row],[Results]]/matriceresult[[#This Row],[TOTAL]]</f>
        <v>0</v>
      </c>
      <c r="AD235">
        <f>matriceresult[[#This Row],[Supplementary material]]/matriceresult[[#This Row],[TOTAL]]</f>
        <v>0</v>
      </c>
      <c r="AE235">
        <f>matriceresult[[#This Row],[Title]]/matriceresult[[#This Row],[TOTAL]]</f>
        <v>0</v>
      </c>
      <c r="AF235" s="15">
        <f>SUM(matriceresult_PERCENTAGE[[#This Row],[Abstract]:[Title]])</f>
        <v>1</v>
      </c>
    </row>
    <row r="236" spans="1:32" x14ac:dyDescent="0.25">
      <c r="A236" s="1" t="s">
        <v>406</v>
      </c>
      <c r="B236" s="1" t="s">
        <v>60</v>
      </c>
      <c r="D236" s="1" t="s">
        <v>1004</v>
      </c>
      <c r="E236">
        <v>0</v>
      </c>
      <c r="F236">
        <v>0</v>
      </c>
      <c r="G236">
        <v>0</v>
      </c>
      <c r="H236">
        <v>0</v>
      </c>
      <c r="I236">
        <v>0</v>
      </c>
      <c r="J236">
        <v>0</v>
      </c>
      <c r="K236">
        <v>0</v>
      </c>
      <c r="L236">
        <v>0</v>
      </c>
      <c r="M236">
        <v>2</v>
      </c>
      <c r="N236">
        <v>0</v>
      </c>
      <c r="O236">
        <v>0</v>
      </c>
      <c r="P236">
        <v>0</v>
      </c>
      <c r="Q236" s="7">
        <f>SUM(matriceresult[[#This Row],[Abstract]:[Title]])</f>
        <v>2</v>
      </c>
      <c r="S236" s="1" t="s">
        <v>1004</v>
      </c>
      <c r="T236">
        <f>matriceresult[[#This Row],[Abstract]]/matriceresult[[#This Row],[TOTAL]]</f>
        <v>0</v>
      </c>
      <c r="U236">
        <f>matriceresult[[#This Row],[Acknowledgments]]/matriceresult[[#This Row],[TOTAL]]</f>
        <v>0</v>
      </c>
      <c r="V236">
        <f>matriceresult[[#This Row],[Article (No section provide)]]/matriceresult[[#This Row],[TOTAL]]</f>
        <v>0</v>
      </c>
      <c r="W236">
        <f>matriceresult[[#This Row],[Case study]]/matriceresult[[#This Row],[TOTAL]]</f>
        <v>0</v>
      </c>
      <c r="X236">
        <f>matriceresult[[#This Row],[Conclusion]]/matriceresult[[#This Row],[TOTAL]]</f>
        <v>0</v>
      </c>
      <c r="Y236">
        <f>matriceresult[[#This Row],[Discussion]]/matriceresult[[#This Row],[TOTAL]]</f>
        <v>0</v>
      </c>
      <c r="Z236">
        <f>matriceresult[[#This Row],[Figure]]/matriceresult[[#This Row],[TOTAL]]</f>
        <v>0</v>
      </c>
      <c r="AA236">
        <f>matriceresult[[#This Row],[Introduction]]/matriceresult[[#This Row],[TOTAL]]</f>
        <v>0</v>
      </c>
      <c r="AB236">
        <f>matriceresult[[#This Row],[Methods]]/matriceresult[[#This Row],[TOTAL]]</f>
        <v>1</v>
      </c>
      <c r="AC236">
        <f>matriceresult[[#This Row],[Results]]/matriceresult[[#This Row],[TOTAL]]</f>
        <v>0</v>
      </c>
      <c r="AD236">
        <f>matriceresult[[#This Row],[Supplementary material]]/matriceresult[[#This Row],[TOTAL]]</f>
        <v>0</v>
      </c>
      <c r="AE236">
        <f>matriceresult[[#This Row],[Title]]/matriceresult[[#This Row],[TOTAL]]</f>
        <v>0</v>
      </c>
      <c r="AF236" s="15">
        <f>SUM(matriceresult_PERCENTAGE[[#This Row],[Abstract]:[Title]])</f>
        <v>1</v>
      </c>
    </row>
    <row r="237" spans="1:32" x14ac:dyDescent="0.25">
      <c r="A237" s="1" t="s">
        <v>2222</v>
      </c>
      <c r="B237" s="1" t="s">
        <v>11</v>
      </c>
      <c r="D237" s="1" t="s">
        <v>779</v>
      </c>
      <c r="E237">
        <v>0</v>
      </c>
      <c r="F237">
        <v>1</v>
      </c>
      <c r="G237">
        <v>0</v>
      </c>
      <c r="H237">
        <v>0</v>
      </c>
      <c r="I237">
        <v>0</v>
      </c>
      <c r="J237">
        <v>0</v>
      </c>
      <c r="K237">
        <v>0</v>
      </c>
      <c r="L237">
        <v>0</v>
      </c>
      <c r="M237">
        <v>6</v>
      </c>
      <c r="N237">
        <v>0</v>
      </c>
      <c r="O237">
        <v>0</v>
      </c>
      <c r="P237">
        <v>0</v>
      </c>
      <c r="Q237" s="7">
        <f>SUM(matriceresult[[#This Row],[Abstract]:[Title]])</f>
        <v>7</v>
      </c>
      <c r="S237" s="1" t="s">
        <v>779</v>
      </c>
      <c r="T237">
        <f>matriceresult[[#This Row],[Abstract]]/matriceresult[[#This Row],[TOTAL]]</f>
        <v>0</v>
      </c>
      <c r="U237">
        <f>matriceresult[[#This Row],[Acknowledgments]]/matriceresult[[#This Row],[TOTAL]]</f>
        <v>0.14285714285714285</v>
      </c>
      <c r="V237">
        <f>matriceresult[[#This Row],[Article (No section provide)]]/matriceresult[[#This Row],[TOTAL]]</f>
        <v>0</v>
      </c>
      <c r="W237">
        <f>matriceresult[[#This Row],[Case study]]/matriceresult[[#This Row],[TOTAL]]</f>
        <v>0</v>
      </c>
      <c r="X237">
        <f>matriceresult[[#This Row],[Conclusion]]/matriceresult[[#This Row],[TOTAL]]</f>
        <v>0</v>
      </c>
      <c r="Y237">
        <f>matriceresult[[#This Row],[Discussion]]/matriceresult[[#This Row],[TOTAL]]</f>
        <v>0</v>
      </c>
      <c r="Z237">
        <f>matriceresult[[#This Row],[Figure]]/matriceresult[[#This Row],[TOTAL]]</f>
        <v>0</v>
      </c>
      <c r="AA237">
        <f>matriceresult[[#This Row],[Introduction]]/matriceresult[[#This Row],[TOTAL]]</f>
        <v>0</v>
      </c>
      <c r="AB237">
        <f>matriceresult[[#This Row],[Methods]]/matriceresult[[#This Row],[TOTAL]]</f>
        <v>0.8571428571428571</v>
      </c>
      <c r="AC237">
        <f>matriceresult[[#This Row],[Results]]/matriceresult[[#This Row],[TOTAL]]</f>
        <v>0</v>
      </c>
      <c r="AD237">
        <f>matriceresult[[#This Row],[Supplementary material]]/matriceresult[[#This Row],[TOTAL]]</f>
        <v>0</v>
      </c>
      <c r="AE237">
        <f>matriceresult[[#This Row],[Title]]/matriceresult[[#This Row],[TOTAL]]</f>
        <v>0</v>
      </c>
      <c r="AF237" s="15">
        <f>SUM(matriceresult_PERCENTAGE[[#This Row],[Abstract]:[Title]])</f>
        <v>1</v>
      </c>
    </row>
    <row r="238" spans="1:32" x14ac:dyDescent="0.25">
      <c r="A238" s="1" t="s">
        <v>839</v>
      </c>
      <c r="B238" s="1" t="s">
        <v>123</v>
      </c>
      <c r="D238" s="1" t="s">
        <v>2934</v>
      </c>
      <c r="E238">
        <v>0</v>
      </c>
      <c r="F238">
        <v>0</v>
      </c>
      <c r="G238">
        <v>0</v>
      </c>
      <c r="H238">
        <v>0</v>
      </c>
      <c r="I238">
        <v>0</v>
      </c>
      <c r="J238">
        <v>0</v>
      </c>
      <c r="K238">
        <v>0</v>
      </c>
      <c r="L238">
        <v>1</v>
      </c>
      <c r="M238">
        <v>1</v>
      </c>
      <c r="N238">
        <v>0</v>
      </c>
      <c r="O238">
        <v>0</v>
      </c>
      <c r="P238">
        <v>0</v>
      </c>
      <c r="Q238" s="7">
        <f>SUM(matriceresult[[#This Row],[Abstract]:[Title]])</f>
        <v>2</v>
      </c>
      <c r="S238" s="1" t="s">
        <v>2934</v>
      </c>
      <c r="T238">
        <f>matriceresult[[#This Row],[Abstract]]/matriceresult[[#This Row],[TOTAL]]</f>
        <v>0</v>
      </c>
      <c r="U238">
        <f>matriceresult[[#This Row],[Acknowledgments]]/matriceresult[[#This Row],[TOTAL]]</f>
        <v>0</v>
      </c>
      <c r="V238">
        <f>matriceresult[[#This Row],[Article (No section provide)]]/matriceresult[[#This Row],[TOTAL]]</f>
        <v>0</v>
      </c>
      <c r="W238">
        <f>matriceresult[[#This Row],[Case study]]/matriceresult[[#This Row],[TOTAL]]</f>
        <v>0</v>
      </c>
      <c r="X238">
        <f>matriceresult[[#This Row],[Conclusion]]/matriceresult[[#This Row],[TOTAL]]</f>
        <v>0</v>
      </c>
      <c r="Y238">
        <f>matriceresult[[#This Row],[Discussion]]/matriceresult[[#This Row],[TOTAL]]</f>
        <v>0</v>
      </c>
      <c r="Z238">
        <f>matriceresult[[#This Row],[Figure]]/matriceresult[[#This Row],[TOTAL]]</f>
        <v>0</v>
      </c>
      <c r="AA238">
        <f>matriceresult[[#This Row],[Introduction]]/matriceresult[[#This Row],[TOTAL]]</f>
        <v>0.5</v>
      </c>
      <c r="AB238">
        <f>matriceresult[[#This Row],[Methods]]/matriceresult[[#This Row],[TOTAL]]</f>
        <v>0.5</v>
      </c>
      <c r="AC238">
        <f>matriceresult[[#This Row],[Results]]/matriceresult[[#This Row],[TOTAL]]</f>
        <v>0</v>
      </c>
      <c r="AD238">
        <f>matriceresult[[#This Row],[Supplementary material]]/matriceresult[[#This Row],[TOTAL]]</f>
        <v>0</v>
      </c>
      <c r="AE238">
        <f>matriceresult[[#This Row],[Title]]/matriceresult[[#This Row],[TOTAL]]</f>
        <v>0</v>
      </c>
      <c r="AF238" s="15">
        <f>SUM(matriceresult_PERCENTAGE[[#This Row],[Abstract]:[Title]])</f>
        <v>1</v>
      </c>
    </row>
    <row r="239" spans="1:32" x14ac:dyDescent="0.25">
      <c r="A239" s="1" t="s">
        <v>104</v>
      </c>
      <c r="B239" s="1" t="s">
        <v>19</v>
      </c>
      <c r="D239" s="1" t="s">
        <v>2942</v>
      </c>
      <c r="E239">
        <v>0</v>
      </c>
      <c r="F239">
        <v>0</v>
      </c>
      <c r="G239">
        <v>0</v>
      </c>
      <c r="H239">
        <v>0</v>
      </c>
      <c r="I239">
        <v>0</v>
      </c>
      <c r="J239">
        <v>0</v>
      </c>
      <c r="K239">
        <v>5</v>
      </c>
      <c r="L239">
        <v>0</v>
      </c>
      <c r="M239">
        <v>0</v>
      </c>
      <c r="N239">
        <v>0</v>
      </c>
      <c r="O239">
        <v>0</v>
      </c>
      <c r="P239">
        <v>0</v>
      </c>
      <c r="Q239" s="7">
        <f>SUM(matriceresult[[#This Row],[Abstract]:[Title]])</f>
        <v>5</v>
      </c>
      <c r="S239" s="1" t="s">
        <v>2942</v>
      </c>
      <c r="T239">
        <f>matriceresult[[#This Row],[Abstract]]/matriceresult[[#This Row],[TOTAL]]</f>
        <v>0</v>
      </c>
      <c r="U239">
        <f>matriceresult[[#This Row],[Acknowledgments]]/matriceresult[[#This Row],[TOTAL]]</f>
        <v>0</v>
      </c>
      <c r="V239">
        <f>matriceresult[[#This Row],[Article (No section provide)]]/matriceresult[[#This Row],[TOTAL]]</f>
        <v>0</v>
      </c>
      <c r="W239">
        <f>matriceresult[[#This Row],[Case study]]/matriceresult[[#This Row],[TOTAL]]</f>
        <v>0</v>
      </c>
      <c r="X239">
        <f>matriceresult[[#This Row],[Conclusion]]/matriceresult[[#This Row],[TOTAL]]</f>
        <v>0</v>
      </c>
      <c r="Y239">
        <f>matriceresult[[#This Row],[Discussion]]/matriceresult[[#This Row],[TOTAL]]</f>
        <v>0</v>
      </c>
      <c r="Z239">
        <f>matriceresult[[#This Row],[Figure]]/matriceresult[[#This Row],[TOTAL]]</f>
        <v>1</v>
      </c>
      <c r="AA239">
        <f>matriceresult[[#This Row],[Introduction]]/matriceresult[[#This Row],[TOTAL]]</f>
        <v>0</v>
      </c>
      <c r="AB239">
        <f>matriceresult[[#This Row],[Methods]]/matriceresult[[#This Row],[TOTAL]]</f>
        <v>0</v>
      </c>
      <c r="AC239">
        <f>matriceresult[[#This Row],[Results]]/matriceresult[[#This Row],[TOTAL]]</f>
        <v>0</v>
      </c>
      <c r="AD239">
        <f>matriceresult[[#This Row],[Supplementary material]]/matriceresult[[#This Row],[TOTAL]]</f>
        <v>0</v>
      </c>
      <c r="AE239">
        <f>matriceresult[[#This Row],[Title]]/matriceresult[[#This Row],[TOTAL]]</f>
        <v>0</v>
      </c>
      <c r="AF239" s="15">
        <f>SUM(matriceresult_PERCENTAGE[[#This Row],[Abstract]:[Title]])</f>
        <v>1</v>
      </c>
    </row>
    <row r="240" spans="1:32" x14ac:dyDescent="0.25">
      <c r="A240" s="1" t="s">
        <v>104</v>
      </c>
      <c r="B240" s="1" t="s">
        <v>19</v>
      </c>
      <c r="D240" s="1" t="s">
        <v>793</v>
      </c>
      <c r="E240">
        <v>0</v>
      </c>
      <c r="F240">
        <v>0</v>
      </c>
      <c r="G240">
        <v>2</v>
      </c>
      <c r="H240">
        <v>0</v>
      </c>
      <c r="I240">
        <v>0</v>
      </c>
      <c r="J240">
        <v>0</v>
      </c>
      <c r="K240">
        <v>0</v>
      </c>
      <c r="L240">
        <v>0</v>
      </c>
      <c r="M240">
        <v>4</v>
      </c>
      <c r="N240">
        <v>0</v>
      </c>
      <c r="O240">
        <v>0</v>
      </c>
      <c r="P240">
        <v>0</v>
      </c>
      <c r="Q240" s="7">
        <f>SUM(matriceresult[[#This Row],[Abstract]:[Title]])</f>
        <v>6</v>
      </c>
      <c r="S240" s="1" t="s">
        <v>793</v>
      </c>
      <c r="T240">
        <f>matriceresult[[#This Row],[Abstract]]/matriceresult[[#This Row],[TOTAL]]</f>
        <v>0</v>
      </c>
      <c r="U240">
        <f>matriceresult[[#This Row],[Acknowledgments]]/matriceresult[[#This Row],[TOTAL]]</f>
        <v>0</v>
      </c>
      <c r="V240">
        <f>matriceresult[[#This Row],[Article (No section provide)]]/matriceresult[[#This Row],[TOTAL]]</f>
        <v>0.33333333333333331</v>
      </c>
      <c r="W240">
        <f>matriceresult[[#This Row],[Case study]]/matriceresult[[#This Row],[TOTAL]]</f>
        <v>0</v>
      </c>
      <c r="X240">
        <f>matriceresult[[#This Row],[Conclusion]]/matriceresult[[#This Row],[TOTAL]]</f>
        <v>0</v>
      </c>
      <c r="Y240">
        <f>matriceresult[[#This Row],[Discussion]]/matriceresult[[#This Row],[TOTAL]]</f>
        <v>0</v>
      </c>
      <c r="Z240">
        <f>matriceresult[[#This Row],[Figure]]/matriceresult[[#This Row],[TOTAL]]</f>
        <v>0</v>
      </c>
      <c r="AA240">
        <f>matriceresult[[#This Row],[Introduction]]/matriceresult[[#This Row],[TOTAL]]</f>
        <v>0</v>
      </c>
      <c r="AB240">
        <f>matriceresult[[#This Row],[Methods]]/matriceresult[[#This Row],[TOTAL]]</f>
        <v>0.66666666666666663</v>
      </c>
      <c r="AC240">
        <f>matriceresult[[#This Row],[Results]]/matriceresult[[#This Row],[TOTAL]]</f>
        <v>0</v>
      </c>
      <c r="AD240">
        <f>matriceresult[[#This Row],[Supplementary material]]/matriceresult[[#This Row],[TOTAL]]</f>
        <v>0</v>
      </c>
      <c r="AE240">
        <f>matriceresult[[#This Row],[Title]]/matriceresult[[#This Row],[TOTAL]]</f>
        <v>0</v>
      </c>
      <c r="AF240" s="15">
        <f>SUM(matriceresult_PERCENTAGE[[#This Row],[Abstract]:[Title]])</f>
        <v>1</v>
      </c>
    </row>
    <row r="241" spans="1:32" x14ac:dyDescent="0.25">
      <c r="A241" s="1" t="s">
        <v>104</v>
      </c>
      <c r="B241" s="1" t="s">
        <v>19</v>
      </c>
      <c r="D241" s="1" t="s">
        <v>800</v>
      </c>
      <c r="E241">
        <v>0</v>
      </c>
      <c r="F241">
        <v>0</v>
      </c>
      <c r="G241">
        <v>0</v>
      </c>
      <c r="H241">
        <v>0</v>
      </c>
      <c r="I241">
        <v>0</v>
      </c>
      <c r="J241">
        <v>0</v>
      </c>
      <c r="K241">
        <v>0</v>
      </c>
      <c r="L241">
        <v>0</v>
      </c>
      <c r="M241">
        <v>1</v>
      </c>
      <c r="N241">
        <v>0</v>
      </c>
      <c r="O241">
        <v>0</v>
      </c>
      <c r="P241">
        <v>0</v>
      </c>
      <c r="Q241" s="7">
        <f>SUM(matriceresult[[#This Row],[Abstract]:[Title]])</f>
        <v>1</v>
      </c>
      <c r="S241" s="1" t="s">
        <v>800</v>
      </c>
      <c r="T241">
        <f>matriceresult[[#This Row],[Abstract]]/matriceresult[[#This Row],[TOTAL]]</f>
        <v>0</v>
      </c>
      <c r="U241">
        <f>matriceresult[[#This Row],[Acknowledgments]]/matriceresult[[#This Row],[TOTAL]]</f>
        <v>0</v>
      </c>
      <c r="V241">
        <f>matriceresult[[#This Row],[Article (No section provide)]]/matriceresult[[#This Row],[TOTAL]]</f>
        <v>0</v>
      </c>
      <c r="W241">
        <f>matriceresult[[#This Row],[Case study]]/matriceresult[[#This Row],[TOTAL]]</f>
        <v>0</v>
      </c>
      <c r="X241">
        <f>matriceresult[[#This Row],[Conclusion]]/matriceresult[[#This Row],[TOTAL]]</f>
        <v>0</v>
      </c>
      <c r="Y241">
        <f>matriceresult[[#This Row],[Discussion]]/matriceresult[[#This Row],[TOTAL]]</f>
        <v>0</v>
      </c>
      <c r="Z241">
        <f>matriceresult[[#This Row],[Figure]]/matriceresult[[#This Row],[TOTAL]]</f>
        <v>0</v>
      </c>
      <c r="AA241">
        <f>matriceresult[[#This Row],[Introduction]]/matriceresult[[#This Row],[TOTAL]]</f>
        <v>0</v>
      </c>
      <c r="AB241">
        <f>matriceresult[[#This Row],[Methods]]/matriceresult[[#This Row],[TOTAL]]</f>
        <v>1</v>
      </c>
      <c r="AC241">
        <f>matriceresult[[#This Row],[Results]]/matriceresult[[#This Row],[TOTAL]]</f>
        <v>0</v>
      </c>
      <c r="AD241">
        <f>matriceresult[[#This Row],[Supplementary material]]/matriceresult[[#This Row],[TOTAL]]</f>
        <v>0</v>
      </c>
      <c r="AE241">
        <f>matriceresult[[#This Row],[Title]]/matriceresult[[#This Row],[TOTAL]]</f>
        <v>0</v>
      </c>
      <c r="AF241" s="15">
        <f>SUM(matriceresult_PERCENTAGE[[#This Row],[Abstract]:[Title]])</f>
        <v>1</v>
      </c>
    </row>
    <row r="242" spans="1:32" x14ac:dyDescent="0.25">
      <c r="A242" s="1" t="s">
        <v>104</v>
      </c>
      <c r="B242" s="1" t="s">
        <v>11</v>
      </c>
      <c r="D242" s="1" t="s">
        <v>2949</v>
      </c>
      <c r="E242">
        <v>0</v>
      </c>
      <c r="F242">
        <v>0</v>
      </c>
      <c r="G242">
        <v>0</v>
      </c>
      <c r="H242">
        <v>0</v>
      </c>
      <c r="I242">
        <v>0</v>
      </c>
      <c r="J242">
        <v>0</v>
      </c>
      <c r="K242">
        <v>0</v>
      </c>
      <c r="L242">
        <v>0</v>
      </c>
      <c r="M242">
        <v>0</v>
      </c>
      <c r="N242">
        <v>1</v>
      </c>
      <c r="O242">
        <v>0</v>
      </c>
      <c r="P242">
        <v>0</v>
      </c>
      <c r="Q242" s="7">
        <f>SUM(matriceresult[[#This Row],[Abstract]:[Title]])</f>
        <v>1</v>
      </c>
      <c r="S242" s="1" t="s">
        <v>2949</v>
      </c>
      <c r="T242">
        <f>matriceresult[[#This Row],[Abstract]]/matriceresult[[#This Row],[TOTAL]]</f>
        <v>0</v>
      </c>
      <c r="U242">
        <f>matriceresult[[#This Row],[Acknowledgments]]/matriceresult[[#This Row],[TOTAL]]</f>
        <v>0</v>
      </c>
      <c r="V242">
        <f>matriceresult[[#This Row],[Article (No section provide)]]/matriceresult[[#This Row],[TOTAL]]</f>
        <v>0</v>
      </c>
      <c r="W242">
        <f>matriceresult[[#This Row],[Case study]]/matriceresult[[#This Row],[TOTAL]]</f>
        <v>0</v>
      </c>
      <c r="X242">
        <f>matriceresult[[#This Row],[Conclusion]]/matriceresult[[#This Row],[TOTAL]]</f>
        <v>0</v>
      </c>
      <c r="Y242">
        <f>matriceresult[[#This Row],[Discussion]]/matriceresult[[#This Row],[TOTAL]]</f>
        <v>0</v>
      </c>
      <c r="Z242">
        <f>matriceresult[[#This Row],[Figure]]/matriceresult[[#This Row],[TOTAL]]</f>
        <v>0</v>
      </c>
      <c r="AA242">
        <f>matriceresult[[#This Row],[Introduction]]/matriceresult[[#This Row],[TOTAL]]</f>
        <v>0</v>
      </c>
      <c r="AB242">
        <f>matriceresult[[#This Row],[Methods]]/matriceresult[[#This Row],[TOTAL]]</f>
        <v>0</v>
      </c>
      <c r="AC242">
        <f>matriceresult[[#This Row],[Results]]/matriceresult[[#This Row],[TOTAL]]</f>
        <v>1</v>
      </c>
      <c r="AD242">
        <f>matriceresult[[#This Row],[Supplementary material]]/matriceresult[[#This Row],[TOTAL]]</f>
        <v>0</v>
      </c>
      <c r="AE242">
        <f>matriceresult[[#This Row],[Title]]/matriceresult[[#This Row],[TOTAL]]</f>
        <v>0</v>
      </c>
      <c r="AF242" s="15">
        <f>SUM(matriceresult_PERCENTAGE[[#This Row],[Abstract]:[Title]])</f>
        <v>1</v>
      </c>
    </row>
    <row r="243" spans="1:32" x14ac:dyDescent="0.25">
      <c r="A243" s="1" t="s">
        <v>104</v>
      </c>
      <c r="B243" s="1" t="s">
        <v>11</v>
      </c>
      <c r="D243" s="1" t="s">
        <v>2954</v>
      </c>
      <c r="E243">
        <v>0</v>
      </c>
      <c r="F243">
        <v>0</v>
      </c>
      <c r="G243">
        <v>0</v>
      </c>
      <c r="H243">
        <v>0</v>
      </c>
      <c r="I243">
        <v>0</v>
      </c>
      <c r="J243">
        <v>0</v>
      </c>
      <c r="K243">
        <v>0</v>
      </c>
      <c r="L243">
        <v>0</v>
      </c>
      <c r="M243">
        <v>3</v>
      </c>
      <c r="N243">
        <v>1</v>
      </c>
      <c r="O243">
        <v>0</v>
      </c>
      <c r="P243">
        <v>0</v>
      </c>
      <c r="Q243" s="7">
        <f>SUM(matriceresult[[#This Row],[Abstract]:[Title]])</f>
        <v>4</v>
      </c>
      <c r="S243" s="1" t="s">
        <v>2954</v>
      </c>
      <c r="T243">
        <f>matriceresult[[#This Row],[Abstract]]/matriceresult[[#This Row],[TOTAL]]</f>
        <v>0</v>
      </c>
      <c r="U243">
        <f>matriceresult[[#This Row],[Acknowledgments]]/matriceresult[[#This Row],[TOTAL]]</f>
        <v>0</v>
      </c>
      <c r="V243">
        <f>matriceresult[[#This Row],[Article (No section provide)]]/matriceresult[[#This Row],[TOTAL]]</f>
        <v>0</v>
      </c>
      <c r="W243">
        <f>matriceresult[[#This Row],[Case study]]/matriceresult[[#This Row],[TOTAL]]</f>
        <v>0</v>
      </c>
      <c r="X243">
        <f>matriceresult[[#This Row],[Conclusion]]/matriceresult[[#This Row],[TOTAL]]</f>
        <v>0</v>
      </c>
      <c r="Y243">
        <f>matriceresult[[#This Row],[Discussion]]/matriceresult[[#This Row],[TOTAL]]</f>
        <v>0</v>
      </c>
      <c r="Z243">
        <f>matriceresult[[#This Row],[Figure]]/matriceresult[[#This Row],[TOTAL]]</f>
        <v>0</v>
      </c>
      <c r="AA243">
        <f>matriceresult[[#This Row],[Introduction]]/matriceresult[[#This Row],[TOTAL]]</f>
        <v>0</v>
      </c>
      <c r="AB243">
        <f>matriceresult[[#This Row],[Methods]]/matriceresult[[#This Row],[TOTAL]]</f>
        <v>0.75</v>
      </c>
      <c r="AC243">
        <f>matriceresult[[#This Row],[Results]]/matriceresult[[#This Row],[TOTAL]]</f>
        <v>0.25</v>
      </c>
      <c r="AD243">
        <f>matriceresult[[#This Row],[Supplementary material]]/matriceresult[[#This Row],[TOTAL]]</f>
        <v>0</v>
      </c>
      <c r="AE243">
        <f>matriceresult[[#This Row],[Title]]/matriceresult[[#This Row],[TOTAL]]</f>
        <v>0</v>
      </c>
      <c r="AF243" s="15">
        <f>SUM(matriceresult_PERCENTAGE[[#This Row],[Abstract]:[Title]])</f>
        <v>1</v>
      </c>
    </row>
    <row r="244" spans="1:32" x14ac:dyDescent="0.25">
      <c r="A244" s="1" t="s">
        <v>104</v>
      </c>
      <c r="B244" s="1" t="s">
        <v>11</v>
      </c>
      <c r="D244" s="1" t="s">
        <v>2965</v>
      </c>
      <c r="E244">
        <v>0</v>
      </c>
      <c r="F244">
        <v>0</v>
      </c>
      <c r="G244">
        <v>0</v>
      </c>
      <c r="H244">
        <v>0</v>
      </c>
      <c r="I244">
        <v>0</v>
      </c>
      <c r="J244">
        <v>0</v>
      </c>
      <c r="K244">
        <v>0</v>
      </c>
      <c r="L244">
        <v>1</v>
      </c>
      <c r="M244">
        <v>0</v>
      </c>
      <c r="N244">
        <v>0</v>
      </c>
      <c r="O244">
        <v>0</v>
      </c>
      <c r="P244">
        <v>0</v>
      </c>
      <c r="Q244" s="7">
        <f>SUM(matriceresult[[#This Row],[Abstract]:[Title]])</f>
        <v>1</v>
      </c>
      <c r="S244" s="1" t="s">
        <v>2965</v>
      </c>
      <c r="T244">
        <f>matriceresult[[#This Row],[Abstract]]/matriceresult[[#This Row],[TOTAL]]</f>
        <v>0</v>
      </c>
      <c r="U244">
        <f>matriceresult[[#This Row],[Acknowledgments]]/matriceresult[[#This Row],[TOTAL]]</f>
        <v>0</v>
      </c>
      <c r="V244">
        <f>matriceresult[[#This Row],[Article (No section provide)]]/matriceresult[[#This Row],[TOTAL]]</f>
        <v>0</v>
      </c>
      <c r="W244">
        <f>matriceresult[[#This Row],[Case study]]/matriceresult[[#This Row],[TOTAL]]</f>
        <v>0</v>
      </c>
      <c r="X244">
        <f>matriceresult[[#This Row],[Conclusion]]/matriceresult[[#This Row],[TOTAL]]</f>
        <v>0</v>
      </c>
      <c r="Y244">
        <f>matriceresult[[#This Row],[Discussion]]/matriceresult[[#This Row],[TOTAL]]</f>
        <v>0</v>
      </c>
      <c r="Z244">
        <f>matriceresult[[#This Row],[Figure]]/matriceresult[[#This Row],[TOTAL]]</f>
        <v>0</v>
      </c>
      <c r="AA244">
        <f>matriceresult[[#This Row],[Introduction]]/matriceresult[[#This Row],[TOTAL]]</f>
        <v>1</v>
      </c>
      <c r="AB244">
        <f>matriceresult[[#This Row],[Methods]]/matriceresult[[#This Row],[TOTAL]]</f>
        <v>0</v>
      </c>
      <c r="AC244">
        <f>matriceresult[[#This Row],[Results]]/matriceresult[[#This Row],[TOTAL]]</f>
        <v>0</v>
      </c>
      <c r="AD244">
        <f>matriceresult[[#This Row],[Supplementary material]]/matriceresult[[#This Row],[TOTAL]]</f>
        <v>0</v>
      </c>
      <c r="AE244">
        <f>matriceresult[[#This Row],[Title]]/matriceresult[[#This Row],[TOTAL]]</f>
        <v>0</v>
      </c>
      <c r="AF244" s="15">
        <f>SUM(matriceresult_PERCENTAGE[[#This Row],[Abstract]:[Title]])</f>
        <v>1</v>
      </c>
    </row>
    <row r="245" spans="1:32" x14ac:dyDescent="0.25">
      <c r="A245" s="1" t="s">
        <v>104</v>
      </c>
      <c r="B245" s="1" t="s">
        <v>11</v>
      </c>
      <c r="D245" s="1" t="s">
        <v>804</v>
      </c>
      <c r="E245">
        <v>0</v>
      </c>
      <c r="F245">
        <v>0</v>
      </c>
      <c r="G245">
        <v>0</v>
      </c>
      <c r="H245">
        <v>0</v>
      </c>
      <c r="I245">
        <v>0</v>
      </c>
      <c r="J245">
        <v>0</v>
      </c>
      <c r="K245">
        <v>0</v>
      </c>
      <c r="L245">
        <v>0</v>
      </c>
      <c r="M245">
        <v>0</v>
      </c>
      <c r="N245">
        <v>1</v>
      </c>
      <c r="O245">
        <v>0</v>
      </c>
      <c r="P245">
        <v>0</v>
      </c>
      <c r="Q245" s="7">
        <f>SUM(matriceresult[[#This Row],[Abstract]:[Title]])</f>
        <v>1</v>
      </c>
      <c r="S245" s="1" t="s">
        <v>804</v>
      </c>
      <c r="T245">
        <f>matriceresult[[#This Row],[Abstract]]/matriceresult[[#This Row],[TOTAL]]</f>
        <v>0</v>
      </c>
      <c r="U245">
        <f>matriceresult[[#This Row],[Acknowledgments]]/matriceresult[[#This Row],[TOTAL]]</f>
        <v>0</v>
      </c>
      <c r="V245">
        <f>matriceresult[[#This Row],[Article (No section provide)]]/matriceresult[[#This Row],[TOTAL]]</f>
        <v>0</v>
      </c>
      <c r="W245">
        <f>matriceresult[[#This Row],[Case study]]/matriceresult[[#This Row],[TOTAL]]</f>
        <v>0</v>
      </c>
      <c r="X245">
        <f>matriceresult[[#This Row],[Conclusion]]/matriceresult[[#This Row],[TOTAL]]</f>
        <v>0</v>
      </c>
      <c r="Y245">
        <f>matriceresult[[#This Row],[Discussion]]/matriceresult[[#This Row],[TOTAL]]</f>
        <v>0</v>
      </c>
      <c r="Z245">
        <f>matriceresult[[#This Row],[Figure]]/matriceresult[[#This Row],[TOTAL]]</f>
        <v>0</v>
      </c>
      <c r="AA245">
        <f>matriceresult[[#This Row],[Introduction]]/matriceresult[[#This Row],[TOTAL]]</f>
        <v>0</v>
      </c>
      <c r="AB245">
        <f>matriceresult[[#This Row],[Methods]]/matriceresult[[#This Row],[TOTAL]]</f>
        <v>0</v>
      </c>
      <c r="AC245">
        <f>matriceresult[[#This Row],[Results]]/matriceresult[[#This Row],[TOTAL]]</f>
        <v>1</v>
      </c>
      <c r="AD245">
        <f>matriceresult[[#This Row],[Supplementary material]]/matriceresult[[#This Row],[TOTAL]]</f>
        <v>0</v>
      </c>
      <c r="AE245">
        <f>matriceresult[[#This Row],[Title]]/matriceresult[[#This Row],[TOTAL]]</f>
        <v>0</v>
      </c>
      <c r="AF245" s="15">
        <f>SUM(matriceresult_PERCENTAGE[[#This Row],[Abstract]:[Title]])</f>
        <v>1</v>
      </c>
    </row>
    <row r="246" spans="1:32" x14ac:dyDescent="0.25">
      <c r="A246" s="1" t="s">
        <v>104</v>
      </c>
      <c r="B246" s="1" t="s">
        <v>11</v>
      </c>
      <c r="D246" s="1" t="s">
        <v>2015</v>
      </c>
      <c r="E246">
        <v>0</v>
      </c>
      <c r="F246">
        <v>0</v>
      </c>
      <c r="G246">
        <v>0</v>
      </c>
      <c r="H246">
        <v>0</v>
      </c>
      <c r="I246">
        <v>0</v>
      </c>
      <c r="J246">
        <v>0</v>
      </c>
      <c r="K246">
        <v>0</v>
      </c>
      <c r="L246">
        <v>0</v>
      </c>
      <c r="M246">
        <v>1</v>
      </c>
      <c r="N246">
        <v>0</v>
      </c>
      <c r="O246">
        <v>0</v>
      </c>
      <c r="P246">
        <v>0</v>
      </c>
      <c r="Q246" s="7">
        <f>SUM(matriceresult[[#This Row],[Abstract]:[Title]])</f>
        <v>1</v>
      </c>
      <c r="S246" s="1" t="s">
        <v>2015</v>
      </c>
      <c r="T246">
        <f>matriceresult[[#This Row],[Abstract]]/matriceresult[[#This Row],[TOTAL]]</f>
        <v>0</v>
      </c>
      <c r="U246">
        <f>matriceresult[[#This Row],[Acknowledgments]]/matriceresult[[#This Row],[TOTAL]]</f>
        <v>0</v>
      </c>
      <c r="V246">
        <f>matriceresult[[#This Row],[Article (No section provide)]]/matriceresult[[#This Row],[TOTAL]]</f>
        <v>0</v>
      </c>
      <c r="W246">
        <f>matriceresult[[#This Row],[Case study]]/matriceresult[[#This Row],[TOTAL]]</f>
        <v>0</v>
      </c>
      <c r="X246">
        <f>matriceresult[[#This Row],[Conclusion]]/matriceresult[[#This Row],[TOTAL]]</f>
        <v>0</v>
      </c>
      <c r="Y246">
        <f>matriceresult[[#This Row],[Discussion]]/matriceresult[[#This Row],[TOTAL]]</f>
        <v>0</v>
      </c>
      <c r="Z246">
        <f>matriceresult[[#This Row],[Figure]]/matriceresult[[#This Row],[TOTAL]]</f>
        <v>0</v>
      </c>
      <c r="AA246">
        <f>matriceresult[[#This Row],[Introduction]]/matriceresult[[#This Row],[TOTAL]]</f>
        <v>0</v>
      </c>
      <c r="AB246">
        <f>matriceresult[[#This Row],[Methods]]/matriceresult[[#This Row],[TOTAL]]</f>
        <v>1</v>
      </c>
      <c r="AC246">
        <f>matriceresult[[#This Row],[Results]]/matriceresult[[#This Row],[TOTAL]]</f>
        <v>0</v>
      </c>
      <c r="AD246">
        <f>matriceresult[[#This Row],[Supplementary material]]/matriceresult[[#This Row],[TOTAL]]</f>
        <v>0</v>
      </c>
      <c r="AE246">
        <f>matriceresult[[#This Row],[Title]]/matriceresult[[#This Row],[TOTAL]]</f>
        <v>0</v>
      </c>
      <c r="AF246" s="15">
        <f>SUM(matriceresult_PERCENTAGE[[#This Row],[Abstract]:[Title]])</f>
        <v>1</v>
      </c>
    </row>
    <row r="247" spans="1:32" x14ac:dyDescent="0.25">
      <c r="A247" s="1" t="s">
        <v>410</v>
      </c>
      <c r="B247" s="1" t="s">
        <v>11</v>
      </c>
      <c r="D247" s="1" t="s">
        <v>2970</v>
      </c>
      <c r="E247">
        <v>0</v>
      </c>
      <c r="F247">
        <v>0</v>
      </c>
      <c r="G247">
        <v>0</v>
      </c>
      <c r="H247">
        <v>0</v>
      </c>
      <c r="I247">
        <v>0</v>
      </c>
      <c r="J247">
        <v>0</v>
      </c>
      <c r="K247">
        <v>10</v>
      </c>
      <c r="L247">
        <v>0</v>
      </c>
      <c r="M247">
        <v>0</v>
      </c>
      <c r="N247">
        <v>5</v>
      </c>
      <c r="O247">
        <v>0</v>
      </c>
      <c r="P247">
        <v>0</v>
      </c>
      <c r="Q247" s="7">
        <f>SUM(matriceresult[[#This Row],[Abstract]:[Title]])</f>
        <v>15</v>
      </c>
      <c r="S247" s="1" t="s">
        <v>2970</v>
      </c>
      <c r="T247">
        <f>matriceresult[[#This Row],[Abstract]]/matriceresult[[#This Row],[TOTAL]]</f>
        <v>0</v>
      </c>
      <c r="U247">
        <f>matriceresult[[#This Row],[Acknowledgments]]/matriceresult[[#This Row],[TOTAL]]</f>
        <v>0</v>
      </c>
      <c r="V247">
        <f>matriceresult[[#This Row],[Article (No section provide)]]/matriceresult[[#This Row],[TOTAL]]</f>
        <v>0</v>
      </c>
      <c r="W247">
        <f>matriceresult[[#This Row],[Case study]]/matriceresult[[#This Row],[TOTAL]]</f>
        <v>0</v>
      </c>
      <c r="X247">
        <f>matriceresult[[#This Row],[Conclusion]]/matriceresult[[#This Row],[TOTAL]]</f>
        <v>0</v>
      </c>
      <c r="Y247">
        <f>matriceresult[[#This Row],[Discussion]]/matriceresult[[#This Row],[TOTAL]]</f>
        <v>0</v>
      </c>
      <c r="Z247">
        <f>matriceresult[[#This Row],[Figure]]/matriceresult[[#This Row],[TOTAL]]</f>
        <v>0.66666666666666663</v>
      </c>
      <c r="AA247">
        <f>matriceresult[[#This Row],[Introduction]]/matriceresult[[#This Row],[TOTAL]]</f>
        <v>0</v>
      </c>
      <c r="AB247">
        <f>matriceresult[[#This Row],[Methods]]/matriceresult[[#This Row],[TOTAL]]</f>
        <v>0</v>
      </c>
      <c r="AC247">
        <f>matriceresult[[#This Row],[Results]]/matriceresult[[#This Row],[TOTAL]]</f>
        <v>0.33333333333333331</v>
      </c>
      <c r="AD247">
        <f>matriceresult[[#This Row],[Supplementary material]]/matriceresult[[#This Row],[TOTAL]]</f>
        <v>0</v>
      </c>
      <c r="AE247">
        <f>matriceresult[[#This Row],[Title]]/matriceresult[[#This Row],[TOTAL]]</f>
        <v>0</v>
      </c>
      <c r="AF247" s="15">
        <f>SUM(matriceresult_PERCENTAGE[[#This Row],[Abstract]:[Title]])</f>
        <v>1</v>
      </c>
    </row>
    <row r="248" spans="1:32" x14ac:dyDescent="0.25">
      <c r="A248" s="1" t="s">
        <v>528</v>
      </c>
      <c r="B248" s="1" t="s">
        <v>19</v>
      </c>
      <c r="D248" s="1" t="s">
        <v>330</v>
      </c>
      <c r="E248">
        <v>0</v>
      </c>
      <c r="F248">
        <v>0</v>
      </c>
      <c r="G248">
        <v>0</v>
      </c>
      <c r="H248">
        <v>0</v>
      </c>
      <c r="I248">
        <v>0</v>
      </c>
      <c r="J248">
        <v>0</v>
      </c>
      <c r="K248">
        <v>0</v>
      </c>
      <c r="L248">
        <v>3</v>
      </c>
      <c r="M248">
        <v>1</v>
      </c>
      <c r="N248">
        <v>0</v>
      </c>
      <c r="O248">
        <v>0</v>
      </c>
      <c r="P248">
        <v>0</v>
      </c>
      <c r="Q248" s="7">
        <f>SUM(matriceresult[[#This Row],[Abstract]:[Title]])</f>
        <v>4</v>
      </c>
      <c r="S248" s="1" t="s">
        <v>330</v>
      </c>
      <c r="T248">
        <f>matriceresult[[#This Row],[Abstract]]/matriceresult[[#This Row],[TOTAL]]</f>
        <v>0</v>
      </c>
      <c r="U248">
        <f>matriceresult[[#This Row],[Acknowledgments]]/matriceresult[[#This Row],[TOTAL]]</f>
        <v>0</v>
      </c>
      <c r="V248">
        <f>matriceresult[[#This Row],[Article (No section provide)]]/matriceresult[[#This Row],[TOTAL]]</f>
        <v>0</v>
      </c>
      <c r="W248">
        <f>matriceresult[[#This Row],[Case study]]/matriceresult[[#This Row],[TOTAL]]</f>
        <v>0</v>
      </c>
      <c r="X248">
        <f>matriceresult[[#This Row],[Conclusion]]/matriceresult[[#This Row],[TOTAL]]</f>
        <v>0</v>
      </c>
      <c r="Y248">
        <f>matriceresult[[#This Row],[Discussion]]/matriceresult[[#This Row],[TOTAL]]</f>
        <v>0</v>
      </c>
      <c r="Z248">
        <f>matriceresult[[#This Row],[Figure]]/matriceresult[[#This Row],[TOTAL]]</f>
        <v>0</v>
      </c>
      <c r="AA248">
        <f>matriceresult[[#This Row],[Introduction]]/matriceresult[[#This Row],[TOTAL]]</f>
        <v>0.75</v>
      </c>
      <c r="AB248">
        <f>matriceresult[[#This Row],[Methods]]/matriceresult[[#This Row],[TOTAL]]</f>
        <v>0.25</v>
      </c>
      <c r="AC248">
        <f>matriceresult[[#This Row],[Results]]/matriceresult[[#This Row],[TOTAL]]</f>
        <v>0</v>
      </c>
      <c r="AD248">
        <f>matriceresult[[#This Row],[Supplementary material]]/matriceresult[[#This Row],[TOTAL]]</f>
        <v>0</v>
      </c>
      <c r="AE248">
        <f>matriceresult[[#This Row],[Title]]/matriceresult[[#This Row],[TOTAL]]</f>
        <v>0</v>
      </c>
      <c r="AF248" s="15">
        <f>SUM(matriceresult_PERCENTAGE[[#This Row],[Abstract]:[Title]])</f>
        <v>1</v>
      </c>
    </row>
    <row r="249" spans="1:32" x14ac:dyDescent="0.25">
      <c r="A249" s="1" t="s">
        <v>528</v>
      </c>
      <c r="B249" s="1" t="s">
        <v>19</v>
      </c>
      <c r="D249" s="1" t="s">
        <v>2997</v>
      </c>
      <c r="E249">
        <v>0</v>
      </c>
      <c r="F249">
        <v>0</v>
      </c>
      <c r="G249">
        <v>0</v>
      </c>
      <c r="H249">
        <v>0</v>
      </c>
      <c r="I249">
        <v>0</v>
      </c>
      <c r="J249">
        <v>0</v>
      </c>
      <c r="K249">
        <v>0</v>
      </c>
      <c r="L249">
        <v>0</v>
      </c>
      <c r="M249">
        <v>0</v>
      </c>
      <c r="N249">
        <v>0</v>
      </c>
      <c r="O249">
        <v>0</v>
      </c>
      <c r="P249">
        <v>1</v>
      </c>
      <c r="Q249" s="7">
        <f>SUM(matriceresult[[#This Row],[Abstract]:[Title]])</f>
        <v>1</v>
      </c>
      <c r="S249" s="1" t="s">
        <v>2997</v>
      </c>
      <c r="T249">
        <f>matriceresult[[#This Row],[Abstract]]/matriceresult[[#This Row],[TOTAL]]</f>
        <v>0</v>
      </c>
      <c r="U249">
        <f>matriceresult[[#This Row],[Acknowledgments]]/matriceresult[[#This Row],[TOTAL]]</f>
        <v>0</v>
      </c>
      <c r="V249">
        <f>matriceresult[[#This Row],[Article (No section provide)]]/matriceresult[[#This Row],[TOTAL]]</f>
        <v>0</v>
      </c>
      <c r="W249">
        <f>matriceresult[[#This Row],[Case study]]/matriceresult[[#This Row],[TOTAL]]</f>
        <v>0</v>
      </c>
      <c r="X249">
        <f>matriceresult[[#This Row],[Conclusion]]/matriceresult[[#This Row],[TOTAL]]</f>
        <v>0</v>
      </c>
      <c r="Y249">
        <f>matriceresult[[#This Row],[Discussion]]/matriceresult[[#This Row],[TOTAL]]</f>
        <v>0</v>
      </c>
      <c r="Z249">
        <f>matriceresult[[#This Row],[Figure]]/matriceresult[[#This Row],[TOTAL]]</f>
        <v>0</v>
      </c>
      <c r="AA249">
        <f>matriceresult[[#This Row],[Introduction]]/matriceresult[[#This Row],[TOTAL]]</f>
        <v>0</v>
      </c>
      <c r="AB249">
        <f>matriceresult[[#This Row],[Methods]]/matriceresult[[#This Row],[TOTAL]]</f>
        <v>0</v>
      </c>
      <c r="AC249">
        <f>matriceresult[[#This Row],[Results]]/matriceresult[[#This Row],[TOTAL]]</f>
        <v>0</v>
      </c>
      <c r="AD249">
        <f>matriceresult[[#This Row],[Supplementary material]]/matriceresult[[#This Row],[TOTAL]]</f>
        <v>0</v>
      </c>
      <c r="AE249">
        <f>matriceresult[[#This Row],[Title]]/matriceresult[[#This Row],[TOTAL]]</f>
        <v>1</v>
      </c>
      <c r="AF249" s="15">
        <f>SUM(matriceresult_PERCENTAGE[[#This Row],[Abstract]:[Title]])</f>
        <v>1</v>
      </c>
    </row>
    <row r="250" spans="1:32" x14ac:dyDescent="0.25">
      <c r="A250" s="1" t="s">
        <v>528</v>
      </c>
      <c r="B250" s="1" t="s">
        <v>11</v>
      </c>
      <c r="D250" s="1" t="s">
        <v>809</v>
      </c>
      <c r="E250">
        <v>0</v>
      </c>
      <c r="F250">
        <v>0</v>
      </c>
      <c r="G250">
        <v>1</v>
      </c>
      <c r="H250">
        <v>0</v>
      </c>
      <c r="I250">
        <v>0</v>
      </c>
      <c r="J250">
        <v>0</v>
      </c>
      <c r="K250">
        <v>0</v>
      </c>
      <c r="L250">
        <v>0</v>
      </c>
      <c r="M250">
        <v>0</v>
      </c>
      <c r="N250">
        <v>0</v>
      </c>
      <c r="O250">
        <v>0</v>
      </c>
      <c r="P250">
        <v>0</v>
      </c>
      <c r="Q250" s="7">
        <f>SUM(matriceresult[[#This Row],[Abstract]:[Title]])</f>
        <v>1</v>
      </c>
      <c r="S250" s="1" t="s">
        <v>809</v>
      </c>
      <c r="T250">
        <f>matriceresult[[#This Row],[Abstract]]/matriceresult[[#This Row],[TOTAL]]</f>
        <v>0</v>
      </c>
      <c r="U250">
        <f>matriceresult[[#This Row],[Acknowledgments]]/matriceresult[[#This Row],[TOTAL]]</f>
        <v>0</v>
      </c>
      <c r="V250">
        <f>matriceresult[[#This Row],[Article (No section provide)]]/matriceresult[[#This Row],[TOTAL]]</f>
        <v>1</v>
      </c>
      <c r="W250">
        <f>matriceresult[[#This Row],[Case study]]/matriceresult[[#This Row],[TOTAL]]</f>
        <v>0</v>
      </c>
      <c r="X250">
        <f>matriceresult[[#This Row],[Conclusion]]/matriceresult[[#This Row],[TOTAL]]</f>
        <v>0</v>
      </c>
      <c r="Y250">
        <f>matriceresult[[#This Row],[Discussion]]/matriceresult[[#This Row],[TOTAL]]</f>
        <v>0</v>
      </c>
      <c r="Z250">
        <f>matriceresult[[#This Row],[Figure]]/matriceresult[[#This Row],[TOTAL]]</f>
        <v>0</v>
      </c>
      <c r="AA250">
        <f>matriceresult[[#This Row],[Introduction]]/matriceresult[[#This Row],[TOTAL]]</f>
        <v>0</v>
      </c>
      <c r="AB250">
        <f>matriceresult[[#This Row],[Methods]]/matriceresult[[#This Row],[TOTAL]]</f>
        <v>0</v>
      </c>
      <c r="AC250">
        <f>matriceresult[[#This Row],[Results]]/matriceresult[[#This Row],[TOTAL]]</f>
        <v>0</v>
      </c>
      <c r="AD250">
        <f>matriceresult[[#This Row],[Supplementary material]]/matriceresult[[#This Row],[TOTAL]]</f>
        <v>0</v>
      </c>
      <c r="AE250">
        <f>matriceresult[[#This Row],[Title]]/matriceresult[[#This Row],[TOTAL]]</f>
        <v>0</v>
      </c>
      <c r="AF250" s="15">
        <f>SUM(matriceresult_PERCENTAGE[[#This Row],[Abstract]:[Title]])</f>
        <v>1</v>
      </c>
    </row>
    <row r="251" spans="1:32" x14ac:dyDescent="0.25">
      <c r="A251" s="1" t="s">
        <v>2227</v>
      </c>
      <c r="B251" s="1" t="s">
        <v>11</v>
      </c>
      <c r="D251" s="1" t="s">
        <v>2025</v>
      </c>
      <c r="E251">
        <v>0</v>
      </c>
      <c r="F251">
        <v>0</v>
      </c>
      <c r="G251">
        <v>0</v>
      </c>
      <c r="H251">
        <v>0</v>
      </c>
      <c r="I251">
        <v>0</v>
      </c>
      <c r="J251">
        <v>0</v>
      </c>
      <c r="K251">
        <v>0</v>
      </c>
      <c r="L251">
        <v>0</v>
      </c>
      <c r="M251">
        <v>1</v>
      </c>
      <c r="N251">
        <v>0</v>
      </c>
      <c r="O251">
        <v>0</v>
      </c>
      <c r="P251">
        <v>0</v>
      </c>
      <c r="Q251" s="7">
        <f>SUM(matriceresult[[#This Row],[Abstract]:[Title]])</f>
        <v>1</v>
      </c>
      <c r="S251" s="1" t="s">
        <v>2025</v>
      </c>
      <c r="T251">
        <f>matriceresult[[#This Row],[Abstract]]/matriceresult[[#This Row],[TOTAL]]</f>
        <v>0</v>
      </c>
      <c r="U251">
        <f>matriceresult[[#This Row],[Acknowledgments]]/matriceresult[[#This Row],[TOTAL]]</f>
        <v>0</v>
      </c>
      <c r="V251">
        <f>matriceresult[[#This Row],[Article (No section provide)]]/matriceresult[[#This Row],[TOTAL]]</f>
        <v>0</v>
      </c>
      <c r="W251">
        <f>matriceresult[[#This Row],[Case study]]/matriceresult[[#This Row],[TOTAL]]</f>
        <v>0</v>
      </c>
      <c r="X251">
        <f>matriceresult[[#This Row],[Conclusion]]/matriceresult[[#This Row],[TOTAL]]</f>
        <v>0</v>
      </c>
      <c r="Y251">
        <f>matriceresult[[#This Row],[Discussion]]/matriceresult[[#This Row],[TOTAL]]</f>
        <v>0</v>
      </c>
      <c r="Z251">
        <f>matriceresult[[#This Row],[Figure]]/matriceresult[[#This Row],[TOTAL]]</f>
        <v>0</v>
      </c>
      <c r="AA251">
        <f>matriceresult[[#This Row],[Introduction]]/matriceresult[[#This Row],[TOTAL]]</f>
        <v>0</v>
      </c>
      <c r="AB251">
        <f>matriceresult[[#This Row],[Methods]]/matriceresult[[#This Row],[TOTAL]]</f>
        <v>1</v>
      </c>
      <c r="AC251">
        <f>matriceresult[[#This Row],[Results]]/matriceresult[[#This Row],[TOTAL]]</f>
        <v>0</v>
      </c>
      <c r="AD251">
        <f>matriceresult[[#This Row],[Supplementary material]]/matriceresult[[#This Row],[TOTAL]]</f>
        <v>0</v>
      </c>
      <c r="AE251">
        <f>matriceresult[[#This Row],[Title]]/matriceresult[[#This Row],[TOTAL]]</f>
        <v>0</v>
      </c>
      <c r="AF251" s="15">
        <f>SUM(matriceresult_PERCENTAGE[[#This Row],[Abstract]:[Title]])</f>
        <v>1</v>
      </c>
    </row>
    <row r="252" spans="1:32" x14ac:dyDescent="0.25">
      <c r="A252" s="1" t="s">
        <v>2232</v>
      </c>
      <c r="B252" s="1" t="s">
        <v>11</v>
      </c>
      <c r="D252" s="1" t="s">
        <v>3000</v>
      </c>
      <c r="E252">
        <v>0</v>
      </c>
      <c r="F252">
        <v>0</v>
      </c>
      <c r="G252">
        <v>0</v>
      </c>
      <c r="H252">
        <v>0</v>
      </c>
      <c r="I252">
        <v>0</v>
      </c>
      <c r="J252">
        <v>4</v>
      </c>
      <c r="K252">
        <v>0</v>
      </c>
      <c r="L252">
        <v>0</v>
      </c>
      <c r="M252">
        <v>0</v>
      </c>
      <c r="N252">
        <v>0</v>
      </c>
      <c r="O252">
        <v>0</v>
      </c>
      <c r="P252">
        <v>0</v>
      </c>
      <c r="Q252" s="7">
        <f>SUM(matriceresult[[#This Row],[Abstract]:[Title]])</f>
        <v>4</v>
      </c>
      <c r="S252" s="1" t="s">
        <v>3000</v>
      </c>
      <c r="T252">
        <f>matriceresult[[#This Row],[Abstract]]/matriceresult[[#This Row],[TOTAL]]</f>
        <v>0</v>
      </c>
      <c r="U252">
        <f>matriceresult[[#This Row],[Acknowledgments]]/matriceresult[[#This Row],[TOTAL]]</f>
        <v>0</v>
      </c>
      <c r="V252">
        <f>matriceresult[[#This Row],[Article (No section provide)]]/matriceresult[[#This Row],[TOTAL]]</f>
        <v>0</v>
      </c>
      <c r="W252">
        <f>matriceresult[[#This Row],[Case study]]/matriceresult[[#This Row],[TOTAL]]</f>
        <v>0</v>
      </c>
      <c r="X252">
        <f>matriceresult[[#This Row],[Conclusion]]/matriceresult[[#This Row],[TOTAL]]</f>
        <v>0</v>
      </c>
      <c r="Y252">
        <f>matriceresult[[#This Row],[Discussion]]/matriceresult[[#This Row],[TOTAL]]</f>
        <v>1</v>
      </c>
      <c r="Z252">
        <f>matriceresult[[#This Row],[Figure]]/matriceresult[[#This Row],[TOTAL]]</f>
        <v>0</v>
      </c>
      <c r="AA252">
        <f>matriceresult[[#This Row],[Introduction]]/matriceresult[[#This Row],[TOTAL]]</f>
        <v>0</v>
      </c>
      <c r="AB252">
        <f>matriceresult[[#This Row],[Methods]]/matriceresult[[#This Row],[TOTAL]]</f>
        <v>0</v>
      </c>
      <c r="AC252">
        <f>matriceresult[[#This Row],[Results]]/matriceresult[[#This Row],[TOTAL]]</f>
        <v>0</v>
      </c>
      <c r="AD252">
        <f>matriceresult[[#This Row],[Supplementary material]]/matriceresult[[#This Row],[TOTAL]]</f>
        <v>0</v>
      </c>
      <c r="AE252">
        <f>matriceresult[[#This Row],[Title]]/matriceresult[[#This Row],[TOTAL]]</f>
        <v>0</v>
      </c>
      <c r="AF252" s="15">
        <f>SUM(matriceresult_PERCENTAGE[[#This Row],[Abstract]:[Title]])</f>
        <v>1</v>
      </c>
    </row>
    <row r="253" spans="1:32" x14ac:dyDescent="0.25">
      <c r="A253" s="1" t="s">
        <v>2236</v>
      </c>
      <c r="B253" s="1" t="s">
        <v>19</v>
      </c>
      <c r="D253" s="1" t="s">
        <v>517</v>
      </c>
      <c r="E253">
        <v>0</v>
      </c>
      <c r="F253">
        <v>0</v>
      </c>
      <c r="G253">
        <v>2</v>
      </c>
      <c r="H253">
        <v>0</v>
      </c>
      <c r="I253">
        <v>0</v>
      </c>
      <c r="J253">
        <v>0</v>
      </c>
      <c r="K253">
        <v>0</v>
      </c>
      <c r="L253">
        <v>1</v>
      </c>
      <c r="M253">
        <v>0</v>
      </c>
      <c r="N253">
        <v>0</v>
      </c>
      <c r="O253">
        <v>0</v>
      </c>
      <c r="P253">
        <v>0</v>
      </c>
      <c r="Q253" s="7">
        <f>SUM(matriceresult[[#This Row],[Abstract]:[Title]])</f>
        <v>3</v>
      </c>
      <c r="S253" s="1" t="s">
        <v>517</v>
      </c>
      <c r="T253">
        <f>matriceresult[[#This Row],[Abstract]]/matriceresult[[#This Row],[TOTAL]]</f>
        <v>0</v>
      </c>
      <c r="U253">
        <f>matriceresult[[#This Row],[Acknowledgments]]/matriceresult[[#This Row],[TOTAL]]</f>
        <v>0</v>
      </c>
      <c r="V253">
        <f>matriceresult[[#This Row],[Article (No section provide)]]/matriceresult[[#This Row],[TOTAL]]</f>
        <v>0.66666666666666663</v>
      </c>
      <c r="W253">
        <f>matriceresult[[#This Row],[Case study]]/matriceresult[[#This Row],[TOTAL]]</f>
        <v>0</v>
      </c>
      <c r="X253">
        <f>matriceresult[[#This Row],[Conclusion]]/matriceresult[[#This Row],[TOTAL]]</f>
        <v>0</v>
      </c>
      <c r="Y253">
        <f>matriceresult[[#This Row],[Discussion]]/matriceresult[[#This Row],[TOTAL]]</f>
        <v>0</v>
      </c>
      <c r="Z253">
        <f>matriceresult[[#This Row],[Figure]]/matriceresult[[#This Row],[TOTAL]]</f>
        <v>0</v>
      </c>
      <c r="AA253">
        <f>matriceresult[[#This Row],[Introduction]]/matriceresult[[#This Row],[TOTAL]]</f>
        <v>0.33333333333333331</v>
      </c>
      <c r="AB253">
        <f>matriceresult[[#This Row],[Methods]]/matriceresult[[#This Row],[TOTAL]]</f>
        <v>0</v>
      </c>
      <c r="AC253">
        <f>matriceresult[[#This Row],[Results]]/matriceresult[[#This Row],[TOTAL]]</f>
        <v>0</v>
      </c>
      <c r="AD253">
        <f>matriceresult[[#This Row],[Supplementary material]]/matriceresult[[#This Row],[TOTAL]]</f>
        <v>0</v>
      </c>
      <c r="AE253">
        <f>matriceresult[[#This Row],[Title]]/matriceresult[[#This Row],[TOTAL]]</f>
        <v>0</v>
      </c>
      <c r="AF253" s="15">
        <f>SUM(matriceresult_PERCENTAGE[[#This Row],[Abstract]:[Title]])</f>
        <v>1</v>
      </c>
    </row>
    <row r="254" spans="1:32" x14ac:dyDescent="0.25">
      <c r="A254" s="1" t="s">
        <v>2236</v>
      </c>
      <c r="B254" s="1" t="s">
        <v>19</v>
      </c>
      <c r="D254" s="1" t="s">
        <v>2030</v>
      </c>
      <c r="E254">
        <v>0</v>
      </c>
      <c r="F254">
        <v>0</v>
      </c>
      <c r="G254">
        <v>3</v>
      </c>
      <c r="H254">
        <v>0</v>
      </c>
      <c r="I254">
        <v>0</v>
      </c>
      <c r="J254">
        <v>0</v>
      </c>
      <c r="K254">
        <v>0</v>
      </c>
      <c r="L254">
        <v>0</v>
      </c>
      <c r="M254">
        <v>0</v>
      </c>
      <c r="N254">
        <v>0</v>
      </c>
      <c r="O254">
        <v>0</v>
      </c>
      <c r="P254">
        <v>0</v>
      </c>
      <c r="Q254" s="7">
        <f>SUM(matriceresult[[#This Row],[Abstract]:[Title]])</f>
        <v>3</v>
      </c>
      <c r="S254" s="1" t="s">
        <v>2030</v>
      </c>
      <c r="T254">
        <f>matriceresult[[#This Row],[Abstract]]/matriceresult[[#This Row],[TOTAL]]</f>
        <v>0</v>
      </c>
      <c r="U254">
        <f>matriceresult[[#This Row],[Acknowledgments]]/matriceresult[[#This Row],[TOTAL]]</f>
        <v>0</v>
      </c>
      <c r="V254">
        <f>matriceresult[[#This Row],[Article (No section provide)]]/matriceresult[[#This Row],[TOTAL]]</f>
        <v>1</v>
      </c>
      <c r="W254">
        <f>matriceresult[[#This Row],[Case study]]/matriceresult[[#This Row],[TOTAL]]</f>
        <v>0</v>
      </c>
      <c r="X254">
        <f>matriceresult[[#This Row],[Conclusion]]/matriceresult[[#This Row],[TOTAL]]</f>
        <v>0</v>
      </c>
      <c r="Y254">
        <f>matriceresult[[#This Row],[Discussion]]/matriceresult[[#This Row],[TOTAL]]</f>
        <v>0</v>
      </c>
      <c r="Z254">
        <f>matriceresult[[#This Row],[Figure]]/matriceresult[[#This Row],[TOTAL]]</f>
        <v>0</v>
      </c>
      <c r="AA254">
        <f>matriceresult[[#This Row],[Introduction]]/matriceresult[[#This Row],[TOTAL]]</f>
        <v>0</v>
      </c>
      <c r="AB254">
        <f>matriceresult[[#This Row],[Methods]]/matriceresult[[#This Row],[TOTAL]]</f>
        <v>0</v>
      </c>
      <c r="AC254">
        <f>matriceresult[[#This Row],[Results]]/matriceresult[[#This Row],[TOTAL]]</f>
        <v>0</v>
      </c>
      <c r="AD254">
        <f>matriceresult[[#This Row],[Supplementary material]]/matriceresult[[#This Row],[TOTAL]]</f>
        <v>0</v>
      </c>
      <c r="AE254">
        <f>matriceresult[[#This Row],[Title]]/matriceresult[[#This Row],[TOTAL]]</f>
        <v>0</v>
      </c>
      <c r="AF254" s="15">
        <f>SUM(matriceresult_PERCENTAGE[[#This Row],[Abstract]:[Title]])</f>
        <v>1</v>
      </c>
    </row>
    <row r="255" spans="1:32" x14ac:dyDescent="0.25">
      <c r="A255" s="1" t="s">
        <v>2236</v>
      </c>
      <c r="B255" s="1" t="s">
        <v>75</v>
      </c>
      <c r="D255" s="1" t="s">
        <v>1016</v>
      </c>
      <c r="E255">
        <v>0</v>
      </c>
      <c r="F255">
        <v>0</v>
      </c>
      <c r="G255">
        <v>2</v>
      </c>
      <c r="H255">
        <v>0</v>
      </c>
      <c r="I255">
        <v>0</v>
      </c>
      <c r="J255">
        <v>0</v>
      </c>
      <c r="K255">
        <v>0</v>
      </c>
      <c r="L255">
        <v>0</v>
      </c>
      <c r="M255">
        <v>0</v>
      </c>
      <c r="N255">
        <v>0</v>
      </c>
      <c r="O255">
        <v>0</v>
      </c>
      <c r="P255">
        <v>0</v>
      </c>
      <c r="Q255" s="7">
        <f>SUM(matriceresult[[#This Row],[Abstract]:[Title]])</f>
        <v>2</v>
      </c>
      <c r="S255" s="1" t="s">
        <v>1016</v>
      </c>
      <c r="T255">
        <f>matriceresult[[#This Row],[Abstract]]/matriceresult[[#This Row],[TOTAL]]</f>
        <v>0</v>
      </c>
      <c r="U255">
        <f>matriceresult[[#This Row],[Acknowledgments]]/matriceresult[[#This Row],[TOTAL]]</f>
        <v>0</v>
      </c>
      <c r="V255">
        <f>matriceresult[[#This Row],[Article (No section provide)]]/matriceresult[[#This Row],[TOTAL]]</f>
        <v>1</v>
      </c>
      <c r="W255">
        <f>matriceresult[[#This Row],[Case study]]/matriceresult[[#This Row],[TOTAL]]</f>
        <v>0</v>
      </c>
      <c r="X255">
        <f>matriceresult[[#This Row],[Conclusion]]/matriceresult[[#This Row],[TOTAL]]</f>
        <v>0</v>
      </c>
      <c r="Y255">
        <f>matriceresult[[#This Row],[Discussion]]/matriceresult[[#This Row],[TOTAL]]</f>
        <v>0</v>
      </c>
      <c r="Z255">
        <f>matriceresult[[#This Row],[Figure]]/matriceresult[[#This Row],[TOTAL]]</f>
        <v>0</v>
      </c>
      <c r="AA255">
        <f>matriceresult[[#This Row],[Introduction]]/matriceresult[[#This Row],[TOTAL]]</f>
        <v>0</v>
      </c>
      <c r="AB255">
        <f>matriceresult[[#This Row],[Methods]]/matriceresult[[#This Row],[TOTAL]]</f>
        <v>0</v>
      </c>
      <c r="AC255">
        <f>matriceresult[[#This Row],[Results]]/matriceresult[[#This Row],[TOTAL]]</f>
        <v>0</v>
      </c>
      <c r="AD255">
        <f>matriceresult[[#This Row],[Supplementary material]]/matriceresult[[#This Row],[TOTAL]]</f>
        <v>0</v>
      </c>
      <c r="AE255">
        <f>matriceresult[[#This Row],[Title]]/matriceresult[[#This Row],[TOTAL]]</f>
        <v>0</v>
      </c>
      <c r="AF255" s="15">
        <f>SUM(matriceresult_PERCENTAGE[[#This Row],[Abstract]:[Title]])</f>
        <v>1</v>
      </c>
    </row>
    <row r="256" spans="1:32" x14ac:dyDescent="0.25">
      <c r="A256" s="1" t="s">
        <v>2236</v>
      </c>
      <c r="B256" s="1" t="s">
        <v>75</v>
      </c>
      <c r="D256" s="1" t="s">
        <v>812</v>
      </c>
      <c r="E256">
        <v>0</v>
      </c>
      <c r="F256">
        <v>0</v>
      </c>
      <c r="G256">
        <v>0</v>
      </c>
      <c r="H256">
        <v>0</v>
      </c>
      <c r="I256">
        <v>0</v>
      </c>
      <c r="J256">
        <v>0</v>
      </c>
      <c r="K256">
        <v>0</v>
      </c>
      <c r="L256">
        <v>0</v>
      </c>
      <c r="M256">
        <v>0</v>
      </c>
      <c r="N256">
        <v>1</v>
      </c>
      <c r="O256">
        <v>0</v>
      </c>
      <c r="P256">
        <v>0</v>
      </c>
      <c r="Q256" s="7">
        <f>SUM(matriceresult[[#This Row],[Abstract]:[Title]])</f>
        <v>1</v>
      </c>
      <c r="S256" s="1" t="s">
        <v>812</v>
      </c>
      <c r="T256">
        <f>matriceresult[[#This Row],[Abstract]]/matriceresult[[#This Row],[TOTAL]]</f>
        <v>0</v>
      </c>
      <c r="U256">
        <f>matriceresult[[#This Row],[Acknowledgments]]/matriceresult[[#This Row],[TOTAL]]</f>
        <v>0</v>
      </c>
      <c r="V256">
        <f>matriceresult[[#This Row],[Article (No section provide)]]/matriceresult[[#This Row],[TOTAL]]</f>
        <v>0</v>
      </c>
      <c r="W256">
        <f>matriceresult[[#This Row],[Case study]]/matriceresult[[#This Row],[TOTAL]]</f>
        <v>0</v>
      </c>
      <c r="X256">
        <f>matriceresult[[#This Row],[Conclusion]]/matriceresult[[#This Row],[TOTAL]]</f>
        <v>0</v>
      </c>
      <c r="Y256">
        <f>matriceresult[[#This Row],[Discussion]]/matriceresult[[#This Row],[TOTAL]]</f>
        <v>0</v>
      </c>
      <c r="Z256">
        <f>matriceresult[[#This Row],[Figure]]/matriceresult[[#This Row],[TOTAL]]</f>
        <v>0</v>
      </c>
      <c r="AA256">
        <f>matriceresult[[#This Row],[Introduction]]/matriceresult[[#This Row],[TOTAL]]</f>
        <v>0</v>
      </c>
      <c r="AB256">
        <f>matriceresult[[#This Row],[Methods]]/matriceresult[[#This Row],[TOTAL]]</f>
        <v>0</v>
      </c>
      <c r="AC256">
        <f>matriceresult[[#This Row],[Results]]/matriceresult[[#This Row],[TOTAL]]</f>
        <v>1</v>
      </c>
      <c r="AD256">
        <f>matriceresult[[#This Row],[Supplementary material]]/matriceresult[[#This Row],[TOTAL]]</f>
        <v>0</v>
      </c>
      <c r="AE256">
        <f>matriceresult[[#This Row],[Title]]/matriceresult[[#This Row],[TOTAL]]</f>
        <v>0</v>
      </c>
      <c r="AF256" s="15">
        <f>SUM(matriceresult_PERCENTAGE[[#This Row],[Abstract]:[Title]])</f>
        <v>1</v>
      </c>
    </row>
    <row r="257" spans="1:32" x14ac:dyDescent="0.25">
      <c r="A257" s="1" t="s">
        <v>599</v>
      </c>
      <c r="B257" s="1" t="s">
        <v>11</v>
      </c>
      <c r="D257" s="1" t="s">
        <v>3008</v>
      </c>
      <c r="E257">
        <v>0</v>
      </c>
      <c r="F257">
        <v>0</v>
      </c>
      <c r="G257">
        <v>0</v>
      </c>
      <c r="H257">
        <v>0</v>
      </c>
      <c r="I257">
        <v>0</v>
      </c>
      <c r="J257">
        <v>0</v>
      </c>
      <c r="K257">
        <v>0</v>
      </c>
      <c r="L257">
        <v>0</v>
      </c>
      <c r="M257">
        <v>1</v>
      </c>
      <c r="N257">
        <v>2</v>
      </c>
      <c r="O257">
        <v>0</v>
      </c>
      <c r="P257">
        <v>0</v>
      </c>
      <c r="Q257" s="7">
        <f>SUM(matriceresult[[#This Row],[Abstract]:[Title]])</f>
        <v>3</v>
      </c>
      <c r="S257" s="1" t="s">
        <v>3008</v>
      </c>
      <c r="T257">
        <f>matriceresult[[#This Row],[Abstract]]/matriceresult[[#This Row],[TOTAL]]</f>
        <v>0</v>
      </c>
      <c r="U257">
        <f>matriceresult[[#This Row],[Acknowledgments]]/matriceresult[[#This Row],[TOTAL]]</f>
        <v>0</v>
      </c>
      <c r="V257">
        <f>matriceresult[[#This Row],[Article (No section provide)]]/matriceresult[[#This Row],[TOTAL]]</f>
        <v>0</v>
      </c>
      <c r="W257">
        <f>matriceresult[[#This Row],[Case study]]/matriceresult[[#This Row],[TOTAL]]</f>
        <v>0</v>
      </c>
      <c r="X257">
        <f>matriceresult[[#This Row],[Conclusion]]/matriceresult[[#This Row],[TOTAL]]</f>
        <v>0</v>
      </c>
      <c r="Y257">
        <f>matriceresult[[#This Row],[Discussion]]/matriceresult[[#This Row],[TOTAL]]</f>
        <v>0</v>
      </c>
      <c r="Z257">
        <f>matriceresult[[#This Row],[Figure]]/matriceresult[[#This Row],[TOTAL]]</f>
        <v>0</v>
      </c>
      <c r="AA257">
        <f>matriceresult[[#This Row],[Introduction]]/matriceresult[[#This Row],[TOTAL]]</f>
        <v>0</v>
      </c>
      <c r="AB257">
        <f>matriceresult[[#This Row],[Methods]]/matriceresult[[#This Row],[TOTAL]]</f>
        <v>0.33333333333333331</v>
      </c>
      <c r="AC257">
        <f>matriceresult[[#This Row],[Results]]/matriceresult[[#This Row],[TOTAL]]</f>
        <v>0.66666666666666663</v>
      </c>
      <c r="AD257">
        <f>matriceresult[[#This Row],[Supplementary material]]/matriceresult[[#This Row],[TOTAL]]</f>
        <v>0</v>
      </c>
      <c r="AE257">
        <f>matriceresult[[#This Row],[Title]]/matriceresult[[#This Row],[TOTAL]]</f>
        <v>0</v>
      </c>
      <c r="AF257" s="15">
        <f>SUM(matriceresult_PERCENTAGE[[#This Row],[Abstract]:[Title]])</f>
        <v>1</v>
      </c>
    </row>
    <row r="258" spans="1:32" x14ac:dyDescent="0.25">
      <c r="A258" s="1" t="s">
        <v>109</v>
      </c>
      <c r="B258" s="1" t="s">
        <v>19</v>
      </c>
      <c r="D258" s="1" t="s">
        <v>2040</v>
      </c>
      <c r="E258">
        <v>0</v>
      </c>
      <c r="F258">
        <v>0</v>
      </c>
      <c r="G258">
        <v>0</v>
      </c>
      <c r="H258">
        <v>0</v>
      </c>
      <c r="I258">
        <v>0</v>
      </c>
      <c r="J258">
        <v>1</v>
      </c>
      <c r="K258">
        <v>0</v>
      </c>
      <c r="L258">
        <v>0</v>
      </c>
      <c r="M258">
        <v>0</v>
      </c>
      <c r="N258">
        <v>0</v>
      </c>
      <c r="O258">
        <v>0</v>
      </c>
      <c r="P258">
        <v>0</v>
      </c>
      <c r="Q258" s="7">
        <f>SUM(matriceresult[[#This Row],[Abstract]:[Title]])</f>
        <v>1</v>
      </c>
      <c r="S258" s="1" t="s">
        <v>2040</v>
      </c>
      <c r="T258">
        <f>matriceresult[[#This Row],[Abstract]]/matriceresult[[#This Row],[TOTAL]]</f>
        <v>0</v>
      </c>
      <c r="U258">
        <f>matriceresult[[#This Row],[Acknowledgments]]/matriceresult[[#This Row],[TOTAL]]</f>
        <v>0</v>
      </c>
      <c r="V258">
        <f>matriceresult[[#This Row],[Article (No section provide)]]/matriceresult[[#This Row],[TOTAL]]</f>
        <v>0</v>
      </c>
      <c r="W258">
        <f>matriceresult[[#This Row],[Case study]]/matriceresult[[#This Row],[TOTAL]]</f>
        <v>0</v>
      </c>
      <c r="X258">
        <f>matriceresult[[#This Row],[Conclusion]]/matriceresult[[#This Row],[TOTAL]]</f>
        <v>0</v>
      </c>
      <c r="Y258">
        <f>matriceresult[[#This Row],[Discussion]]/matriceresult[[#This Row],[TOTAL]]</f>
        <v>1</v>
      </c>
      <c r="Z258">
        <f>matriceresult[[#This Row],[Figure]]/matriceresult[[#This Row],[TOTAL]]</f>
        <v>0</v>
      </c>
      <c r="AA258">
        <f>matriceresult[[#This Row],[Introduction]]/matriceresult[[#This Row],[TOTAL]]</f>
        <v>0</v>
      </c>
      <c r="AB258">
        <f>matriceresult[[#This Row],[Methods]]/matriceresult[[#This Row],[TOTAL]]</f>
        <v>0</v>
      </c>
      <c r="AC258">
        <f>matriceresult[[#This Row],[Results]]/matriceresult[[#This Row],[TOTAL]]</f>
        <v>0</v>
      </c>
      <c r="AD258">
        <f>matriceresult[[#This Row],[Supplementary material]]/matriceresult[[#This Row],[TOTAL]]</f>
        <v>0</v>
      </c>
      <c r="AE258">
        <f>matriceresult[[#This Row],[Title]]/matriceresult[[#This Row],[TOTAL]]</f>
        <v>0</v>
      </c>
      <c r="AF258" s="15">
        <f>SUM(matriceresult_PERCENTAGE[[#This Row],[Abstract]:[Title]])</f>
        <v>1</v>
      </c>
    </row>
    <row r="259" spans="1:32" x14ac:dyDescent="0.25">
      <c r="A259" s="1" t="s">
        <v>109</v>
      </c>
      <c r="B259" s="1" t="s">
        <v>19</v>
      </c>
      <c r="D259" s="1" t="s">
        <v>816</v>
      </c>
      <c r="E259">
        <v>0</v>
      </c>
      <c r="F259">
        <v>1</v>
      </c>
      <c r="G259">
        <v>0</v>
      </c>
      <c r="H259">
        <v>0</v>
      </c>
      <c r="I259">
        <v>0</v>
      </c>
      <c r="J259">
        <v>0</v>
      </c>
      <c r="K259">
        <v>0</v>
      </c>
      <c r="L259">
        <v>0</v>
      </c>
      <c r="M259">
        <v>0</v>
      </c>
      <c r="N259">
        <v>0</v>
      </c>
      <c r="O259">
        <v>0</v>
      </c>
      <c r="P259">
        <v>0</v>
      </c>
      <c r="Q259" s="7">
        <f>SUM(matriceresult[[#This Row],[Abstract]:[Title]])</f>
        <v>1</v>
      </c>
      <c r="S259" s="1" t="s">
        <v>816</v>
      </c>
      <c r="T259">
        <f>matriceresult[[#This Row],[Abstract]]/matriceresult[[#This Row],[TOTAL]]</f>
        <v>0</v>
      </c>
      <c r="U259">
        <f>matriceresult[[#This Row],[Acknowledgments]]/matriceresult[[#This Row],[TOTAL]]</f>
        <v>1</v>
      </c>
      <c r="V259">
        <f>matriceresult[[#This Row],[Article (No section provide)]]/matriceresult[[#This Row],[TOTAL]]</f>
        <v>0</v>
      </c>
      <c r="W259">
        <f>matriceresult[[#This Row],[Case study]]/matriceresult[[#This Row],[TOTAL]]</f>
        <v>0</v>
      </c>
      <c r="X259">
        <f>matriceresult[[#This Row],[Conclusion]]/matriceresult[[#This Row],[TOTAL]]</f>
        <v>0</v>
      </c>
      <c r="Y259">
        <f>matriceresult[[#This Row],[Discussion]]/matriceresult[[#This Row],[TOTAL]]</f>
        <v>0</v>
      </c>
      <c r="Z259">
        <f>matriceresult[[#This Row],[Figure]]/matriceresult[[#This Row],[TOTAL]]</f>
        <v>0</v>
      </c>
      <c r="AA259">
        <f>matriceresult[[#This Row],[Introduction]]/matriceresult[[#This Row],[TOTAL]]</f>
        <v>0</v>
      </c>
      <c r="AB259">
        <f>matriceresult[[#This Row],[Methods]]/matriceresult[[#This Row],[TOTAL]]</f>
        <v>0</v>
      </c>
      <c r="AC259">
        <f>matriceresult[[#This Row],[Results]]/matriceresult[[#This Row],[TOTAL]]</f>
        <v>0</v>
      </c>
      <c r="AD259">
        <f>matriceresult[[#This Row],[Supplementary material]]/matriceresult[[#This Row],[TOTAL]]</f>
        <v>0</v>
      </c>
      <c r="AE259">
        <f>matriceresult[[#This Row],[Title]]/matriceresult[[#This Row],[TOTAL]]</f>
        <v>0</v>
      </c>
      <c r="AF259" s="15">
        <f>SUM(matriceresult_PERCENTAGE[[#This Row],[Abstract]:[Title]])</f>
        <v>1</v>
      </c>
    </row>
    <row r="260" spans="1:32" x14ac:dyDescent="0.25">
      <c r="A260" s="1" t="s">
        <v>109</v>
      </c>
      <c r="B260" s="1" t="s">
        <v>19</v>
      </c>
      <c r="D260" s="1" t="s">
        <v>820</v>
      </c>
      <c r="E260">
        <v>0</v>
      </c>
      <c r="F260">
        <v>0</v>
      </c>
      <c r="G260">
        <v>0</v>
      </c>
      <c r="H260">
        <v>0</v>
      </c>
      <c r="I260">
        <v>0</v>
      </c>
      <c r="J260">
        <v>0</v>
      </c>
      <c r="K260">
        <v>0</v>
      </c>
      <c r="L260">
        <v>0</v>
      </c>
      <c r="M260">
        <v>0</v>
      </c>
      <c r="N260">
        <v>3</v>
      </c>
      <c r="O260">
        <v>0</v>
      </c>
      <c r="P260">
        <v>0</v>
      </c>
      <c r="Q260" s="7">
        <f>SUM(matriceresult[[#This Row],[Abstract]:[Title]])</f>
        <v>3</v>
      </c>
      <c r="S260" s="1" t="s">
        <v>820</v>
      </c>
      <c r="T260">
        <f>matriceresult[[#This Row],[Abstract]]/matriceresult[[#This Row],[TOTAL]]</f>
        <v>0</v>
      </c>
      <c r="U260">
        <f>matriceresult[[#This Row],[Acknowledgments]]/matriceresult[[#This Row],[TOTAL]]</f>
        <v>0</v>
      </c>
      <c r="V260">
        <f>matriceresult[[#This Row],[Article (No section provide)]]/matriceresult[[#This Row],[TOTAL]]</f>
        <v>0</v>
      </c>
      <c r="W260">
        <f>matriceresult[[#This Row],[Case study]]/matriceresult[[#This Row],[TOTAL]]</f>
        <v>0</v>
      </c>
      <c r="X260">
        <f>matriceresult[[#This Row],[Conclusion]]/matriceresult[[#This Row],[TOTAL]]</f>
        <v>0</v>
      </c>
      <c r="Y260">
        <f>matriceresult[[#This Row],[Discussion]]/matriceresult[[#This Row],[TOTAL]]</f>
        <v>0</v>
      </c>
      <c r="Z260">
        <f>matriceresult[[#This Row],[Figure]]/matriceresult[[#This Row],[TOTAL]]</f>
        <v>0</v>
      </c>
      <c r="AA260">
        <f>matriceresult[[#This Row],[Introduction]]/matriceresult[[#This Row],[TOTAL]]</f>
        <v>0</v>
      </c>
      <c r="AB260">
        <f>matriceresult[[#This Row],[Methods]]/matriceresult[[#This Row],[TOTAL]]</f>
        <v>0</v>
      </c>
      <c r="AC260">
        <f>matriceresult[[#This Row],[Results]]/matriceresult[[#This Row],[TOTAL]]</f>
        <v>1</v>
      </c>
      <c r="AD260">
        <f>matriceresult[[#This Row],[Supplementary material]]/matriceresult[[#This Row],[TOTAL]]</f>
        <v>0</v>
      </c>
      <c r="AE260">
        <f>matriceresult[[#This Row],[Title]]/matriceresult[[#This Row],[TOTAL]]</f>
        <v>0</v>
      </c>
      <c r="AF260" s="15">
        <f>SUM(matriceresult_PERCENTAGE[[#This Row],[Abstract]:[Title]])</f>
        <v>1</v>
      </c>
    </row>
    <row r="261" spans="1:32" x14ac:dyDescent="0.25">
      <c r="A261" s="1" t="s">
        <v>109</v>
      </c>
      <c r="B261" s="1" t="s">
        <v>19</v>
      </c>
      <c r="D261" s="1" t="s">
        <v>3018</v>
      </c>
      <c r="E261">
        <v>0</v>
      </c>
      <c r="F261">
        <v>0</v>
      </c>
      <c r="G261">
        <v>0</v>
      </c>
      <c r="H261">
        <v>0</v>
      </c>
      <c r="I261">
        <v>0</v>
      </c>
      <c r="J261">
        <v>0</v>
      </c>
      <c r="K261">
        <v>3</v>
      </c>
      <c r="L261">
        <v>0</v>
      </c>
      <c r="M261">
        <v>0</v>
      </c>
      <c r="N261">
        <v>5</v>
      </c>
      <c r="O261">
        <v>0</v>
      </c>
      <c r="P261">
        <v>0</v>
      </c>
      <c r="Q261" s="7">
        <f>SUM(matriceresult[[#This Row],[Abstract]:[Title]])</f>
        <v>8</v>
      </c>
      <c r="S261" s="1" t="s">
        <v>3018</v>
      </c>
      <c r="T261">
        <f>matriceresult[[#This Row],[Abstract]]/matriceresult[[#This Row],[TOTAL]]</f>
        <v>0</v>
      </c>
      <c r="U261">
        <f>matriceresult[[#This Row],[Acknowledgments]]/matriceresult[[#This Row],[TOTAL]]</f>
        <v>0</v>
      </c>
      <c r="V261">
        <f>matriceresult[[#This Row],[Article (No section provide)]]/matriceresult[[#This Row],[TOTAL]]</f>
        <v>0</v>
      </c>
      <c r="W261">
        <f>matriceresult[[#This Row],[Case study]]/matriceresult[[#This Row],[TOTAL]]</f>
        <v>0</v>
      </c>
      <c r="X261">
        <f>matriceresult[[#This Row],[Conclusion]]/matriceresult[[#This Row],[TOTAL]]</f>
        <v>0</v>
      </c>
      <c r="Y261">
        <f>matriceresult[[#This Row],[Discussion]]/matriceresult[[#This Row],[TOTAL]]</f>
        <v>0</v>
      </c>
      <c r="Z261">
        <f>matriceresult[[#This Row],[Figure]]/matriceresult[[#This Row],[TOTAL]]</f>
        <v>0.375</v>
      </c>
      <c r="AA261">
        <f>matriceresult[[#This Row],[Introduction]]/matriceresult[[#This Row],[TOTAL]]</f>
        <v>0</v>
      </c>
      <c r="AB261">
        <f>matriceresult[[#This Row],[Methods]]/matriceresult[[#This Row],[TOTAL]]</f>
        <v>0</v>
      </c>
      <c r="AC261">
        <f>matriceresult[[#This Row],[Results]]/matriceresult[[#This Row],[TOTAL]]</f>
        <v>0.625</v>
      </c>
      <c r="AD261">
        <f>matriceresult[[#This Row],[Supplementary material]]/matriceresult[[#This Row],[TOTAL]]</f>
        <v>0</v>
      </c>
      <c r="AE261">
        <f>matriceresult[[#This Row],[Title]]/matriceresult[[#This Row],[TOTAL]]</f>
        <v>0</v>
      </c>
      <c r="AF261" s="15">
        <f>SUM(matriceresult_PERCENTAGE[[#This Row],[Abstract]:[Title]])</f>
        <v>1</v>
      </c>
    </row>
    <row r="262" spans="1:32" x14ac:dyDescent="0.25">
      <c r="A262" s="1" t="s">
        <v>109</v>
      </c>
      <c r="B262" s="1" t="s">
        <v>19</v>
      </c>
      <c r="D262" s="1" t="s">
        <v>523</v>
      </c>
      <c r="E262">
        <v>0</v>
      </c>
      <c r="F262">
        <v>0</v>
      </c>
      <c r="G262">
        <v>1</v>
      </c>
      <c r="H262">
        <v>0</v>
      </c>
      <c r="I262">
        <v>0</v>
      </c>
      <c r="J262">
        <v>0</v>
      </c>
      <c r="K262">
        <v>0</v>
      </c>
      <c r="L262">
        <v>0</v>
      </c>
      <c r="M262">
        <v>0</v>
      </c>
      <c r="N262">
        <v>0</v>
      </c>
      <c r="O262">
        <v>0</v>
      </c>
      <c r="P262">
        <v>0</v>
      </c>
      <c r="Q262" s="7">
        <f>SUM(matriceresult[[#This Row],[Abstract]:[Title]])</f>
        <v>1</v>
      </c>
      <c r="S262" s="1" t="s">
        <v>523</v>
      </c>
      <c r="T262">
        <f>matriceresult[[#This Row],[Abstract]]/matriceresult[[#This Row],[TOTAL]]</f>
        <v>0</v>
      </c>
      <c r="U262">
        <f>matriceresult[[#This Row],[Acknowledgments]]/matriceresult[[#This Row],[TOTAL]]</f>
        <v>0</v>
      </c>
      <c r="V262">
        <f>matriceresult[[#This Row],[Article (No section provide)]]/matriceresult[[#This Row],[TOTAL]]</f>
        <v>1</v>
      </c>
      <c r="W262">
        <f>matriceresult[[#This Row],[Case study]]/matriceresult[[#This Row],[TOTAL]]</f>
        <v>0</v>
      </c>
      <c r="X262">
        <f>matriceresult[[#This Row],[Conclusion]]/matriceresult[[#This Row],[TOTAL]]</f>
        <v>0</v>
      </c>
      <c r="Y262">
        <f>matriceresult[[#This Row],[Discussion]]/matriceresult[[#This Row],[TOTAL]]</f>
        <v>0</v>
      </c>
      <c r="Z262">
        <f>matriceresult[[#This Row],[Figure]]/matriceresult[[#This Row],[TOTAL]]</f>
        <v>0</v>
      </c>
      <c r="AA262">
        <f>matriceresult[[#This Row],[Introduction]]/matriceresult[[#This Row],[TOTAL]]</f>
        <v>0</v>
      </c>
      <c r="AB262">
        <f>matriceresult[[#This Row],[Methods]]/matriceresult[[#This Row],[TOTAL]]</f>
        <v>0</v>
      </c>
      <c r="AC262">
        <f>matriceresult[[#This Row],[Results]]/matriceresult[[#This Row],[TOTAL]]</f>
        <v>0</v>
      </c>
      <c r="AD262">
        <f>matriceresult[[#This Row],[Supplementary material]]/matriceresult[[#This Row],[TOTAL]]</f>
        <v>0</v>
      </c>
      <c r="AE262">
        <f>matriceresult[[#This Row],[Title]]/matriceresult[[#This Row],[TOTAL]]</f>
        <v>0</v>
      </c>
      <c r="AF262" s="15">
        <f>SUM(matriceresult_PERCENTAGE[[#This Row],[Abstract]:[Title]])</f>
        <v>1</v>
      </c>
    </row>
    <row r="263" spans="1:32" x14ac:dyDescent="0.25">
      <c r="A263" s="1" t="s">
        <v>109</v>
      </c>
      <c r="B263" s="1" t="s">
        <v>19</v>
      </c>
      <c r="D263" s="1" t="s">
        <v>1020</v>
      </c>
      <c r="E263">
        <v>1</v>
      </c>
      <c r="F263">
        <v>0</v>
      </c>
      <c r="G263">
        <v>0</v>
      </c>
      <c r="H263">
        <v>0</v>
      </c>
      <c r="I263">
        <v>0</v>
      </c>
      <c r="J263">
        <v>0</v>
      </c>
      <c r="K263">
        <v>0</v>
      </c>
      <c r="L263">
        <v>0</v>
      </c>
      <c r="M263">
        <v>1</v>
      </c>
      <c r="N263">
        <v>0</v>
      </c>
      <c r="O263">
        <v>0</v>
      </c>
      <c r="P263">
        <v>0</v>
      </c>
      <c r="Q263" s="7">
        <f>SUM(matriceresult[[#This Row],[Abstract]:[Title]])</f>
        <v>2</v>
      </c>
      <c r="S263" s="1" t="s">
        <v>1020</v>
      </c>
      <c r="T263">
        <f>matriceresult[[#This Row],[Abstract]]/matriceresult[[#This Row],[TOTAL]]</f>
        <v>0.5</v>
      </c>
      <c r="U263">
        <f>matriceresult[[#This Row],[Acknowledgments]]/matriceresult[[#This Row],[TOTAL]]</f>
        <v>0</v>
      </c>
      <c r="V263">
        <f>matriceresult[[#This Row],[Article (No section provide)]]/matriceresult[[#This Row],[TOTAL]]</f>
        <v>0</v>
      </c>
      <c r="W263">
        <f>matriceresult[[#This Row],[Case study]]/matriceresult[[#This Row],[TOTAL]]</f>
        <v>0</v>
      </c>
      <c r="X263">
        <f>matriceresult[[#This Row],[Conclusion]]/matriceresult[[#This Row],[TOTAL]]</f>
        <v>0</v>
      </c>
      <c r="Y263">
        <f>matriceresult[[#This Row],[Discussion]]/matriceresult[[#This Row],[TOTAL]]</f>
        <v>0</v>
      </c>
      <c r="Z263">
        <f>matriceresult[[#This Row],[Figure]]/matriceresult[[#This Row],[TOTAL]]</f>
        <v>0</v>
      </c>
      <c r="AA263">
        <f>matriceresult[[#This Row],[Introduction]]/matriceresult[[#This Row],[TOTAL]]</f>
        <v>0</v>
      </c>
      <c r="AB263">
        <f>matriceresult[[#This Row],[Methods]]/matriceresult[[#This Row],[TOTAL]]</f>
        <v>0.5</v>
      </c>
      <c r="AC263">
        <f>matriceresult[[#This Row],[Results]]/matriceresult[[#This Row],[TOTAL]]</f>
        <v>0</v>
      </c>
      <c r="AD263">
        <f>matriceresult[[#This Row],[Supplementary material]]/matriceresult[[#This Row],[TOTAL]]</f>
        <v>0</v>
      </c>
      <c r="AE263">
        <f>matriceresult[[#This Row],[Title]]/matriceresult[[#This Row],[TOTAL]]</f>
        <v>0</v>
      </c>
      <c r="AF263" s="15">
        <f>SUM(matriceresult_PERCENTAGE[[#This Row],[Abstract]:[Title]])</f>
        <v>1</v>
      </c>
    </row>
    <row r="264" spans="1:32" x14ac:dyDescent="0.25">
      <c r="A264" s="1" t="s">
        <v>109</v>
      </c>
      <c r="B264" s="1" t="s">
        <v>19</v>
      </c>
      <c r="D264" s="1" t="s">
        <v>3039</v>
      </c>
      <c r="E264">
        <v>0</v>
      </c>
      <c r="F264">
        <v>0</v>
      </c>
      <c r="G264">
        <v>0</v>
      </c>
      <c r="H264">
        <v>0</v>
      </c>
      <c r="I264">
        <v>0</v>
      </c>
      <c r="J264">
        <v>0</v>
      </c>
      <c r="K264">
        <v>0</v>
      </c>
      <c r="L264">
        <v>0</v>
      </c>
      <c r="M264">
        <v>0</v>
      </c>
      <c r="N264">
        <v>1</v>
      </c>
      <c r="O264">
        <v>0</v>
      </c>
      <c r="P264">
        <v>0</v>
      </c>
      <c r="Q264" s="7">
        <f>SUM(matriceresult[[#This Row],[Abstract]:[Title]])</f>
        <v>1</v>
      </c>
      <c r="S264" s="1" t="s">
        <v>3039</v>
      </c>
      <c r="T264">
        <f>matriceresult[[#This Row],[Abstract]]/matriceresult[[#This Row],[TOTAL]]</f>
        <v>0</v>
      </c>
      <c r="U264">
        <f>matriceresult[[#This Row],[Acknowledgments]]/matriceresult[[#This Row],[TOTAL]]</f>
        <v>0</v>
      </c>
      <c r="V264">
        <f>matriceresult[[#This Row],[Article (No section provide)]]/matriceresult[[#This Row],[TOTAL]]</f>
        <v>0</v>
      </c>
      <c r="W264">
        <f>matriceresult[[#This Row],[Case study]]/matriceresult[[#This Row],[TOTAL]]</f>
        <v>0</v>
      </c>
      <c r="X264">
        <f>matriceresult[[#This Row],[Conclusion]]/matriceresult[[#This Row],[TOTAL]]</f>
        <v>0</v>
      </c>
      <c r="Y264">
        <f>matriceresult[[#This Row],[Discussion]]/matriceresult[[#This Row],[TOTAL]]</f>
        <v>0</v>
      </c>
      <c r="Z264">
        <f>matriceresult[[#This Row],[Figure]]/matriceresult[[#This Row],[TOTAL]]</f>
        <v>0</v>
      </c>
      <c r="AA264">
        <f>matriceresult[[#This Row],[Introduction]]/matriceresult[[#This Row],[TOTAL]]</f>
        <v>0</v>
      </c>
      <c r="AB264">
        <f>matriceresult[[#This Row],[Methods]]/matriceresult[[#This Row],[TOTAL]]</f>
        <v>0</v>
      </c>
      <c r="AC264">
        <f>matriceresult[[#This Row],[Results]]/matriceresult[[#This Row],[TOTAL]]</f>
        <v>1</v>
      </c>
      <c r="AD264">
        <f>matriceresult[[#This Row],[Supplementary material]]/matriceresult[[#This Row],[TOTAL]]</f>
        <v>0</v>
      </c>
      <c r="AE264">
        <f>matriceresult[[#This Row],[Title]]/matriceresult[[#This Row],[TOTAL]]</f>
        <v>0</v>
      </c>
      <c r="AF264" s="15">
        <f>SUM(matriceresult_PERCENTAGE[[#This Row],[Abstract]:[Title]])</f>
        <v>1</v>
      </c>
    </row>
    <row r="265" spans="1:32" x14ac:dyDescent="0.25">
      <c r="A265" s="1" t="s">
        <v>109</v>
      </c>
      <c r="B265" s="1" t="s">
        <v>19</v>
      </c>
      <c r="D265" s="1" t="s">
        <v>343</v>
      </c>
      <c r="E265">
        <v>0</v>
      </c>
      <c r="F265">
        <v>0</v>
      </c>
      <c r="G265">
        <v>4</v>
      </c>
      <c r="H265">
        <v>0</v>
      </c>
      <c r="I265">
        <v>0</v>
      </c>
      <c r="J265">
        <v>0</v>
      </c>
      <c r="K265">
        <v>0</v>
      </c>
      <c r="L265">
        <v>0</v>
      </c>
      <c r="M265">
        <v>0</v>
      </c>
      <c r="N265">
        <v>0</v>
      </c>
      <c r="O265">
        <v>0</v>
      </c>
      <c r="P265">
        <v>0</v>
      </c>
      <c r="Q265" s="7">
        <f>SUM(matriceresult[[#This Row],[Abstract]:[Title]])</f>
        <v>4</v>
      </c>
      <c r="S265" s="1" t="s">
        <v>343</v>
      </c>
      <c r="T265">
        <f>matriceresult[[#This Row],[Abstract]]/matriceresult[[#This Row],[TOTAL]]</f>
        <v>0</v>
      </c>
      <c r="U265">
        <f>matriceresult[[#This Row],[Acknowledgments]]/matriceresult[[#This Row],[TOTAL]]</f>
        <v>0</v>
      </c>
      <c r="V265">
        <f>matriceresult[[#This Row],[Article (No section provide)]]/matriceresult[[#This Row],[TOTAL]]</f>
        <v>1</v>
      </c>
      <c r="W265">
        <f>matriceresult[[#This Row],[Case study]]/matriceresult[[#This Row],[TOTAL]]</f>
        <v>0</v>
      </c>
      <c r="X265">
        <f>matriceresult[[#This Row],[Conclusion]]/matriceresult[[#This Row],[TOTAL]]</f>
        <v>0</v>
      </c>
      <c r="Y265">
        <f>matriceresult[[#This Row],[Discussion]]/matriceresult[[#This Row],[TOTAL]]</f>
        <v>0</v>
      </c>
      <c r="Z265">
        <f>matriceresult[[#This Row],[Figure]]/matriceresult[[#This Row],[TOTAL]]</f>
        <v>0</v>
      </c>
      <c r="AA265">
        <f>matriceresult[[#This Row],[Introduction]]/matriceresult[[#This Row],[TOTAL]]</f>
        <v>0</v>
      </c>
      <c r="AB265">
        <f>matriceresult[[#This Row],[Methods]]/matriceresult[[#This Row],[TOTAL]]</f>
        <v>0</v>
      </c>
      <c r="AC265">
        <f>matriceresult[[#This Row],[Results]]/matriceresult[[#This Row],[TOTAL]]</f>
        <v>0</v>
      </c>
      <c r="AD265">
        <f>matriceresult[[#This Row],[Supplementary material]]/matriceresult[[#This Row],[TOTAL]]</f>
        <v>0</v>
      </c>
      <c r="AE265">
        <f>matriceresult[[#This Row],[Title]]/matriceresult[[#This Row],[TOTAL]]</f>
        <v>0</v>
      </c>
      <c r="AF265" s="15">
        <f>SUM(matriceresult_PERCENTAGE[[#This Row],[Abstract]:[Title]])</f>
        <v>1</v>
      </c>
    </row>
    <row r="266" spans="1:32" x14ac:dyDescent="0.25">
      <c r="A266" s="1" t="s">
        <v>109</v>
      </c>
      <c r="B266" s="1" t="s">
        <v>19</v>
      </c>
      <c r="D266" s="1" t="s">
        <v>3043</v>
      </c>
      <c r="E266">
        <v>0</v>
      </c>
      <c r="F266">
        <v>0</v>
      </c>
      <c r="G266">
        <v>0</v>
      </c>
      <c r="H266">
        <v>0</v>
      </c>
      <c r="I266">
        <v>0</v>
      </c>
      <c r="J266">
        <v>0</v>
      </c>
      <c r="K266">
        <v>0</v>
      </c>
      <c r="L266">
        <v>0</v>
      </c>
      <c r="M266">
        <v>0</v>
      </c>
      <c r="N266">
        <v>1</v>
      </c>
      <c r="O266">
        <v>0</v>
      </c>
      <c r="P266">
        <v>0</v>
      </c>
      <c r="Q266" s="7">
        <f>SUM(matriceresult[[#This Row],[Abstract]:[Title]])</f>
        <v>1</v>
      </c>
      <c r="S266" s="1" t="s">
        <v>3043</v>
      </c>
      <c r="T266">
        <f>matriceresult[[#This Row],[Abstract]]/matriceresult[[#This Row],[TOTAL]]</f>
        <v>0</v>
      </c>
      <c r="U266">
        <f>matriceresult[[#This Row],[Acknowledgments]]/matriceresult[[#This Row],[TOTAL]]</f>
        <v>0</v>
      </c>
      <c r="V266">
        <f>matriceresult[[#This Row],[Article (No section provide)]]/matriceresult[[#This Row],[TOTAL]]</f>
        <v>0</v>
      </c>
      <c r="W266">
        <f>matriceresult[[#This Row],[Case study]]/matriceresult[[#This Row],[TOTAL]]</f>
        <v>0</v>
      </c>
      <c r="X266">
        <f>matriceresult[[#This Row],[Conclusion]]/matriceresult[[#This Row],[TOTAL]]</f>
        <v>0</v>
      </c>
      <c r="Y266">
        <f>matriceresult[[#This Row],[Discussion]]/matriceresult[[#This Row],[TOTAL]]</f>
        <v>0</v>
      </c>
      <c r="Z266">
        <f>matriceresult[[#This Row],[Figure]]/matriceresult[[#This Row],[TOTAL]]</f>
        <v>0</v>
      </c>
      <c r="AA266">
        <f>matriceresult[[#This Row],[Introduction]]/matriceresult[[#This Row],[TOTAL]]</f>
        <v>0</v>
      </c>
      <c r="AB266">
        <f>matriceresult[[#This Row],[Methods]]/matriceresult[[#This Row],[TOTAL]]</f>
        <v>0</v>
      </c>
      <c r="AC266">
        <f>matriceresult[[#This Row],[Results]]/matriceresult[[#This Row],[TOTAL]]</f>
        <v>1</v>
      </c>
      <c r="AD266">
        <f>matriceresult[[#This Row],[Supplementary material]]/matriceresult[[#This Row],[TOTAL]]</f>
        <v>0</v>
      </c>
      <c r="AE266">
        <f>matriceresult[[#This Row],[Title]]/matriceresult[[#This Row],[TOTAL]]</f>
        <v>0</v>
      </c>
      <c r="AF266" s="15">
        <f>SUM(matriceresult_PERCENTAGE[[#This Row],[Abstract]:[Title]])</f>
        <v>1</v>
      </c>
    </row>
    <row r="267" spans="1:32" x14ac:dyDescent="0.25">
      <c r="A267" s="1" t="s">
        <v>109</v>
      </c>
      <c r="B267" s="1" t="s">
        <v>19</v>
      </c>
      <c r="D267" s="1" t="s">
        <v>3047</v>
      </c>
      <c r="E267">
        <v>0</v>
      </c>
      <c r="F267">
        <v>0</v>
      </c>
      <c r="G267">
        <v>0</v>
      </c>
      <c r="H267">
        <v>0</v>
      </c>
      <c r="I267">
        <v>0</v>
      </c>
      <c r="J267">
        <v>0</v>
      </c>
      <c r="K267">
        <v>0</v>
      </c>
      <c r="L267">
        <v>0</v>
      </c>
      <c r="M267">
        <v>8</v>
      </c>
      <c r="N267">
        <v>0</v>
      </c>
      <c r="O267">
        <v>0</v>
      </c>
      <c r="P267">
        <v>0</v>
      </c>
      <c r="Q267" s="7">
        <f>SUM(matriceresult[[#This Row],[Abstract]:[Title]])</f>
        <v>8</v>
      </c>
      <c r="S267" s="1" t="s">
        <v>3047</v>
      </c>
      <c r="T267">
        <f>matriceresult[[#This Row],[Abstract]]/matriceresult[[#This Row],[TOTAL]]</f>
        <v>0</v>
      </c>
      <c r="U267">
        <f>matriceresult[[#This Row],[Acknowledgments]]/matriceresult[[#This Row],[TOTAL]]</f>
        <v>0</v>
      </c>
      <c r="V267">
        <f>matriceresult[[#This Row],[Article (No section provide)]]/matriceresult[[#This Row],[TOTAL]]</f>
        <v>0</v>
      </c>
      <c r="W267">
        <f>matriceresult[[#This Row],[Case study]]/matriceresult[[#This Row],[TOTAL]]</f>
        <v>0</v>
      </c>
      <c r="X267">
        <f>matriceresult[[#This Row],[Conclusion]]/matriceresult[[#This Row],[TOTAL]]</f>
        <v>0</v>
      </c>
      <c r="Y267">
        <f>matriceresult[[#This Row],[Discussion]]/matriceresult[[#This Row],[TOTAL]]</f>
        <v>0</v>
      </c>
      <c r="Z267">
        <f>matriceresult[[#This Row],[Figure]]/matriceresult[[#This Row],[TOTAL]]</f>
        <v>0</v>
      </c>
      <c r="AA267">
        <f>matriceresult[[#This Row],[Introduction]]/matriceresult[[#This Row],[TOTAL]]</f>
        <v>0</v>
      </c>
      <c r="AB267">
        <f>matriceresult[[#This Row],[Methods]]/matriceresult[[#This Row],[TOTAL]]</f>
        <v>1</v>
      </c>
      <c r="AC267">
        <f>matriceresult[[#This Row],[Results]]/matriceresult[[#This Row],[TOTAL]]</f>
        <v>0</v>
      </c>
      <c r="AD267">
        <f>matriceresult[[#This Row],[Supplementary material]]/matriceresult[[#This Row],[TOTAL]]</f>
        <v>0</v>
      </c>
      <c r="AE267">
        <f>matriceresult[[#This Row],[Title]]/matriceresult[[#This Row],[TOTAL]]</f>
        <v>0</v>
      </c>
      <c r="AF267" s="15">
        <f>SUM(matriceresult_PERCENTAGE[[#This Row],[Abstract]:[Title]])</f>
        <v>1</v>
      </c>
    </row>
    <row r="268" spans="1:32" x14ac:dyDescent="0.25">
      <c r="A268" s="1" t="s">
        <v>109</v>
      </c>
      <c r="B268" s="1" t="s">
        <v>19</v>
      </c>
      <c r="D268" s="1" t="s">
        <v>826</v>
      </c>
      <c r="E268">
        <v>0</v>
      </c>
      <c r="F268">
        <v>0</v>
      </c>
      <c r="G268">
        <v>0</v>
      </c>
      <c r="H268">
        <v>0</v>
      </c>
      <c r="I268">
        <v>0</v>
      </c>
      <c r="J268">
        <v>0</v>
      </c>
      <c r="K268">
        <v>0</v>
      </c>
      <c r="L268">
        <v>0</v>
      </c>
      <c r="M268">
        <v>1</v>
      </c>
      <c r="N268">
        <v>0</v>
      </c>
      <c r="O268">
        <v>0</v>
      </c>
      <c r="P268">
        <v>0</v>
      </c>
      <c r="Q268" s="7">
        <f>SUM(matriceresult[[#This Row],[Abstract]:[Title]])</f>
        <v>1</v>
      </c>
      <c r="S268" s="1" t="s">
        <v>826</v>
      </c>
      <c r="T268">
        <f>matriceresult[[#This Row],[Abstract]]/matriceresult[[#This Row],[TOTAL]]</f>
        <v>0</v>
      </c>
      <c r="U268">
        <f>matriceresult[[#This Row],[Acknowledgments]]/matriceresult[[#This Row],[TOTAL]]</f>
        <v>0</v>
      </c>
      <c r="V268">
        <f>matriceresult[[#This Row],[Article (No section provide)]]/matriceresult[[#This Row],[TOTAL]]</f>
        <v>0</v>
      </c>
      <c r="W268">
        <f>matriceresult[[#This Row],[Case study]]/matriceresult[[#This Row],[TOTAL]]</f>
        <v>0</v>
      </c>
      <c r="X268">
        <f>matriceresult[[#This Row],[Conclusion]]/matriceresult[[#This Row],[TOTAL]]</f>
        <v>0</v>
      </c>
      <c r="Y268">
        <f>matriceresult[[#This Row],[Discussion]]/matriceresult[[#This Row],[TOTAL]]</f>
        <v>0</v>
      </c>
      <c r="Z268">
        <f>matriceresult[[#This Row],[Figure]]/matriceresult[[#This Row],[TOTAL]]</f>
        <v>0</v>
      </c>
      <c r="AA268">
        <f>matriceresult[[#This Row],[Introduction]]/matriceresult[[#This Row],[TOTAL]]</f>
        <v>0</v>
      </c>
      <c r="AB268">
        <f>matriceresult[[#This Row],[Methods]]/matriceresult[[#This Row],[TOTAL]]</f>
        <v>1</v>
      </c>
      <c r="AC268">
        <f>matriceresult[[#This Row],[Results]]/matriceresult[[#This Row],[TOTAL]]</f>
        <v>0</v>
      </c>
      <c r="AD268">
        <f>matriceresult[[#This Row],[Supplementary material]]/matriceresult[[#This Row],[TOTAL]]</f>
        <v>0</v>
      </c>
      <c r="AE268">
        <f>matriceresult[[#This Row],[Title]]/matriceresult[[#This Row],[TOTAL]]</f>
        <v>0</v>
      </c>
      <c r="AF268" s="15">
        <f>SUM(matriceresult_PERCENTAGE[[#This Row],[Abstract]:[Title]])</f>
        <v>1</v>
      </c>
    </row>
    <row r="269" spans="1:32" x14ac:dyDescent="0.25">
      <c r="A269" s="1" t="s">
        <v>109</v>
      </c>
      <c r="B269" s="1" t="s">
        <v>19</v>
      </c>
      <c r="D269" s="1" t="s">
        <v>359</v>
      </c>
      <c r="E269">
        <v>0</v>
      </c>
      <c r="F269">
        <v>0</v>
      </c>
      <c r="G269">
        <v>1</v>
      </c>
      <c r="H269">
        <v>0</v>
      </c>
      <c r="I269">
        <v>0</v>
      </c>
      <c r="J269">
        <v>0</v>
      </c>
      <c r="K269">
        <v>0</v>
      </c>
      <c r="L269">
        <v>0</v>
      </c>
      <c r="M269">
        <v>0</v>
      </c>
      <c r="N269">
        <v>0</v>
      </c>
      <c r="O269">
        <v>0</v>
      </c>
      <c r="P269">
        <v>0</v>
      </c>
      <c r="Q269" s="7">
        <f>SUM(matriceresult[[#This Row],[Abstract]:[Title]])</f>
        <v>1</v>
      </c>
      <c r="S269" s="1" t="s">
        <v>359</v>
      </c>
      <c r="T269">
        <f>matriceresult[[#This Row],[Abstract]]/matriceresult[[#This Row],[TOTAL]]</f>
        <v>0</v>
      </c>
      <c r="U269">
        <f>matriceresult[[#This Row],[Acknowledgments]]/matriceresult[[#This Row],[TOTAL]]</f>
        <v>0</v>
      </c>
      <c r="V269">
        <f>matriceresult[[#This Row],[Article (No section provide)]]/matriceresult[[#This Row],[TOTAL]]</f>
        <v>1</v>
      </c>
      <c r="W269">
        <f>matriceresult[[#This Row],[Case study]]/matriceresult[[#This Row],[TOTAL]]</f>
        <v>0</v>
      </c>
      <c r="X269">
        <f>matriceresult[[#This Row],[Conclusion]]/matriceresult[[#This Row],[TOTAL]]</f>
        <v>0</v>
      </c>
      <c r="Y269">
        <f>matriceresult[[#This Row],[Discussion]]/matriceresult[[#This Row],[TOTAL]]</f>
        <v>0</v>
      </c>
      <c r="Z269">
        <f>matriceresult[[#This Row],[Figure]]/matriceresult[[#This Row],[TOTAL]]</f>
        <v>0</v>
      </c>
      <c r="AA269">
        <f>matriceresult[[#This Row],[Introduction]]/matriceresult[[#This Row],[TOTAL]]</f>
        <v>0</v>
      </c>
      <c r="AB269">
        <f>matriceresult[[#This Row],[Methods]]/matriceresult[[#This Row],[TOTAL]]</f>
        <v>0</v>
      </c>
      <c r="AC269">
        <f>matriceresult[[#This Row],[Results]]/matriceresult[[#This Row],[TOTAL]]</f>
        <v>0</v>
      </c>
      <c r="AD269">
        <f>matriceresult[[#This Row],[Supplementary material]]/matriceresult[[#This Row],[TOTAL]]</f>
        <v>0</v>
      </c>
      <c r="AE269">
        <f>matriceresult[[#This Row],[Title]]/matriceresult[[#This Row],[TOTAL]]</f>
        <v>0</v>
      </c>
      <c r="AF269" s="15">
        <f>SUM(matriceresult_PERCENTAGE[[#This Row],[Abstract]:[Title]])</f>
        <v>1</v>
      </c>
    </row>
    <row r="270" spans="1:32" x14ac:dyDescent="0.25">
      <c r="A270" s="1" t="s">
        <v>109</v>
      </c>
      <c r="B270" s="1" t="s">
        <v>19</v>
      </c>
      <c r="D270" s="1" t="s">
        <v>364</v>
      </c>
      <c r="E270">
        <v>0</v>
      </c>
      <c r="F270">
        <v>0</v>
      </c>
      <c r="G270">
        <v>0</v>
      </c>
      <c r="H270">
        <v>0</v>
      </c>
      <c r="I270">
        <v>0</v>
      </c>
      <c r="J270">
        <v>2</v>
      </c>
      <c r="K270">
        <v>0</v>
      </c>
      <c r="L270">
        <v>0</v>
      </c>
      <c r="M270">
        <v>0</v>
      </c>
      <c r="N270">
        <v>0</v>
      </c>
      <c r="O270">
        <v>0</v>
      </c>
      <c r="P270">
        <v>0</v>
      </c>
      <c r="Q270" s="7">
        <f>SUM(matriceresult[[#This Row],[Abstract]:[Title]])</f>
        <v>2</v>
      </c>
      <c r="S270" s="1" t="s">
        <v>364</v>
      </c>
      <c r="T270">
        <f>matriceresult[[#This Row],[Abstract]]/matriceresult[[#This Row],[TOTAL]]</f>
        <v>0</v>
      </c>
      <c r="U270">
        <f>matriceresult[[#This Row],[Acknowledgments]]/matriceresult[[#This Row],[TOTAL]]</f>
        <v>0</v>
      </c>
      <c r="V270">
        <f>matriceresult[[#This Row],[Article (No section provide)]]/matriceresult[[#This Row],[TOTAL]]</f>
        <v>0</v>
      </c>
      <c r="W270">
        <f>matriceresult[[#This Row],[Case study]]/matriceresult[[#This Row],[TOTAL]]</f>
        <v>0</v>
      </c>
      <c r="X270">
        <f>matriceresult[[#This Row],[Conclusion]]/matriceresult[[#This Row],[TOTAL]]</f>
        <v>0</v>
      </c>
      <c r="Y270">
        <f>matriceresult[[#This Row],[Discussion]]/matriceresult[[#This Row],[TOTAL]]</f>
        <v>1</v>
      </c>
      <c r="Z270">
        <f>matriceresult[[#This Row],[Figure]]/matriceresult[[#This Row],[TOTAL]]</f>
        <v>0</v>
      </c>
      <c r="AA270">
        <f>matriceresult[[#This Row],[Introduction]]/matriceresult[[#This Row],[TOTAL]]</f>
        <v>0</v>
      </c>
      <c r="AB270">
        <f>matriceresult[[#This Row],[Methods]]/matriceresult[[#This Row],[TOTAL]]</f>
        <v>0</v>
      </c>
      <c r="AC270">
        <f>matriceresult[[#This Row],[Results]]/matriceresult[[#This Row],[TOTAL]]</f>
        <v>0</v>
      </c>
      <c r="AD270">
        <f>matriceresult[[#This Row],[Supplementary material]]/matriceresult[[#This Row],[TOTAL]]</f>
        <v>0</v>
      </c>
      <c r="AE270">
        <f>matriceresult[[#This Row],[Title]]/matriceresult[[#This Row],[TOTAL]]</f>
        <v>0</v>
      </c>
      <c r="AF270" s="15">
        <f>SUM(matriceresult_PERCENTAGE[[#This Row],[Abstract]:[Title]])</f>
        <v>1</v>
      </c>
    </row>
    <row r="271" spans="1:32" x14ac:dyDescent="0.25">
      <c r="A271" s="1" t="s">
        <v>109</v>
      </c>
      <c r="B271" s="1" t="s">
        <v>19</v>
      </c>
      <c r="D271" s="1" t="s">
        <v>370</v>
      </c>
      <c r="E271">
        <v>0</v>
      </c>
      <c r="F271">
        <v>0</v>
      </c>
      <c r="G271">
        <v>0</v>
      </c>
      <c r="H271">
        <v>0</v>
      </c>
      <c r="I271">
        <v>0</v>
      </c>
      <c r="J271">
        <v>6</v>
      </c>
      <c r="K271">
        <v>0</v>
      </c>
      <c r="L271">
        <v>0</v>
      </c>
      <c r="M271">
        <v>0</v>
      </c>
      <c r="N271">
        <v>9</v>
      </c>
      <c r="O271">
        <v>0</v>
      </c>
      <c r="P271">
        <v>0</v>
      </c>
      <c r="Q271" s="7">
        <f>SUM(matriceresult[[#This Row],[Abstract]:[Title]])</f>
        <v>15</v>
      </c>
      <c r="S271" s="1" t="s">
        <v>370</v>
      </c>
      <c r="T271">
        <f>matriceresult[[#This Row],[Abstract]]/matriceresult[[#This Row],[TOTAL]]</f>
        <v>0</v>
      </c>
      <c r="U271">
        <f>matriceresult[[#This Row],[Acknowledgments]]/matriceresult[[#This Row],[TOTAL]]</f>
        <v>0</v>
      </c>
      <c r="V271">
        <f>matriceresult[[#This Row],[Article (No section provide)]]/matriceresult[[#This Row],[TOTAL]]</f>
        <v>0</v>
      </c>
      <c r="W271">
        <f>matriceresult[[#This Row],[Case study]]/matriceresult[[#This Row],[TOTAL]]</f>
        <v>0</v>
      </c>
      <c r="X271">
        <f>matriceresult[[#This Row],[Conclusion]]/matriceresult[[#This Row],[TOTAL]]</f>
        <v>0</v>
      </c>
      <c r="Y271">
        <f>matriceresult[[#This Row],[Discussion]]/matriceresult[[#This Row],[TOTAL]]</f>
        <v>0.4</v>
      </c>
      <c r="Z271">
        <f>matriceresult[[#This Row],[Figure]]/matriceresult[[#This Row],[TOTAL]]</f>
        <v>0</v>
      </c>
      <c r="AA271">
        <f>matriceresult[[#This Row],[Introduction]]/matriceresult[[#This Row],[TOTAL]]</f>
        <v>0</v>
      </c>
      <c r="AB271">
        <f>matriceresult[[#This Row],[Methods]]/matriceresult[[#This Row],[TOTAL]]</f>
        <v>0</v>
      </c>
      <c r="AC271">
        <f>matriceresult[[#This Row],[Results]]/matriceresult[[#This Row],[TOTAL]]</f>
        <v>0.6</v>
      </c>
      <c r="AD271">
        <f>matriceresult[[#This Row],[Supplementary material]]/matriceresult[[#This Row],[TOTAL]]</f>
        <v>0</v>
      </c>
      <c r="AE271">
        <f>matriceresult[[#This Row],[Title]]/matriceresult[[#This Row],[TOTAL]]</f>
        <v>0</v>
      </c>
      <c r="AF271" s="15">
        <f>SUM(matriceresult_PERCENTAGE[[#This Row],[Abstract]:[Title]])</f>
        <v>1</v>
      </c>
    </row>
    <row r="272" spans="1:32" x14ac:dyDescent="0.25">
      <c r="A272" s="1" t="s">
        <v>109</v>
      </c>
      <c r="B272" s="1" t="s">
        <v>19</v>
      </c>
      <c r="D272" s="1" t="s">
        <v>3074</v>
      </c>
      <c r="E272">
        <v>0</v>
      </c>
      <c r="F272">
        <v>0</v>
      </c>
      <c r="G272">
        <v>0</v>
      </c>
      <c r="H272">
        <v>0</v>
      </c>
      <c r="I272">
        <v>0</v>
      </c>
      <c r="J272">
        <v>0</v>
      </c>
      <c r="K272">
        <v>0</v>
      </c>
      <c r="L272">
        <v>0</v>
      </c>
      <c r="M272">
        <v>1</v>
      </c>
      <c r="N272">
        <v>0</v>
      </c>
      <c r="O272">
        <v>0</v>
      </c>
      <c r="P272">
        <v>0</v>
      </c>
      <c r="Q272" s="7">
        <f>SUM(matriceresult[[#This Row],[Abstract]:[Title]])</f>
        <v>1</v>
      </c>
      <c r="S272" s="1" t="s">
        <v>3074</v>
      </c>
      <c r="T272">
        <f>matriceresult[[#This Row],[Abstract]]/matriceresult[[#This Row],[TOTAL]]</f>
        <v>0</v>
      </c>
      <c r="U272">
        <f>matriceresult[[#This Row],[Acknowledgments]]/matriceresult[[#This Row],[TOTAL]]</f>
        <v>0</v>
      </c>
      <c r="V272">
        <f>matriceresult[[#This Row],[Article (No section provide)]]/matriceresult[[#This Row],[TOTAL]]</f>
        <v>0</v>
      </c>
      <c r="W272">
        <f>matriceresult[[#This Row],[Case study]]/matriceresult[[#This Row],[TOTAL]]</f>
        <v>0</v>
      </c>
      <c r="X272">
        <f>matriceresult[[#This Row],[Conclusion]]/matriceresult[[#This Row],[TOTAL]]</f>
        <v>0</v>
      </c>
      <c r="Y272">
        <f>matriceresult[[#This Row],[Discussion]]/matriceresult[[#This Row],[TOTAL]]</f>
        <v>0</v>
      </c>
      <c r="Z272">
        <f>matriceresult[[#This Row],[Figure]]/matriceresult[[#This Row],[TOTAL]]</f>
        <v>0</v>
      </c>
      <c r="AA272">
        <f>matriceresult[[#This Row],[Introduction]]/matriceresult[[#This Row],[TOTAL]]</f>
        <v>0</v>
      </c>
      <c r="AB272">
        <f>matriceresult[[#This Row],[Methods]]/matriceresult[[#This Row],[TOTAL]]</f>
        <v>1</v>
      </c>
      <c r="AC272">
        <f>matriceresult[[#This Row],[Results]]/matriceresult[[#This Row],[TOTAL]]</f>
        <v>0</v>
      </c>
      <c r="AD272">
        <f>matriceresult[[#This Row],[Supplementary material]]/matriceresult[[#This Row],[TOTAL]]</f>
        <v>0</v>
      </c>
      <c r="AE272">
        <f>matriceresult[[#This Row],[Title]]/matriceresult[[#This Row],[TOTAL]]</f>
        <v>0</v>
      </c>
      <c r="AF272" s="15">
        <f>SUM(matriceresult_PERCENTAGE[[#This Row],[Abstract]:[Title]])</f>
        <v>1</v>
      </c>
    </row>
    <row r="273" spans="1:32" x14ac:dyDescent="0.25">
      <c r="A273" s="1" t="s">
        <v>109</v>
      </c>
      <c r="B273" s="1" t="s">
        <v>19</v>
      </c>
      <c r="D273" s="1" t="s">
        <v>3079</v>
      </c>
      <c r="E273">
        <v>0</v>
      </c>
      <c r="F273">
        <v>0</v>
      </c>
      <c r="G273">
        <v>0</v>
      </c>
      <c r="H273">
        <v>0</v>
      </c>
      <c r="I273">
        <v>0</v>
      </c>
      <c r="J273">
        <v>0</v>
      </c>
      <c r="K273">
        <v>0</v>
      </c>
      <c r="L273">
        <v>0</v>
      </c>
      <c r="M273">
        <v>1</v>
      </c>
      <c r="N273">
        <v>0</v>
      </c>
      <c r="O273">
        <v>0</v>
      </c>
      <c r="P273">
        <v>0</v>
      </c>
      <c r="Q273" s="7">
        <f>SUM(matriceresult[[#This Row],[Abstract]:[Title]])</f>
        <v>1</v>
      </c>
      <c r="S273" s="1" t="s">
        <v>3079</v>
      </c>
      <c r="T273">
        <f>matriceresult[[#This Row],[Abstract]]/matriceresult[[#This Row],[TOTAL]]</f>
        <v>0</v>
      </c>
      <c r="U273">
        <f>matriceresult[[#This Row],[Acknowledgments]]/matriceresult[[#This Row],[TOTAL]]</f>
        <v>0</v>
      </c>
      <c r="V273">
        <f>matriceresult[[#This Row],[Article (No section provide)]]/matriceresult[[#This Row],[TOTAL]]</f>
        <v>0</v>
      </c>
      <c r="W273">
        <f>matriceresult[[#This Row],[Case study]]/matriceresult[[#This Row],[TOTAL]]</f>
        <v>0</v>
      </c>
      <c r="X273">
        <f>matriceresult[[#This Row],[Conclusion]]/matriceresult[[#This Row],[TOTAL]]</f>
        <v>0</v>
      </c>
      <c r="Y273">
        <f>matriceresult[[#This Row],[Discussion]]/matriceresult[[#This Row],[TOTAL]]</f>
        <v>0</v>
      </c>
      <c r="Z273">
        <f>matriceresult[[#This Row],[Figure]]/matriceresult[[#This Row],[TOTAL]]</f>
        <v>0</v>
      </c>
      <c r="AA273">
        <f>matriceresult[[#This Row],[Introduction]]/matriceresult[[#This Row],[TOTAL]]</f>
        <v>0</v>
      </c>
      <c r="AB273">
        <f>matriceresult[[#This Row],[Methods]]/matriceresult[[#This Row],[TOTAL]]</f>
        <v>1</v>
      </c>
      <c r="AC273">
        <f>matriceresult[[#This Row],[Results]]/matriceresult[[#This Row],[TOTAL]]</f>
        <v>0</v>
      </c>
      <c r="AD273">
        <f>matriceresult[[#This Row],[Supplementary material]]/matriceresult[[#This Row],[TOTAL]]</f>
        <v>0</v>
      </c>
      <c r="AE273">
        <f>matriceresult[[#This Row],[Title]]/matriceresult[[#This Row],[TOTAL]]</f>
        <v>0</v>
      </c>
      <c r="AF273" s="15">
        <f>SUM(matriceresult_PERCENTAGE[[#This Row],[Abstract]:[Title]])</f>
        <v>1</v>
      </c>
    </row>
    <row r="274" spans="1:32" x14ac:dyDescent="0.25">
      <c r="A274" s="1" t="s">
        <v>109</v>
      </c>
      <c r="B274" s="1" t="s">
        <v>19</v>
      </c>
      <c r="D274" s="11" t="s">
        <v>3084</v>
      </c>
      <c r="E274" s="12">
        <f>SUM(E2:E273)</f>
        <v>26</v>
      </c>
      <c r="F274" s="12">
        <f t="shared" ref="F274:P274" si="0">SUM(F2:F273)</f>
        <v>2</v>
      </c>
      <c r="G274" s="12">
        <f t="shared" si="0"/>
        <v>114</v>
      </c>
      <c r="H274" s="12">
        <f t="shared" si="0"/>
        <v>7</v>
      </c>
      <c r="I274" s="12">
        <f t="shared" si="0"/>
        <v>7</v>
      </c>
      <c r="J274" s="12">
        <f t="shared" si="0"/>
        <v>85</v>
      </c>
      <c r="K274" s="12">
        <f t="shared" si="0"/>
        <v>91</v>
      </c>
      <c r="L274" s="12">
        <f t="shared" si="0"/>
        <v>64</v>
      </c>
      <c r="M274" s="12">
        <f t="shared" si="0"/>
        <v>353</v>
      </c>
      <c r="N274" s="12">
        <f t="shared" si="0"/>
        <v>419</v>
      </c>
      <c r="O274" s="12">
        <f t="shared" si="0"/>
        <v>17</v>
      </c>
      <c r="P274" s="12">
        <f t="shared" si="0"/>
        <v>2</v>
      </c>
      <c r="Q274" s="8">
        <f>SUM(matriceresult[[#This Row],[Abstract]:[Title]])</f>
        <v>1187</v>
      </c>
      <c r="S274" s="11" t="s">
        <v>3084</v>
      </c>
      <c r="T274" s="12">
        <f>SUM(T2:T273)</f>
        <v>4.6220238095238093</v>
      </c>
      <c r="U274" s="12">
        <f t="shared" ref="U274" si="1">SUM(U2:U273)</f>
        <v>1.1428571428571428</v>
      </c>
      <c r="V274" s="12">
        <f t="shared" ref="V274" si="2">SUM(V2:V273)</f>
        <v>33.813852813852819</v>
      </c>
      <c r="W274" s="12">
        <f t="shared" ref="W274" si="3">SUM(W2:W273)</f>
        <v>2</v>
      </c>
      <c r="X274" s="12">
        <f t="shared" ref="X274" si="4">SUM(X2:X273)</f>
        <v>3.7777777777777777</v>
      </c>
      <c r="Y274" s="12">
        <f t="shared" ref="Y274" si="5">SUM(Y2:Y273)</f>
        <v>10.964862914862914</v>
      </c>
      <c r="Z274" s="12">
        <f t="shared" ref="Z274" si="6">SUM(Z2:Z273)</f>
        <v>11.30566378066378</v>
      </c>
      <c r="AA274" s="12">
        <f t="shared" ref="AA274" si="7">SUM(AA2:AA273)</f>
        <v>16.560648148148147</v>
      </c>
      <c r="AB274" s="12">
        <f t="shared" ref="AB274" si="8">SUM(AB2:AB273)</f>
        <v>111.73385673780412</v>
      </c>
      <c r="AC274" s="12">
        <f t="shared" ref="AC274" si="9">SUM(AC2:AC273)</f>
        <v>72.989567985620624</v>
      </c>
      <c r="AD274" s="12">
        <f t="shared" ref="AD274" si="10">SUM(AD2:AD273)</f>
        <v>1.9777777777777779</v>
      </c>
      <c r="AE274" s="12">
        <f t="shared" ref="AE274" si="11">SUM(AE2:AE273)</f>
        <v>1.1111111111111112</v>
      </c>
      <c r="AF274" s="8">
        <f>SUM(matriceresult_PERCENTAGE[[#This Row],[Abstract]:[Title]])</f>
        <v>272</v>
      </c>
    </row>
    <row r="275" spans="1:32" x14ac:dyDescent="0.25">
      <c r="A275" s="1" t="s">
        <v>109</v>
      </c>
      <c r="B275" s="1" t="s">
        <v>19</v>
      </c>
      <c r="D275" s="1" t="s">
        <v>3085</v>
      </c>
      <c r="E275" s="10">
        <f>E274/$Q$274</f>
        <v>2.1903959561920809E-2</v>
      </c>
      <c r="F275" s="10">
        <f t="shared" ref="F275:Q275" si="12">F274/$Q$274</f>
        <v>1.6849199663016006E-3</v>
      </c>
      <c r="G275" s="10">
        <f t="shared" si="12"/>
        <v>9.6040438079191243E-2</v>
      </c>
      <c r="H275" s="10">
        <f t="shared" si="12"/>
        <v>5.8972198820556026E-3</v>
      </c>
      <c r="I275" s="10">
        <f t="shared" si="12"/>
        <v>5.8972198820556026E-3</v>
      </c>
      <c r="J275" s="10">
        <f t="shared" si="12"/>
        <v>7.1609098567818025E-2</v>
      </c>
      <c r="K275" s="10">
        <f t="shared" si="12"/>
        <v>7.6663858466722828E-2</v>
      </c>
      <c r="L275" s="10">
        <f t="shared" si="12"/>
        <v>5.3917438921651219E-2</v>
      </c>
      <c r="M275" s="10">
        <f t="shared" si="12"/>
        <v>0.29738837405223251</v>
      </c>
      <c r="N275" s="10">
        <f t="shared" si="12"/>
        <v>0.35299073294018535</v>
      </c>
      <c r="O275" s="10">
        <f t="shared" si="12"/>
        <v>1.4321819713563605E-2</v>
      </c>
      <c r="P275" s="10">
        <f t="shared" si="12"/>
        <v>1.6849199663016006E-3</v>
      </c>
      <c r="Q275" s="10">
        <f t="shared" si="12"/>
        <v>1</v>
      </c>
      <c r="S275" s="1" t="s">
        <v>3085</v>
      </c>
      <c r="T275" s="10">
        <f>T274/$AF$274</f>
        <v>1.6992734593837534E-2</v>
      </c>
      <c r="U275" s="10">
        <f t="shared" ref="U275:AF275" si="13">U274/$AF$274</f>
        <v>4.2016806722689074E-3</v>
      </c>
      <c r="V275" s="10">
        <f t="shared" si="13"/>
        <v>0.12431563534504712</v>
      </c>
      <c r="W275" s="10">
        <f t="shared" si="13"/>
        <v>7.3529411764705881E-3</v>
      </c>
      <c r="X275" s="10">
        <f t="shared" si="13"/>
        <v>1.3888888888888888E-2</v>
      </c>
      <c r="Y275" s="10">
        <f t="shared" si="13"/>
        <v>4.0311996010525424E-2</v>
      </c>
      <c r="Z275" s="10">
        <f t="shared" si="13"/>
        <v>4.1564940370087428E-2</v>
      </c>
      <c r="AA275" s="10">
        <f t="shared" si="13"/>
        <v>6.0884735838779951E-2</v>
      </c>
      <c r="AB275" s="10">
        <f t="shared" si="13"/>
        <v>0.41078623800663278</v>
      </c>
      <c r="AC275" s="10">
        <f t="shared" si="13"/>
        <v>0.26834399994713465</v>
      </c>
      <c r="AD275" s="10">
        <f t="shared" si="13"/>
        <v>7.2712418300653597E-3</v>
      </c>
      <c r="AE275" s="10">
        <f t="shared" si="13"/>
        <v>4.0849673202614381E-3</v>
      </c>
      <c r="AF275" s="9">
        <f t="shared" si="13"/>
        <v>1</v>
      </c>
    </row>
    <row r="276" spans="1:32" x14ac:dyDescent="0.25">
      <c r="A276" s="1" t="s">
        <v>109</v>
      </c>
      <c r="B276" s="1" t="s">
        <v>19</v>
      </c>
    </row>
    <row r="277" spans="1:32" x14ac:dyDescent="0.25">
      <c r="A277" s="1" t="s">
        <v>109</v>
      </c>
      <c r="B277" s="1" t="s">
        <v>19</v>
      </c>
    </row>
    <row r="278" spans="1:32" x14ac:dyDescent="0.25">
      <c r="A278" s="1" t="s">
        <v>109</v>
      </c>
      <c r="B278" s="1" t="s">
        <v>19</v>
      </c>
    </row>
    <row r="279" spans="1:32" x14ac:dyDescent="0.25">
      <c r="A279" s="1" t="s">
        <v>109</v>
      </c>
      <c r="B279" s="1" t="s">
        <v>19</v>
      </c>
    </row>
    <row r="280" spans="1:32" x14ac:dyDescent="0.25">
      <c r="A280" s="1" t="s">
        <v>109</v>
      </c>
      <c r="B280" s="1" t="s">
        <v>19</v>
      </c>
    </row>
    <row r="281" spans="1:32" x14ac:dyDescent="0.25">
      <c r="A281" s="1" t="s">
        <v>109</v>
      </c>
      <c r="B281" s="1" t="s">
        <v>11</v>
      </c>
    </row>
    <row r="282" spans="1:32" x14ac:dyDescent="0.25">
      <c r="A282" s="1" t="s">
        <v>109</v>
      </c>
      <c r="B282" s="1" t="s">
        <v>11</v>
      </c>
    </row>
    <row r="283" spans="1:32" x14ac:dyDescent="0.25">
      <c r="A283" s="1" t="s">
        <v>109</v>
      </c>
      <c r="B283" s="1" t="s">
        <v>11</v>
      </c>
    </row>
    <row r="284" spans="1:32" x14ac:dyDescent="0.25">
      <c r="A284" s="1" t="s">
        <v>109</v>
      </c>
      <c r="B284" s="1" t="s">
        <v>75</v>
      </c>
    </row>
    <row r="285" spans="1:32" x14ac:dyDescent="0.25">
      <c r="A285" s="1" t="s">
        <v>1305</v>
      </c>
      <c r="B285" s="1" t="s">
        <v>123</v>
      </c>
    </row>
    <row r="286" spans="1:32" x14ac:dyDescent="0.25">
      <c r="A286" s="1" t="s">
        <v>1310</v>
      </c>
      <c r="B286" s="1" t="s">
        <v>19</v>
      </c>
    </row>
    <row r="287" spans="1:32" x14ac:dyDescent="0.25">
      <c r="A287" s="1" t="s">
        <v>610</v>
      </c>
      <c r="B287" s="1" t="s">
        <v>11</v>
      </c>
    </row>
    <row r="288" spans="1:32" x14ac:dyDescent="0.25">
      <c r="A288" s="1" t="s">
        <v>610</v>
      </c>
      <c r="B288" s="1" t="s">
        <v>11</v>
      </c>
    </row>
    <row r="289" spans="1:2" x14ac:dyDescent="0.25">
      <c r="A289" s="1" t="s">
        <v>1315</v>
      </c>
      <c r="B289" s="1" t="s">
        <v>19</v>
      </c>
    </row>
    <row r="290" spans="1:2" x14ac:dyDescent="0.25">
      <c r="A290" s="1" t="s">
        <v>1315</v>
      </c>
      <c r="B290" s="1" t="s">
        <v>19</v>
      </c>
    </row>
    <row r="291" spans="1:2" x14ac:dyDescent="0.25">
      <c r="A291" s="1" t="s">
        <v>1315</v>
      </c>
      <c r="B291" s="1" t="s">
        <v>19</v>
      </c>
    </row>
    <row r="292" spans="1:2" x14ac:dyDescent="0.25">
      <c r="A292" s="1" t="s">
        <v>1315</v>
      </c>
      <c r="B292" s="1" t="s">
        <v>19</v>
      </c>
    </row>
    <row r="293" spans="1:2" x14ac:dyDescent="0.25">
      <c r="A293" s="1" t="s">
        <v>1315</v>
      </c>
      <c r="B293" s="1" t="s">
        <v>11</v>
      </c>
    </row>
    <row r="294" spans="1:2" x14ac:dyDescent="0.25">
      <c r="A294" s="1" t="s">
        <v>1315</v>
      </c>
      <c r="B294" s="1" t="s">
        <v>11</v>
      </c>
    </row>
    <row r="295" spans="1:2" x14ac:dyDescent="0.25">
      <c r="A295" s="1" t="s">
        <v>1315</v>
      </c>
      <c r="B295" s="1" t="s">
        <v>11</v>
      </c>
    </row>
    <row r="296" spans="1:2" x14ac:dyDescent="0.25">
      <c r="A296" s="1" t="s">
        <v>1315</v>
      </c>
      <c r="B296" s="1" t="s">
        <v>11</v>
      </c>
    </row>
    <row r="297" spans="1:2" x14ac:dyDescent="0.25">
      <c r="A297" s="1" t="s">
        <v>1315</v>
      </c>
      <c r="B297" s="1" t="s">
        <v>11</v>
      </c>
    </row>
    <row r="298" spans="1:2" x14ac:dyDescent="0.25">
      <c r="A298" s="1" t="s">
        <v>1315</v>
      </c>
      <c r="B298" s="1" t="s">
        <v>440</v>
      </c>
    </row>
    <row r="299" spans="1:2" x14ac:dyDescent="0.25">
      <c r="A299" s="1" t="s">
        <v>1339</v>
      </c>
      <c r="B299" s="1" t="s">
        <v>11</v>
      </c>
    </row>
    <row r="300" spans="1:2" x14ac:dyDescent="0.25">
      <c r="A300" s="1" t="s">
        <v>1339</v>
      </c>
      <c r="B300" s="1" t="s">
        <v>11</v>
      </c>
    </row>
    <row r="301" spans="1:2" x14ac:dyDescent="0.25">
      <c r="A301" s="1" t="s">
        <v>2251</v>
      </c>
      <c r="B301" s="1" t="s">
        <v>19</v>
      </c>
    </row>
    <row r="302" spans="1:2" x14ac:dyDescent="0.25">
      <c r="A302" s="1" t="s">
        <v>2251</v>
      </c>
      <c r="B302" s="1" t="s">
        <v>19</v>
      </c>
    </row>
    <row r="303" spans="1:2" x14ac:dyDescent="0.25">
      <c r="A303" s="1" t="s">
        <v>2251</v>
      </c>
      <c r="B303" s="1" t="s">
        <v>19</v>
      </c>
    </row>
    <row r="304" spans="1:2" x14ac:dyDescent="0.25">
      <c r="A304" s="1" t="s">
        <v>2251</v>
      </c>
      <c r="B304" s="1" t="s">
        <v>4</v>
      </c>
    </row>
    <row r="305" spans="1:2" x14ac:dyDescent="0.25">
      <c r="A305" s="1" t="s">
        <v>2251</v>
      </c>
      <c r="B305" s="1" t="s">
        <v>123</v>
      </c>
    </row>
    <row r="306" spans="1:2" x14ac:dyDescent="0.25">
      <c r="A306" s="1" t="s">
        <v>2251</v>
      </c>
      <c r="B306" s="1" t="s">
        <v>123</v>
      </c>
    </row>
    <row r="307" spans="1:2" x14ac:dyDescent="0.25">
      <c r="A307" s="1" t="s">
        <v>2251</v>
      </c>
      <c r="B307" s="1" t="s">
        <v>123</v>
      </c>
    </row>
    <row r="308" spans="1:2" x14ac:dyDescent="0.25">
      <c r="A308" s="1" t="s">
        <v>2262</v>
      </c>
      <c r="B308" s="1" t="s">
        <v>75</v>
      </c>
    </row>
    <row r="309" spans="1:2" x14ac:dyDescent="0.25">
      <c r="A309" s="1" t="s">
        <v>1345</v>
      </c>
      <c r="B309" s="1" t="s">
        <v>19</v>
      </c>
    </row>
    <row r="310" spans="1:2" x14ac:dyDescent="0.25">
      <c r="A310" s="1" t="s">
        <v>1345</v>
      </c>
      <c r="B310" s="1" t="s">
        <v>19</v>
      </c>
    </row>
    <row r="311" spans="1:2" x14ac:dyDescent="0.25">
      <c r="A311" s="1" t="s">
        <v>1345</v>
      </c>
      <c r="B311" s="1" t="s">
        <v>19</v>
      </c>
    </row>
    <row r="312" spans="1:2" x14ac:dyDescent="0.25">
      <c r="A312" s="1" t="s">
        <v>1345</v>
      </c>
      <c r="B312" s="1" t="s">
        <v>11</v>
      </c>
    </row>
    <row r="313" spans="1:2" x14ac:dyDescent="0.25">
      <c r="A313" s="1" t="s">
        <v>2267</v>
      </c>
      <c r="B313" s="1" t="s">
        <v>11</v>
      </c>
    </row>
    <row r="314" spans="1:2" x14ac:dyDescent="0.25">
      <c r="A314" s="1" t="s">
        <v>2267</v>
      </c>
      <c r="B314" s="1" t="s">
        <v>11</v>
      </c>
    </row>
    <row r="315" spans="1:2" x14ac:dyDescent="0.25">
      <c r="A315" s="1" t="s">
        <v>2267</v>
      </c>
      <c r="B315" s="1" t="s">
        <v>440</v>
      </c>
    </row>
    <row r="316" spans="1:2" x14ac:dyDescent="0.25">
      <c r="A316" s="1" t="s">
        <v>115</v>
      </c>
      <c r="B316" s="1" t="s">
        <v>11</v>
      </c>
    </row>
    <row r="317" spans="1:2" x14ac:dyDescent="0.25">
      <c r="A317" s="1" t="s">
        <v>115</v>
      </c>
      <c r="B317" s="1" t="s">
        <v>11</v>
      </c>
    </row>
    <row r="318" spans="1:2" x14ac:dyDescent="0.25">
      <c r="A318" s="1" t="s">
        <v>115</v>
      </c>
      <c r="B318" s="1" t="s">
        <v>11</v>
      </c>
    </row>
    <row r="319" spans="1:2" x14ac:dyDescent="0.25">
      <c r="A319" s="1" t="s">
        <v>115</v>
      </c>
      <c r="B319" s="1" t="s">
        <v>11</v>
      </c>
    </row>
    <row r="320" spans="1:2" x14ac:dyDescent="0.25">
      <c r="A320" s="1" t="s">
        <v>115</v>
      </c>
      <c r="B320" s="1" t="s">
        <v>11</v>
      </c>
    </row>
    <row r="321" spans="1:2" x14ac:dyDescent="0.25">
      <c r="A321" s="1" t="s">
        <v>115</v>
      </c>
      <c r="B321" s="1" t="s">
        <v>11</v>
      </c>
    </row>
    <row r="322" spans="1:2" x14ac:dyDescent="0.25">
      <c r="A322" s="1" t="s">
        <v>115</v>
      </c>
      <c r="B322" s="1" t="s">
        <v>11</v>
      </c>
    </row>
    <row r="323" spans="1:2" x14ac:dyDescent="0.25">
      <c r="A323" s="1" t="s">
        <v>115</v>
      </c>
      <c r="B323" s="1" t="s">
        <v>75</v>
      </c>
    </row>
    <row r="324" spans="1:2" x14ac:dyDescent="0.25">
      <c r="A324" s="1" t="s">
        <v>115</v>
      </c>
      <c r="B324" s="1" t="s">
        <v>440</v>
      </c>
    </row>
    <row r="325" spans="1:2" x14ac:dyDescent="0.25">
      <c r="A325" s="1" t="s">
        <v>115</v>
      </c>
      <c r="B325" s="1" t="s">
        <v>440</v>
      </c>
    </row>
    <row r="326" spans="1:2" x14ac:dyDescent="0.25">
      <c r="A326" s="1" t="s">
        <v>115</v>
      </c>
      <c r="B326" s="1" t="s">
        <v>440</v>
      </c>
    </row>
    <row r="327" spans="1:2" x14ac:dyDescent="0.25">
      <c r="A327" s="1" t="s">
        <v>115</v>
      </c>
      <c r="B327" s="1" t="s">
        <v>440</v>
      </c>
    </row>
    <row r="328" spans="1:2" x14ac:dyDescent="0.25">
      <c r="A328" s="1" t="s">
        <v>115</v>
      </c>
      <c r="B328" s="1" t="s">
        <v>440</v>
      </c>
    </row>
    <row r="329" spans="1:2" x14ac:dyDescent="0.25">
      <c r="A329" s="1" t="s">
        <v>115</v>
      </c>
      <c r="B329" s="1" t="s">
        <v>440</v>
      </c>
    </row>
    <row r="330" spans="1:2" x14ac:dyDescent="0.25">
      <c r="A330" s="1" t="s">
        <v>115</v>
      </c>
      <c r="B330" s="1" t="s">
        <v>440</v>
      </c>
    </row>
    <row r="331" spans="1:2" x14ac:dyDescent="0.25">
      <c r="A331" s="1" t="s">
        <v>2274</v>
      </c>
      <c r="B331" s="1" t="s">
        <v>19</v>
      </c>
    </row>
    <row r="332" spans="1:2" x14ac:dyDescent="0.25">
      <c r="A332" s="1" t="s">
        <v>2274</v>
      </c>
      <c r="B332" s="1" t="s">
        <v>19</v>
      </c>
    </row>
    <row r="333" spans="1:2" x14ac:dyDescent="0.25">
      <c r="A333" s="1" t="s">
        <v>2274</v>
      </c>
      <c r="B333" s="1" t="s">
        <v>11</v>
      </c>
    </row>
    <row r="334" spans="1:2" x14ac:dyDescent="0.25">
      <c r="A334" s="1" t="s">
        <v>414</v>
      </c>
      <c r="B334" s="1" t="s">
        <v>4</v>
      </c>
    </row>
    <row r="335" spans="1:2" x14ac:dyDescent="0.25">
      <c r="A335" s="1" t="s">
        <v>414</v>
      </c>
      <c r="B335" s="1" t="s">
        <v>4</v>
      </c>
    </row>
    <row r="336" spans="1:2" x14ac:dyDescent="0.25">
      <c r="A336" s="1" t="s">
        <v>414</v>
      </c>
      <c r="B336" s="1" t="s">
        <v>4</v>
      </c>
    </row>
    <row r="337" spans="1:2" x14ac:dyDescent="0.25">
      <c r="A337" s="1" t="s">
        <v>414</v>
      </c>
      <c r="B337" s="1" t="s">
        <v>4</v>
      </c>
    </row>
    <row r="338" spans="1:2" x14ac:dyDescent="0.25">
      <c r="A338" s="1" t="s">
        <v>414</v>
      </c>
      <c r="B338" s="1" t="s">
        <v>4</v>
      </c>
    </row>
    <row r="339" spans="1:2" x14ac:dyDescent="0.25">
      <c r="A339" s="1" t="s">
        <v>414</v>
      </c>
      <c r="B339" s="1" t="s">
        <v>123</v>
      </c>
    </row>
    <row r="340" spans="1:2" x14ac:dyDescent="0.25">
      <c r="A340" s="1" t="s">
        <v>414</v>
      </c>
      <c r="B340" s="1" t="s">
        <v>123</v>
      </c>
    </row>
    <row r="341" spans="1:2" x14ac:dyDescent="0.25">
      <c r="A341" s="1" t="s">
        <v>414</v>
      </c>
      <c r="B341" s="1" t="s">
        <v>123</v>
      </c>
    </row>
    <row r="342" spans="1:2" x14ac:dyDescent="0.25">
      <c r="A342" s="1" t="s">
        <v>414</v>
      </c>
      <c r="B342" s="1" t="s">
        <v>123</v>
      </c>
    </row>
    <row r="343" spans="1:2" x14ac:dyDescent="0.25">
      <c r="A343" s="1" t="s">
        <v>414</v>
      </c>
      <c r="B343" s="1" t="s">
        <v>123</v>
      </c>
    </row>
    <row r="344" spans="1:2" x14ac:dyDescent="0.25">
      <c r="A344" s="1" t="s">
        <v>414</v>
      </c>
      <c r="B344" s="1" t="s">
        <v>123</v>
      </c>
    </row>
    <row r="345" spans="1:2" x14ac:dyDescent="0.25">
      <c r="A345" s="1" t="s">
        <v>414</v>
      </c>
      <c r="B345" s="1" t="s">
        <v>123</v>
      </c>
    </row>
    <row r="346" spans="1:2" x14ac:dyDescent="0.25">
      <c r="A346" s="1" t="s">
        <v>414</v>
      </c>
      <c r="B346" s="1" t="s">
        <v>123</v>
      </c>
    </row>
    <row r="347" spans="1:2" x14ac:dyDescent="0.25">
      <c r="A347" s="1" t="s">
        <v>414</v>
      </c>
      <c r="B347" s="1" t="s">
        <v>123</v>
      </c>
    </row>
    <row r="348" spans="1:2" x14ac:dyDescent="0.25">
      <c r="A348" s="1" t="s">
        <v>438</v>
      </c>
      <c r="B348" s="1" t="s">
        <v>75</v>
      </c>
    </row>
    <row r="349" spans="1:2" x14ac:dyDescent="0.25">
      <c r="A349" s="1" t="s">
        <v>438</v>
      </c>
      <c r="B349" s="1" t="s">
        <v>440</v>
      </c>
    </row>
    <row r="350" spans="1:2" x14ac:dyDescent="0.25">
      <c r="A350" s="1" t="s">
        <v>844</v>
      </c>
      <c r="B350" s="1" t="s">
        <v>123</v>
      </c>
    </row>
    <row r="351" spans="1:2" x14ac:dyDescent="0.25">
      <c r="A351" s="1" t="s">
        <v>848</v>
      </c>
      <c r="B351" s="1" t="s">
        <v>19</v>
      </c>
    </row>
    <row r="352" spans="1:2" x14ac:dyDescent="0.25">
      <c r="A352" s="1" t="s">
        <v>848</v>
      </c>
      <c r="B352" s="1" t="s">
        <v>19</v>
      </c>
    </row>
    <row r="353" spans="1:2" x14ac:dyDescent="0.25">
      <c r="A353" s="1" t="s">
        <v>848</v>
      </c>
      <c r="B353" s="1" t="s">
        <v>19</v>
      </c>
    </row>
    <row r="354" spans="1:2" x14ac:dyDescent="0.25">
      <c r="A354" s="1" t="s">
        <v>848</v>
      </c>
      <c r="B354" s="1" t="s">
        <v>19</v>
      </c>
    </row>
    <row r="355" spans="1:2" x14ac:dyDescent="0.25">
      <c r="A355" s="1" t="s">
        <v>848</v>
      </c>
      <c r="B355" s="1" t="s">
        <v>19</v>
      </c>
    </row>
    <row r="356" spans="1:2" x14ac:dyDescent="0.25">
      <c r="A356" s="1" t="s">
        <v>848</v>
      </c>
      <c r="B356" s="1" t="s">
        <v>19</v>
      </c>
    </row>
    <row r="357" spans="1:2" x14ac:dyDescent="0.25">
      <c r="A357" s="1" t="s">
        <v>848</v>
      </c>
      <c r="B357" s="1" t="s">
        <v>19</v>
      </c>
    </row>
    <row r="358" spans="1:2" x14ac:dyDescent="0.25">
      <c r="A358" s="1" t="s">
        <v>848</v>
      </c>
      <c r="B358" s="1" t="s">
        <v>19</v>
      </c>
    </row>
    <row r="359" spans="1:2" x14ac:dyDescent="0.25">
      <c r="A359" s="1" t="s">
        <v>848</v>
      </c>
      <c r="B359" s="1" t="s">
        <v>19</v>
      </c>
    </row>
    <row r="360" spans="1:2" x14ac:dyDescent="0.25">
      <c r="A360" s="1" t="s">
        <v>848</v>
      </c>
      <c r="B360" s="1" t="s">
        <v>440</v>
      </c>
    </row>
    <row r="361" spans="1:2" x14ac:dyDescent="0.25">
      <c r="A361" s="1" t="s">
        <v>2328</v>
      </c>
      <c r="B361" s="1" t="s">
        <v>19</v>
      </c>
    </row>
    <row r="362" spans="1:2" x14ac:dyDescent="0.25">
      <c r="A362" s="1" t="s">
        <v>2328</v>
      </c>
      <c r="B362" s="1" t="s">
        <v>19</v>
      </c>
    </row>
    <row r="363" spans="1:2" x14ac:dyDescent="0.25">
      <c r="A363" s="1" t="s">
        <v>1371</v>
      </c>
      <c r="B363" s="1" t="s">
        <v>440</v>
      </c>
    </row>
    <row r="364" spans="1:2" x14ac:dyDescent="0.25">
      <c r="A364" s="1" t="s">
        <v>615</v>
      </c>
      <c r="B364" s="1" t="s">
        <v>123</v>
      </c>
    </row>
    <row r="365" spans="1:2" x14ac:dyDescent="0.25">
      <c r="A365" s="1" t="s">
        <v>619</v>
      </c>
      <c r="B365" s="1" t="s">
        <v>123</v>
      </c>
    </row>
    <row r="366" spans="1:2" x14ac:dyDescent="0.25">
      <c r="A366" s="1" t="s">
        <v>444</v>
      </c>
      <c r="B366" s="1" t="s">
        <v>11</v>
      </c>
    </row>
    <row r="367" spans="1:2" x14ac:dyDescent="0.25">
      <c r="A367" s="1" t="s">
        <v>444</v>
      </c>
      <c r="B367" s="1" t="s">
        <v>11</v>
      </c>
    </row>
    <row r="368" spans="1:2" x14ac:dyDescent="0.25">
      <c r="A368" s="1" t="s">
        <v>1376</v>
      </c>
      <c r="B368" s="1" t="s">
        <v>1378</v>
      </c>
    </row>
    <row r="369" spans="1:2" x14ac:dyDescent="0.25">
      <c r="A369" s="1" t="s">
        <v>1382</v>
      </c>
      <c r="B369" s="1" t="s">
        <v>19</v>
      </c>
    </row>
    <row r="370" spans="1:2" x14ac:dyDescent="0.25">
      <c r="A370" s="1" t="s">
        <v>1382</v>
      </c>
      <c r="B370" s="1" t="s">
        <v>19</v>
      </c>
    </row>
    <row r="371" spans="1:2" x14ac:dyDescent="0.25">
      <c r="A371" s="1" t="s">
        <v>1382</v>
      </c>
      <c r="B371" s="1" t="s">
        <v>19</v>
      </c>
    </row>
    <row r="372" spans="1:2" x14ac:dyDescent="0.25">
      <c r="A372" s="1" t="s">
        <v>1382</v>
      </c>
      <c r="B372" s="1" t="s">
        <v>19</v>
      </c>
    </row>
    <row r="373" spans="1:2" x14ac:dyDescent="0.25">
      <c r="A373" s="1" t="s">
        <v>1382</v>
      </c>
      <c r="B373" s="1" t="s">
        <v>19</v>
      </c>
    </row>
    <row r="374" spans="1:2" x14ac:dyDescent="0.25">
      <c r="A374" s="1" t="s">
        <v>1382</v>
      </c>
      <c r="B374" s="1" t="s">
        <v>19</v>
      </c>
    </row>
    <row r="375" spans="1:2" x14ac:dyDescent="0.25">
      <c r="A375" s="1" t="s">
        <v>1382</v>
      </c>
      <c r="B375" s="1" t="s">
        <v>19</v>
      </c>
    </row>
    <row r="376" spans="1:2" x14ac:dyDescent="0.25">
      <c r="A376" s="1" t="s">
        <v>1382</v>
      </c>
      <c r="B376" s="1" t="s">
        <v>19</v>
      </c>
    </row>
    <row r="377" spans="1:2" x14ac:dyDescent="0.25">
      <c r="A377" s="1" t="s">
        <v>1382</v>
      </c>
      <c r="B377" s="1" t="s">
        <v>19</v>
      </c>
    </row>
    <row r="378" spans="1:2" x14ac:dyDescent="0.25">
      <c r="A378" s="1" t="s">
        <v>1382</v>
      </c>
      <c r="B378" s="1" t="s">
        <v>19</v>
      </c>
    </row>
    <row r="379" spans="1:2" x14ac:dyDescent="0.25">
      <c r="A379" s="1" t="s">
        <v>1382</v>
      </c>
      <c r="B379" s="1" t="s">
        <v>19</v>
      </c>
    </row>
    <row r="380" spans="1:2" x14ac:dyDescent="0.25">
      <c r="A380" s="1" t="s">
        <v>1382</v>
      </c>
      <c r="B380" s="1" t="s">
        <v>19</v>
      </c>
    </row>
    <row r="381" spans="1:2" x14ac:dyDescent="0.25">
      <c r="A381" s="1" t="s">
        <v>1382</v>
      </c>
      <c r="B381" s="1" t="s">
        <v>19</v>
      </c>
    </row>
    <row r="382" spans="1:2" x14ac:dyDescent="0.25">
      <c r="A382" s="1" t="s">
        <v>1382</v>
      </c>
      <c r="B382" s="1" t="s">
        <v>19</v>
      </c>
    </row>
    <row r="383" spans="1:2" x14ac:dyDescent="0.25">
      <c r="A383" s="1" t="s">
        <v>1382</v>
      </c>
      <c r="B383" s="1" t="s">
        <v>19</v>
      </c>
    </row>
    <row r="384" spans="1:2" x14ac:dyDescent="0.25">
      <c r="A384" s="1" t="s">
        <v>1382</v>
      </c>
      <c r="B384" s="1" t="s">
        <v>19</v>
      </c>
    </row>
    <row r="385" spans="1:2" x14ac:dyDescent="0.25">
      <c r="A385" s="1" t="s">
        <v>1382</v>
      </c>
      <c r="B385" s="1" t="s">
        <v>19</v>
      </c>
    </row>
    <row r="386" spans="1:2" x14ac:dyDescent="0.25">
      <c r="A386" s="1" t="s">
        <v>1382</v>
      </c>
      <c r="B386" s="1" t="s">
        <v>11</v>
      </c>
    </row>
    <row r="387" spans="1:2" x14ac:dyDescent="0.25">
      <c r="A387" s="1" t="s">
        <v>1382</v>
      </c>
      <c r="B387" s="1" t="s">
        <v>75</v>
      </c>
    </row>
    <row r="388" spans="1:2" x14ac:dyDescent="0.25">
      <c r="A388" s="1" t="s">
        <v>1382</v>
      </c>
      <c r="B388" s="1" t="s">
        <v>75</v>
      </c>
    </row>
    <row r="389" spans="1:2" x14ac:dyDescent="0.25">
      <c r="A389" s="1" t="s">
        <v>1382</v>
      </c>
      <c r="B389" s="1" t="s">
        <v>75</v>
      </c>
    </row>
    <row r="390" spans="1:2" x14ac:dyDescent="0.25">
      <c r="A390" s="1" t="s">
        <v>1382</v>
      </c>
      <c r="B390" s="1" t="s">
        <v>75</v>
      </c>
    </row>
    <row r="391" spans="1:2" x14ac:dyDescent="0.25">
      <c r="A391" s="1" t="s">
        <v>1382</v>
      </c>
      <c r="B391" s="1" t="s">
        <v>75</v>
      </c>
    </row>
    <row r="392" spans="1:2" x14ac:dyDescent="0.25">
      <c r="A392" s="1" t="s">
        <v>1382</v>
      </c>
      <c r="B392" s="1" t="s">
        <v>75</v>
      </c>
    </row>
    <row r="393" spans="1:2" x14ac:dyDescent="0.25">
      <c r="A393" s="1" t="s">
        <v>1382</v>
      </c>
      <c r="B393" s="1" t="s">
        <v>75</v>
      </c>
    </row>
    <row r="394" spans="1:2" x14ac:dyDescent="0.25">
      <c r="A394" s="1" t="s">
        <v>1382</v>
      </c>
      <c r="B394" s="1" t="s">
        <v>75</v>
      </c>
    </row>
    <row r="395" spans="1:2" x14ac:dyDescent="0.25">
      <c r="A395" s="1" t="s">
        <v>1382</v>
      </c>
      <c r="B395" s="1" t="s">
        <v>75</v>
      </c>
    </row>
    <row r="396" spans="1:2" x14ac:dyDescent="0.25">
      <c r="A396" s="1" t="s">
        <v>624</v>
      </c>
      <c r="B396" s="1" t="s">
        <v>11</v>
      </c>
    </row>
    <row r="397" spans="1:2" x14ac:dyDescent="0.25">
      <c r="A397" s="1" t="s">
        <v>624</v>
      </c>
      <c r="B397" s="1" t="s">
        <v>11</v>
      </c>
    </row>
    <row r="398" spans="1:2" x14ac:dyDescent="0.25">
      <c r="A398" s="1" t="s">
        <v>624</v>
      </c>
      <c r="B398" s="1" t="s">
        <v>11</v>
      </c>
    </row>
    <row r="399" spans="1:2" x14ac:dyDescent="0.25">
      <c r="A399" s="1" t="s">
        <v>624</v>
      </c>
      <c r="B399" s="1" t="s">
        <v>11</v>
      </c>
    </row>
    <row r="400" spans="1:2" x14ac:dyDescent="0.25">
      <c r="A400" s="1" t="s">
        <v>624</v>
      </c>
      <c r="B400" s="1" t="s">
        <v>11</v>
      </c>
    </row>
    <row r="401" spans="1:2" x14ac:dyDescent="0.25">
      <c r="A401" s="1" t="s">
        <v>624</v>
      </c>
      <c r="B401" s="1" t="s">
        <v>11</v>
      </c>
    </row>
    <row r="402" spans="1:2" x14ac:dyDescent="0.25">
      <c r="A402" s="1" t="s">
        <v>624</v>
      </c>
      <c r="B402" s="1" t="s">
        <v>11</v>
      </c>
    </row>
    <row r="403" spans="1:2" x14ac:dyDescent="0.25">
      <c r="A403" s="1" t="s">
        <v>624</v>
      </c>
      <c r="B403" s="1" t="s">
        <v>11</v>
      </c>
    </row>
    <row r="404" spans="1:2" x14ac:dyDescent="0.25">
      <c r="A404" s="1" t="s">
        <v>852</v>
      </c>
      <c r="B404" s="1" t="s">
        <v>11</v>
      </c>
    </row>
    <row r="405" spans="1:2" x14ac:dyDescent="0.25">
      <c r="A405" s="1" t="s">
        <v>852</v>
      </c>
      <c r="B405" s="1" t="s">
        <v>11</v>
      </c>
    </row>
    <row r="406" spans="1:2" x14ac:dyDescent="0.25">
      <c r="A406" s="1" t="s">
        <v>2336</v>
      </c>
      <c r="B406" s="1" t="s">
        <v>19</v>
      </c>
    </row>
    <row r="407" spans="1:2" x14ac:dyDescent="0.25">
      <c r="A407" s="1" t="s">
        <v>2336</v>
      </c>
      <c r="B407" s="1" t="s">
        <v>19</v>
      </c>
    </row>
    <row r="408" spans="1:2" x14ac:dyDescent="0.25">
      <c r="A408" s="1" t="s">
        <v>2336</v>
      </c>
      <c r="B408" s="1" t="s">
        <v>19</v>
      </c>
    </row>
    <row r="409" spans="1:2" x14ac:dyDescent="0.25">
      <c r="A409" s="1" t="s">
        <v>2336</v>
      </c>
      <c r="B409" s="1" t="s">
        <v>19</v>
      </c>
    </row>
    <row r="410" spans="1:2" x14ac:dyDescent="0.25">
      <c r="A410" s="1" t="s">
        <v>2336</v>
      </c>
      <c r="B410" s="1" t="s">
        <v>19</v>
      </c>
    </row>
    <row r="411" spans="1:2" x14ac:dyDescent="0.25">
      <c r="A411" s="1" t="s">
        <v>2336</v>
      </c>
      <c r="B411" s="1" t="s">
        <v>19</v>
      </c>
    </row>
    <row r="412" spans="1:2" x14ac:dyDescent="0.25">
      <c r="A412" s="1" t="s">
        <v>2336</v>
      </c>
      <c r="B412" s="1" t="s">
        <v>19</v>
      </c>
    </row>
    <row r="413" spans="1:2" x14ac:dyDescent="0.25">
      <c r="A413" s="1" t="s">
        <v>2336</v>
      </c>
      <c r="B413" s="1" t="s">
        <v>19</v>
      </c>
    </row>
    <row r="414" spans="1:2" x14ac:dyDescent="0.25">
      <c r="A414" s="1" t="s">
        <v>2336</v>
      </c>
      <c r="B414" s="1" t="s">
        <v>19</v>
      </c>
    </row>
    <row r="415" spans="1:2" x14ac:dyDescent="0.25">
      <c r="A415" s="1" t="s">
        <v>2336</v>
      </c>
      <c r="B415" s="1" t="s">
        <v>19</v>
      </c>
    </row>
    <row r="416" spans="1:2" x14ac:dyDescent="0.25">
      <c r="A416" s="1" t="s">
        <v>2336</v>
      </c>
      <c r="B416" s="1" t="s">
        <v>19</v>
      </c>
    </row>
    <row r="417" spans="1:2" x14ac:dyDescent="0.25">
      <c r="A417" s="1" t="s">
        <v>2336</v>
      </c>
      <c r="B417" s="1" t="s">
        <v>19</v>
      </c>
    </row>
    <row r="418" spans="1:2" x14ac:dyDescent="0.25">
      <c r="A418" s="1" t="s">
        <v>2358</v>
      </c>
      <c r="B418" s="1" t="s">
        <v>11</v>
      </c>
    </row>
    <row r="419" spans="1:2" x14ac:dyDescent="0.25">
      <c r="A419" s="1" t="s">
        <v>121</v>
      </c>
      <c r="B419" s="1" t="s">
        <v>4</v>
      </c>
    </row>
    <row r="420" spans="1:2" x14ac:dyDescent="0.25">
      <c r="A420" s="1" t="s">
        <v>121</v>
      </c>
      <c r="B420" s="1" t="s">
        <v>123</v>
      </c>
    </row>
    <row r="421" spans="1:2" x14ac:dyDescent="0.25">
      <c r="A421" s="1" t="s">
        <v>121</v>
      </c>
      <c r="B421" s="1" t="s">
        <v>123</v>
      </c>
    </row>
    <row r="422" spans="1:2" x14ac:dyDescent="0.25">
      <c r="A422" s="1" t="s">
        <v>121</v>
      </c>
      <c r="B422" s="1" t="s">
        <v>123</v>
      </c>
    </row>
    <row r="423" spans="1:2" x14ac:dyDescent="0.25">
      <c r="A423" s="1" t="s">
        <v>121</v>
      </c>
      <c r="B423" s="1" t="s">
        <v>123</v>
      </c>
    </row>
    <row r="424" spans="1:2" x14ac:dyDescent="0.25">
      <c r="A424" s="1" t="s">
        <v>121</v>
      </c>
      <c r="B424" s="1" t="s">
        <v>123</v>
      </c>
    </row>
    <row r="425" spans="1:2" x14ac:dyDescent="0.25">
      <c r="A425" s="1" t="s">
        <v>121</v>
      </c>
      <c r="B425" s="1" t="s">
        <v>123</v>
      </c>
    </row>
    <row r="426" spans="1:2" x14ac:dyDescent="0.25">
      <c r="A426" s="1" t="s">
        <v>121</v>
      </c>
      <c r="B426" s="1" t="s">
        <v>123</v>
      </c>
    </row>
    <row r="427" spans="1:2" x14ac:dyDescent="0.25">
      <c r="A427" s="1" t="s">
        <v>121</v>
      </c>
      <c r="B427" s="1" t="s">
        <v>123</v>
      </c>
    </row>
    <row r="428" spans="1:2" x14ac:dyDescent="0.25">
      <c r="A428" s="1" t="s">
        <v>121</v>
      </c>
      <c r="B428" s="1" t="s">
        <v>123</v>
      </c>
    </row>
    <row r="429" spans="1:2" x14ac:dyDescent="0.25">
      <c r="A429" s="1" t="s">
        <v>121</v>
      </c>
      <c r="B429" s="1" t="s">
        <v>123</v>
      </c>
    </row>
    <row r="430" spans="1:2" x14ac:dyDescent="0.25">
      <c r="A430" s="1" t="s">
        <v>630</v>
      </c>
      <c r="B430" s="1" t="s">
        <v>11</v>
      </c>
    </row>
    <row r="431" spans="1:2" x14ac:dyDescent="0.25">
      <c r="A431" s="1" t="s">
        <v>2363</v>
      </c>
      <c r="B431" s="1" t="s">
        <v>19</v>
      </c>
    </row>
    <row r="432" spans="1:2" x14ac:dyDescent="0.25">
      <c r="A432" s="1" t="s">
        <v>2363</v>
      </c>
      <c r="B432" s="1" t="s">
        <v>19</v>
      </c>
    </row>
    <row r="433" spans="1:2" x14ac:dyDescent="0.25">
      <c r="A433" s="1" t="s">
        <v>2363</v>
      </c>
      <c r="B433" s="1" t="s">
        <v>19</v>
      </c>
    </row>
    <row r="434" spans="1:2" x14ac:dyDescent="0.25">
      <c r="A434" s="1" t="s">
        <v>450</v>
      </c>
      <c r="B434" s="1" t="s">
        <v>19</v>
      </c>
    </row>
    <row r="435" spans="1:2" x14ac:dyDescent="0.25">
      <c r="A435" s="1" t="s">
        <v>450</v>
      </c>
      <c r="B435" s="1" t="s">
        <v>11</v>
      </c>
    </row>
    <row r="436" spans="1:2" x14ac:dyDescent="0.25">
      <c r="A436" s="1" t="s">
        <v>450</v>
      </c>
      <c r="B436" s="1" t="s">
        <v>11</v>
      </c>
    </row>
    <row r="437" spans="1:2" x14ac:dyDescent="0.25">
      <c r="A437" s="1" t="s">
        <v>450</v>
      </c>
      <c r="B437" s="1" t="s">
        <v>75</v>
      </c>
    </row>
    <row r="438" spans="1:2" x14ac:dyDescent="0.25">
      <c r="A438" s="1" t="s">
        <v>1461</v>
      </c>
      <c r="B438" s="1" t="s">
        <v>197</v>
      </c>
    </row>
    <row r="439" spans="1:2" x14ac:dyDescent="0.25">
      <c r="A439" s="1" t="s">
        <v>1461</v>
      </c>
      <c r="B439" s="1" t="s">
        <v>11</v>
      </c>
    </row>
    <row r="440" spans="1:2" x14ac:dyDescent="0.25">
      <c r="A440" s="1" t="s">
        <v>1461</v>
      </c>
      <c r="B440" s="1" t="s">
        <v>4</v>
      </c>
    </row>
    <row r="441" spans="1:2" x14ac:dyDescent="0.25">
      <c r="A441" s="1" t="s">
        <v>1461</v>
      </c>
      <c r="B441" s="1" t="s">
        <v>4</v>
      </c>
    </row>
    <row r="442" spans="1:2" x14ac:dyDescent="0.25">
      <c r="A442" s="1" t="s">
        <v>1461</v>
      </c>
      <c r="B442" s="1" t="s">
        <v>4</v>
      </c>
    </row>
    <row r="443" spans="1:2" x14ac:dyDescent="0.25">
      <c r="A443" s="1" t="s">
        <v>1461</v>
      </c>
      <c r="B443" s="1" t="s">
        <v>4</v>
      </c>
    </row>
    <row r="444" spans="1:2" x14ac:dyDescent="0.25">
      <c r="A444" s="1" t="s">
        <v>1461</v>
      </c>
      <c r="B444" s="1" t="s">
        <v>4</v>
      </c>
    </row>
    <row r="445" spans="1:2" x14ac:dyDescent="0.25">
      <c r="A445" s="1" t="s">
        <v>1461</v>
      </c>
      <c r="B445" s="1" t="s">
        <v>4</v>
      </c>
    </row>
    <row r="446" spans="1:2" x14ac:dyDescent="0.25">
      <c r="A446" s="1" t="s">
        <v>1461</v>
      </c>
      <c r="B446" s="1" t="s">
        <v>4</v>
      </c>
    </row>
    <row r="447" spans="1:2" x14ac:dyDescent="0.25">
      <c r="A447" s="1" t="s">
        <v>1461</v>
      </c>
      <c r="B447" s="1" t="s">
        <v>4</v>
      </c>
    </row>
    <row r="448" spans="1:2" x14ac:dyDescent="0.25">
      <c r="A448" s="1" t="s">
        <v>1461</v>
      </c>
      <c r="B448" s="1" t="s">
        <v>4</v>
      </c>
    </row>
    <row r="449" spans="1:2" x14ac:dyDescent="0.25">
      <c r="A449" s="1" t="s">
        <v>1461</v>
      </c>
      <c r="B449" s="1" t="s">
        <v>4</v>
      </c>
    </row>
    <row r="450" spans="1:2" x14ac:dyDescent="0.25">
      <c r="A450" s="1" t="s">
        <v>1461</v>
      </c>
      <c r="B450" s="1" t="s">
        <v>4</v>
      </c>
    </row>
    <row r="451" spans="1:2" x14ac:dyDescent="0.25">
      <c r="A451" s="1" t="s">
        <v>1461</v>
      </c>
      <c r="B451" s="1" t="s">
        <v>4</v>
      </c>
    </row>
    <row r="452" spans="1:2" x14ac:dyDescent="0.25">
      <c r="A452" s="1" t="s">
        <v>1461</v>
      </c>
      <c r="B452" s="1" t="s">
        <v>4</v>
      </c>
    </row>
    <row r="453" spans="1:2" x14ac:dyDescent="0.25">
      <c r="A453" s="1" t="s">
        <v>1461</v>
      </c>
      <c r="B453" s="1" t="s">
        <v>4</v>
      </c>
    </row>
    <row r="454" spans="1:2" x14ac:dyDescent="0.25">
      <c r="A454" s="1" t="s">
        <v>1461</v>
      </c>
      <c r="B454" s="1" t="s">
        <v>4</v>
      </c>
    </row>
    <row r="455" spans="1:2" x14ac:dyDescent="0.25">
      <c r="A455" s="1" t="s">
        <v>1461</v>
      </c>
      <c r="B455" s="1" t="s">
        <v>60</v>
      </c>
    </row>
    <row r="456" spans="1:2" x14ac:dyDescent="0.25">
      <c r="A456" s="1" t="s">
        <v>635</v>
      </c>
      <c r="B456" s="1" t="s">
        <v>123</v>
      </c>
    </row>
    <row r="457" spans="1:2" x14ac:dyDescent="0.25">
      <c r="A457" s="1" t="s">
        <v>639</v>
      </c>
      <c r="B457" s="1" t="s">
        <v>11</v>
      </c>
    </row>
    <row r="458" spans="1:2" x14ac:dyDescent="0.25">
      <c r="A458" s="1" t="s">
        <v>639</v>
      </c>
      <c r="B458" s="1" t="s">
        <v>11</v>
      </c>
    </row>
    <row r="459" spans="1:2" x14ac:dyDescent="0.25">
      <c r="A459" s="1" t="s">
        <v>639</v>
      </c>
      <c r="B459" s="1" t="s">
        <v>11</v>
      </c>
    </row>
    <row r="460" spans="1:2" x14ac:dyDescent="0.25">
      <c r="A460" s="1" t="s">
        <v>639</v>
      </c>
      <c r="B460" s="1" t="s">
        <v>11</v>
      </c>
    </row>
    <row r="461" spans="1:2" x14ac:dyDescent="0.25">
      <c r="A461" s="1" t="s">
        <v>639</v>
      </c>
      <c r="B461" s="1" t="s">
        <v>11</v>
      </c>
    </row>
    <row r="462" spans="1:2" x14ac:dyDescent="0.25">
      <c r="A462" s="1" t="s">
        <v>639</v>
      </c>
      <c r="B462" s="1" t="s">
        <v>11</v>
      </c>
    </row>
    <row r="463" spans="1:2" x14ac:dyDescent="0.25">
      <c r="A463" s="1" t="s">
        <v>1498</v>
      </c>
      <c r="B463" s="1" t="s">
        <v>19</v>
      </c>
    </row>
    <row r="464" spans="1:2" x14ac:dyDescent="0.25">
      <c r="A464" s="1" t="s">
        <v>1503</v>
      </c>
      <c r="B464" s="1" t="s">
        <v>19</v>
      </c>
    </row>
    <row r="465" spans="1:2" x14ac:dyDescent="0.25">
      <c r="A465" s="1" t="s">
        <v>1503</v>
      </c>
      <c r="B465" s="1" t="s">
        <v>19</v>
      </c>
    </row>
    <row r="466" spans="1:2" x14ac:dyDescent="0.25">
      <c r="A466" s="1" t="s">
        <v>458</v>
      </c>
      <c r="B466" s="1" t="s">
        <v>75</v>
      </c>
    </row>
    <row r="467" spans="1:2" x14ac:dyDescent="0.25">
      <c r="A467" s="1" t="s">
        <v>458</v>
      </c>
      <c r="B467" s="1" t="s">
        <v>75</v>
      </c>
    </row>
    <row r="468" spans="1:2" x14ac:dyDescent="0.25">
      <c r="A468" s="1" t="s">
        <v>649</v>
      </c>
      <c r="B468" s="1" t="s">
        <v>11</v>
      </c>
    </row>
    <row r="469" spans="1:2" x14ac:dyDescent="0.25">
      <c r="A469" s="1" t="s">
        <v>649</v>
      </c>
      <c r="B469" s="1" t="s">
        <v>11</v>
      </c>
    </row>
    <row r="470" spans="1:2" x14ac:dyDescent="0.25">
      <c r="A470" s="1" t="s">
        <v>649</v>
      </c>
      <c r="B470" s="1" t="s">
        <v>11</v>
      </c>
    </row>
    <row r="471" spans="1:2" x14ac:dyDescent="0.25">
      <c r="A471" s="1" t="s">
        <v>649</v>
      </c>
      <c r="B471" s="1" t="s">
        <v>11</v>
      </c>
    </row>
    <row r="472" spans="1:2" x14ac:dyDescent="0.25">
      <c r="A472" s="1" t="s">
        <v>2375</v>
      </c>
      <c r="B472" s="1" t="s">
        <v>4</v>
      </c>
    </row>
    <row r="473" spans="1:2" x14ac:dyDescent="0.25">
      <c r="A473" s="1" t="s">
        <v>1514</v>
      </c>
      <c r="B473" s="1" t="s">
        <v>11</v>
      </c>
    </row>
    <row r="474" spans="1:2" x14ac:dyDescent="0.25">
      <c r="A474" s="1" t="s">
        <v>2379</v>
      </c>
      <c r="B474" s="1" t="s">
        <v>19</v>
      </c>
    </row>
    <row r="475" spans="1:2" x14ac:dyDescent="0.25">
      <c r="A475" s="1" t="s">
        <v>2379</v>
      </c>
      <c r="B475" s="1" t="s">
        <v>19</v>
      </c>
    </row>
    <row r="476" spans="1:2" x14ac:dyDescent="0.25">
      <c r="A476" s="1" t="s">
        <v>2379</v>
      </c>
      <c r="B476" s="1" t="s">
        <v>19</v>
      </c>
    </row>
    <row r="477" spans="1:2" x14ac:dyDescent="0.25">
      <c r="A477" s="1" t="s">
        <v>2379</v>
      </c>
      <c r="B477" s="1" t="s">
        <v>19</v>
      </c>
    </row>
    <row r="478" spans="1:2" x14ac:dyDescent="0.25">
      <c r="A478" s="1" t="s">
        <v>2379</v>
      </c>
      <c r="B478" s="1" t="s">
        <v>19</v>
      </c>
    </row>
    <row r="479" spans="1:2" x14ac:dyDescent="0.25">
      <c r="A479" s="1" t="s">
        <v>2379</v>
      </c>
      <c r="B479" s="1" t="s">
        <v>19</v>
      </c>
    </row>
    <row r="480" spans="1:2" x14ac:dyDescent="0.25">
      <c r="A480" s="1" t="s">
        <v>2379</v>
      </c>
      <c r="B480" s="1" t="s">
        <v>11</v>
      </c>
    </row>
    <row r="481" spans="1:2" x14ac:dyDescent="0.25">
      <c r="A481" s="1" t="s">
        <v>2393</v>
      </c>
      <c r="B481" s="1" t="s">
        <v>11</v>
      </c>
    </row>
    <row r="482" spans="1:2" x14ac:dyDescent="0.25">
      <c r="A482" s="1" t="s">
        <v>2393</v>
      </c>
      <c r="B482" s="1" t="s">
        <v>11</v>
      </c>
    </row>
    <row r="483" spans="1:2" x14ac:dyDescent="0.25">
      <c r="A483" s="1" t="s">
        <v>2393</v>
      </c>
      <c r="B483" s="1" t="s">
        <v>11</v>
      </c>
    </row>
    <row r="484" spans="1:2" x14ac:dyDescent="0.25">
      <c r="A484" s="1" t="s">
        <v>2393</v>
      </c>
      <c r="B484" s="1" t="s">
        <v>11</v>
      </c>
    </row>
    <row r="485" spans="1:2" x14ac:dyDescent="0.25">
      <c r="A485" s="1" t="s">
        <v>2401</v>
      </c>
      <c r="B485" s="1" t="s">
        <v>11</v>
      </c>
    </row>
    <row r="486" spans="1:2" x14ac:dyDescent="0.25">
      <c r="A486" s="1" t="s">
        <v>2401</v>
      </c>
      <c r="B486" s="1" t="s">
        <v>11</v>
      </c>
    </row>
    <row r="487" spans="1:2" x14ac:dyDescent="0.25">
      <c r="A487" s="1" t="s">
        <v>2401</v>
      </c>
      <c r="B487" s="1" t="s">
        <v>11</v>
      </c>
    </row>
    <row r="488" spans="1:2" x14ac:dyDescent="0.25">
      <c r="A488" s="1" t="s">
        <v>2401</v>
      </c>
      <c r="B488" s="1" t="s">
        <v>60</v>
      </c>
    </row>
    <row r="489" spans="1:2" x14ac:dyDescent="0.25">
      <c r="A489" s="1" t="s">
        <v>655</v>
      </c>
      <c r="B489" s="1" t="s">
        <v>19</v>
      </c>
    </row>
    <row r="490" spans="1:2" x14ac:dyDescent="0.25">
      <c r="A490" s="1" t="s">
        <v>655</v>
      </c>
      <c r="B490" s="1" t="s">
        <v>11</v>
      </c>
    </row>
    <row r="491" spans="1:2" x14ac:dyDescent="0.25">
      <c r="A491" s="1" t="s">
        <v>857</v>
      </c>
      <c r="B491" s="1" t="s">
        <v>19</v>
      </c>
    </row>
    <row r="492" spans="1:2" x14ac:dyDescent="0.25">
      <c r="A492" s="1" t="s">
        <v>1522</v>
      </c>
      <c r="B492" s="1" t="s">
        <v>11</v>
      </c>
    </row>
    <row r="493" spans="1:2" x14ac:dyDescent="0.25">
      <c r="A493" s="1" t="s">
        <v>862</v>
      </c>
      <c r="B493" s="1" t="s">
        <v>11</v>
      </c>
    </row>
    <row r="494" spans="1:2" x14ac:dyDescent="0.25">
      <c r="A494" s="1" t="s">
        <v>862</v>
      </c>
      <c r="B494" s="1" t="s">
        <v>11</v>
      </c>
    </row>
    <row r="495" spans="1:2" x14ac:dyDescent="0.25">
      <c r="A495" s="1" t="s">
        <v>862</v>
      </c>
      <c r="B495" s="1" t="s">
        <v>11</v>
      </c>
    </row>
    <row r="496" spans="1:2" x14ac:dyDescent="0.25">
      <c r="A496" s="1" t="s">
        <v>862</v>
      </c>
      <c r="B496" s="1" t="s">
        <v>11</v>
      </c>
    </row>
    <row r="497" spans="1:2" x14ac:dyDescent="0.25">
      <c r="A497" s="1" t="s">
        <v>1527</v>
      </c>
      <c r="B497" s="1" t="s">
        <v>11</v>
      </c>
    </row>
    <row r="498" spans="1:2" x14ac:dyDescent="0.25">
      <c r="A498" s="1" t="s">
        <v>1527</v>
      </c>
      <c r="B498" s="1" t="s">
        <v>11</v>
      </c>
    </row>
    <row r="499" spans="1:2" x14ac:dyDescent="0.25">
      <c r="A499" s="1" t="s">
        <v>1527</v>
      </c>
      <c r="B499" s="1" t="s">
        <v>11</v>
      </c>
    </row>
    <row r="500" spans="1:2" x14ac:dyDescent="0.25">
      <c r="A500" s="1" t="s">
        <v>660</v>
      </c>
      <c r="B500" s="1" t="s">
        <v>19</v>
      </c>
    </row>
    <row r="501" spans="1:2" x14ac:dyDescent="0.25">
      <c r="A501" s="1" t="s">
        <v>660</v>
      </c>
      <c r="B501" s="1" t="s">
        <v>19</v>
      </c>
    </row>
    <row r="502" spans="1:2" x14ac:dyDescent="0.25">
      <c r="A502" s="1" t="s">
        <v>660</v>
      </c>
      <c r="B502" s="1" t="s">
        <v>19</v>
      </c>
    </row>
    <row r="503" spans="1:2" x14ac:dyDescent="0.25">
      <c r="A503" s="1" t="s">
        <v>660</v>
      </c>
      <c r="B503" s="1" t="s">
        <v>19</v>
      </c>
    </row>
    <row r="504" spans="1:2" x14ac:dyDescent="0.25">
      <c r="A504" s="1" t="s">
        <v>660</v>
      </c>
      <c r="B504" s="1" t="s">
        <v>19</v>
      </c>
    </row>
    <row r="505" spans="1:2" x14ac:dyDescent="0.25">
      <c r="A505" s="1" t="s">
        <v>660</v>
      </c>
      <c r="B505" s="1" t="s">
        <v>19</v>
      </c>
    </row>
    <row r="506" spans="1:2" x14ac:dyDescent="0.25">
      <c r="A506" s="1" t="s">
        <v>660</v>
      </c>
      <c r="B506" s="1" t="s">
        <v>19</v>
      </c>
    </row>
    <row r="507" spans="1:2" x14ac:dyDescent="0.25">
      <c r="A507" s="1" t="s">
        <v>660</v>
      </c>
      <c r="B507" s="1" t="s">
        <v>11</v>
      </c>
    </row>
    <row r="508" spans="1:2" x14ac:dyDescent="0.25">
      <c r="A508" s="1" t="s">
        <v>660</v>
      </c>
      <c r="B508" s="1" t="s">
        <v>11</v>
      </c>
    </row>
    <row r="509" spans="1:2" x14ac:dyDescent="0.25">
      <c r="A509" s="1" t="s">
        <v>660</v>
      </c>
      <c r="B509" s="1" t="s">
        <v>11</v>
      </c>
    </row>
    <row r="510" spans="1:2" x14ac:dyDescent="0.25">
      <c r="A510" s="1" t="s">
        <v>660</v>
      </c>
      <c r="B510" s="1" t="s">
        <v>11</v>
      </c>
    </row>
    <row r="511" spans="1:2" x14ac:dyDescent="0.25">
      <c r="A511" s="1" t="s">
        <v>2418</v>
      </c>
      <c r="B511" s="1" t="s">
        <v>11</v>
      </c>
    </row>
    <row r="512" spans="1:2" x14ac:dyDescent="0.25">
      <c r="A512" s="1" t="s">
        <v>667</v>
      </c>
      <c r="B512" s="1" t="s">
        <v>19</v>
      </c>
    </row>
    <row r="513" spans="1:2" x14ac:dyDescent="0.25">
      <c r="A513" s="1" t="s">
        <v>667</v>
      </c>
      <c r="B513" s="1" t="s">
        <v>19</v>
      </c>
    </row>
    <row r="514" spans="1:2" x14ac:dyDescent="0.25">
      <c r="A514" s="1" t="s">
        <v>126</v>
      </c>
      <c r="B514" s="1" t="s">
        <v>123</v>
      </c>
    </row>
    <row r="515" spans="1:2" x14ac:dyDescent="0.25">
      <c r="A515" s="1" t="s">
        <v>126</v>
      </c>
      <c r="B515" s="1" t="s">
        <v>123</v>
      </c>
    </row>
    <row r="516" spans="1:2" x14ac:dyDescent="0.25">
      <c r="A516" s="1" t="s">
        <v>126</v>
      </c>
      <c r="B516" s="1" t="s">
        <v>123</v>
      </c>
    </row>
    <row r="517" spans="1:2" x14ac:dyDescent="0.25">
      <c r="A517" s="1" t="s">
        <v>126</v>
      </c>
      <c r="B517" s="1" t="s">
        <v>123</v>
      </c>
    </row>
    <row r="518" spans="1:2" x14ac:dyDescent="0.25">
      <c r="A518" s="1" t="s">
        <v>126</v>
      </c>
      <c r="B518" s="1" t="s">
        <v>123</v>
      </c>
    </row>
    <row r="519" spans="1:2" x14ac:dyDescent="0.25">
      <c r="A519" s="1" t="s">
        <v>126</v>
      </c>
      <c r="B519" s="1" t="s">
        <v>123</v>
      </c>
    </row>
    <row r="520" spans="1:2" x14ac:dyDescent="0.25">
      <c r="A520" s="1" t="s">
        <v>2422</v>
      </c>
      <c r="B520" s="1" t="s">
        <v>19</v>
      </c>
    </row>
    <row r="521" spans="1:2" x14ac:dyDescent="0.25">
      <c r="A521" s="1" t="s">
        <v>2422</v>
      </c>
      <c r="B521" s="1" t="s">
        <v>19</v>
      </c>
    </row>
    <row r="522" spans="1:2" x14ac:dyDescent="0.25">
      <c r="A522" s="1" t="s">
        <v>2422</v>
      </c>
      <c r="B522" s="1" t="s">
        <v>11</v>
      </c>
    </row>
    <row r="523" spans="1:2" x14ac:dyDescent="0.25">
      <c r="A523" s="1" t="s">
        <v>2422</v>
      </c>
      <c r="B523" s="1" t="s">
        <v>11</v>
      </c>
    </row>
    <row r="524" spans="1:2" x14ac:dyDescent="0.25">
      <c r="A524" s="1" t="s">
        <v>134</v>
      </c>
      <c r="B524" s="1" t="s">
        <v>11</v>
      </c>
    </row>
    <row r="525" spans="1:2" x14ac:dyDescent="0.25">
      <c r="A525" s="1" t="s">
        <v>140</v>
      </c>
      <c r="B525" s="1" t="s">
        <v>75</v>
      </c>
    </row>
    <row r="526" spans="1:2" x14ac:dyDescent="0.25">
      <c r="A526" s="1" t="s">
        <v>145</v>
      </c>
      <c r="B526" s="1" t="s">
        <v>11</v>
      </c>
    </row>
    <row r="527" spans="1:2" x14ac:dyDescent="0.25">
      <c r="A527" s="1" t="s">
        <v>2437</v>
      </c>
      <c r="B527" s="1" t="s">
        <v>4</v>
      </c>
    </row>
    <row r="528" spans="1:2" x14ac:dyDescent="0.25">
      <c r="A528" s="1" t="s">
        <v>2437</v>
      </c>
      <c r="B528" s="1" t="s">
        <v>4</v>
      </c>
    </row>
    <row r="529" spans="1:2" x14ac:dyDescent="0.25">
      <c r="A529" s="1" t="s">
        <v>2437</v>
      </c>
      <c r="B529" s="1" t="s">
        <v>4</v>
      </c>
    </row>
    <row r="530" spans="1:2" x14ac:dyDescent="0.25">
      <c r="A530" s="1" t="s">
        <v>2437</v>
      </c>
      <c r="B530" s="1" t="s">
        <v>4</v>
      </c>
    </row>
    <row r="531" spans="1:2" x14ac:dyDescent="0.25">
      <c r="A531" s="1" t="s">
        <v>2437</v>
      </c>
      <c r="B531" s="1" t="s">
        <v>4</v>
      </c>
    </row>
    <row r="532" spans="1:2" x14ac:dyDescent="0.25">
      <c r="A532" s="1" t="s">
        <v>2437</v>
      </c>
      <c r="B532" s="1" t="s">
        <v>4</v>
      </c>
    </row>
    <row r="533" spans="1:2" x14ac:dyDescent="0.25">
      <c r="A533" s="1" t="s">
        <v>2437</v>
      </c>
      <c r="B533" s="1" t="s">
        <v>4</v>
      </c>
    </row>
    <row r="534" spans="1:2" x14ac:dyDescent="0.25">
      <c r="A534" s="1" t="s">
        <v>2437</v>
      </c>
      <c r="B534" s="1" t="s">
        <v>4</v>
      </c>
    </row>
    <row r="535" spans="1:2" x14ac:dyDescent="0.25">
      <c r="A535" s="1" t="s">
        <v>2437</v>
      </c>
      <c r="B535" s="1" t="s">
        <v>4</v>
      </c>
    </row>
    <row r="536" spans="1:2" x14ac:dyDescent="0.25">
      <c r="A536" s="1" t="s">
        <v>2437</v>
      </c>
      <c r="B536" s="1" t="s">
        <v>4</v>
      </c>
    </row>
    <row r="537" spans="1:2" x14ac:dyDescent="0.25">
      <c r="A537" s="1" t="s">
        <v>2437</v>
      </c>
      <c r="B537" s="1" t="s">
        <v>4</v>
      </c>
    </row>
    <row r="538" spans="1:2" x14ac:dyDescent="0.25">
      <c r="A538" s="1" t="s">
        <v>2437</v>
      </c>
      <c r="B538" s="1" t="s">
        <v>4</v>
      </c>
    </row>
    <row r="539" spans="1:2" x14ac:dyDescent="0.25">
      <c r="A539" s="1" t="s">
        <v>2437</v>
      </c>
      <c r="B539" s="1" t="s">
        <v>4</v>
      </c>
    </row>
    <row r="540" spans="1:2" x14ac:dyDescent="0.25">
      <c r="A540" s="1" t="s">
        <v>2437</v>
      </c>
      <c r="B540" s="1" t="s">
        <v>4</v>
      </c>
    </row>
    <row r="541" spans="1:2" x14ac:dyDescent="0.25">
      <c r="A541" s="1" t="s">
        <v>2437</v>
      </c>
      <c r="B541" s="1" t="s">
        <v>4</v>
      </c>
    </row>
    <row r="542" spans="1:2" x14ac:dyDescent="0.25">
      <c r="A542" s="1" t="s">
        <v>2437</v>
      </c>
      <c r="B542" s="1" t="s">
        <v>4</v>
      </c>
    </row>
    <row r="543" spans="1:2" x14ac:dyDescent="0.25">
      <c r="A543" s="1" t="s">
        <v>2437</v>
      </c>
      <c r="B543" s="1" t="s">
        <v>4</v>
      </c>
    </row>
    <row r="544" spans="1:2" x14ac:dyDescent="0.25">
      <c r="A544" s="1" t="s">
        <v>2437</v>
      </c>
      <c r="B544" s="1" t="s">
        <v>4</v>
      </c>
    </row>
    <row r="545" spans="1:2" x14ac:dyDescent="0.25">
      <c r="A545" s="1" t="s">
        <v>2437</v>
      </c>
      <c r="B545" s="1" t="s">
        <v>4</v>
      </c>
    </row>
    <row r="546" spans="1:2" x14ac:dyDescent="0.25">
      <c r="A546" s="1" t="s">
        <v>2437</v>
      </c>
      <c r="B546" s="1" t="s">
        <v>4</v>
      </c>
    </row>
    <row r="547" spans="1:2" x14ac:dyDescent="0.25">
      <c r="A547" s="1" t="s">
        <v>2437</v>
      </c>
      <c r="B547" s="1" t="s">
        <v>4</v>
      </c>
    </row>
    <row r="548" spans="1:2" x14ac:dyDescent="0.25">
      <c r="A548" s="1" t="s">
        <v>2437</v>
      </c>
      <c r="B548" s="1" t="s">
        <v>4</v>
      </c>
    </row>
    <row r="549" spans="1:2" x14ac:dyDescent="0.25">
      <c r="A549" s="1" t="s">
        <v>2437</v>
      </c>
      <c r="B549" s="1" t="s">
        <v>4</v>
      </c>
    </row>
    <row r="550" spans="1:2" x14ac:dyDescent="0.25">
      <c r="A550" s="1" t="s">
        <v>2437</v>
      </c>
      <c r="B550" s="1" t="s">
        <v>4</v>
      </c>
    </row>
    <row r="551" spans="1:2" x14ac:dyDescent="0.25">
      <c r="A551" s="1" t="s">
        <v>2437</v>
      </c>
      <c r="B551" s="1" t="s">
        <v>4</v>
      </c>
    </row>
    <row r="552" spans="1:2" x14ac:dyDescent="0.25">
      <c r="A552" s="1" t="s">
        <v>2437</v>
      </c>
      <c r="B552" s="1" t="s">
        <v>4</v>
      </c>
    </row>
    <row r="553" spans="1:2" x14ac:dyDescent="0.25">
      <c r="A553" s="1" t="s">
        <v>2437</v>
      </c>
      <c r="B553" s="1" t="s">
        <v>4</v>
      </c>
    </row>
    <row r="554" spans="1:2" x14ac:dyDescent="0.25">
      <c r="A554" s="1" t="s">
        <v>2474</v>
      </c>
      <c r="B554" s="1" t="s">
        <v>19</v>
      </c>
    </row>
    <row r="555" spans="1:2" x14ac:dyDescent="0.25">
      <c r="A555" s="1" t="s">
        <v>866</v>
      </c>
      <c r="B555" s="1" t="s">
        <v>11</v>
      </c>
    </row>
    <row r="556" spans="1:2" x14ac:dyDescent="0.25">
      <c r="A556" s="1" t="s">
        <v>1557</v>
      </c>
      <c r="B556" s="1" t="s">
        <v>19</v>
      </c>
    </row>
    <row r="557" spans="1:2" x14ac:dyDescent="0.25">
      <c r="A557" s="1" t="s">
        <v>1557</v>
      </c>
      <c r="B557" s="1" t="s">
        <v>19</v>
      </c>
    </row>
    <row r="558" spans="1:2" x14ac:dyDescent="0.25">
      <c r="A558" s="1" t="s">
        <v>1557</v>
      </c>
      <c r="B558" s="1" t="s">
        <v>19</v>
      </c>
    </row>
    <row r="559" spans="1:2" x14ac:dyDescent="0.25">
      <c r="A559" s="1" t="s">
        <v>1557</v>
      </c>
      <c r="B559" s="1" t="s">
        <v>19</v>
      </c>
    </row>
    <row r="560" spans="1:2" x14ac:dyDescent="0.25">
      <c r="A560" s="1" t="s">
        <v>1557</v>
      </c>
      <c r="B560" s="1" t="s">
        <v>19</v>
      </c>
    </row>
    <row r="561" spans="1:2" x14ac:dyDescent="0.25">
      <c r="A561" s="1" t="s">
        <v>1557</v>
      </c>
      <c r="B561" s="1" t="s">
        <v>11</v>
      </c>
    </row>
    <row r="562" spans="1:2" x14ac:dyDescent="0.25">
      <c r="A562" s="1" t="s">
        <v>1557</v>
      </c>
      <c r="B562" s="1" t="s">
        <v>11</v>
      </c>
    </row>
    <row r="563" spans="1:2" x14ac:dyDescent="0.25">
      <c r="A563" s="1" t="s">
        <v>1557</v>
      </c>
      <c r="B563" s="1" t="s">
        <v>11</v>
      </c>
    </row>
    <row r="564" spans="1:2" x14ac:dyDescent="0.25">
      <c r="A564" s="1" t="s">
        <v>1557</v>
      </c>
      <c r="B564" s="1" t="s">
        <v>11</v>
      </c>
    </row>
    <row r="565" spans="1:2" x14ac:dyDescent="0.25">
      <c r="A565" s="1" t="s">
        <v>1557</v>
      </c>
      <c r="B565" s="1" t="s">
        <v>11</v>
      </c>
    </row>
    <row r="566" spans="1:2" x14ac:dyDescent="0.25">
      <c r="A566" s="1" t="s">
        <v>1557</v>
      </c>
      <c r="B566" s="1" t="s">
        <v>11</v>
      </c>
    </row>
    <row r="567" spans="1:2" x14ac:dyDescent="0.25">
      <c r="A567" s="1" t="s">
        <v>2478</v>
      </c>
      <c r="B567" s="1" t="s">
        <v>19</v>
      </c>
    </row>
    <row r="568" spans="1:2" x14ac:dyDescent="0.25">
      <c r="A568" s="1" t="s">
        <v>2478</v>
      </c>
      <c r="B568" s="1" t="s">
        <v>19</v>
      </c>
    </row>
    <row r="569" spans="1:2" x14ac:dyDescent="0.25">
      <c r="A569" s="1" t="s">
        <v>871</v>
      </c>
      <c r="B569" s="1" t="s">
        <v>11</v>
      </c>
    </row>
    <row r="570" spans="1:2" x14ac:dyDescent="0.25">
      <c r="A570" s="1" t="s">
        <v>871</v>
      </c>
      <c r="B570" s="1" t="s">
        <v>11</v>
      </c>
    </row>
    <row r="571" spans="1:2" x14ac:dyDescent="0.25">
      <c r="A571" s="1" t="s">
        <v>871</v>
      </c>
      <c r="B571" s="1" t="s">
        <v>11</v>
      </c>
    </row>
    <row r="572" spans="1:2" x14ac:dyDescent="0.25">
      <c r="A572" s="1" t="s">
        <v>871</v>
      </c>
      <c r="B572" s="1" t="s">
        <v>11</v>
      </c>
    </row>
    <row r="573" spans="1:2" x14ac:dyDescent="0.25">
      <c r="A573" s="1" t="s">
        <v>871</v>
      </c>
      <c r="B573" s="1" t="s">
        <v>11</v>
      </c>
    </row>
    <row r="574" spans="1:2" x14ac:dyDescent="0.25">
      <c r="A574" s="1" t="s">
        <v>871</v>
      </c>
      <c r="B574" s="1" t="s">
        <v>11</v>
      </c>
    </row>
    <row r="575" spans="1:2" x14ac:dyDescent="0.25">
      <c r="A575" s="1" t="s">
        <v>871</v>
      </c>
      <c r="B575" s="1" t="s">
        <v>11</v>
      </c>
    </row>
    <row r="576" spans="1:2" x14ac:dyDescent="0.25">
      <c r="A576" s="1" t="s">
        <v>871</v>
      </c>
      <c r="B576" s="1" t="s">
        <v>11</v>
      </c>
    </row>
    <row r="577" spans="1:2" x14ac:dyDescent="0.25">
      <c r="A577" s="1" t="s">
        <v>150</v>
      </c>
      <c r="B577" s="1" t="s">
        <v>19</v>
      </c>
    </row>
    <row r="578" spans="1:2" x14ac:dyDescent="0.25">
      <c r="A578" s="1" t="s">
        <v>150</v>
      </c>
      <c r="B578" s="1" t="s">
        <v>19</v>
      </c>
    </row>
    <row r="579" spans="1:2" x14ac:dyDescent="0.25">
      <c r="A579" s="1" t="s">
        <v>150</v>
      </c>
      <c r="B579" s="1" t="s">
        <v>19</v>
      </c>
    </row>
    <row r="580" spans="1:2" x14ac:dyDescent="0.25">
      <c r="A580" s="1" t="s">
        <v>150</v>
      </c>
      <c r="B580" s="1" t="s">
        <v>19</v>
      </c>
    </row>
    <row r="581" spans="1:2" x14ac:dyDescent="0.25">
      <c r="A581" s="1" t="s">
        <v>150</v>
      </c>
      <c r="B581" s="1" t="s">
        <v>19</v>
      </c>
    </row>
    <row r="582" spans="1:2" x14ac:dyDescent="0.25">
      <c r="A582" s="1" t="s">
        <v>150</v>
      </c>
      <c r="B582" s="1" t="s">
        <v>19</v>
      </c>
    </row>
    <row r="583" spans="1:2" x14ac:dyDescent="0.25">
      <c r="A583" s="1" t="s">
        <v>150</v>
      </c>
      <c r="B583" s="1" t="s">
        <v>75</v>
      </c>
    </row>
    <row r="584" spans="1:2" x14ac:dyDescent="0.25">
      <c r="A584" s="1" t="s">
        <v>150</v>
      </c>
      <c r="B584" s="1" t="s">
        <v>75</v>
      </c>
    </row>
    <row r="585" spans="1:2" x14ac:dyDescent="0.25">
      <c r="A585" s="1" t="s">
        <v>150</v>
      </c>
      <c r="B585" s="1" t="s">
        <v>75</v>
      </c>
    </row>
    <row r="586" spans="1:2" x14ac:dyDescent="0.25">
      <c r="A586" s="1" t="s">
        <v>150</v>
      </c>
      <c r="B586" s="1" t="s">
        <v>75</v>
      </c>
    </row>
    <row r="587" spans="1:2" x14ac:dyDescent="0.25">
      <c r="A587" s="1" t="s">
        <v>150</v>
      </c>
      <c r="B587" s="1" t="s">
        <v>75</v>
      </c>
    </row>
    <row r="588" spans="1:2" x14ac:dyDescent="0.25">
      <c r="A588" s="1" t="s">
        <v>150</v>
      </c>
      <c r="B588" s="1" t="s">
        <v>75</v>
      </c>
    </row>
    <row r="589" spans="1:2" x14ac:dyDescent="0.25">
      <c r="A589" s="1" t="s">
        <v>150</v>
      </c>
      <c r="B589" s="1" t="s">
        <v>75</v>
      </c>
    </row>
    <row r="590" spans="1:2" x14ac:dyDescent="0.25">
      <c r="A590" s="1" t="s">
        <v>150</v>
      </c>
      <c r="B590" s="1" t="s">
        <v>440</v>
      </c>
    </row>
    <row r="591" spans="1:2" x14ac:dyDescent="0.25">
      <c r="A591" s="1" t="s">
        <v>150</v>
      </c>
      <c r="B591" s="1" t="s">
        <v>440</v>
      </c>
    </row>
    <row r="592" spans="1:2" x14ac:dyDescent="0.25">
      <c r="A592" s="1" t="s">
        <v>150</v>
      </c>
      <c r="B592" s="1" t="s">
        <v>440</v>
      </c>
    </row>
    <row r="593" spans="1:2" x14ac:dyDescent="0.25">
      <c r="A593" s="1" t="s">
        <v>2503</v>
      </c>
      <c r="B593" s="1" t="s">
        <v>19</v>
      </c>
    </row>
    <row r="594" spans="1:2" x14ac:dyDescent="0.25">
      <c r="A594" s="1" t="s">
        <v>2503</v>
      </c>
      <c r="B594" s="1" t="s">
        <v>19</v>
      </c>
    </row>
    <row r="595" spans="1:2" x14ac:dyDescent="0.25">
      <c r="A595" s="1" t="s">
        <v>1607</v>
      </c>
      <c r="B595" s="1" t="s">
        <v>19</v>
      </c>
    </row>
    <row r="596" spans="1:2" x14ac:dyDescent="0.25">
      <c r="A596" s="1" t="s">
        <v>1607</v>
      </c>
      <c r="B596" s="1" t="s">
        <v>19</v>
      </c>
    </row>
    <row r="597" spans="1:2" x14ac:dyDescent="0.25">
      <c r="A597" s="1" t="s">
        <v>1607</v>
      </c>
      <c r="B597" s="1" t="s">
        <v>19</v>
      </c>
    </row>
    <row r="598" spans="1:2" x14ac:dyDescent="0.25">
      <c r="A598" s="1" t="s">
        <v>1607</v>
      </c>
      <c r="B598" s="1" t="s">
        <v>19</v>
      </c>
    </row>
    <row r="599" spans="1:2" x14ac:dyDescent="0.25">
      <c r="A599" s="1" t="s">
        <v>1607</v>
      </c>
      <c r="B599" s="1" t="s">
        <v>19</v>
      </c>
    </row>
    <row r="600" spans="1:2" x14ac:dyDescent="0.25">
      <c r="A600" s="1" t="s">
        <v>1607</v>
      </c>
      <c r="B600" s="1" t="s">
        <v>19</v>
      </c>
    </row>
    <row r="601" spans="1:2" x14ac:dyDescent="0.25">
      <c r="A601" s="1" t="s">
        <v>1607</v>
      </c>
      <c r="B601" s="1" t="s">
        <v>19</v>
      </c>
    </row>
    <row r="602" spans="1:2" x14ac:dyDescent="0.25">
      <c r="A602" s="1" t="s">
        <v>1607</v>
      </c>
      <c r="B602" s="1" t="s">
        <v>11</v>
      </c>
    </row>
    <row r="603" spans="1:2" x14ac:dyDescent="0.25">
      <c r="A603" s="1" t="s">
        <v>1607</v>
      </c>
      <c r="B603" s="1" t="s">
        <v>11</v>
      </c>
    </row>
    <row r="604" spans="1:2" x14ac:dyDescent="0.25">
      <c r="A604" s="1" t="s">
        <v>1607</v>
      </c>
      <c r="B604" s="1" t="s">
        <v>11</v>
      </c>
    </row>
    <row r="605" spans="1:2" x14ac:dyDescent="0.25">
      <c r="A605" s="1" t="s">
        <v>1607</v>
      </c>
      <c r="B605" s="1" t="s">
        <v>11</v>
      </c>
    </row>
    <row r="606" spans="1:2" x14ac:dyDescent="0.25">
      <c r="A606" s="1" t="s">
        <v>1607</v>
      </c>
      <c r="B606" s="1" t="s">
        <v>11</v>
      </c>
    </row>
    <row r="607" spans="1:2" x14ac:dyDescent="0.25">
      <c r="A607" s="1" t="s">
        <v>1644</v>
      </c>
      <c r="B607" s="1" t="s">
        <v>19</v>
      </c>
    </row>
    <row r="608" spans="1:2" x14ac:dyDescent="0.25">
      <c r="A608" s="1" t="s">
        <v>1644</v>
      </c>
      <c r="B608" s="1" t="s">
        <v>19</v>
      </c>
    </row>
    <row r="609" spans="1:2" x14ac:dyDescent="0.25">
      <c r="A609" s="1" t="s">
        <v>1644</v>
      </c>
      <c r="B609" s="1" t="s">
        <v>19</v>
      </c>
    </row>
    <row r="610" spans="1:2" x14ac:dyDescent="0.25">
      <c r="A610" s="1" t="s">
        <v>1644</v>
      </c>
      <c r="B610" s="1" t="s">
        <v>19</v>
      </c>
    </row>
    <row r="611" spans="1:2" x14ac:dyDescent="0.25">
      <c r="A611" s="1" t="s">
        <v>1644</v>
      </c>
      <c r="B611" s="1" t="s">
        <v>19</v>
      </c>
    </row>
    <row r="612" spans="1:2" x14ac:dyDescent="0.25">
      <c r="A612" s="1" t="s">
        <v>1644</v>
      </c>
      <c r="B612" s="1" t="s">
        <v>19</v>
      </c>
    </row>
    <row r="613" spans="1:2" x14ac:dyDescent="0.25">
      <c r="A613" s="1" t="s">
        <v>1644</v>
      </c>
      <c r="B613" s="1" t="s">
        <v>19</v>
      </c>
    </row>
    <row r="614" spans="1:2" x14ac:dyDescent="0.25">
      <c r="A614" s="1" t="s">
        <v>1644</v>
      </c>
      <c r="B614" s="1" t="s">
        <v>19</v>
      </c>
    </row>
    <row r="615" spans="1:2" x14ac:dyDescent="0.25">
      <c r="A615" s="1" t="s">
        <v>1644</v>
      </c>
      <c r="B615" s="1" t="s">
        <v>19</v>
      </c>
    </row>
    <row r="616" spans="1:2" x14ac:dyDescent="0.25">
      <c r="A616" s="1" t="s">
        <v>676</v>
      </c>
      <c r="B616" s="1" t="s">
        <v>304</v>
      </c>
    </row>
    <row r="617" spans="1:2" x14ac:dyDescent="0.25">
      <c r="A617" s="1" t="s">
        <v>2509</v>
      </c>
      <c r="B617" s="1" t="s">
        <v>11</v>
      </c>
    </row>
    <row r="618" spans="1:2" x14ac:dyDescent="0.25">
      <c r="A618" s="1" t="s">
        <v>466</v>
      </c>
      <c r="B618" s="1" t="s">
        <v>19</v>
      </c>
    </row>
    <row r="619" spans="1:2" x14ac:dyDescent="0.25">
      <c r="A619" s="1" t="s">
        <v>466</v>
      </c>
      <c r="B619" s="1" t="s">
        <v>19</v>
      </c>
    </row>
    <row r="620" spans="1:2" x14ac:dyDescent="0.25">
      <c r="A620" s="1" t="s">
        <v>466</v>
      </c>
      <c r="B620" s="1" t="s">
        <v>19</v>
      </c>
    </row>
    <row r="621" spans="1:2" x14ac:dyDescent="0.25">
      <c r="A621" s="1" t="s">
        <v>466</v>
      </c>
      <c r="B621" s="1" t="s">
        <v>19</v>
      </c>
    </row>
    <row r="622" spans="1:2" x14ac:dyDescent="0.25">
      <c r="A622" s="1" t="s">
        <v>466</v>
      </c>
      <c r="B622" s="1" t="s">
        <v>19</v>
      </c>
    </row>
    <row r="623" spans="1:2" x14ac:dyDescent="0.25">
      <c r="A623" s="1" t="s">
        <v>466</v>
      </c>
      <c r="B623" s="1" t="s">
        <v>11</v>
      </c>
    </row>
    <row r="624" spans="1:2" x14ac:dyDescent="0.25">
      <c r="A624" s="1" t="s">
        <v>466</v>
      </c>
      <c r="B624" s="1" t="s">
        <v>11</v>
      </c>
    </row>
    <row r="625" spans="1:2" x14ac:dyDescent="0.25">
      <c r="A625" s="1" t="s">
        <v>466</v>
      </c>
      <c r="B625" s="1" t="s">
        <v>75</v>
      </c>
    </row>
    <row r="626" spans="1:2" x14ac:dyDescent="0.25">
      <c r="A626" s="1" t="s">
        <v>466</v>
      </c>
      <c r="B626" s="1" t="s">
        <v>75</v>
      </c>
    </row>
    <row r="627" spans="1:2" x14ac:dyDescent="0.25">
      <c r="A627" s="1" t="s">
        <v>680</v>
      </c>
      <c r="B627" s="1" t="s">
        <v>123</v>
      </c>
    </row>
    <row r="628" spans="1:2" x14ac:dyDescent="0.25">
      <c r="A628" s="1" t="s">
        <v>680</v>
      </c>
      <c r="B628" s="1" t="s">
        <v>123</v>
      </c>
    </row>
    <row r="629" spans="1:2" x14ac:dyDescent="0.25">
      <c r="A629" s="1" t="s">
        <v>686</v>
      </c>
      <c r="B629" s="1" t="s">
        <v>11</v>
      </c>
    </row>
    <row r="630" spans="1:2" x14ac:dyDescent="0.25">
      <c r="A630" s="1" t="s">
        <v>686</v>
      </c>
      <c r="B630" s="1" t="s">
        <v>11</v>
      </c>
    </row>
    <row r="631" spans="1:2" x14ac:dyDescent="0.25">
      <c r="A631" s="1" t="s">
        <v>686</v>
      </c>
      <c r="B631" s="1" t="s">
        <v>304</v>
      </c>
    </row>
    <row r="632" spans="1:2" x14ac:dyDescent="0.25">
      <c r="A632" s="1" t="s">
        <v>161</v>
      </c>
      <c r="B632" s="1" t="s">
        <v>19</v>
      </c>
    </row>
    <row r="633" spans="1:2" x14ac:dyDescent="0.25">
      <c r="A633" s="1" t="s">
        <v>161</v>
      </c>
      <c r="B633" s="1" t="s">
        <v>19</v>
      </c>
    </row>
    <row r="634" spans="1:2" x14ac:dyDescent="0.25">
      <c r="A634" s="1" t="s">
        <v>161</v>
      </c>
      <c r="B634" s="1" t="s">
        <v>19</v>
      </c>
    </row>
    <row r="635" spans="1:2" x14ac:dyDescent="0.25">
      <c r="A635" s="1" t="s">
        <v>161</v>
      </c>
      <c r="B635" s="1" t="s">
        <v>19</v>
      </c>
    </row>
    <row r="636" spans="1:2" x14ac:dyDescent="0.25">
      <c r="A636" s="1" t="s">
        <v>161</v>
      </c>
      <c r="B636" s="1" t="s">
        <v>19</v>
      </c>
    </row>
    <row r="637" spans="1:2" x14ac:dyDescent="0.25">
      <c r="A637" s="1" t="s">
        <v>161</v>
      </c>
      <c r="B637" s="1" t="s">
        <v>11</v>
      </c>
    </row>
    <row r="638" spans="1:2" x14ac:dyDescent="0.25">
      <c r="A638" s="1" t="s">
        <v>876</v>
      </c>
      <c r="B638" s="1" t="s">
        <v>11</v>
      </c>
    </row>
    <row r="639" spans="1:2" x14ac:dyDescent="0.25">
      <c r="A639" s="1" t="s">
        <v>876</v>
      </c>
      <c r="B639" s="1" t="s">
        <v>11</v>
      </c>
    </row>
    <row r="640" spans="1:2" x14ac:dyDescent="0.25">
      <c r="A640" s="1" t="s">
        <v>173</v>
      </c>
      <c r="B640" s="1" t="s">
        <v>11</v>
      </c>
    </row>
    <row r="641" spans="1:2" x14ac:dyDescent="0.25">
      <c r="A641" s="1" t="s">
        <v>173</v>
      </c>
      <c r="B641" s="1" t="s">
        <v>11</v>
      </c>
    </row>
    <row r="642" spans="1:2" x14ac:dyDescent="0.25">
      <c r="A642" s="1" t="s">
        <v>173</v>
      </c>
      <c r="B642" s="1" t="s">
        <v>11</v>
      </c>
    </row>
    <row r="643" spans="1:2" x14ac:dyDescent="0.25">
      <c r="A643" s="1" t="s">
        <v>173</v>
      </c>
      <c r="B643" s="1" t="s">
        <v>11</v>
      </c>
    </row>
    <row r="644" spans="1:2" x14ac:dyDescent="0.25">
      <c r="A644" s="1" t="s">
        <v>173</v>
      </c>
      <c r="B644" s="1" t="s">
        <v>75</v>
      </c>
    </row>
    <row r="645" spans="1:2" x14ac:dyDescent="0.25">
      <c r="A645" s="1" t="s">
        <v>173</v>
      </c>
      <c r="B645" s="1" t="s">
        <v>75</v>
      </c>
    </row>
    <row r="646" spans="1:2" x14ac:dyDescent="0.25">
      <c r="A646" s="1" t="s">
        <v>173</v>
      </c>
      <c r="B646" s="1" t="s">
        <v>75</v>
      </c>
    </row>
    <row r="647" spans="1:2" x14ac:dyDescent="0.25">
      <c r="A647" s="1" t="s">
        <v>173</v>
      </c>
      <c r="B647" s="1" t="s">
        <v>60</v>
      </c>
    </row>
    <row r="648" spans="1:2" x14ac:dyDescent="0.25">
      <c r="A648" s="1" t="s">
        <v>885</v>
      </c>
      <c r="B648" s="1" t="s">
        <v>304</v>
      </c>
    </row>
    <row r="649" spans="1:2" x14ac:dyDescent="0.25">
      <c r="A649" s="1" t="s">
        <v>189</v>
      </c>
      <c r="B649" s="1" t="s">
        <v>19</v>
      </c>
    </row>
    <row r="650" spans="1:2" x14ac:dyDescent="0.25">
      <c r="A650" s="1" t="s">
        <v>189</v>
      </c>
      <c r="B650" s="1" t="s">
        <v>19</v>
      </c>
    </row>
    <row r="651" spans="1:2" x14ac:dyDescent="0.25">
      <c r="A651" s="1" t="s">
        <v>189</v>
      </c>
      <c r="B651" s="1" t="s">
        <v>11</v>
      </c>
    </row>
    <row r="652" spans="1:2" x14ac:dyDescent="0.25">
      <c r="A652" s="1" t="s">
        <v>189</v>
      </c>
      <c r="B652" s="1" t="s">
        <v>11</v>
      </c>
    </row>
    <row r="653" spans="1:2" x14ac:dyDescent="0.25">
      <c r="A653" s="1" t="s">
        <v>189</v>
      </c>
      <c r="B653" s="1" t="s">
        <v>11</v>
      </c>
    </row>
    <row r="654" spans="1:2" x14ac:dyDescent="0.25">
      <c r="A654" s="1" t="s">
        <v>189</v>
      </c>
      <c r="B654" s="1" t="s">
        <v>11</v>
      </c>
    </row>
    <row r="655" spans="1:2" x14ac:dyDescent="0.25">
      <c r="A655" s="1" t="s">
        <v>189</v>
      </c>
      <c r="B655" s="1" t="s">
        <v>11</v>
      </c>
    </row>
    <row r="656" spans="1:2" x14ac:dyDescent="0.25">
      <c r="A656" s="1" t="s">
        <v>698</v>
      </c>
      <c r="B656" s="1" t="s">
        <v>19</v>
      </c>
    </row>
    <row r="657" spans="1:2" x14ac:dyDescent="0.25">
      <c r="A657" s="1" t="s">
        <v>698</v>
      </c>
      <c r="B657" s="1" t="s">
        <v>11</v>
      </c>
    </row>
    <row r="658" spans="1:2" x14ac:dyDescent="0.25">
      <c r="A658" s="1" t="s">
        <v>889</v>
      </c>
      <c r="B658" s="1" t="s">
        <v>19</v>
      </c>
    </row>
    <row r="659" spans="1:2" x14ac:dyDescent="0.25">
      <c r="A659" s="1" t="s">
        <v>889</v>
      </c>
      <c r="B659" s="1" t="s">
        <v>60</v>
      </c>
    </row>
    <row r="660" spans="1:2" x14ac:dyDescent="0.25">
      <c r="A660" s="1" t="s">
        <v>1685</v>
      </c>
      <c r="B660" s="1" t="s">
        <v>4</v>
      </c>
    </row>
    <row r="661" spans="1:2" x14ac:dyDescent="0.25">
      <c r="A661" s="1" t="s">
        <v>1685</v>
      </c>
      <c r="B661" s="1" t="s">
        <v>123</v>
      </c>
    </row>
    <row r="662" spans="1:2" x14ac:dyDescent="0.25">
      <c r="A662" s="1" t="s">
        <v>1693</v>
      </c>
      <c r="B662" s="1" t="s">
        <v>11</v>
      </c>
    </row>
    <row r="663" spans="1:2" x14ac:dyDescent="0.25">
      <c r="A663" s="1" t="s">
        <v>893</v>
      </c>
      <c r="B663" s="1" t="s">
        <v>19</v>
      </c>
    </row>
    <row r="664" spans="1:2" x14ac:dyDescent="0.25">
      <c r="A664" s="1" t="s">
        <v>893</v>
      </c>
      <c r="B664" s="1" t="s">
        <v>11</v>
      </c>
    </row>
    <row r="665" spans="1:2" x14ac:dyDescent="0.25">
      <c r="A665" s="1" t="s">
        <v>893</v>
      </c>
      <c r="B665" s="1" t="s">
        <v>4</v>
      </c>
    </row>
    <row r="666" spans="1:2" x14ac:dyDescent="0.25">
      <c r="A666" s="1" t="s">
        <v>701</v>
      </c>
      <c r="B666" s="1" t="s">
        <v>11</v>
      </c>
    </row>
    <row r="667" spans="1:2" x14ac:dyDescent="0.25">
      <c r="A667" s="1" t="s">
        <v>2541</v>
      </c>
      <c r="B667" s="1" t="s">
        <v>11</v>
      </c>
    </row>
    <row r="668" spans="1:2" x14ac:dyDescent="0.25">
      <c r="A668" s="1" t="s">
        <v>2541</v>
      </c>
      <c r="B668" s="1" t="s">
        <v>11</v>
      </c>
    </row>
    <row r="669" spans="1:2" x14ac:dyDescent="0.25">
      <c r="A669" s="1" t="s">
        <v>2541</v>
      </c>
      <c r="B669" s="1" t="s">
        <v>11</v>
      </c>
    </row>
    <row r="670" spans="1:2" x14ac:dyDescent="0.25">
      <c r="A670" s="1" t="s">
        <v>2541</v>
      </c>
      <c r="B670" s="1" t="s">
        <v>11</v>
      </c>
    </row>
    <row r="671" spans="1:2" x14ac:dyDescent="0.25">
      <c r="A671" s="1" t="s">
        <v>2541</v>
      </c>
      <c r="B671" s="1" t="s">
        <v>11</v>
      </c>
    </row>
    <row r="672" spans="1:2" x14ac:dyDescent="0.25">
      <c r="A672" s="1" t="s">
        <v>2541</v>
      </c>
      <c r="B672" s="1" t="s">
        <v>11</v>
      </c>
    </row>
    <row r="673" spans="1:2" x14ac:dyDescent="0.25">
      <c r="A673" s="1" t="s">
        <v>2562</v>
      </c>
      <c r="B673" s="1" t="s">
        <v>19</v>
      </c>
    </row>
    <row r="674" spans="1:2" x14ac:dyDescent="0.25">
      <c r="A674" s="1" t="s">
        <v>2562</v>
      </c>
      <c r="B674" s="1" t="s">
        <v>11</v>
      </c>
    </row>
    <row r="675" spans="1:2" x14ac:dyDescent="0.25">
      <c r="A675" s="1" t="s">
        <v>705</v>
      </c>
      <c r="B675" s="1" t="s">
        <v>123</v>
      </c>
    </row>
    <row r="676" spans="1:2" x14ac:dyDescent="0.25">
      <c r="A676" s="1" t="s">
        <v>705</v>
      </c>
      <c r="B676" s="1" t="s">
        <v>123</v>
      </c>
    </row>
    <row r="677" spans="1:2" x14ac:dyDescent="0.25">
      <c r="A677" s="1" t="s">
        <v>705</v>
      </c>
      <c r="B677" s="1" t="s">
        <v>123</v>
      </c>
    </row>
    <row r="678" spans="1:2" x14ac:dyDescent="0.25">
      <c r="A678" s="1" t="s">
        <v>195</v>
      </c>
      <c r="B678" s="1" t="s">
        <v>197</v>
      </c>
    </row>
    <row r="679" spans="1:2" x14ac:dyDescent="0.25">
      <c r="A679" s="1" t="s">
        <v>195</v>
      </c>
      <c r="B679" s="1" t="s">
        <v>19</v>
      </c>
    </row>
    <row r="680" spans="1:2" x14ac:dyDescent="0.25">
      <c r="A680" s="1" t="s">
        <v>195</v>
      </c>
      <c r="B680" s="1" t="s">
        <v>19</v>
      </c>
    </row>
    <row r="681" spans="1:2" x14ac:dyDescent="0.25">
      <c r="A681" s="1" t="s">
        <v>195</v>
      </c>
      <c r="B681" s="1" t="s">
        <v>19</v>
      </c>
    </row>
    <row r="682" spans="1:2" x14ac:dyDescent="0.25">
      <c r="A682" s="1" t="s">
        <v>195</v>
      </c>
      <c r="B682" s="1" t="s">
        <v>19</v>
      </c>
    </row>
    <row r="683" spans="1:2" x14ac:dyDescent="0.25">
      <c r="A683" s="1" t="s">
        <v>195</v>
      </c>
      <c r="B683" s="1" t="s">
        <v>19</v>
      </c>
    </row>
    <row r="684" spans="1:2" x14ac:dyDescent="0.25">
      <c r="A684" s="1" t="s">
        <v>195</v>
      </c>
      <c r="B684" s="1" t="s">
        <v>19</v>
      </c>
    </row>
    <row r="685" spans="1:2" x14ac:dyDescent="0.25">
      <c r="A685" s="1" t="s">
        <v>195</v>
      </c>
      <c r="B685" s="1" t="s">
        <v>19</v>
      </c>
    </row>
    <row r="686" spans="1:2" x14ac:dyDescent="0.25">
      <c r="A686" s="1" t="s">
        <v>195</v>
      </c>
      <c r="B686" s="1" t="s">
        <v>11</v>
      </c>
    </row>
    <row r="687" spans="1:2" x14ac:dyDescent="0.25">
      <c r="A687" s="1" t="s">
        <v>1712</v>
      </c>
      <c r="B687" s="1" t="s">
        <v>11</v>
      </c>
    </row>
    <row r="688" spans="1:2" x14ac:dyDescent="0.25">
      <c r="A688" s="1" t="s">
        <v>2569</v>
      </c>
      <c r="B688" s="1" t="s">
        <v>19</v>
      </c>
    </row>
    <row r="689" spans="1:2" x14ac:dyDescent="0.25">
      <c r="A689" s="1" t="s">
        <v>2569</v>
      </c>
      <c r="B689" s="1" t="s">
        <v>19</v>
      </c>
    </row>
    <row r="690" spans="1:2" x14ac:dyDescent="0.25">
      <c r="A690" s="1" t="s">
        <v>2569</v>
      </c>
      <c r="B690" s="1" t="s">
        <v>19</v>
      </c>
    </row>
    <row r="691" spans="1:2" x14ac:dyDescent="0.25">
      <c r="A691" s="1" t="s">
        <v>2569</v>
      </c>
      <c r="B691" s="1" t="s">
        <v>19</v>
      </c>
    </row>
    <row r="692" spans="1:2" x14ac:dyDescent="0.25">
      <c r="A692" s="1" t="s">
        <v>2569</v>
      </c>
      <c r="B692" s="1" t="s">
        <v>19</v>
      </c>
    </row>
    <row r="693" spans="1:2" x14ac:dyDescent="0.25">
      <c r="A693" s="1" t="s">
        <v>2569</v>
      </c>
      <c r="B693" s="1" t="s">
        <v>19</v>
      </c>
    </row>
    <row r="694" spans="1:2" x14ac:dyDescent="0.25">
      <c r="A694" s="1" t="s">
        <v>201</v>
      </c>
      <c r="B694" s="1" t="s">
        <v>75</v>
      </c>
    </row>
    <row r="695" spans="1:2" x14ac:dyDescent="0.25">
      <c r="A695" s="1" t="s">
        <v>711</v>
      </c>
      <c r="B695" s="1" t="s">
        <v>19</v>
      </c>
    </row>
    <row r="696" spans="1:2" x14ac:dyDescent="0.25">
      <c r="A696" s="1" t="s">
        <v>1717</v>
      </c>
      <c r="B696" s="1" t="s">
        <v>11</v>
      </c>
    </row>
    <row r="697" spans="1:2" x14ac:dyDescent="0.25">
      <c r="A697" s="1" t="s">
        <v>1717</v>
      </c>
      <c r="B697" s="1" t="s">
        <v>11</v>
      </c>
    </row>
    <row r="698" spans="1:2" x14ac:dyDescent="0.25">
      <c r="A698" s="1" t="s">
        <v>2578</v>
      </c>
      <c r="B698" s="1" t="s">
        <v>11</v>
      </c>
    </row>
    <row r="699" spans="1:2" x14ac:dyDescent="0.25">
      <c r="A699" s="1" t="s">
        <v>472</v>
      </c>
      <c r="B699" s="1" t="s">
        <v>304</v>
      </c>
    </row>
    <row r="700" spans="1:2" x14ac:dyDescent="0.25">
      <c r="A700" s="1" t="s">
        <v>1723</v>
      </c>
      <c r="B700" s="1" t="s">
        <v>19</v>
      </c>
    </row>
    <row r="701" spans="1:2" x14ac:dyDescent="0.25">
      <c r="A701" s="1" t="s">
        <v>1723</v>
      </c>
      <c r="B701" s="1" t="s">
        <v>19</v>
      </c>
    </row>
    <row r="702" spans="1:2" x14ac:dyDescent="0.25">
      <c r="A702" s="1" t="s">
        <v>2583</v>
      </c>
      <c r="B702" s="1" t="s">
        <v>123</v>
      </c>
    </row>
    <row r="703" spans="1:2" x14ac:dyDescent="0.25">
      <c r="A703" s="1" t="s">
        <v>898</v>
      </c>
      <c r="B703" s="1" t="s">
        <v>11</v>
      </c>
    </row>
    <row r="704" spans="1:2" x14ac:dyDescent="0.25">
      <c r="A704" s="1" t="s">
        <v>898</v>
      </c>
      <c r="B704" s="1" t="s">
        <v>11</v>
      </c>
    </row>
    <row r="705" spans="1:2" x14ac:dyDescent="0.25">
      <c r="A705" s="1" t="s">
        <v>2588</v>
      </c>
      <c r="B705" s="1" t="s">
        <v>1378</v>
      </c>
    </row>
    <row r="706" spans="1:2" x14ac:dyDescent="0.25">
      <c r="A706" s="1" t="s">
        <v>2588</v>
      </c>
      <c r="B706" s="1" t="s">
        <v>1378</v>
      </c>
    </row>
    <row r="707" spans="1:2" x14ac:dyDescent="0.25">
      <c r="A707" s="1" t="s">
        <v>2588</v>
      </c>
      <c r="B707" s="1" t="s">
        <v>1378</v>
      </c>
    </row>
    <row r="708" spans="1:2" x14ac:dyDescent="0.25">
      <c r="A708" s="1" t="s">
        <v>2588</v>
      </c>
      <c r="B708" s="1" t="s">
        <v>1378</v>
      </c>
    </row>
    <row r="709" spans="1:2" x14ac:dyDescent="0.25">
      <c r="A709" s="1" t="s">
        <v>2588</v>
      </c>
      <c r="B709" s="1" t="s">
        <v>1378</v>
      </c>
    </row>
    <row r="710" spans="1:2" x14ac:dyDescent="0.25">
      <c r="A710" s="1" t="s">
        <v>2588</v>
      </c>
      <c r="B710" s="1" t="s">
        <v>1378</v>
      </c>
    </row>
    <row r="711" spans="1:2" x14ac:dyDescent="0.25">
      <c r="A711" s="1" t="s">
        <v>2598</v>
      </c>
      <c r="B711" s="1" t="s">
        <v>11</v>
      </c>
    </row>
    <row r="712" spans="1:2" x14ac:dyDescent="0.25">
      <c r="A712" s="1" t="s">
        <v>205</v>
      </c>
      <c r="B712" s="1" t="s">
        <v>75</v>
      </c>
    </row>
    <row r="713" spans="1:2" x14ac:dyDescent="0.25">
      <c r="A713" s="1" t="s">
        <v>1729</v>
      </c>
      <c r="B713" s="1" t="s">
        <v>19</v>
      </c>
    </row>
    <row r="714" spans="1:2" x14ac:dyDescent="0.25">
      <c r="A714" s="1" t="s">
        <v>1729</v>
      </c>
      <c r="B714" s="1" t="s">
        <v>11</v>
      </c>
    </row>
    <row r="715" spans="1:2" x14ac:dyDescent="0.25">
      <c r="A715" s="1" t="s">
        <v>2602</v>
      </c>
      <c r="B715" s="1" t="s">
        <v>11</v>
      </c>
    </row>
    <row r="716" spans="1:2" x14ac:dyDescent="0.25">
      <c r="A716" s="1" t="s">
        <v>2602</v>
      </c>
      <c r="B716" s="1" t="s">
        <v>11</v>
      </c>
    </row>
    <row r="717" spans="1:2" x14ac:dyDescent="0.25">
      <c r="A717" s="1" t="s">
        <v>906</v>
      </c>
      <c r="B717" s="1" t="s">
        <v>11</v>
      </c>
    </row>
    <row r="718" spans="1:2" x14ac:dyDescent="0.25">
      <c r="A718" s="1" t="s">
        <v>1735</v>
      </c>
      <c r="B718" s="1" t="s">
        <v>11</v>
      </c>
    </row>
    <row r="719" spans="1:2" x14ac:dyDescent="0.25">
      <c r="A719" s="1" t="s">
        <v>1735</v>
      </c>
      <c r="B719" s="1" t="s">
        <v>11</v>
      </c>
    </row>
    <row r="720" spans="1:2" x14ac:dyDescent="0.25">
      <c r="A720" s="1" t="s">
        <v>1735</v>
      </c>
      <c r="B720" s="1" t="s">
        <v>11</v>
      </c>
    </row>
    <row r="721" spans="1:2" x14ac:dyDescent="0.25">
      <c r="A721" s="1" t="s">
        <v>1735</v>
      </c>
      <c r="B721" s="1" t="s">
        <v>11</v>
      </c>
    </row>
    <row r="722" spans="1:2" x14ac:dyDescent="0.25">
      <c r="A722" s="1" t="s">
        <v>1735</v>
      </c>
      <c r="B722" s="1" t="s">
        <v>11</v>
      </c>
    </row>
    <row r="723" spans="1:2" x14ac:dyDescent="0.25">
      <c r="A723" s="1" t="s">
        <v>1735</v>
      </c>
      <c r="B723" s="1" t="s">
        <v>11</v>
      </c>
    </row>
    <row r="724" spans="1:2" x14ac:dyDescent="0.25">
      <c r="A724" s="1" t="s">
        <v>2608</v>
      </c>
      <c r="B724" s="1" t="s">
        <v>19</v>
      </c>
    </row>
    <row r="725" spans="1:2" x14ac:dyDescent="0.25">
      <c r="A725" s="1" t="s">
        <v>2608</v>
      </c>
      <c r="B725" s="1" t="s">
        <v>19</v>
      </c>
    </row>
    <row r="726" spans="1:2" x14ac:dyDescent="0.25">
      <c r="A726" s="1" t="s">
        <v>2608</v>
      </c>
      <c r="B726" s="1" t="s">
        <v>19</v>
      </c>
    </row>
    <row r="727" spans="1:2" x14ac:dyDescent="0.25">
      <c r="A727" s="1" t="s">
        <v>2608</v>
      </c>
      <c r="B727" s="1" t="s">
        <v>11</v>
      </c>
    </row>
    <row r="728" spans="1:2" x14ac:dyDescent="0.25">
      <c r="A728" s="1" t="s">
        <v>2608</v>
      </c>
      <c r="B728" s="1" t="s">
        <v>11</v>
      </c>
    </row>
    <row r="729" spans="1:2" x14ac:dyDescent="0.25">
      <c r="A729" s="1" t="s">
        <v>2608</v>
      </c>
      <c r="B729" s="1" t="s">
        <v>4</v>
      </c>
    </row>
    <row r="730" spans="1:2" x14ac:dyDescent="0.25">
      <c r="A730" s="1" t="s">
        <v>2608</v>
      </c>
      <c r="B730" s="1" t="s">
        <v>4</v>
      </c>
    </row>
    <row r="731" spans="1:2" x14ac:dyDescent="0.25">
      <c r="A731" s="1" t="s">
        <v>1750</v>
      </c>
      <c r="B731" s="1" t="s">
        <v>19</v>
      </c>
    </row>
    <row r="732" spans="1:2" x14ac:dyDescent="0.25">
      <c r="A732" s="1" t="s">
        <v>1755</v>
      </c>
      <c r="B732" s="1" t="s">
        <v>19</v>
      </c>
    </row>
    <row r="733" spans="1:2" x14ac:dyDescent="0.25">
      <c r="A733" s="1" t="s">
        <v>1755</v>
      </c>
      <c r="B733" s="1" t="s">
        <v>19</v>
      </c>
    </row>
    <row r="734" spans="1:2" x14ac:dyDescent="0.25">
      <c r="A734" s="1" t="s">
        <v>1755</v>
      </c>
      <c r="B734" s="1" t="s">
        <v>19</v>
      </c>
    </row>
    <row r="735" spans="1:2" x14ac:dyDescent="0.25">
      <c r="A735" s="1" t="s">
        <v>2620</v>
      </c>
      <c r="B735" s="1" t="s">
        <v>11</v>
      </c>
    </row>
    <row r="736" spans="1:2" x14ac:dyDescent="0.25">
      <c r="A736" s="1" t="s">
        <v>2620</v>
      </c>
      <c r="B736" s="1" t="s">
        <v>11</v>
      </c>
    </row>
    <row r="737" spans="1:2" x14ac:dyDescent="0.25">
      <c r="A737" s="1" t="s">
        <v>2620</v>
      </c>
      <c r="B737" s="1" t="s">
        <v>11</v>
      </c>
    </row>
    <row r="738" spans="1:2" x14ac:dyDescent="0.25">
      <c r="A738" s="1" t="s">
        <v>2620</v>
      </c>
      <c r="B738" s="1" t="s">
        <v>11</v>
      </c>
    </row>
    <row r="739" spans="1:2" x14ac:dyDescent="0.25">
      <c r="A739" s="1" t="s">
        <v>2620</v>
      </c>
      <c r="B739" s="1" t="s">
        <v>11</v>
      </c>
    </row>
    <row r="740" spans="1:2" x14ac:dyDescent="0.25">
      <c r="A740" s="1" t="s">
        <v>2620</v>
      </c>
      <c r="B740" s="1" t="s">
        <v>11</v>
      </c>
    </row>
    <row r="741" spans="1:2" x14ac:dyDescent="0.25">
      <c r="A741" s="1" t="s">
        <v>1767</v>
      </c>
      <c r="B741" s="1" t="s">
        <v>11</v>
      </c>
    </row>
    <row r="742" spans="1:2" x14ac:dyDescent="0.25">
      <c r="A742" s="1" t="s">
        <v>1767</v>
      </c>
      <c r="B742" s="1" t="s">
        <v>11</v>
      </c>
    </row>
    <row r="743" spans="1:2" x14ac:dyDescent="0.25">
      <c r="A743" s="1" t="s">
        <v>1767</v>
      </c>
      <c r="B743" s="1" t="s">
        <v>11</v>
      </c>
    </row>
    <row r="744" spans="1:2" x14ac:dyDescent="0.25">
      <c r="A744" s="1" t="s">
        <v>2632</v>
      </c>
      <c r="B744" s="1" t="s">
        <v>11</v>
      </c>
    </row>
    <row r="745" spans="1:2" x14ac:dyDescent="0.25">
      <c r="A745" s="1" t="s">
        <v>2637</v>
      </c>
      <c r="B745" s="1" t="s">
        <v>19</v>
      </c>
    </row>
    <row r="746" spans="1:2" x14ac:dyDescent="0.25">
      <c r="A746" s="1" t="s">
        <v>2637</v>
      </c>
      <c r="B746" s="1" t="s">
        <v>19</v>
      </c>
    </row>
    <row r="747" spans="1:2" x14ac:dyDescent="0.25">
      <c r="A747" s="1" t="s">
        <v>909</v>
      </c>
      <c r="B747" s="1" t="s">
        <v>11</v>
      </c>
    </row>
    <row r="748" spans="1:2" x14ac:dyDescent="0.25">
      <c r="A748" s="1" t="s">
        <v>210</v>
      </c>
      <c r="B748" s="1" t="s">
        <v>19</v>
      </c>
    </row>
    <row r="749" spans="1:2" x14ac:dyDescent="0.25">
      <c r="A749" s="1" t="s">
        <v>210</v>
      </c>
      <c r="B749" s="1" t="s">
        <v>19</v>
      </c>
    </row>
    <row r="750" spans="1:2" x14ac:dyDescent="0.25">
      <c r="A750" s="1" t="s">
        <v>210</v>
      </c>
      <c r="B750" s="1" t="s">
        <v>19</v>
      </c>
    </row>
    <row r="751" spans="1:2" x14ac:dyDescent="0.25">
      <c r="A751" s="1" t="s">
        <v>210</v>
      </c>
      <c r="B751" s="1" t="s">
        <v>19</v>
      </c>
    </row>
    <row r="752" spans="1:2" x14ac:dyDescent="0.25">
      <c r="A752" s="1" t="s">
        <v>210</v>
      </c>
      <c r="B752" s="1" t="s">
        <v>19</v>
      </c>
    </row>
    <row r="753" spans="1:2" x14ac:dyDescent="0.25">
      <c r="A753" s="1" t="s">
        <v>210</v>
      </c>
      <c r="B753" s="1" t="s">
        <v>19</v>
      </c>
    </row>
    <row r="754" spans="1:2" x14ac:dyDescent="0.25">
      <c r="A754" s="1" t="s">
        <v>210</v>
      </c>
      <c r="B754" s="1" t="s">
        <v>19</v>
      </c>
    </row>
    <row r="755" spans="1:2" x14ac:dyDescent="0.25">
      <c r="A755" s="1" t="s">
        <v>210</v>
      </c>
      <c r="B755" s="1" t="s">
        <v>19</v>
      </c>
    </row>
    <row r="756" spans="1:2" x14ac:dyDescent="0.25">
      <c r="A756" s="1" t="s">
        <v>210</v>
      </c>
      <c r="B756" s="1" t="s">
        <v>19</v>
      </c>
    </row>
    <row r="757" spans="1:2" x14ac:dyDescent="0.25">
      <c r="A757" s="1" t="s">
        <v>210</v>
      </c>
      <c r="B757" s="1" t="s">
        <v>60</v>
      </c>
    </row>
    <row r="758" spans="1:2" x14ac:dyDescent="0.25">
      <c r="A758" s="1" t="s">
        <v>1787</v>
      </c>
      <c r="B758" s="1" t="s">
        <v>11</v>
      </c>
    </row>
    <row r="759" spans="1:2" x14ac:dyDescent="0.25">
      <c r="A759" s="1" t="s">
        <v>2643</v>
      </c>
      <c r="B759" s="1" t="s">
        <v>4</v>
      </c>
    </row>
    <row r="760" spans="1:2" x14ac:dyDescent="0.25">
      <c r="A760" s="1" t="s">
        <v>2648</v>
      </c>
      <c r="B760" s="1" t="s">
        <v>11</v>
      </c>
    </row>
    <row r="761" spans="1:2" x14ac:dyDescent="0.25">
      <c r="A761" s="1" t="s">
        <v>2648</v>
      </c>
      <c r="B761" s="1" t="s">
        <v>11</v>
      </c>
    </row>
    <row r="762" spans="1:2" x14ac:dyDescent="0.25">
      <c r="A762" s="1" t="s">
        <v>2654</v>
      </c>
      <c r="B762" s="1" t="s">
        <v>19</v>
      </c>
    </row>
    <row r="763" spans="1:2" x14ac:dyDescent="0.25">
      <c r="A763" s="1" t="s">
        <v>477</v>
      </c>
      <c r="B763" s="1" t="s">
        <v>19</v>
      </c>
    </row>
    <row r="764" spans="1:2" x14ac:dyDescent="0.25">
      <c r="A764" s="1" t="s">
        <v>477</v>
      </c>
      <c r="B764" s="1" t="s">
        <v>19</v>
      </c>
    </row>
    <row r="765" spans="1:2" x14ac:dyDescent="0.25">
      <c r="A765" s="1" t="s">
        <v>477</v>
      </c>
      <c r="B765" s="1" t="s">
        <v>19</v>
      </c>
    </row>
    <row r="766" spans="1:2" x14ac:dyDescent="0.25">
      <c r="A766" s="1" t="s">
        <v>477</v>
      </c>
      <c r="B766" s="1" t="s">
        <v>19</v>
      </c>
    </row>
    <row r="767" spans="1:2" x14ac:dyDescent="0.25">
      <c r="A767" s="1" t="s">
        <v>477</v>
      </c>
      <c r="B767" s="1" t="s">
        <v>19</v>
      </c>
    </row>
    <row r="768" spans="1:2" x14ac:dyDescent="0.25">
      <c r="A768" s="1" t="s">
        <v>477</v>
      </c>
      <c r="B768" s="1" t="s">
        <v>19</v>
      </c>
    </row>
    <row r="769" spans="1:2" x14ac:dyDescent="0.25">
      <c r="A769" s="1" t="s">
        <v>477</v>
      </c>
      <c r="B769" s="1" t="s">
        <v>75</v>
      </c>
    </row>
    <row r="770" spans="1:2" x14ac:dyDescent="0.25">
      <c r="A770" s="1" t="s">
        <v>477</v>
      </c>
      <c r="B770" s="1" t="s">
        <v>75</v>
      </c>
    </row>
    <row r="771" spans="1:2" x14ac:dyDescent="0.25">
      <c r="A771" s="1" t="s">
        <v>477</v>
      </c>
      <c r="B771" s="1" t="s">
        <v>75</v>
      </c>
    </row>
    <row r="772" spans="1:2" x14ac:dyDescent="0.25">
      <c r="A772" s="1" t="s">
        <v>2670</v>
      </c>
      <c r="B772" s="1" t="s">
        <v>19</v>
      </c>
    </row>
    <row r="773" spans="1:2" x14ac:dyDescent="0.25">
      <c r="A773" s="1" t="s">
        <v>493</v>
      </c>
      <c r="B773" s="1" t="s">
        <v>11</v>
      </c>
    </row>
    <row r="774" spans="1:2" x14ac:dyDescent="0.25">
      <c r="A774" s="1" t="s">
        <v>493</v>
      </c>
      <c r="B774" s="1" t="s">
        <v>75</v>
      </c>
    </row>
    <row r="775" spans="1:2" x14ac:dyDescent="0.25">
      <c r="A775" s="1" t="s">
        <v>493</v>
      </c>
      <c r="B775" s="1" t="s">
        <v>60</v>
      </c>
    </row>
    <row r="776" spans="1:2" x14ac:dyDescent="0.25">
      <c r="A776" s="1" t="s">
        <v>493</v>
      </c>
      <c r="B776" s="1" t="s">
        <v>60</v>
      </c>
    </row>
    <row r="777" spans="1:2" x14ac:dyDescent="0.25">
      <c r="A777" s="1" t="s">
        <v>497</v>
      </c>
      <c r="B777" s="1" t="s">
        <v>123</v>
      </c>
    </row>
    <row r="778" spans="1:2" x14ac:dyDescent="0.25">
      <c r="A778" s="1" t="s">
        <v>497</v>
      </c>
      <c r="B778" s="1" t="s">
        <v>123</v>
      </c>
    </row>
    <row r="779" spans="1:2" x14ac:dyDescent="0.25">
      <c r="A779" s="1" t="s">
        <v>497</v>
      </c>
      <c r="B779" s="1" t="s">
        <v>123</v>
      </c>
    </row>
    <row r="780" spans="1:2" x14ac:dyDescent="0.25">
      <c r="A780" s="1" t="s">
        <v>497</v>
      </c>
      <c r="B780" s="1" t="s">
        <v>123</v>
      </c>
    </row>
    <row r="781" spans="1:2" x14ac:dyDescent="0.25">
      <c r="A781" s="1" t="s">
        <v>497</v>
      </c>
      <c r="B781" s="1" t="s">
        <v>123</v>
      </c>
    </row>
    <row r="782" spans="1:2" x14ac:dyDescent="0.25">
      <c r="A782" s="1" t="s">
        <v>497</v>
      </c>
      <c r="B782" s="1" t="s">
        <v>123</v>
      </c>
    </row>
    <row r="783" spans="1:2" x14ac:dyDescent="0.25">
      <c r="A783" s="1" t="s">
        <v>497</v>
      </c>
      <c r="B783" s="1" t="s">
        <v>123</v>
      </c>
    </row>
    <row r="784" spans="1:2" x14ac:dyDescent="0.25">
      <c r="A784" s="1" t="s">
        <v>497</v>
      </c>
      <c r="B784" s="1" t="s">
        <v>123</v>
      </c>
    </row>
    <row r="785" spans="1:2" x14ac:dyDescent="0.25">
      <c r="A785" s="1" t="s">
        <v>497</v>
      </c>
      <c r="B785" s="1" t="s">
        <v>123</v>
      </c>
    </row>
    <row r="786" spans="1:2" x14ac:dyDescent="0.25">
      <c r="A786" s="1" t="s">
        <v>2699</v>
      </c>
      <c r="B786" s="1" t="s">
        <v>11</v>
      </c>
    </row>
    <row r="787" spans="1:2" x14ac:dyDescent="0.25">
      <c r="A787" s="1" t="s">
        <v>720</v>
      </c>
      <c r="B787" s="1" t="s">
        <v>11</v>
      </c>
    </row>
    <row r="788" spans="1:2" x14ac:dyDescent="0.25">
      <c r="A788" s="1" t="s">
        <v>720</v>
      </c>
      <c r="B788" s="1" t="s">
        <v>11</v>
      </c>
    </row>
    <row r="789" spans="1:2" x14ac:dyDescent="0.25">
      <c r="A789" s="1" t="s">
        <v>720</v>
      </c>
      <c r="B789" s="1" t="s">
        <v>11</v>
      </c>
    </row>
    <row r="790" spans="1:2" x14ac:dyDescent="0.25">
      <c r="A790" s="1" t="s">
        <v>917</v>
      </c>
      <c r="B790" s="1" t="s">
        <v>11</v>
      </c>
    </row>
    <row r="791" spans="1:2" x14ac:dyDescent="0.25">
      <c r="A791" s="1" t="s">
        <v>917</v>
      </c>
      <c r="B791" s="1" t="s">
        <v>123</v>
      </c>
    </row>
    <row r="792" spans="1:2" x14ac:dyDescent="0.25">
      <c r="A792" s="1" t="s">
        <v>534</v>
      </c>
      <c r="B792" s="1" t="s">
        <v>197</v>
      </c>
    </row>
    <row r="793" spans="1:2" x14ac:dyDescent="0.25">
      <c r="A793" s="1" t="s">
        <v>534</v>
      </c>
      <c r="B793" s="1" t="s">
        <v>19</v>
      </c>
    </row>
    <row r="794" spans="1:2" x14ac:dyDescent="0.25">
      <c r="A794" s="1" t="s">
        <v>534</v>
      </c>
      <c r="B794" s="1" t="s">
        <v>19</v>
      </c>
    </row>
    <row r="795" spans="1:2" x14ac:dyDescent="0.25">
      <c r="A795" s="1" t="s">
        <v>534</v>
      </c>
      <c r="B795" s="1" t="s">
        <v>19</v>
      </c>
    </row>
    <row r="796" spans="1:2" x14ac:dyDescent="0.25">
      <c r="A796" s="1" t="s">
        <v>534</v>
      </c>
      <c r="B796" s="1" t="s">
        <v>19</v>
      </c>
    </row>
    <row r="797" spans="1:2" x14ac:dyDescent="0.25">
      <c r="A797" s="1" t="s">
        <v>534</v>
      </c>
      <c r="B797" s="1" t="s">
        <v>19</v>
      </c>
    </row>
    <row r="798" spans="1:2" x14ac:dyDescent="0.25">
      <c r="A798" s="1" t="s">
        <v>534</v>
      </c>
      <c r="B798" s="1" t="s">
        <v>11</v>
      </c>
    </row>
    <row r="799" spans="1:2" x14ac:dyDescent="0.25">
      <c r="A799" s="1" t="s">
        <v>534</v>
      </c>
      <c r="B799" s="1" t="s">
        <v>11</v>
      </c>
    </row>
    <row r="800" spans="1:2" x14ac:dyDescent="0.25">
      <c r="A800" s="1" t="s">
        <v>503</v>
      </c>
      <c r="B800" s="1" t="s">
        <v>19</v>
      </c>
    </row>
    <row r="801" spans="1:2" x14ac:dyDescent="0.25">
      <c r="A801" s="1" t="s">
        <v>503</v>
      </c>
      <c r="B801" s="1" t="s">
        <v>19</v>
      </c>
    </row>
    <row r="802" spans="1:2" x14ac:dyDescent="0.25">
      <c r="A802" s="1" t="s">
        <v>503</v>
      </c>
      <c r="B802" s="1" t="s">
        <v>19</v>
      </c>
    </row>
    <row r="803" spans="1:2" x14ac:dyDescent="0.25">
      <c r="A803" s="1" t="s">
        <v>503</v>
      </c>
      <c r="B803" s="1" t="s">
        <v>19</v>
      </c>
    </row>
    <row r="804" spans="1:2" x14ac:dyDescent="0.25">
      <c r="A804" s="1" t="s">
        <v>503</v>
      </c>
      <c r="B804" s="1" t="s">
        <v>11</v>
      </c>
    </row>
    <row r="805" spans="1:2" x14ac:dyDescent="0.25">
      <c r="A805" s="1" t="s">
        <v>215</v>
      </c>
      <c r="B805" s="1" t="s">
        <v>123</v>
      </c>
    </row>
    <row r="806" spans="1:2" x14ac:dyDescent="0.25">
      <c r="A806" s="1" t="s">
        <v>215</v>
      </c>
      <c r="B806" s="1" t="s">
        <v>123</v>
      </c>
    </row>
    <row r="807" spans="1:2" x14ac:dyDescent="0.25">
      <c r="A807" s="1" t="s">
        <v>215</v>
      </c>
      <c r="B807" s="1" t="s">
        <v>123</v>
      </c>
    </row>
    <row r="808" spans="1:2" x14ac:dyDescent="0.25">
      <c r="A808" s="1" t="s">
        <v>215</v>
      </c>
      <c r="B808" s="1" t="s">
        <v>123</v>
      </c>
    </row>
    <row r="809" spans="1:2" x14ac:dyDescent="0.25">
      <c r="A809" s="1" t="s">
        <v>2727</v>
      </c>
      <c r="B809" s="1" t="s">
        <v>197</v>
      </c>
    </row>
    <row r="810" spans="1:2" x14ac:dyDescent="0.25">
      <c r="A810" s="1" t="s">
        <v>2727</v>
      </c>
      <c r="B810" s="1" t="s">
        <v>197</v>
      </c>
    </row>
    <row r="811" spans="1:2" x14ac:dyDescent="0.25">
      <c r="A811" s="1" t="s">
        <v>2727</v>
      </c>
      <c r="B811" s="1" t="s">
        <v>197</v>
      </c>
    </row>
    <row r="812" spans="1:2" x14ac:dyDescent="0.25">
      <c r="A812" s="1" t="s">
        <v>2727</v>
      </c>
      <c r="B812" s="1" t="s">
        <v>19</v>
      </c>
    </row>
    <row r="813" spans="1:2" x14ac:dyDescent="0.25">
      <c r="A813" s="1" t="s">
        <v>2727</v>
      </c>
      <c r="B813" s="1" t="s">
        <v>19</v>
      </c>
    </row>
    <row r="814" spans="1:2" x14ac:dyDescent="0.25">
      <c r="A814" s="1" t="s">
        <v>2727</v>
      </c>
      <c r="B814" s="1" t="s">
        <v>19</v>
      </c>
    </row>
    <row r="815" spans="1:2" x14ac:dyDescent="0.25">
      <c r="A815" s="1" t="s">
        <v>2744</v>
      </c>
      <c r="B815" s="1" t="s">
        <v>19</v>
      </c>
    </row>
    <row r="816" spans="1:2" x14ac:dyDescent="0.25">
      <c r="A816" s="1" t="s">
        <v>2744</v>
      </c>
      <c r="B816" s="1" t="s">
        <v>11</v>
      </c>
    </row>
    <row r="817" spans="1:2" x14ac:dyDescent="0.25">
      <c r="A817" s="1" t="s">
        <v>2744</v>
      </c>
      <c r="B817" s="1" t="s">
        <v>4</v>
      </c>
    </row>
    <row r="818" spans="1:2" x14ac:dyDescent="0.25">
      <c r="A818" s="1" t="s">
        <v>226</v>
      </c>
      <c r="B818" s="1" t="s">
        <v>19</v>
      </c>
    </row>
    <row r="819" spans="1:2" x14ac:dyDescent="0.25">
      <c r="A819" s="1" t="s">
        <v>226</v>
      </c>
      <c r="B819" s="1" t="s">
        <v>19</v>
      </c>
    </row>
    <row r="820" spans="1:2" x14ac:dyDescent="0.25">
      <c r="A820" s="1" t="s">
        <v>226</v>
      </c>
      <c r="B820" s="1" t="s">
        <v>11</v>
      </c>
    </row>
    <row r="821" spans="1:2" x14ac:dyDescent="0.25">
      <c r="A821" s="1" t="s">
        <v>231</v>
      </c>
      <c r="B821" s="1" t="s">
        <v>11</v>
      </c>
    </row>
    <row r="822" spans="1:2" x14ac:dyDescent="0.25">
      <c r="A822" s="1" t="s">
        <v>236</v>
      </c>
      <c r="B822" s="1" t="s">
        <v>123</v>
      </c>
    </row>
    <row r="823" spans="1:2" x14ac:dyDescent="0.25">
      <c r="A823" s="1" t="s">
        <v>236</v>
      </c>
      <c r="B823" s="1" t="s">
        <v>123</v>
      </c>
    </row>
    <row r="824" spans="1:2" x14ac:dyDescent="0.25">
      <c r="A824" s="1" t="s">
        <v>2752</v>
      </c>
      <c r="B824" s="1" t="s">
        <v>11</v>
      </c>
    </row>
    <row r="825" spans="1:2" x14ac:dyDescent="0.25">
      <c r="A825" s="1" t="s">
        <v>2752</v>
      </c>
      <c r="B825" s="1" t="s">
        <v>11</v>
      </c>
    </row>
    <row r="826" spans="1:2" x14ac:dyDescent="0.25">
      <c r="A826" s="1" t="s">
        <v>2752</v>
      </c>
      <c r="B826" s="1" t="s">
        <v>11</v>
      </c>
    </row>
    <row r="827" spans="1:2" x14ac:dyDescent="0.25">
      <c r="A827" s="1" t="s">
        <v>727</v>
      </c>
      <c r="B827" s="1" t="s">
        <v>19</v>
      </c>
    </row>
    <row r="828" spans="1:2" x14ac:dyDescent="0.25">
      <c r="A828" s="1" t="s">
        <v>727</v>
      </c>
      <c r="B828" s="1" t="s">
        <v>19</v>
      </c>
    </row>
    <row r="829" spans="1:2" x14ac:dyDescent="0.25">
      <c r="A829" s="1" t="s">
        <v>727</v>
      </c>
      <c r="B829" s="1" t="s">
        <v>19</v>
      </c>
    </row>
    <row r="830" spans="1:2" x14ac:dyDescent="0.25">
      <c r="A830" s="1" t="s">
        <v>727</v>
      </c>
      <c r="B830" s="1" t="s">
        <v>11</v>
      </c>
    </row>
    <row r="831" spans="1:2" x14ac:dyDescent="0.25">
      <c r="A831" s="1" t="s">
        <v>1805</v>
      </c>
      <c r="B831" s="1" t="s">
        <v>75</v>
      </c>
    </row>
    <row r="832" spans="1:2" x14ac:dyDescent="0.25">
      <c r="A832" s="1" t="s">
        <v>1805</v>
      </c>
      <c r="B832" s="1" t="s">
        <v>440</v>
      </c>
    </row>
    <row r="833" spans="1:2" x14ac:dyDescent="0.25">
      <c r="A833" s="1" t="s">
        <v>925</v>
      </c>
      <c r="B833" s="1" t="s">
        <v>19</v>
      </c>
    </row>
    <row r="834" spans="1:2" x14ac:dyDescent="0.25">
      <c r="A834" s="1" t="s">
        <v>925</v>
      </c>
      <c r="B834" s="1" t="s">
        <v>19</v>
      </c>
    </row>
    <row r="835" spans="1:2" x14ac:dyDescent="0.25">
      <c r="A835" s="1" t="s">
        <v>925</v>
      </c>
      <c r="B835" s="1" t="s">
        <v>19</v>
      </c>
    </row>
    <row r="836" spans="1:2" x14ac:dyDescent="0.25">
      <c r="A836" s="1" t="s">
        <v>925</v>
      </c>
      <c r="B836" s="1" t="s">
        <v>60</v>
      </c>
    </row>
    <row r="837" spans="1:2" x14ac:dyDescent="0.25">
      <c r="A837" s="1" t="s">
        <v>925</v>
      </c>
      <c r="B837" s="1" t="s">
        <v>60</v>
      </c>
    </row>
    <row r="838" spans="1:2" x14ac:dyDescent="0.25">
      <c r="A838" s="1" t="s">
        <v>925</v>
      </c>
      <c r="B838" s="1" t="s">
        <v>60</v>
      </c>
    </row>
    <row r="839" spans="1:2" x14ac:dyDescent="0.25">
      <c r="A839" s="1" t="s">
        <v>925</v>
      </c>
      <c r="B839" s="1" t="s">
        <v>60</v>
      </c>
    </row>
    <row r="840" spans="1:2" x14ac:dyDescent="0.25">
      <c r="A840" s="1" t="s">
        <v>925</v>
      </c>
      <c r="B840" s="1" t="s">
        <v>60</v>
      </c>
    </row>
    <row r="841" spans="1:2" x14ac:dyDescent="0.25">
      <c r="A841" s="1" t="s">
        <v>925</v>
      </c>
      <c r="B841" s="1" t="s">
        <v>60</v>
      </c>
    </row>
    <row r="842" spans="1:2" x14ac:dyDescent="0.25">
      <c r="A842" s="1" t="s">
        <v>925</v>
      </c>
      <c r="B842" s="1" t="s">
        <v>60</v>
      </c>
    </row>
    <row r="843" spans="1:2" x14ac:dyDescent="0.25">
      <c r="A843" s="1" t="s">
        <v>2775</v>
      </c>
      <c r="B843" s="1" t="s">
        <v>75</v>
      </c>
    </row>
    <row r="844" spans="1:2" x14ac:dyDescent="0.25">
      <c r="A844" s="1" t="s">
        <v>732</v>
      </c>
      <c r="B844" s="1" t="s">
        <v>11</v>
      </c>
    </row>
    <row r="845" spans="1:2" x14ac:dyDescent="0.25">
      <c r="A845" s="1" t="s">
        <v>932</v>
      </c>
      <c r="B845" s="1" t="s">
        <v>19</v>
      </c>
    </row>
    <row r="846" spans="1:2" x14ac:dyDescent="0.25">
      <c r="A846" s="1" t="s">
        <v>932</v>
      </c>
      <c r="B846" s="1" t="s">
        <v>123</v>
      </c>
    </row>
    <row r="847" spans="1:2" x14ac:dyDescent="0.25">
      <c r="A847" s="1" t="s">
        <v>932</v>
      </c>
      <c r="B847" s="1" t="s">
        <v>123</v>
      </c>
    </row>
    <row r="848" spans="1:2" x14ac:dyDescent="0.25">
      <c r="A848" s="1" t="s">
        <v>242</v>
      </c>
      <c r="B848" s="1" t="s">
        <v>19</v>
      </c>
    </row>
    <row r="849" spans="1:2" x14ac:dyDescent="0.25">
      <c r="A849" s="1" t="s">
        <v>247</v>
      </c>
      <c r="B849" s="1" t="s">
        <v>123</v>
      </c>
    </row>
    <row r="850" spans="1:2" x14ac:dyDescent="0.25">
      <c r="A850" s="1" t="s">
        <v>247</v>
      </c>
      <c r="B850" s="1" t="s">
        <v>123</v>
      </c>
    </row>
    <row r="851" spans="1:2" x14ac:dyDescent="0.25">
      <c r="A851" s="1" t="s">
        <v>247</v>
      </c>
      <c r="B851" s="1" t="s">
        <v>123</v>
      </c>
    </row>
    <row r="852" spans="1:2" x14ac:dyDescent="0.25">
      <c r="A852" s="1" t="s">
        <v>247</v>
      </c>
      <c r="B852" s="1" t="s">
        <v>123</v>
      </c>
    </row>
    <row r="853" spans="1:2" x14ac:dyDescent="0.25">
      <c r="A853" s="1" t="s">
        <v>247</v>
      </c>
      <c r="B853" s="1" t="s">
        <v>123</v>
      </c>
    </row>
    <row r="854" spans="1:2" x14ac:dyDescent="0.25">
      <c r="A854" s="1" t="s">
        <v>247</v>
      </c>
      <c r="B854" s="1" t="s">
        <v>123</v>
      </c>
    </row>
    <row r="855" spans="1:2" x14ac:dyDescent="0.25">
      <c r="A855" s="1" t="s">
        <v>247</v>
      </c>
      <c r="B855" s="1" t="s">
        <v>123</v>
      </c>
    </row>
    <row r="856" spans="1:2" x14ac:dyDescent="0.25">
      <c r="A856" s="1" t="s">
        <v>247</v>
      </c>
      <c r="B856" s="1" t="s">
        <v>123</v>
      </c>
    </row>
    <row r="857" spans="1:2" x14ac:dyDescent="0.25">
      <c r="A857" s="1" t="s">
        <v>247</v>
      </c>
      <c r="B857" s="1" t="s">
        <v>123</v>
      </c>
    </row>
    <row r="858" spans="1:2" x14ac:dyDescent="0.25">
      <c r="A858" s="1" t="s">
        <v>247</v>
      </c>
      <c r="B858" s="1" t="s">
        <v>123</v>
      </c>
    </row>
    <row r="859" spans="1:2" x14ac:dyDescent="0.25">
      <c r="A859" s="1" t="s">
        <v>247</v>
      </c>
      <c r="B859" s="1" t="s">
        <v>123</v>
      </c>
    </row>
    <row r="860" spans="1:2" x14ac:dyDescent="0.25">
      <c r="A860" s="1" t="s">
        <v>247</v>
      </c>
      <c r="B860" s="1" t="s">
        <v>123</v>
      </c>
    </row>
    <row r="861" spans="1:2" x14ac:dyDescent="0.25">
      <c r="A861" s="1" t="s">
        <v>247</v>
      </c>
      <c r="B861" s="1" t="s">
        <v>123</v>
      </c>
    </row>
    <row r="862" spans="1:2" x14ac:dyDescent="0.25">
      <c r="A862" s="1" t="s">
        <v>247</v>
      </c>
      <c r="B862" s="1" t="s">
        <v>123</v>
      </c>
    </row>
    <row r="863" spans="1:2" x14ac:dyDescent="0.25">
      <c r="A863" s="1" t="s">
        <v>247</v>
      </c>
      <c r="B863" s="1" t="s">
        <v>123</v>
      </c>
    </row>
    <row r="864" spans="1:2" x14ac:dyDescent="0.25">
      <c r="A864" s="1" t="s">
        <v>1813</v>
      </c>
      <c r="B864" s="1" t="s">
        <v>11</v>
      </c>
    </row>
    <row r="865" spans="1:2" x14ac:dyDescent="0.25">
      <c r="A865" s="1" t="s">
        <v>1817</v>
      </c>
      <c r="B865" s="1" t="s">
        <v>123</v>
      </c>
    </row>
    <row r="866" spans="1:2" x14ac:dyDescent="0.25">
      <c r="A866" s="1" t="s">
        <v>1817</v>
      </c>
      <c r="B866" s="1" t="s">
        <v>123</v>
      </c>
    </row>
    <row r="867" spans="1:2" x14ac:dyDescent="0.25">
      <c r="A867" s="1" t="s">
        <v>275</v>
      </c>
      <c r="B867" s="1" t="s">
        <v>19</v>
      </c>
    </row>
    <row r="868" spans="1:2" x14ac:dyDescent="0.25">
      <c r="A868" s="1" t="s">
        <v>275</v>
      </c>
      <c r="B868" s="1" t="s">
        <v>11</v>
      </c>
    </row>
    <row r="869" spans="1:2" x14ac:dyDescent="0.25">
      <c r="A869" s="1" t="s">
        <v>275</v>
      </c>
      <c r="B869" s="1" t="s">
        <v>11</v>
      </c>
    </row>
    <row r="870" spans="1:2" x14ac:dyDescent="0.25">
      <c r="A870" s="1" t="s">
        <v>275</v>
      </c>
      <c r="B870" s="1" t="s">
        <v>60</v>
      </c>
    </row>
    <row r="871" spans="1:2" x14ac:dyDescent="0.25">
      <c r="A871" s="1" t="s">
        <v>275</v>
      </c>
      <c r="B871" s="1" t="s">
        <v>60</v>
      </c>
    </row>
    <row r="872" spans="1:2" x14ac:dyDescent="0.25">
      <c r="A872" s="1" t="s">
        <v>275</v>
      </c>
      <c r="B872" s="1" t="s">
        <v>60</v>
      </c>
    </row>
    <row r="873" spans="1:2" x14ac:dyDescent="0.25">
      <c r="A873" s="1" t="s">
        <v>275</v>
      </c>
      <c r="B873" s="1" t="s">
        <v>60</v>
      </c>
    </row>
    <row r="874" spans="1:2" x14ac:dyDescent="0.25">
      <c r="A874" s="1" t="s">
        <v>275</v>
      </c>
      <c r="B874" s="1" t="s">
        <v>60</v>
      </c>
    </row>
    <row r="875" spans="1:2" x14ac:dyDescent="0.25">
      <c r="A875" s="1" t="s">
        <v>275</v>
      </c>
      <c r="B875" s="1" t="s">
        <v>60</v>
      </c>
    </row>
    <row r="876" spans="1:2" x14ac:dyDescent="0.25">
      <c r="A876" s="1" t="s">
        <v>275</v>
      </c>
      <c r="B876" s="1" t="s">
        <v>60</v>
      </c>
    </row>
    <row r="877" spans="1:2" x14ac:dyDescent="0.25">
      <c r="A877" s="1" t="s">
        <v>275</v>
      </c>
      <c r="B877" s="1" t="s">
        <v>60</v>
      </c>
    </row>
    <row r="878" spans="1:2" x14ac:dyDescent="0.25">
      <c r="A878" s="1" t="s">
        <v>275</v>
      </c>
      <c r="B878" s="1" t="s">
        <v>60</v>
      </c>
    </row>
    <row r="879" spans="1:2" x14ac:dyDescent="0.25">
      <c r="A879" s="1" t="s">
        <v>275</v>
      </c>
      <c r="B879" s="1" t="s">
        <v>60</v>
      </c>
    </row>
    <row r="880" spans="1:2" x14ac:dyDescent="0.25">
      <c r="A880" s="1" t="s">
        <v>275</v>
      </c>
      <c r="B880" s="1" t="s">
        <v>60</v>
      </c>
    </row>
    <row r="881" spans="1:2" x14ac:dyDescent="0.25">
      <c r="A881" s="1" t="s">
        <v>275</v>
      </c>
      <c r="B881" s="1" t="s">
        <v>60</v>
      </c>
    </row>
    <row r="882" spans="1:2" x14ac:dyDescent="0.25">
      <c r="A882" s="1" t="s">
        <v>275</v>
      </c>
      <c r="B882" s="1" t="s">
        <v>304</v>
      </c>
    </row>
    <row r="883" spans="1:2" x14ac:dyDescent="0.25">
      <c r="A883" s="1" t="s">
        <v>275</v>
      </c>
      <c r="B883" s="1" t="s">
        <v>304</v>
      </c>
    </row>
    <row r="884" spans="1:2" x14ac:dyDescent="0.25">
      <c r="A884" s="1" t="s">
        <v>275</v>
      </c>
      <c r="B884" s="1" t="s">
        <v>440</v>
      </c>
    </row>
    <row r="885" spans="1:2" x14ac:dyDescent="0.25">
      <c r="A885" s="1" t="s">
        <v>2780</v>
      </c>
      <c r="B885" s="1" t="s">
        <v>11</v>
      </c>
    </row>
    <row r="886" spans="1:2" x14ac:dyDescent="0.25">
      <c r="A886" s="1" t="s">
        <v>2785</v>
      </c>
      <c r="B886" s="1" t="s">
        <v>11</v>
      </c>
    </row>
    <row r="887" spans="1:2" x14ac:dyDescent="0.25">
      <c r="A887" s="1" t="s">
        <v>2785</v>
      </c>
      <c r="B887" s="1" t="s">
        <v>11</v>
      </c>
    </row>
    <row r="888" spans="1:2" x14ac:dyDescent="0.25">
      <c r="A888" s="1" t="s">
        <v>2785</v>
      </c>
      <c r="B888" s="1" t="s">
        <v>11</v>
      </c>
    </row>
    <row r="889" spans="1:2" x14ac:dyDescent="0.25">
      <c r="A889" s="1" t="s">
        <v>1842</v>
      </c>
      <c r="B889" s="1" t="s">
        <v>19</v>
      </c>
    </row>
    <row r="890" spans="1:2" x14ac:dyDescent="0.25">
      <c r="A890" s="1" t="s">
        <v>1842</v>
      </c>
      <c r="B890" s="1" t="s">
        <v>19</v>
      </c>
    </row>
    <row r="891" spans="1:2" x14ac:dyDescent="0.25">
      <c r="A891" s="1" t="s">
        <v>1842</v>
      </c>
      <c r="B891" s="1" t="s">
        <v>19</v>
      </c>
    </row>
    <row r="892" spans="1:2" x14ac:dyDescent="0.25">
      <c r="A892" s="1" t="s">
        <v>1842</v>
      </c>
      <c r="B892" s="1" t="s">
        <v>19</v>
      </c>
    </row>
    <row r="893" spans="1:2" x14ac:dyDescent="0.25">
      <c r="A893" s="1" t="s">
        <v>1842</v>
      </c>
      <c r="B893" s="1" t="s">
        <v>19</v>
      </c>
    </row>
    <row r="894" spans="1:2" x14ac:dyDescent="0.25">
      <c r="A894" s="1" t="s">
        <v>1842</v>
      </c>
      <c r="B894" s="1" t="s">
        <v>19</v>
      </c>
    </row>
    <row r="895" spans="1:2" x14ac:dyDescent="0.25">
      <c r="A895" s="1" t="s">
        <v>1842</v>
      </c>
      <c r="B895" s="1" t="s">
        <v>19</v>
      </c>
    </row>
    <row r="896" spans="1:2" x14ac:dyDescent="0.25">
      <c r="A896" s="1" t="s">
        <v>1842</v>
      </c>
      <c r="B896" s="1" t="s">
        <v>19</v>
      </c>
    </row>
    <row r="897" spans="1:2" x14ac:dyDescent="0.25">
      <c r="A897" s="1" t="s">
        <v>1842</v>
      </c>
      <c r="B897" s="1" t="s">
        <v>19</v>
      </c>
    </row>
    <row r="898" spans="1:2" x14ac:dyDescent="0.25">
      <c r="A898" s="1" t="s">
        <v>1842</v>
      </c>
      <c r="B898" s="1" t="s">
        <v>19</v>
      </c>
    </row>
    <row r="899" spans="1:2" x14ac:dyDescent="0.25">
      <c r="A899" s="1" t="s">
        <v>1842</v>
      </c>
      <c r="B899" s="1" t="s">
        <v>19</v>
      </c>
    </row>
    <row r="900" spans="1:2" x14ac:dyDescent="0.25">
      <c r="A900" s="1" t="s">
        <v>1842</v>
      </c>
      <c r="B900" s="1" t="s">
        <v>19</v>
      </c>
    </row>
    <row r="901" spans="1:2" x14ac:dyDescent="0.25">
      <c r="A901" s="1" t="s">
        <v>1842</v>
      </c>
      <c r="B901" s="1" t="s">
        <v>19</v>
      </c>
    </row>
    <row r="902" spans="1:2" x14ac:dyDescent="0.25">
      <c r="A902" s="1" t="s">
        <v>1842</v>
      </c>
      <c r="B902" s="1" t="s">
        <v>19</v>
      </c>
    </row>
    <row r="903" spans="1:2" x14ac:dyDescent="0.25">
      <c r="A903" s="1" t="s">
        <v>1842</v>
      </c>
      <c r="B903" s="1" t="s">
        <v>19</v>
      </c>
    </row>
    <row r="904" spans="1:2" x14ac:dyDescent="0.25">
      <c r="A904" s="1" t="s">
        <v>1842</v>
      </c>
      <c r="B904" s="1" t="s">
        <v>60</v>
      </c>
    </row>
    <row r="905" spans="1:2" x14ac:dyDescent="0.25">
      <c r="A905" s="1" t="s">
        <v>1842</v>
      </c>
      <c r="B905" s="1" t="s">
        <v>60</v>
      </c>
    </row>
    <row r="906" spans="1:2" x14ac:dyDescent="0.25">
      <c r="A906" s="1" t="s">
        <v>1842</v>
      </c>
      <c r="B906" s="1" t="s">
        <v>60</v>
      </c>
    </row>
    <row r="907" spans="1:2" x14ac:dyDescent="0.25">
      <c r="A907" s="1" t="s">
        <v>1842</v>
      </c>
      <c r="B907" s="1" t="s">
        <v>440</v>
      </c>
    </row>
    <row r="908" spans="1:2" x14ac:dyDescent="0.25">
      <c r="A908" s="1" t="s">
        <v>1842</v>
      </c>
      <c r="B908" s="1" t="s">
        <v>440</v>
      </c>
    </row>
    <row r="909" spans="1:2" x14ac:dyDescent="0.25">
      <c r="A909" s="1" t="s">
        <v>1842</v>
      </c>
      <c r="B909" s="1" t="s">
        <v>440</v>
      </c>
    </row>
    <row r="910" spans="1:2" x14ac:dyDescent="0.25">
      <c r="A910" s="1" t="s">
        <v>1879</v>
      </c>
      <c r="B910" s="1" t="s">
        <v>19</v>
      </c>
    </row>
    <row r="911" spans="1:2" x14ac:dyDescent="0.25">
      <c r="A911" s="1" t="s">
        <v>1879</v>
      </c>
      <c r="B911" s="1" t="s">
        <v>11</v>
      </c>
    </row>
    <row r="912" spans="1:2" x14ac:dyDescent="0.25">
      <c r="A912" s="1" t="s">
        <v>1879</v>
      </c>
      <c r="B912" s="1" t="s">
        <v>304</v>
      </c>
    </row>
    <row r="913" spans="1:2" x14ac:dyDescent="0.25">
      <c r="A913" s="1" t="s">
        <v>2795</v>
      </c>
      <c r="B913" s="1" t="s">
        <v>11</v>
      </c>
    </row>
    <row r="914" spans="1:2" x14ac:dyDescent="0.25">
      <c r="A914" s="1" t="s">
        <v>2795</v>
      </c>
      <c r="B914" s="1" t="s">
        <v>11</v>
      </c>
    </row>
    <row r="915" spans="1:2" x14ac:dyDescent="0.25">
      <c r="A915" s="1" t="s">
        <v>1888</v>
      </c>
      <c r="B915" s="1" t="s">
        <v>19</v>
      </c>
    </row>
    <row r="916" spans="1:2" x14ac:dyDescent="0.25">
      <c r="A916" s="1" t="s">
        <v>1888</v>
      </c>
      <c r="B916" s="1" t="s">
        <v>19</v>
      </c>
    </row>
    <row r="917" spans="1:2" x14ac:dyDescent="0.25">
      <c r="A917" s="1" t="s">
        <v>1888</v>
      </c>
      <c r="B917" s="1" t="s">
        <v>19</v>
      </c>
    </row>
    <row r="918" spans="1:2" x14ac:dyDescent="0.25">
      <c r="A918" s="1" t="s">
        <v>1888</v>
      </c>
      <c r="B918" s="1" t="s">
        <v>19</v>
      </c>
    </row>
    <row r="919" spans="1:2" x14ac:dyDescent="0.25">
      <c r="A919" s="1" t="s">
        <v>1888</v>
      </c>
      <c r="B919" s="1" t="s">
        <v>19</v>
      </c>
    </row>
    <row r="920" spans="1:2" x14ac:dyDescent="0.25">
      <c r="A920" s="1" t="s">
        <v>1888</v>
      </c>
      <c r="B920" s="1" t="s">
        <v>19</v>
      </c>
    </row>
    <row r="921" spans="1:2" x14ac:dyDescent="0.25">
      <c r="A921" s="1" t="s">
        <v>1888</v>
      </c>
      <c r="B921" s="1" t="s">
        <v>19</v>
      </c>
    </row>
    <row r="922" spans="1:2" x14ac:dyDescent="0.25">
      <c r="A922" s="1" t="s">
        <v>1888</v>
      </c>
      <c r="B922" s="1" t="s">
        <v>19</v>
      </c>
    </row>
    <row r="923" spans="1:2" x14ac:dyDescent="0.25">
      <c r="A923" s="1" t="s">
        <v>1888</v>
      </c>
      <c r="B923" s="1" t="s">
        <v>19</v>
      </c>
    </row>
    <row r="924" spans="1:2" x14ac:dyDescent="0.25">
      <c r="A924" s="1" t="s">
        <v>308</v>
      </c>
      <c r="B924" s="1" t="s">
        <v>19</v>
      </c>
    </row>
    <row r="925" spans="1:2" x14ac:dyDescent="0.25">
      <c r="A925" s="1" t="s">
        <v>308</v>
      </c>
      <c r="B925" s="1" t="s">
        <v>11</v>
      </c>
    </row>
    <row r="926" spans="1:2" x14ac:dyDescent="0.25">
      <c r="A926" s="1" t="s">
        <v>308</v>
      </c>
      <c r="B926" s="1" t="s">
        <v>11</v>
      </c>
    </row>
    <row r="927" spans="1:2" x14ac:dyDescent="0.25">
      <c r="A927" s="1" t="s">
        <v>308</v>
      </c>
      <c r="B927" s="1" t="s">
        <v>11</v>
      </c>
    </row>
    <row r="928" spans="1:2" x14ac:dyDescent="0.25">
      <c r="A928" s="1" t="s">
        <v>308</v>
      </c>
      <c r="B928" s="1" t="s">
        <v>11</v>
      </c>
    </row>
    <row r="929" spans="1:2" x14ac:dyDescent="0.25">
      <c r="A929" s="1" t="s">
        <v>308</v>
      </c>
      <c r="B929" s="1" t="s">
        <v>11</v>
      </c>
    </row>
    <row r="930" spans="1:2" x14ac:dyDescent="0.25">
      <c r="A930" s="1" t="s">
        <v>308</v>
      </c>
      <c r="B930" s="1" t="s">
        <v>11</v>
      </c>
    </row>
    <row r="931" spans="1:2" x14ac:dyDescent="0.25">
      <c r="A931" s="1" t="s">
        <v>308</v>
      </c>
      <c r="B931" s="1" t="s">
        <v>11</v>
      </c>
    </row>
    <row r="932" spans="1:2" x14ac:dyDescent="0.25">
      <c r="A932" s="1" t="s">
        <v>311</v>
      </c>
      <c r="B932" s="1" t="s">
        <v>19</v>
      </c>
    </row>
    <row r="933" spans="1:2" x14ac:dyDescent="0.25">
      <c r="A933" s="1" t="s">
        <v>311</v>
      </c>
      <c r="B933" s="1" t="s">
        <v>19</v>
      </c>
    </row>
    <row r="934" spans="1:2" x14ac:dyDescent="0.25">
      <c r="A934" s="1" t="s">
        <v>311</v>
      </c>
      <c r="B934" s="1" t="s">
        <v>11</v>
      </c>
    </row>
    <row r="935" spans="1:2" x14ac:dyDescent="0.25">
      <c r="A935" s="1" t="s">
        <v>311</v>
      </c>
      <c r="B935" s="1" t="s">
        <v>60</v>
      </c>
    </row>
    <row r="936" spans="1:2" x14ac:dyDescent="0.25">
      <c r="A936" s="1" t="s">
        <v>311</v>
      </c>
      <c r="B936" s="1" t="s">
        <v>60</v>
      </c>
    </row>
    <row r="937" spans="1:2" x14ac:dyDescent="0.25">
      <c r="A937" s="1" t="s">
        <v>311</v>
      </c>
      <c r="B937" s="1" t="s">
        <v>60</v>
      </c>
    </row>
    <row r="938" spans="1:2" x14ac:dyDescent="0.25">
      <c r="A938" s="1" t="s">
        <v>2801</v>
      </c>
      <c r="B938" s="1" t="s">
        <v>11</v>
      </c>
    </row>
    <row r="939" spans="1:2" x14ac:dyDescent="0.25">
      <c r="A939" s="1" t="s">
        <v>2801</v>
      </c>
      <c r="B939" s="1" t="s">
        <v>60</v>
      </c>
    </row>
    <row r="940" spans="1:2" x14ac:dyDescent="0.25">
      <c r="A940" s="1" t="s">
        <v>2808</v>
      </c>
      <c r="B940" s="1" t="s">
        <v>11</v>
      </c>
    </row>
    <row r="941" spans="1:2" x14ac:dyDescent="0.25">
      <c r="A941" s="1" t="s">
        <v>2808</v>
      </c>
      <c r="B941" s="1" t="s">
        <v>11</v>
      </c>
    </row>
    <row r="942" spans="1:2" x14ac:dyDescent="0.25">
      <c r="A942" s="1" t="s">
        <v>2808</v>
      </c>
      <c r="B942" s="1" t="s">
        <v>11</v>
      </c>
    </row>
    <row r="943" spans="1:2" x14ac:dyDescent="0.25">
      <c r="A943" s="1" t="s">
        <v>2808</v>
      </c>
      <c r="B943" s="1" t="s">
        <v>11</v>
      </c>
    </row>
    <row r="944" spans="1:2" x14ac:dyDescent="0.25">
      <c r="A944" s="1" t="s">
        <v>940</v>
      </c>
      <c r="B944" s="1" t="s">
        <v>19</v>
      </c>
    </row>
    <row r="945" spans="1:2" x14ac:dyDescent="0.25">
      <c r="A945" s="1" t="s">
        <v>2819</v>
      </c>
      <c r="B945" s="1" t="s">
        <v>19</v>
      </c>
    </row>
    <row r="946" spans="1:2" x14ac:dyDescent="0.25">
      <c r="A946" s="1" t="s">
        <v>945</v>
      </c>
      <c r="B946" s="1" t="s">
        <v>11</v>
      </c>
    </row>
    <row r="947" spans="1:2" x14ac:dyDescent="0.25">
      <c r="A947" s="1" t="s">
        <v>945</v>
      </c>
      <c r="B947" s="1" t="s">
        <v>11</v>
      </c>
    </row>
    <row r="948" spans="1:2" x14ac:dyDescent="0.25">
      <c r="A948" s="1" t="s">
        <v>945</v>
      </c>
      <c r="B948" s="1" t="s">
        <v>11</v>
      </c>
    </row>
    <row r="949" spans="1:2" x14ac:dyDescent="0.25">
      <c r="A949" s="1" t="s">
        <v>945</v>
      </c>
      <c r="B949" s="1" t="s">
        <v>11</v>
      </c>
    </row>
    <row r="950" spans="1:2" x14ac:dyDescent="0.25">
      <c r="A950" s="1" t="s">
        <v>945</v>
      </c>
      <c r="B950" s="1" t="s">
        <v>11</v>
      </c>
    </row>
    <row r="951" spans="1:2" x14ac:dyDescent="0.25">
      <c r="A951" s="1" t="s">
        <v>945</v>
      </c>
      <c r="B951" s="1" t="s">
        <v>11</v>
      </c>
    </row>
    <row r="952" spans="1:2" x14ac:dyDescent="0.25">
      <c r="A952" s="1" t="s">
        <v>945</v>
      </c>
      <c r="B952" s="1" t="s">
        <v>11</v>
      </c>
    </row>
    <row r="953" spans="1:2" x14ac:dyDescent="0.25">
      <c r="A953" s="1" t="s">
        <v>945</v>
      </c>
      <c r="B953" s="1" t="s">
        <v>11</v>
      </c>
    </row>
    <row r="954" spans="1:2" x14ac:dyDescent="0.25">
      <c r="A954" s="1" t="s">
        <v>945</v>
      </c>
      <c r="B954" s="1" t="s">
        <v>11</v>
      </c>
    </row>
    <row r="955" spans="1:2" x14ac:dyDescent="0.25">
      <c r="A955" s="1" t="s">
        <v>945</v>
      </c>
      <c r="B955" s="1" t="s">
        <v>11</v>
      </c>
    </row>
    <row r="956" spans="1:2" x14ac:dyDescent="0.25">
      <c r="A956" s="1" t="s">
        <v>945</v>
      </c>
      <c r="B956" s="1" t="s">
        <v>11</v>
      </c>
    </row>
    <row r="957" spans="1:2" x14ac:dyDescent="0.25">
      <c r="A957" s="1" t="s">
        <v>945</v>
      </c>
      <c r="B957" s="1" t="s">
        <v>11</v>
      </c>
    </row>
    <row r="958" spans="1:2" x14ac:dyDescent="0.25">
      <c r="A958" s="1" t="s">
        <v>945</v>
      </c>
      <c r="B958" s="1" t="s">
        <v>11</v>
      </c>
    </row>
    <row r="959" spans="1:2" x14ac:dyDescent="0.25">
      <c r="A959" s="1" t="s">
        <v>945</v>
      </c>
      <c r="B959" s="1" t="s">
        <v>11</v>
      </c>
    </row>
    <row r="960" spans="1:2" x14ac:dyDescent="0.25">
      <c r="A960" s="1" t="s">
        <v>945</v>
      </c>
      <c r="B960" s="1" t="s">
        <v>11</v>
      </c>
    </row>
    <row r="961" spans="1:2" x14ac:dyDescent="0.25">
      <c r="A961" s="1" t="s">
        <v>945</v>
      </c>
      <c r="B961" s="1" t="s">
        <v>11</v>
      </c>
    </row>
    <row r="962" spans="1:2" x14ac:dyDescent="0.25">
      <c r="A962" s="1" t="s">
        <v>945</v>
      </c>
      <c r="B962" s="1" t="s">
        <v>123</v>
      </c>
    </row>
    <row r="963" spans="1:2" x14ac:dyDescent="0.25">
      <c r="A963" s="1" t="s">
        <v>945</v>
      </c>
      <c r="B963" s="1" t="s">
        <v>123</v>
      </c>
    </row>
    <row r="964" spans="1:2" x14ac:dyDescent="0.25">
      <c r="A964" s="1" t="s">
        <v>950</v>
      </c>
      <c r="B964" s="1" t="s">
        <v>123</v>
      </c>
    </row>
    <row r="965" spans="1:2" x14ac:dyDescent="0.25">
      <c r="A965" s="1" t="s">
        <v>954</v>
      </c>
      <c r="B965" s="1" t="s">
        <v>11</v>
      </c>
    </row>
    <row r="966" spans="1:2" x14ac:dyDescent="0.25">
      <c r="A966" s="1" t="s">
        <v>954</v>
      </c>
      <c r="B966" s="1" t="s">
        <v>11</v>
      </c>
    </row>
    <row r="967" spans="1:2" x14ac:dyDescent="0.25">
      <c r="A967" s="1" t="s">
        <v>954</v>
      </c>
      <c r="B967" s="1" t="s">
        <v>11</v>
      </c>
    </row>
    <row r="968" spans="1:2" x14ac:dyDescent="0.25">
      <c r="A968" s="1" t="s">
        <v>954</v>
      </c>
      <c r="B968" s="1" t="s">
        <v>11</v>
      </c>
    </row>
    <row r="969" spans="1:2" x14ac:dyDescent="0.25">
      <c r="A969" s="1" t="s">
        <v>954</v>
      </c>
      <c r="B969" s="1" t="s">
        <v>11</v>
      </c>
    </row>
    <row r="970" spans="1:2" x14ac:dyDescent="0.25">
      <c r="A970" s="1" t="s">
        <v>954</v>
      </c>
      <c r="B970" s="1" t="s">
        <v>11</v>
      </c>
    </row>
    <row r="971" spans="1:2" x14ac:dyDescent="0.25">
      <c r="A971" s="1" t="s">
        <v>954</v>
      </c>
      <c r="B971" s="1" t="s">
        <v>11</v>
      </c>
    </row>
    <row r="972" spans="1:2" x14ac:dyDescent="0.25">
      <c r="A972" s="1" t="s">
        <v>954</v>
      </c>
      <c r="B972" s="1" t="s">
        <v>11</v>
      </c>
    </row>
    <row r="973" spans="1:2" x14ac:dyDescent="0.25">
      <c r="A973" s="1" t="s">
        <v>2847</v>
      </c>
      <c r="B973" s="1" t="s">
        <v>19</v>
      </c>
    </row>
    <row r="974" spans="1:2" x14ac:dyDescent="0.25">
      <c r="A974" s="1" t="s">
        <v>2847</v>
      </c>
      <c r="B974" s="1" t="s">
        <v>19</v>
      </c>
    </row>
    <row r="975" spans="1:2" x14ac:dyDescent="0.25">
      <c r="A975" s="1" t="s">
        <v>2847</v>
      </c>
      <c r="B975" s="1" t="s">
        <v>11</v>
      </c>
    </row>
    <row r="976" spans="1:2" x14ac:dyDescent="0.25">
      <c r="A976" s="1" t="s">
        <v>508</v>
      </c>
      <c r="B976" s="1" t="s">
        <v>11</v>
      </c>
    </row>
    <row r="977" spans="1:2" x14ac:dyDescent="0.25">
      <c r="A977" s="1" t="s">
        <v>319</v>
      </c>
      <c r="B977" s="1" t="s">
        <v>123</v>
      </c>
    </row>
    <row r="978" spans="1:2" x14ac:dyDescent="0.25">
      <c r="A978" s="1" t="s">
        <v>744</v>
      </c>
      <c r="B978" s="1" t="s">
        <v>123</v>
      </c>
    </row>
    <row r="979" spans="1:2" x14ac:dyDescent="0.25">
      <c r="A979" s="1" t="s">
        <v>747</v>
      </c>
      <c r="B979" s="1" t="s">
        <v>11</v>
      </c>
    </row>
    <row r="980" spans="1:2" x14ac:dyDescent="0.25">
      <c r="A980" s="1" t="s">
        <v>747</v>
      </c>
      <c r="B980" s="1" t="s">
        <v>11</v>
      </c>
    </row>
    <row r="981" spans="1:2" x14ac:dyDescent="0.25">
      <c r="A981" s="1" t="s">
        <v>2858</v>
      </c>
      <c r="B981" s="1" t="s">
        <v>19</v>
      </c>
    </row>
    <row r="982" spans="1:2" x14ac:dyDescent="0.25">
      <c r="A982" s="1" t="s">
        <v>2858</v>
      </c>
      <c r="B982" s="1" t="s">
        <v>11</v>
      </c>
    </row>
    <row r="983" spans="1:2" x14ac:dyDescent="0.25">
      <c r="A983" s="1" t="s">
        <v>1923</v>
      </c>
      <c r="B983" s="1" t="s">
        <v>11</v>
      </c>
    </row>
    <row r="984" spans="1:2" x14ac:dyDescent="0.25">
      <c r="A984" s="1" t="s">
        <v>1923</v>
      </c>
      <c r="B984" s="1" t="s">
        <v>11</v>
      </c>
    </row>
    <row r="985" spans="1:2" x14ac:dyDescent="0.25">
      <c r="A985" s="1" t="s">
        <v>1932</v>
      </c>
      <c r="B985" s="1" t="s">
        <v>19</v>
      </c>
    </row>
    <row r="986" spans="1:2" x14ac:dyDescent="0.25">
      <c r="A986" s="1" t="s">
        <v>1932</v>
      </c>
      <c r="B986" s="1" t="s">
        <v>11</v>
      </c>
    </row>
    <row r="987" spans="1:2" x14ac:dyDescent="0.25">
      <c r="A987" s="1" t="s">
        <v>1932</v>
      </c>
      <c r="B987" s="1" t="s">
        <v>11</v>
      </c>
    </row>
    <row r="988" spans="1:2" x14ac:dyDescent="0.25">
      <c r="A988" s="1" t="s">
        <v>1932</v>
      </c>
      <c r="B988" s="1" t="s">
        <v>11</v>
      </c>
    </row>
    <row r="989" spans="1:2" x14ac:dyDescent="0.25">
      <c r="A989" s="1" t="s">
        <v>1932</v>
      </c>
      <c r="B989" s="1" t="s">
        <v>11</v>
      </c>
    </row>
    <row r="990" spans="1:2" x14ac:dyDescent="0.25">
      <c r="A990" s="1" t="s">
        <v>1932</v>
      </c>
      <c r="B990" s="1" t="s">
        <v>4</v>
      </c>
    </row>
    <row r="991" spans="1:2" x14ac:dyDescent="0.25">
      <c r="A991" s="1" t="s">
        <v>1932</v>
      </c>
      <c r="B991" s="1" t="s">
        <v>4</v>
      </c>
    </row>
    <row r="992" spans="1:2" x14ac:dyDescent="0.25">
      <c r="A992" s="1" t="s">
        <v>1932</v>
      </c>
      <c r="B992" s="1" t="s">
        <v>60</v>
      </c>
    </row>
    <row r="993" spans="1:2" x14ac:dyDescent="0.25">
      <c r="A993" s="1" t="s">
        <v>1932</v>
      </c>
      <c r="B993" s="1" t="s">
        <v>60</v>
      </c>
    </row>
    <row r="994" spans="1:2" x14ac:dyDescent="0.25">
      <c r="A994" s="1" t="s">
        <v>512</v>
      </c>
      <c r="B994" s="1" t="s">
        <v>19</v>
      </c>
    </row>
    <row r="995" spans="1:2" x14ac:dyDescent="0.25">
      <c r="A995" s="1" t="s">
        <v>512</v>
      </c>
      <c r="B995" s="1" t="s">
        <v>19</v>
      </c>
    </row>
    <row r="996" spans="1:2" x14ac:dyDescent="0.25">
      <c r="A996" s="1" t="s">
        <v>512</v>
      </c>
      <c r="B996" s="1" t="s">
        <v>19</v>
      </c>
    </row>
    <row r="997" spans="1:2" x14ac:dyDescent="0.25">
      <c r="A997" s="1" t="s">
        <v>512</v>
      </c>
      <c r="B997" s="1" t="s">
        <v>11</v>
      </c>
    </row>
    <row r="998" spans="1:2" x14ac:dyDescent="0.25">
      <c r="A998" s="1" t="s">
        <v>512</v>
      </c>
      <c r="B998" s="1" t="s">
        <v>11</v>
      </c>
    </row>
    <row r="999" spans="1:2" x14ac:dyDescent="0.25">
      <c r="A999" s="1" t="s">
        <v>512</v>
      </c>
      <c r="B999" s="1" t="s">
        <v>4</v>
      </c>
    </row>
    <row r="1000" spans="1:2" x14ac:dyDescent="0.25">
      <c r="A1000" s="1" t="s">
        <v>512</v>
      </c>
      <c r="B1000" s="1" t="s">
        <v>4</v>
      </c>
    </row>
    <row r="1001" spans="1:2" x14ac:dyDescent="0.25">
      <c r="A1001" s="1" t="s">
        <v>512</v>
      </c>
      <c r="B1001" s="1" t="s">
        <v>60</v>
      </c>
    </row>
    <row r="1002" spans="1:2" x14ac:dyDescent="0.25">
      <c r="A1002" s="1" t="s">
        <v>512</v>
      </c>
      <c r="B1002" s="1" t="s">
        <v>60</v>
      </c>
    </row>
    <row r="1003" spans="1:2" x14ac:dyDescent="0.25">
      <c r="A1003" s="1" t="s">
        <v>512</v>
      </c>
      <c r="B1003" s="1" t="s">
        <v>60</v>
      </c>
    </row>
    <row r="1004" spans="1:2" x14ac:dyDescent="0.25">
      <c r="A1004" s="1" t="s">
        <v>512</v>
      </c>
      <c r="B1004" s="1" t="s">
        <v>60</v>
      </c>
    </row>
    <row r="1005" spans="1:2" x14ac:dyDescent="0.25">
      <c r="A1005" s="1" t="s">
        <v>324</v>
      </c>
      <c r="B1005" s="1" t="s">
        <v>19</v>
      </c>
    </row>
    <row r="1006" spans="1:2" x14ac:dyDescent="0.25">
      <c r="A1006" s="1" t="s">
        <v>324</v>
      </c>
      <c r="B1006" s="1" t="s">
        <v>19</v>
      </c>
    </row>
    <row r="1007" spans="1:2" x14ac:dyDescent="0.25">
      <c r="A1007" s="1" t="s">
        <v>324</v>
      </c>
      <c r="B1007" s="1" t="s">
        <v>19</v>
      </c>
    </row>
    <row r="1008" spans="1:2" x14ac:dyDescent="0.25">
      <c r="A1008" s="1" t="s">
        <v>324</v>
      </c>
      <c r="B1008" s="1" t="s">
        <v>19</v>
      </c>
    </row>
    <row r="1009" spans="1:2" x14ac:dyDescent="0.25">
      <c r="A1009" s="1" t="s">
        <v>324</v>
      </c>
      <c r="B1009" s="1" t="s">
        <v>19</v>
      </c>
    </row>
    <row r="1010" spans="1:2" x14ac:dyDescent="0.25">
      <c r="A1010" s="1" t="s">
        <v>324</v>
      </c>
      <c r="B1010" s="1" t="s">
        <v>19</v>
      </c>
    </row>
    <row r="1011" spans="1:2" x14ac:dyDescent="0.25">
      <c r="A1011" s="1" t="s">
        <v>324</v>
      </c>
      <c r="B1011" s="1" t="s">
        <v>19</v>
      </c>
    </row>
    <row r="1012" spans="1:2" x14ac:dyDescent="0.25">
      <c r="A1012" s="1" t="s">
        <v>324</v>
      </c>
      <c r="B1012" s="1" t="s">
        <v>19</v>
      </c>
    </row>
    <row r="1013" spans="1:2" x14ac:dyDescent="0.25">
      <c r="A1013" s="1" t="s">
        <v>324</v>
      </c>
      <c r="B1013" s="1" t="s">
        <v>19</v>
      </c>
    </row>
    <row r="1014" spans="1:2" x14ac:dyDescent="0.25">
      <c r="A1014" s="1" t="s">
        <v>324</v>
      </c>
      <c r="B1014" s="1" t="s">
        <v>75</v>
      </c>
    </row>
    <row r="1015" spans="1:2" x14ac:dyDescent="0.25">
      <c r="A1015" s="1" t="s">
        <v>324</v>
      </c>
      <c r="B1015" s="1" t="s">
        <v>75</v>
      </c>
    </row>
    <row r="1016" spans="1:2" x14ac:dyDescent="0.25">
      <c r="A1016" s="1" t="s">
        <v>324</v>
      </c>
      <c r="B1016" s="1" t="s">
        <v>75</v>
      </c>
    </row>
    <row r="1017" spans="1:2" x14ac:dyDescent="0.25">
      <c r="A1017" s="1" t="s">
        <v>324</v>
      </c>
      <c r="B1017" s="1" t="s">
        <v>75</v>
      </c>
    </row>
    <row r="1018" spans="1:2" x14ac:dyDescent="0.25">
      <c r="A1018" s="1" t="s">
        <v>324</v>
      </c>
      <c r="B1018" s="1" t="s">
        <v>75</v>
      </c>
    </row>
    <row r="1019" spans="1:2" x14ac:dyDescent="0.25">
      <c r="A1019" s="1" t="s">
        <v>324</v>
      </c>
      <c r="B1019" s="1" t="s">
        <v>60</v>
      </c>
    </row>
    <row r="1020" spans="1:2" x14ac:dyDescent="0.25">
      <c r="A1020" s="1" t="s">
        <v>324</v>
      </c>
      <c r="B1020" s="1" t="s">
        <v>60</v>
      </c>
    </row>
    <row r="1021" spans="1:2" x14ac:dyDescent="0.25">
      <c r="A1021" s="1" t="s">
        <v>324</v>
      </c>
      <c r="B1021" s="1" t="s">
        <v>60</v>
      </c>
    </row>
    <row r="1022" spans="1:2" x14ac:dyDescent="0.25">
      <c r="A1022" s="1" t="s">
        <v>324</v>
      </c>
      <c r="B1022" s="1" t="s">
        <v>123</v>
      </c>
    </row>
    <row r="1023" spans="1:2" x14ac:dyDescent="0.25">
      <c r="A1023" s="1" t="s">
        <v>962</v>
      </c>
      <c r="B1023" s="1" t="s">
        <v>123</v>
      </c>
    </row>
    <row r="1024" spans="1:2" x14ac:dyDescent="0.25">
      <c r="A1024" s="1" t="s">
        <v>965</v>
      </c>
      <c r="B1024" s="1" t="s">
        <v>11</v>
      </c>
    </row>
    <row r="1025" spans="1:2" x14ac:dyDescent="0.25">
      <c r="A1025" s="1" t="s">
        <v>760</v>
      </c>
      <c r="B1025" s="1" t="s">
        <v>19</v>
      </c>
    </row>
    <row r="1026" spans="1:2" x14ac:dyDescent="0.25">
      <c r="A1026" s="1" t="s">
        <v>760</v>
      </c>
      <c r="B1026" s="1" t="s">
        <v>19</v>
      </c>
    </row>
    <row r="1027" spans="1:2" x14ac:dyDescent="0.25">
      <c r="A1027" s="1" t="s">
        <v>760</v>
      </c>
      <c r="B1027" s="1" t="s">
        <v>19</v>
      </c>
    </row>
    <row r="1028" spans="1:2" x14ac:dyDescent="0.25">
      <c r="A1028" s="1" t="s">
        <v>760</v>
      </c>
      <c r="B1028" s="1" t="s">
        <v>19</v>
      </c>
    </row>
    <row r="1029" spans="1:2" x14ac:dyDescent="0.25">
      <c r="A1029" s="1" t="s">
        <v>760</v>
      </c>
      <c r="B1029" s="1" t="s">
        <v>19</v>
      </c>
    </row>
    <row r="1030" spans="1:2" x14ac:dyDescent="0.25">
      <c r="A1030" s="1" t="s">
        <v>760</v>
      </c>
      <c r="B1030" s="1" t="s">
        <v>11</v>
      </c>
    </row>
    <row r="1031" spans="1:2" x14ac:dyDescent="0.25">
      <c r="A1031" s="1" t="s">
        <v>760</v>
      </c>
      <c r="B1031" s="1" t="s">
        <v>11</v>
      </c>
    </row>
    <row r="1032" spans="1:2" x14ac:dyDescent="0.25">
      <c r="A1032" s="1" t="s">
        <v>765</v>
      </c>
      <c r="B1032" s="1" t="s">
        <v>11</v>
      </c>
    </row>
    <row r="1033" spans="1:2" x14ac:dyDescent="0.25">
      <c r="A1033" s="1" t="s">
        <v>765</v>
      </c>
      <c r="B1033" s="1" t="s">
        <v>11</v>
      </c>
    </row>
    <row r="1034" spans="1:2" x14ac:dyDescent="0.25">
      <c r="A1034" s="1" t="s">
        <v>968</v>
      </c>
      <c r="B1034" s="1" t="s">
        <v>11</v>
      </c>
    </row>
    <row r="1035" spans="1:2" x14ac:dyDescent="0.25">
      <c r="A1035" s="1" t="s">
        <v>968</v>
      </c>
      <c r="B1035" s="1" t="s">
        <v>11</v>
      </c>
    </row>
    <row r="1036" spans="1:2" x14ac:dyDescent="0.25">
      <c r="A1036" s="1" t="s">
        <v>1994</v>
      </c>
      <c r="B1036" s="1" t="s">
        <v>19</v>
      </c>
    </row>
    <row r="1037" spans="1:2" x14ac:dyDescent="0.25">
      <c r="A1037" s="1" t="s">
        <v>1994</v>
      </c>
      <c r="B1037" s="1" t="s">
        <v>19</v>
      </c>
    </row>
    <row r="1038" spans="1:2" x14ac:dyDescent="0.25">
      <c r="A1038" s="1" t="s">
        <v>974</v>
      </c>
      <c r="B1038" s="1" t="s">
        <v>19</v>
      </c>
    </row>
    <row r="1039" spans="1:2" x14ac:dyDescent="0.25">
      <c r="A1039" s="1" t="s">
        <v>974</v>
      </c>
      <c r="B1039" s="1" t="s">
        <v>11</v>
      </c>
    </row>
    <row r="1040" spans="1:2" x14ac:dyDescent="0.25">
      <c r="A1040" s="1" t="s">
        <v>974</v>
      </c>
      <c r="B1040" s="1" t="s">
        <v>11</v>
      </c>
    </row>
    <row r="1041" spans="1:2" x14ac:dyDescent="0.25">
      <c r="A1041" s="1" t="s">
        <v>974</v>
      </c>
      <c r="B1041" s="1" t="s">
        <v>11</v>
      </c>
    </row>
    <row r="1042" spans="1:2" x14ac:dyDescent="0.25">
      <c r="A1042" s="1" t="s">
        <v>770</v>
      </c>
      <c r="B1042" s="1" t="s">
        <v>11</v>
      </c>
    </row>
    <row r="1043" spans="1:2" x14ac:dyDescent="0.25">
      <c r="A1043" s="1" t="s">
        <v>770</v>
      </c>
      <c r="B1043" s="1" t="s">
        <v>440</v>
      </c>
    </row>
    <row r="1044" spans="1:2" x14ac:dyDescent="0.25">
      <c r="A1044" s="1" t="s">
        <v>979</v>
      </c>
      <c r="B1044" s="1" t="s">
        <v>19</v>
      </c>
    </row>
    <row r="1045" spans="1:2" x14ac:dyDescent="0.25">
      <c r="A1045" s="1" t="s">
        <v>979</v>
      </c>
      <c r="B1045" s="1" t="s">
        <v>19</v>
      </c>
    </row>
    <row r="1046" spans="1:2" x14ac:dyDescent="0.25">
      <c r="A1046" s="1" t="s">
        <v>979</v>
      </c>
      <c r="B1046" s="1" t="s">
        <v>19</v>
      </c>
    </row>
    <row r="1047" spans="1:2" x14ac:dyDescent="0.25">
      <c r="A1047" s="1" t="s">
        <v>979</v>
      </c>
      <c r="B1047" s="1" t="s">
        <v>11</v>
      </c>
    </row>
    <row r="1048" spans="1:2" x14ac:dyDescent="0.25">
      <c r="A1048" s="1" t="s">
        <v>979</v>
      </c>
      <c r="B1048" s="1" t="s">
        <v>11</v>
      </c>
    </row>
    <row r="1049" spans="1:2" x14ac:dyDescent="0.25">
      <c r="A1049" s="1" t="s">
        <v>979</v>
      </c>
      <c r="B1049" s="1" t="s">
        <v>11</v>
      </c>
    </row>
    <row r="1050" spans="1:2" x14ac:dyDescent="0.25">
      <c r="A1050" s="1" t="s">
        <v>979</v>
      </c>
      <c r="B1050" s="1" t="s">
        <v>11</v>
      </c>
    </row>
    <row r="1051" spans="1:2" x14ac:dyDescent="0.25">
      <c r="A1051" s="1" t="s">
        <v>979</v>
      </c>
      <c r="B1051" s="1" t="s">
        <v>11</v>
      </c>
    </row>
    <row r="1052" spans="1:2" x14ac:dyDescent="0.25">
      <c r="A1052" s="1" t="s">
        <v>979</v>
      </c>
      <c r="B1052" s="1" t="s">
        <v>11</v>
      </c>
    </row>
    <row r="1053" spans="1:2" x14ac:dyDescent="0.25">
      <c r="A1053" s="1" t="s">
        <v>2910</v>
      </c>
      <c r="B1053" s="1" t="s">
        <v>11</v>
      </c>
    </row>
    <row r="1054" spans="1:2" x14ac:dyDescent="0.25">
      <c r="A1054" s="1" t="s">
        <v>2910</v>
      </c>
      <c r="B1054" s="1" t="s">
        <v>4</v>
      </c>
    </row>
    <row r="1055" spans="1:2" x14ac:dyDescent="0.25">
      <c r="A1055" s="1" t="s">
        <v>985</v>
      </c>
      <c r="B1055" s="1" t="s">
        <v>19</v>
      </c>
    </row>
    <row r="1056" spans="1:2" x14ac:dyDescent="0.25">
      <c r="A1056" s="1" t="s">
        <v>985</v>
      </c>
      <c r="B1056" s="1" t="s">
        <v>19</v>
      </c>
    </row>
    <row r="1057" spans="1:2" x14ac:dyDescent="0.25">
      <c r="A1057" s="1" t="s">
        <v>985</v>
      </c>
      <c r="B1057" s="1" t="s">
        <v>19</v>
      </c>
    </row>
    <row r="1058" spans="1:2" x14ac:dyDescent="0.25">
      <c r="A1058" s="1" t="s">
        <v>985</v>
      </c>
      <c r="B1058" s="1" t="s">
        <v>19</v>
      </c>
    </row>
    <row r="1059" spans="1:2" x14ac:dyDescent="0.25">
      <c r="A1059" s="1" t="s">
        <v>985</v>
      </c>
      <c r="B1059" s="1" t="s">
        <v>19</v>
      </c>
    </row>
    <row r="1060" spans="1:2" x14ac:dyDescent="0.25">
      <c r="A1060" s="1" t="s">
        <v>985</v>
      </c>
      <c r="B1060" s="1" t="s">
        <v>19</v>
      </c>
    </row>
    <row r="1061" spans="1:2" x14ac:dyDescent="0.25">
      <c r="A1061" s="1" t="s">
        <v>985</v>
      </c>
      <c r="B1061" s="1" t="s">
        <v>19</v>
      </c>
    </row>
    <row r="1062" spans="1:2" x14ac:dyDescent="0.25">
      <c r="A1062" s="1" t="s">
        <v>2928</v>
      </c>
      <c r="B1062" s="1" t="s">
        <v>19</v>
      </c>
    </row>
    <row r="1063" spans="1:2" x14ac:dyDescent="0.25">
      <c r="A1063" s="1" t="s">
        <v>2928</v>
      </c>
      <c r="B1063" s="1" t="s">
        <v>19</v>
      </c>
    </row>
    <row r="1064" spans="1:2" x14ac:dyDescent="0.25">
      <c r="A1064" s="1" t="s">
        <v>2002</v>
      </c>
      <c r="B1064" s="1" t="s">
        <v>11</v>
      </c>
    </row>
    <row r="1065" spans="1:2" x14ac:dyDescent="0.25">
      <c r="A1065" s="1" t="s">
        <v>990</v>
      </c>
      <c r="B1065" s="1" t="s">
        <v>123</v>
      </c>
    </row>
    <row r="1066" spans="1:2" x14ac:dyDescent="0.25">
      <c r="A1066" s="1" t="s">
        <v>990</v>
      </c>
      <c r="B1066" s="1" t="s">
        <v>123</v>
      </c>
    </row>
    <row r="1067" spans="1:2" x14ac:dyDescent="0.25">
      <c r="A1067" s="1" t="s">
        <v>996</v>
      </c>
      <c r="B1067" s="1" t="s">
        <v>11</v>
      </c>
    </row>
    <row r="1068" spans="1:2" x14ac:dyDescent="0.25">
      <c r="A1068" s="1" t="s">
        <v>1001</v>
      </c>
      <c r="B1068" s="1" t="s">
        <v>11</v>
      </c>
    </row>
    <row r="1069" spans="1:2" x14ac:dyDescent="0.25">
      <c r="A1069" s="1" t="s">
        <v>1004</v>
      </c>
      <c r="B1069" s="1" t="s">
        <v>11</v>
      </c>
    </row>
    <row r="1070" spans="1:2" x14ac:dyDescent="0.25">
      <c r="A1070" s="1" t="s">
        <v>1004</v>
      </c>
      <c r="B1070" s="1" t="s">
        <v>11</v>
      </c>
    </row>
    <row r="1071" spans="1:2" x14ac:dyDescent="0.25">
      <c r="A1071" s="1" t="s">
        <v>779</v>
      </c>
      <c r="B1071" s="1" t="s">
        <v>11</v>
      </c>
    </row>
    <row r="1072" spans="1:2" x14ac:dyDescent="0.25">
      <c r="A1072" s="1" t="s">
        <v>779</v>
      </c>
      <c r="B1072" s="1" t="s">
        <v>11</v>
      </c>
    </row>
    <row r="1073" spans="1:2" x14ac:dyDescent="0.25">
      <c r="A1073" s="1" t="s">
        <v>779</v>
      </c>
      <c r="B1073" s="1" t="s">
        <v>11</v>
      </c>
    </row>
    <row r="1074" spans="1:2" x14ac:dyDescent="0.25">
      <c r="A1074" s="1" t="s">
        <v>779</v>
      </c>
      <c r="B1074" s="1" t="s">
        <v>11</v>
      </c>
    </row>
    <row r="1075" spans="1:2" x14ac:dyDescent="0.25">
      <c r="A1075" s="1" t="s">
        <v>779</v>
      </c>
      <c r="B1075" s="1" t="s">
        <v>11</v>
      </c>
    </row>
    <row r="1076" spans="1:2" x14ac:dyDescent="0.25">
      <c r="A1076" s="1" t="s">
        <v>779</v>
      </c>
      <c r="B1076" s="1" t="s">
        <v>11</v>
      </c>
    </row>
    <row r="1077" spans="1:2" x14ac:dyDescent="0.25">
      <c r="A1077" s="1" t="s">
        <v>779</v>
      </c>
      <c r="B1077" s="1" t="s">
        <v>789</v>
      </c>
    </row>
    <row r="1078" spans="1:2" x14ac:dyDescent="0.25">
      <c r="A1078" s="1" t="s">
        <v>2934</v>
      </c>
      <c r="B1078" s="1" t="s">
        <v>11</v>
      </c>
    </row>
    <row r="1079" spans="1:2" x14ac:dyDescent="0.25">
      <c r="A1079" s="1" t="s">
        <v>2934</v>
      </c>
      <c r="B1079" s="1" t="s">
        <v>75</v>
      </c>
    </row>
    <row r="1080" spans="1:2" x14ac:dyDescent="0.25">
      <c r="A1080" s="1" t="s">
        <v>2942</v>
      </c>
      <c r="B1080" s="1" t="s">
        <v>4</v>
      </c>
    </row>
    <row r="1081" spans="1:2" x14ac:dyDescent="0.25">
      <c r="A1081" s="1" t="s">
        <v>2942</v>
      </c>
      <c r="B1081" s="1" t="s">
        <v>4</v>
      </c>
    </row>
    <row r="1082" spans="1:2" x14ac:dyDescent="0.25">
      <c r="A1082" s="1" t="s">
        <v>2942</v>
      </c>
      <c r="B1082" s="1" t="s">
        <v>4</v>
      </c>
    </row>
    <row r="1083" spans="1:2" x14ac:dyDescent="0.25">
      <c r="A1083" s="1" t="s">
        <v>2942</v>
      </c>
      <c r="B1083" s="1" t="s">
        <v>4</v>
      </c>
    </row>
    <row r="1084" spans="1:2" x14ac:dyDescent="0.25">
      <c r="A1084" s="1" t="s">
        <v>2942</v>
      </c>
      <c r="B1084" s="1" t="s">
        <v>4</v>
      </c>
    </row>
    <row r="1085" spans="1:2" x14ac:dyDescent="0.25">
      <c r="A1085" s="1" t="s">
        <v>793</v>
      </c>
      <c r="B1085" s="1" t="s">
        <v>11</v>
      </c>
    </row>
    <row r="1086" spans="1:2" x14ac:dyDescent="0.25">
      <c r="A1086" s="1" t="s">
        <v>793</v>
      </c>
      <c r="B1086" s="1" t="s">
        <v>11</v>
      </c>
    </row>
    <row r="1087" spans="1:2" x14ac:dyDescent="0.25">
      <c r="A1087" s="1" t="s">
        <v>793</v>
      </c>
      <c r="B1087" s="1" t="s">
        <v>11</v>
      </c>
    </row>
    <row r="1088" spans="1:2" x14ac:dyDescent="0.25">
      <c r="A1088" s="1" t="s">
        <v>793</v>
      </c>
      <c r="B1088" s="1" t="s">
        <v>11</v>
      </c>
    </row>
    <row r="1089" spans="1:2" x14ac:dyDescent="0.25">
      <c r="A1089" s="1" t="s">
        <v>793</v>
      </c>
      <c r="B1089" s="1" t="s">
        <v>123</v>
      </c>
    </row>
    <row r="1090" spans="1:2" x14ac:dyDescent="0.25">
      <c r="A1090" s="1" t="s">
        <v>793</v>
      </c>
      <c r="B1090" s="1" t="s">
        <v>123</v>
      </c>
    </row>
    <row r="1091" spans="1:2" x14ac:dyDescent="0.25">
      <c r="A1091" s="1" t="s">
        <v>800</v>
      </c>
      <c r="B1091" s="1" t="s">
        <v>11</v>
      </c>
    </row>
    <row r="1092" spans="1:2" x14ac:dyDescent="0.25">
      <c r="A1092" s="1" t="s">
        <v>2949</v>
      </c>
      <c r="B1092" s="1" t="s">
        <v>19</v>
      </c>
    </row>
    <row r="1093" spans="1:2" x14ac:dyDescent="0.25">
      <c r="A1093" s="1" t="s">
        <v>2954</v>
      </c>
      <c r="B1093" s="1" t="s">
        <v>19</v>
      </c>
    </row>
    <row r="1094" spans="1:2" x14ac:dyDescent="0.25">
      <c r="A1094" s="1" t="s">
        <v>2954</v>
      </c>
      <c r="B1094" s="1" t="s">
        <v>11</v>
      </c>
    </row>
    <row r="1095" spans="1:2" x14ac:dyDescent="0.25">
      <c r="A1095" s="1" t="s">
        <v>2954</v>
      </c>
      <c r="B1095" s="1" t="s">
        <v>11</v>
      </c>
    </row>
    <row r="1096" spans="1:2" x14ac:dyDescent="0.25">
      <c r="A1096" s="1" t="s">
        <v>2954</v>
      </c>
      <c r="B1096" s="1" t="s">
        <v>11</v>
      </c>
    </row>
    <row r="1097" spans="1:2" x14ac:dyDescent="0.25">
      <c r="A1097" s="1" t="s">
        <v>2965</v>
      </c>
      <c r="B1097" s="1" t="s">
        <v>75</v>
      </c>
    </row>
    <row r="1098" spans="1:2" x14ac:dyDescent="0.25">
      <c r="A1098" s="1" t="s">
        <v>804</v>
      </c>
      <c r="B1098" s="1" t="s">
        <v>19</v>
      </c>
    </row>
    <row r="1099" spans="1:2" x14ac:dyDescent="0.25">
      <c r="A1099" s="1" t="s">
        <v>2015</v>
      </c>
      <c r="B1099" s="1" t="s">
        <v>11</v>
      </c>
    </row>
    <row r="1100" spans="1:2" x14ac:dyDescent="0.25">
      <c r="A1100" s="1" t="s">
        <v>2970</v>
      </c>
      <c r="B1100" s="1" t="s">
        <v>19</v>
      </c>
    </row>
    <row r="1101" spans="1:2" x14ac:dyDescent="0.25">
      <c r="A1101" s="1" t="s">
        <v>2970</v>
      </c>
      <c r="B1101" s="1" t="s">
        <v>19</v>
      </c>
    </row>
    <row r="1102" spans="1:2" x14ac:dyDescent="0.25">
      <c r="A1102" s="1" t="s">
        <v>2970</v>
      </c>
      <c r="B1102" s="1" t="s">
        <v>19</v>
      </c>
    </row>
    <row r="1103" spans="1:2" x14ac:dyDescent="0.25">
      <c r="A1103" s="1" t="s">
        <v>2970</v>
      </c>
      <c r="B1103" s="1" t="s">
        <v>19</v>
      </c>
    </row>
    <row r="1104" spans="1:2" x14ac:dyDescent="0.25">
      <c r="A1104" s="1" t="s">
        <v>2970</v>
      </c>
      <c r="B1104" s="1" t="s">
        <v>19</v>
      </c>
    </row>
    <row r="1105" spans="1:2" x14ac:dyDescent="0.25">
      <c r="A1105" s="1" t="s">
        <v>2970</v>
      </c>
      <c r="B1105" s="1" t="s">
        <v>4</v>
      </c>
    </row>
    <row r="1106" spans="1:2" x14ac:dyDescent="0.25">
      <c r="A1106" s="1" t="s">
        <v>2970</v>
      </c>
      <c r="B1106" s="1" t="s">
        <v>4</v>
      </c>
    </row>
    <row r="1107" spans="1:2" x14ac:dyDescent="0.25">
      <c r="A1107" s="1" t="s">
        <v>2970</v>
      </c>
      <c r="B1107" s="1" t="s">
        <v>4</v>
      </c>
    </row>
    <row r="1108" spans="1:2" x14ac:dyDescent="0.25">
      <c r="A1108" s="1" t="s">
        <v>2970</v>
      </c>
      <c r="B1108" s="1" t="s">
        <v>4</v>
      </c>
    </row>
    <row r="1109" spans="1:2" x14ac:dyDescent="0.25">
      <c r="A1109" s="1" t="s">
        <v>2970</v>
      </c>
      <c r="B1109" s="1" t="s">
        <v>4</v>
      </c>
    </row>
    <row r="1110" spans="1:2" x14ac:dyDescent="0.25">
      <c r="A1110" s="1" t="s">
        <v>2970</v>
      </c>
      <c r="B1110" s="1" t="s">
        <v>4</v>
      </c>
    </row>
    <row r="1111" spans="1:2" x14ac:dyDescent="0.25">
      <c r="A1111" s="1" t="s">
        <v>2970</v>
      </c>
      <c r="B1111" s="1" t="s">
        <v>4</v>
      </c>
    </row>
    <row r="1112" spans="1:2" x14ac:dyDescent="0.25">
      <c r="A1112" s="1" t="s">
        <v>2970</v>
      </c>
      <c r="B1112" s="1" t="s">
        <v>4</v>
      </c>
    </row>
    <row r="1113" spans="1:2" x14ac:dyDescent="0.25">
      <c r="A1113" s="1" t="s">
        <v>2970</v>
      </c>
      <c r="B1113" s="1" t="s">
        <v>4</v>
      </c>
    </row>
    <row r="1114" spans="1:2" x14ac:dyDescent="0.25">
      <c r="A1114" s="1" t="s">
        <v>2970</v>
      </c>
      <c r="B1114" s="1" t="s">
        <v>4</v>
      </c>
    </row>
    <row r="1115" spans="1:2" x14ac:dyDescent="0.25">
      <c r="A1115" s="1" t="s">
        <v>330</v>
      </c>
      <c r="B1115" s="1" t="s">
        <v>11</v>
      </c>
    </row>
    <row r="1116" spans="1:2" x14ac:dyDescent="0.25">
      <c r="A1116" s="1" t="s">
        <v>330</v>
      </c>
      <c r="B1116" s="1" t="s">
        <v>75</v>
      </c>
    </row>
    <row r="1117" spans="1:2" x14ac:dyDescent="0.25">
      <c r="A1117" s="1" t="s">
        <v>330</v>
      </c>
      <c r="B1117" s="1" t="s">
        <v>75</v>
      </c>
    </row>
    <row r="1118" spans="1:2" x14ac:dyDescent="0.25">
      <c r="A1118" s="1" t="s">
        <v>330</v>
      </c>
      <c r="B1118" s="1" t="s">
        <v>75</v>
      </c>
    </row>
    <row r="1119" spans="1:2" x14ac:dyDescent="0.25">
      <c r="A1119" s="1" t="s">
        <v>2997</v>
      </c>
      <c r="B1119" s="1" t="s">
        <v>1229</v>
      </c>
    </row>
    <row r="1120" spans="1:2" x14ac:dyDescent="0.25">
      <c r="A1120" s="1" t="s">
        <v>809</v>
      </c>
      <c r="B1120" s="1" t="s">
        <v>123</v>
      </c>
    </row>
    <row r="1121" spans="1:2" x14ac:dyDescent="0.25">
      <c r="A1121" s="1" t="s">
        <v>2025</v>
      </c>
      <c r="B1121" s="1" t="s">
        <v>11</v>
      </c>
    </row>
    <row r="1122" spans="1:2" x14ac:dyDescent="0.25">
      <c r="A1122" s="1" t="s">
        <v>3000</v>
      </c>
      <c r="B1122" s="1" t="s">
        <v>60</v>
      </c>
    </row>
    <row r="1123" spans="1:2" x14ac:dyDescent="0.25">
      <c r="A1123" s="1" t="s">
        <v>3000</v>
      </c>
      <c r="B1123" s="1" t="s">
        <v>60</v>
      </c>
    </row>
    <row r="1124" spans="1:2" x14ac:dyDescent="0.25">
      <c r="A1124" s="1" t="s">
        <v>3000</v>
      </c>
      <c r="B1124" s="1" t="s">
        <v>60</v>
      </c>
    </row>
    <row r="1125" spans="1:2" x14ac:dyDescent="0.25">
      <c r="A1125" s="1" t="s">
        <v>3000</v>
      </c>
      <c r="B1125" s="1" t="s">
        <v>60</v>
      </c>
    </row>
    <row r="1126" spans="1:2" x14ac:dyDescent="0.25">
      <c r="A1126" s="1" t="s">
        <v>517</v>
      </c>
      <c r="B1126" s="1" t="s">
        <v>75</v>
      </c>
    </row>
    <row r="1127" spans="1:2" x14ac:dyDescent="0.25">
      <c r="A1127" s="1" t="s">
        <v>517</v>
      </c>
      <c r="B1127" s="1" t="s">
        <v>123</v>
      </c>
    </row>
    <row r="1128" spans="1:2" x14ac:dyDescent="0.25">
      <c r="A1128" s="1" t="s">
        <v>517</v>
      </c>
      <c r="B1128" s="1" t="s">
        <v>123</v>
      </c>
    </row>
    <row r="1129" spans="1:2" x14ac:dyDescent="0.25">
      <c r="A1129" s="1" t="s">
        <v>2030</v>
      </c>
      <c r="B1129" s="1" t="s">
        <v>123</v>
      </c>
    </row>
    <row r="1130" spans="1:2" x14ac:dyDescent="0.25">
      <c r="A1130" s="1" t="s">
        <v>2030</v>
      </c>
      <c r="B1130" s="1" t="s">
        <v>123</v>
      </c>
    </row>
    <row r="1131" spans="1:2" x14ac:dyDescent="0.25">
      <c r="A1131" s="1" t="s">
        <v>2030</v>
      </c>
      <c r="B1131" s="1" t="s">
        <v>123</v>
      </c>
    </row>
    <row r="1132" spans="1:2" x14ac:dyDescent="0.25">
      <c r="A1132" s="1" t="s">
        <v>1016</v>
      </c>
      <c r="B1132" s="1" t="s">
        <v>123</v>
      </c>
    </row>
    <row r="1133" spans="1:2" x14ac:dyDescent="0.25">
      <c r="A1133" s="1" t="s">
        <v>1016</v>
      </c>
      <c r="B1133" s="1" t="s">
        <v>123</v>
      </c>
    </row>
    <row r="1134" spans="1:2" x14ac:dyDescent="0.25">
      <c r="A1134" s="1" t="s">
        <v>812</v>
      </c>
      <c r="B1134" s="1" t="s">
        <v>19</v>
      </c>
    </row>
    <row r="1135" spans="1:2" x14ac:dyDescent="0.25">
      <c r="A1135" s="1" t="s">
        <v>3008</v>
      </c>
      <c r="B1135" s="1" t="s">
        <v>19</v>
      </c>
    </row>
    <row r="1136" spans="1:2" x14ac:dyDescent="0.25">
      <c r="A1136" s="1" t="s">
        <v>3008</v>
      </c>
      <c r="B1136" s="1" t="s">
        <v>19</v>
      </c>
    </row>
    <row r="1137" spans="1:2" x14ac:dyDescent="0.25">
      <c r="A1137" s="1" t="s">
        <v>3008</v>
      </c>
      <c r="B1137" s="1" t="s">
        <v>11</v>
      </c>
    </row>
    <row r="1138" spans="1:2" x14ac:dyDescent="0.25">
      <c r="A1138" s="1" t="s">
        <v>2040</v>
      </c>
      <c r="B1138" s="1" t="s">
        <v>60</v>
      </c>
    </row>
    <row r="1139" spans="1:2" x14ac:dyDescent="0.25">
      <c r="A1139" s="1" t="s">
        <v>816</v>
      </c>
      <c r="B1139" s="1" t="s">
        <v>789</v>
      </c>
    </row>
    <row r="1140" spans="1:2" x14ac:dyDescent="0.25">
      <c r="A1140" s="1" t="s">
        <v>820</v>
      </c>
      <c r="B1140" s="1" t="s">
        <v>19</v>
      </c>
    </row>
    <row r="1141" spans="1:2" x14ac:dyDescent="0.25">
      <c r="A1141" s="1" t="s">
        <v>820</v>
      </c>
      <c r="B1141" s="1" t="s">
        <v>19</v>
      </c>
    </row>
    <row r="1142" spans="1:2" x14ac:dyDescent="0.25">
      <c r="A1142" s="1" t="s">
        <v>820</v>
      </c>
      <c r="B1142" s="1" t="s">
        <v>19</v>
      </c>
    </row>
    <row r="1143" spans="1:2" x14ac:dyDescent="0.25">
      <c r="A1143" s="1" t="s">
        <v>3018</v>
      </c>
      <c r="B1143" s="1" t="s">
        <v>19</v>
      </c>
    </row>
    <row r="1144" spans="1:2" x14ac:dyDescent="0.25">
      <c r="A1144" s="1" t="s">
        <v>3018</v>
      </c>
      <c r="B1144" s="1" t="s">
        <v>19</v>
      </c>
    </row>
    <row r="1145" spans="1:2" x14ac:dyDescent="0.25">
      <c r="A1145" s="1" t="s">
        <v>3018</v>
      </c>
      <c r="B1145" s="1" t="s">
        <v>19</v>
      </c>
    </row>
    <row r="1146" spans="1:2" x14ac:dyDescent="0.25">
      <c r="A1146" s="1" t="s">
        <v>3018</v>
      </c>
      <c r="B1146" s="1" t="s">
        <v>19</v>
      </c>
    </row>
    <row r="1147" spans="1:2" x14ac:dyDescent="0.25">
      <c r="A1147" s="1" t="s">
        <v>3018</v>
      </c>
      <c r="B1147" s="1" t="s">
        <v>19</v>
      </c>
    </row>
    <row r="1148" spans="1:2" x14ac:dyDescent="0.25">
      <c r="A1148" s="1" t="s">
        <v>3018</v>
      </c>
      <c r="B1148" s="1" t="s">
        <v>4</v>
      </c>
    </row>
    <row r="1149" spans="1:2" x14ac:dyDescent="0.25">
      <c r="A1149" s="1" t="s">
        <v>3018</v>
      </c>
      <c r="B1149" s="1" t="s">
        <v>4</v>
      </c>
    </row>
    <row r="1150" spans="1:2" x14ac:dyDescent="0.25">
      <c r="A1150" s="1" t="s">
        <v>3018</v>
      </c>
      <c r="B1150" s="1" t="s">
        <v>4</v>
      </c>
    </row>
    <row r="1151" spans="1:2" x14ac:dyDescent="0.25">
      <c r="A1151" s="1" t="s">
        <v>523</v>
      </c>
      <c r="B1151" s="1" t="s">
        <v>123</v>
      </c>
    </row>
    <row r="1152" spans="1:2" x14ac:dyDescent="0.25">
      <c r="A1152" s="1" t="s">
        <v>1020</v>
      </c>
      <c r="B1152" s="1" t="s">
        <v>11</v>
      </c>
    </row>
    <row r="1153" spans="1:2" x14ac:dyDescent="0.25">
      <c r="A1153" s="1" t="s">
        <v>1020</v>
      </c>
      <c r="B1153" s="1" t="s">
        <v>440</v>
      </c>
    </row>
    <row r="1154" spans="1:2" x14ac:dyDescent="0.25">
      <c r="A1154" s="1" t="s">
        <v>3039</v>
      </c>
      <c r="B1154" s="1" t="s">
        <v>19</v>
      </c>
    </row>
    <row r="1155" spans="1:2" x14ac:dyDescent="0.25">
      <c r="A1155" s="1" t="s">
        <v>343</v>
      </c>
      <c r="B1155" s="1" t="s">
        <v>123</v>
      </c>
    </row>
    <row r="1156" spans="1:2" x14ac:dyDescent="0.25">
      <c r="A1156" s="1" t="s">
        <v>343</v>
      </c>
      <c r="B1156" s="1" t="s">
        <v>123</v>
      </c>
    </row>
    <row r="1157" spans="1:2" x14ac:dyDescent="0.25">
      <c r="A1157" s="1" t="s">
        <v>343</v>
      </c>
      <c r="B1157" s="1" t="s">
        <v>123</v>
      </c>
    </row>
    <row r="1158" spans="1:2" x14ac:dyDescent="0.25">
      <c r="A1158" s="1" t="s">
        <v>343</v>
      </c>
      <c r="B1158" s="1" t="s">
        <v>123</v>
      </c>
    </row>
    <row r="1159" spans="1:2" x14ac:dyDescent="0.25">
      <c r="A1159" s="1" t="s">
        <v>3043</v>
      </c>
      <c r="B1159" s="1" t="s">
        <v>19</v>
      </c>
    </row>
    <row r="1160" spans="1:2" x14ac:dyDescent="0.25">
      <c r="A1160" s="1" t="s">
        <v>3047</v>
      </c>
      <c r="B1160" s="1" t="s">
        <v>11</v>
      </c>
    </row>
    <row r="1161" spans="1:2" x14ac:dyDescent="0.25">
      <c r="A1161" s="1" t="s">
        <v>3047</v>
      </c>
      <c r="B1161" s="1" t="s">
        <v>11</v>
      </c>
    </row>
    <row r="1162" spans="1:2" x14ac:dyDescent="0.25">
      <c r="A1162" s="1" t="s">
        <v>3047</v>
      </c>
      <c r="B1162" s="1" t="s">
        <v>11</v>
      </c>
    </row>
    <row r="1163" spans="1:2" x14ac:dyDescent="0.25">
      <c r="A1163" s="1" t="s">
        <v>3047</v>
      </c>
      <c r="B1163" s="1" t="s">
        <v>11</v>
      </c>
    </row>
    <row r="1164" spans="1:2" x14ac:dyDescent="0.25">
      <c r="A1164" s="1" t="s">
        <v>3047</v>
      </c>
      <c r="B1164" s="1" t="s">
        <v>11</v>
      </c>
    </row>
    <row r="1165" spans="1:2" x14ac:dyDescent="0.25">
      <c r="A1165" s="1" t="s">
        <v>3047</v>
      </c>
      <c r="B1165" s="1" t="s">
        <v>11</v>
      </c>
    </row>
    <row r="1166" spans="1:2" x14ac:dyDescent="0.25">
      <c r="A1166" s="1" t="s">
        <v>3047</v>
      </c>
      <c r="B1166" s="1" t="s">
        <v>11</v>
      </c>
    </row>
    <row r="1167" spans="1:2" x14ac:dyDescent="0.25">
      <c r="A1167" s="1" t="s">
        <v>3047</v>
      </c>
      <c r="B1167" s="1" t="s">
        <v>11</v>
      </c>
    </row>
    <row r="1168" spans="1:2" x14ac:dyDescent="0.25">
      <c r="A1168" s="1" t="s">
        <v>826</v>
      </c>
      <c r="B1168" s="1" t="s">
        <v>11</v>
      </c>
    </row>
    <row r="1169" spans="1:2" x14ac:dyDescent="0.25">
      <c r="A1169" s="1" t="s">
        <v>359</v>
      </c>
      <c r="B1169" s="1" t="s">
        <v>123</v>
      </c>
    </row>
    <row r="1170" spans="1:2" x14ac:dyDescent="0.25">
      <c r="A1170" s="1" t="s">
        <v>364</v>
      </c>
      <c r="B1170" s="1" t="s">
        <v>60</v>
      </c>
    </row>
    <row r="1171" spans="1:2" x14ac:dyDescent="0.25">
      <c r="A1171" s="1" t="s">
        <v>364</v>
      </c>
      <c r="B1171" s="1" t="s">
        <v>60</v>
      </c>
    </row>
    <row r="1172" spans="1:2" x14ac:dyDescent="0.25">
      <c r="A1172" s="1" t="s">
        <v>370</v>
      </c>
      <c r="B1172" s="1" t="s">
        <v>19</v>
      </c>
    </row>
    <row r="1173" spans="1:2" x14ac:dyDescent="0.25">
      <c r="A1173" s="1" t="s">
        <v>370</v>
      </c>
      <c r="B1173" s="1" t="s">
        <v>19</v>
      </c>
    </row>
    <row r="1174" spans="1:2" x14ac:dyDescent="0.25">
      <c r="A1174" s="1" t="s">
        <v>370</v>
      </c>
      <c r="B1174" s="1" t="s">
        <v>19</v>
      </c>
    </row>
    <row r="1175" spans="1:2" x14ac:dyDescent="0.25">
      <c r="A1175" s="1" t="s">
        <v>370</v>
      </c>
      <c r="B1175" s="1" t="s">
        <v>19</v>
      </c>
    </row>
    <row r="1176" spans="1:2" x14ac:dyDescent="0.25">
      <c r="A1176" s="1" t="s">
        <v>370</v>
      </c>
      <c r="B1176" s="1" t="s">
        <v>19</v>
      </c>
    </row>
    <row r="1177" spans="1:2" x14ac:dyDescent="0.25">
      <c r="A1177" s="1" t="s">
        <v>370</v>
      </c>
      <c r="B1177" s="1" t="s">
        <v>19</v>
      </c>
    </row>
    <row r="1178" spans="1:2" x14ac:dyDescent="0.25">
      <c r="A1178" s="1" t="s">
        <v>370</v>
      </c>
      <c r="B1178" s="1" t="s">
        <v>19</v>
      </c>
    </row>
    <row r="1179" spans="1:2" x14ac:dyDescent="0.25">
      <c r="A1179" s="1" t="s">
        <v>370</v>
      </c>
      <c r="B1179" s="1" t="s">
        <v>19</v>
      </c>
    </row>
    <row r="1180" spans="1:2" x14ac:dyDescent="0.25">
      <c r="A1180" s="1" t="s">
        <v>370</v>
      </c>
      <c r="B1180" s="1" t="s">
        <v>19</v>
      </c>
    </row>
    <row r="1181" spans="1:2" x14ac:dyDescent="0.25">
      <c r="A1181" s="1" t="s">
        <v>370</v>
      </c>
      <c r="B1181" s="1" t="s">
        <v>60</v>
      </c>
    </row>
    <row r="1182" spans="1:2" x14ac:dyDescent="0.25">
      <c r="A1182" s="1" t="s">
        <v>370</v>
      </c>
      <c r="B1182" s="1" t="s">
        <v>60</v>
      </c>
    </row>
    <row r="1183" spans="1:2" x14ac:dyDescent="0.25">
      <c r="A1183" s="1" t="s">
        <v>370</v>
      </c>
      <c r="B1183" s="1" t="s">
        <v>60</v>
      </c>
    </row>
    <row r="1184" spans="1:2" x14ac:dyDescent="0.25">
      <c r="A1184" s="1" t="s">
        <v>370</v>
      </c>
      <c r="B1184" s="1" t="s">
        <v>60</v>
      </c>
    </row>
    <row r="1185" spans="1:2" x14ac:dyDescent="0.25">
      <c r="A1185" s="1" t="s">
        <v>370</v>
      </c>
      <c r="B1185" s="1" t="s">
        <v>60</v>
      </c>
    </row>
    <row r="1186" spans="1:2" x14ac:dyDescent="0.25">
      <c r="A1186" s="1" t="s">
        <v>370</v>
      </c>
      <c r="B1186" s="1" t="s">
        <v>60</v>
      </c>
    </row>
    <row r="1187" spans="1:2" x14ac:dyDescent="0.25">
      <c r="A1187" s="1" t="s">
        <v>3074</v>
      </c>
      <c r="B1187" s="1" t="s">
        <v>11</v>
      </c>
    </row>
    <row r="1188" spans="1:2" x14ac:dyDescent="0.25">
      <c r="A1188" s="1" t="s">
        <v>3079</v>
      </c>
      <c r="B1188" s="1" t="s">
        <v>11</v>
      </c>
    </row>
  </sheetData>
  <pageMargins left="0.7" right="0.7" top="0.75" bottom="0.75"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BE90-5208-4FC5-95E7-24A64168D0C1}">
  <dimension ref="A1:P1188"/>
  <sheetViews>
    <sheetView topLeftCell="A271" workbookViewId="0">
      <selection activeCell="L275" activeCellId="1" sqref="L1:O1 L275:O275"/>
    </sheetView>
  </sheetViews>
  <sheetFormatPr defaultColWidth="11.42578125" defaultRowHeight="15" x14ac:dyDescent="0.25"/>
  <sheetData>
    <row r="1" spans="1:16" x14ac:dyDescent="0.25">
      <c r="A1" s="2" t="s">
        <v>0</v>
      </c>
      <c r="B1" s="5" t="s">
        <v>5</v>
      </c>
      <c r="D1" t="s">
        <v>0</v>
      </c>
      <c r="E1" t="s">
        <v>1027</v>
      </c>
      <c r="F1" t="s">
        <v>530</v>
      </c>
      <c r="G1" t="s">
        <v>13</v>
      </c>
      <c r="H1" t="s">
        <v>542</v>
      </c>
      <c r="I1" s="7" t="s">
        <v>3084</v>
      </c>
      <c r="K1" t="s">
        <v>0</v>
      </c>
      <c r="L1" t="s">
        <v>1027</v>
      </c>
      <c r="M1" t="s">
        <v>530</v>
      </c>
      <c r="N1" t="s">
        <v>13</v>
      </c>
      <c r="O1" t="s">
        <v>542</v>
      </c>
      <c r="P1" s="7" t="s">
        <v>3084</v>
      </c>
    </row>
    <row r="2" spans="1:16" x14ac:dyDescent="0.25">
      <c r="A2" s="3" t="s">
        <v>1025</v>
      </c>
      <c r="B2" s="13" t="s">
        <v>1027</v>
      </c>
      <c r="D2" s="1" t="s">
        <v>1025</v>
      </c>
      <c r="E2">
        <v>1</v>
      </c>
      <c r="F2">
        <v>0</v>
      </c>
      <c r="G2">
        <v>0</v>
      </c>
      <c r="H2">
        <v>0</v>
      </c>
      <c r="I2" s="7">
        <f>SUM(matriceresult__29[[#This Row],[Use]:[Creation]])</f>
        <v>1</v>
      </c>
      <c r="K2" s="1" t="s">
        <v>1025</v>
      </c>
      <c r="L2">
        <f>matriceresult__29[[#This Row],[Use]]/matriceresult__29[[#This Row],[TOTAL]]</f>
        <v>1</v>
      </c>
      <c r="M2">
        <f>matriceresult__29[[#This Row],[Compare]]/matriceresult__29[[#This Row],[TOTAL]]</f>
        <v>0</v>
      </c>
      <c r="N2">
        <f>matriceresult__29[[#This Row],[Background]]/matriceresult__29[[#This Row],[TOTAL]]</f>
        <v>0</v>
      </c>
      <c r="O2">
        <f>matriceresult__29[[#This Row],[Creation]]/matriceresult__29[[#This Row],[TOTAL]]</f>
        <v>0</v>
      </c>
      <c r="P2" s="15">
        <f>SUM(matriceresult__2910[[#This Row],[Use]:[Creation]])</f>
        <v>1</v>
      </c>
    </row>
    <row r="3" spans="1:16" x14ac:dyDescent="0.25">
      <c r="A3" s="4" t="s">
        <v>2056</v>
      </c>
      <c r="B3" s="6" t="s">
        <v>1027</v>
      </c>
      <c r="D3" s="1" t="s">
        <v>2056</v>
      </c>
      <c r="E3">
        <v>15</v>
      </c>
      <c r="F3">
        <v>0</v>
      </c>
      <c r="G3">
        <v>0</v>
      </c>
      <c r="H3">
        <v>0</v>
      </c>
      <c r="I3" s="7">
        <f>SUM(matriceresult__29[[#This Row],[Use]:[Creation]])</f>
        <v>15</v>
      </c>
      <c r="K3" s="1" t="s">
        <v>2056</v>
      </c>
      <c r="L3">
        <f>matriceresult__29[[#This Row],[Use]]/matriceresult__29[[#This Row],[TOTAL]]</f>
        <v>1</v>
      </c>
      <c r="M3">
        <f>matriceresult__29[[#This Row],[Compare]]/matriceresult__29[[#This Row],[TOTAL]]</f>
        <v>0</v>
      </c>
      <c r="N3">
        <f>matriceresult__29[[#This Row],[Background]]/matriceresult__29[[#This Row],[TOTAL]]</f>
        <v>0</v>
      </c>
      <c r="O3">
        <f>matriceresult__29[[#This Row],[Creation]]/matriceresult__29[[#This Row],[TOTAL]]</f>
        <v>0</v>
      </c>
      <c r="P3" s="15">
        <f>SUM(matriceresult__2910[[#This Row],[Use]:[Creation]])</f>
        <v>1</v>
      </c>
    </row>
    <row r="4" spans="1:16" x14ac:dyDescent="0.25">
      <c r="A4" s="3" t="s">
        <v>2056</v>
      </c>
      <c r="B4" s="13" t="s">
        <v>1027</v>
      </c>
      <c r="D4" s="1" t="s">
        <v>9</v>
      </c>
      <c r="E4">
        <v>0</v>
      </c>
      <c r="F4">
        <v>0</v>
      </c>
      <c r="G4">
        <v>1</v>
      </c>
      <c r="H4">
        <v>0</v>
      </c>
      <c r="I4" s="7">
        <f>SUM(matriceresult__29[[#This Row],[Use]:[Creation]])</f>
        <v>1</v>
      </c>
      <c r="K4" s="1" t="s">
        <v>9</v>
      </c>
      <c r="L4">
        <f>matriceresult__29[[#This Row],[Use]]/matriceresult__29[[#This Row],[TOTAL]]</f>
        <v>0</v>
      </c>
      <c r="M4">
        <f>matriceresult__29[[#This Row],[Compare]]/matriceresult__29[[#This Row],[TOTAL]]</f>
        <v>0</v>
      </c>
      <c r="N4">
        <f>matriceresult__29[[#This Row],[Background]]/matriceresult__29[[#This Row],[TOTAL]]</f>
        <v>1</v>
      </c>
      <c r="O4">
        <f>matriceresult__29[[#This Row],[Creation]]/matriceresult__29[[#This Row],[TOTAL]]</f>
        <v>0</v>
      </c>
      <c r="P4" s="15">
        <f>SUM(matriceresult__2910[[#This Row],[Use]:[Creation]])</f>
        <v>1</v>
      </c>
    </row>
    <row r="5" spans="1:16" x14ac:dyDescent="0.25">
      <c r="A5" s="4" t="s">
        <v>2056</v>
      </c>
      <c r="B5" s="6" t="s">
        <v>1027</v>
      </c>
      <c r="D5" s="1" t="s">
        <v>2077</v>
      </c>
      <c r="E5">
        <v>1</v>
      </c>
      <c r="F5">
        <v>0</v>
      </c>
      <c r="G5">
        <v>0</v>
      </c>
      <c r="H5">
        <v>0</v>
      </c>
      <c r="I5" s="7">
        <f>SUM(matriceresult__29[[#This Row],[Use]:[Creation]])</f>
        <v>1</v>
      </c>
      <c r="K5" s="1" t="s">
        <v>2077</v>
      </c>
      <c r="L5">
        <f>matriceresult__29[[#This Row],[Use]]/matriceresult__29[[#This Row],[TOTAL]]</f>
        <v>1</v>
      </c>
      <c r="M5">
        <f>matriceresult__29[[#This Row],[Compare]]/matriceresult__29[[#This Row],[TOTAL]]</f>
        <v>0</v>
      </c>
      <c r="N5">
        <f>matriceresult__29[[#This Row],[Background]]/matriceresult__29[[#This Row],[TOTAL]]</f>
        <v>0</v>
      </c>
      <c r="O5">
        <f>matriceresult__29[[#This Row],[Creation]]/matriceresult__29[[#This Row],[TOTAL]]</f>
        <v>0</v>
      </c>
      <c r="P5" s="15">
        <f>SUM(matriceresult__2910[[#This Row],[Use]:[Creation]])</f>
        <v>1</v>
      </c>
    </row>
    <row r="6" spans="1:16" x14ac:dyDescent="0.25">
      <c r="A6" s="3" t="s">
        <v>2056</v>
      </c>
      <c r="B6" s="13" t="s">
        <v>1027</v>
      </c>
      <c r="D6" s="1" t="s">
        <v>17</v>
      </c>
      <c r="E6">
        <v>27</v>
      </c>
      <c r="F6">
        <v>0</v>
      </c>
      <c r="G6">
        <v>13</v>
      </c>
      <c r="H6">
        <v>0</v>
      </c>
      <c r="I6" s="7">
        <f>SUM(matriceresult__29[[#This Row],[Use]:[Creation]])</f>
        <v>40</v>
      </c>
      <c r="K6" s="1" t="s">
        <v>17</v>
      </c>
      <c r="L6">
        <f>matriceresult__29[[#This Row],[Use]]/matriceresult__29[[#This Row],[TOTAL]]</f>
        <v>0.67500000000000004</v>
      </c>
      <c r="M6">
        <f>matriceresult__29[[#This Row],[Compare]]/matriceresult__29[[#This Row],[TOTAL]]</f>
        <v>0</v>
      </c>
      <c r="N6">
        <f>matriceresult__29[[#This Row],[Background]]/matriceresult__29[[#This Row],[TOTAL]]</f>
        <v>0.32500000000000001</v>
      </c>
      <c r="O6">
        <f>matriceresult__29[[#This Row],[Creation]]/matriceresult__29[[#This Row],[TOTAL]]</f>
        <v>0</v>
      </c>
      <c r="P6" s="15">
        <f>SUM(matriceresult__2910[[#This Row],[Use]:[Creation]])</f>
        <v>1</v>
      </c>
    </row>
    <row r="7" spans="1:16" x14ac:dyDescent="0.25">
      <c r="A7" s="4" t="s">
        <v>2056</v>
      </c>
      <c r="B7" s="6" t="s">
        <v>1027</v>
      </c>
      <c r="D7" s="1" t="s">
        <v>2082</v>
      </c>
      <c r="E7">
        <v>1</v>
      </c>
      <c r="F7">
        <v>0</v>
      </c>
      <c r="G7">
        <v>0</v>
      </c>
      <c r="H7">
        <v>0</v>
      </c>
      <c r="I7" s="7">
        <f>SUM(matriceresult__29[[#This Row],[Use]:[Creation]])</f>
        <v>1</v>
      </c>
      <c r="K7" s="1" t="s">
        <v>2082</v>
      </c>
      <c r="L7">
        <f>matriceresult__29[[#This Row],[Use]]/matriceresult__29[[#This Row],[TOTAL]]</f>
        <v>1</v>
      </c>
      <c r="M7">
        <f>matriceresult__29[[#This Row],[Compare]]/matriceresult__29[[#This Row],[TOTAL]]</f>
        <v>0</v>
      </c>
      <c r="N7">
        <f>matriceresult__29[[#This Row],[Background]]/matriceresult__29[[#This Row],[TOTAL]]</f>
        <v>0</v>
      </c>
      <c r="O7">
        <f>matriceresult__29[[#This Row],[Creation]]/matriceresult__29[[#This Row],[TOTAL]]</f>
        <v>0</v>
      </c>
      <c r="P7" s="15">
        <f>SUM(matriceresult__2910[[#This Row],[Use]:[Creation]])</f>
        <v>1</v>
      </c>
    </row>
    <row r="8" spans="1:16" x14ac:dyDescent="0.25">
      <c r="A8" s="3" t="s">
        <v>2056</v>
      </c>
      <c r="B8" s="13" t="s">
        <v>1027</v>
      </c>
      <c r="D8" s="1" t="s">
        <v>1089</v>
      </c>
      <c r="E8">
        <v>1</v>
      </c>
      <c r="F8">
        <v>0</v>
      </c>
      <c r="G8">
        <v>0</v>
      </c>
      <c r="H8">
        <v>0</v>
      </c>
      <c r="I8" s="7">
        <f>SUM(matriceresult__29[[#This Row],[Use]:[Creation]])</f>
        <v>1</v>
      </c>
      <c r="K8" s="1" t="s">
        <v>1089</v>
      </c>
      <c r="L8">
        <f>matriceresult__29[[#This Row],[Use]]/matriceresult__29[[#This Row],[TOTAL]]</f>
        <v>1</v>
      </c>
      <c r="M8">
        <f>matriceresult__29[[#This Row],[Compare]]/matriceresult__29[[#This Row],[TOTAL]]</f>
        <v>0</v>
      </c>
      <c r="N8">
        <f>matriceresult__29[[#This Row],[Background]]/matriceresult__29[[#This Row],[TOTAL]]</f>
        <v>0</v>
      </c>
      <c r="O8">
        <f>matriceresult__29[[#This Row],[Creation]]/matriceresult__29[[#This Row],[TOTAL]]</f>
        <v>0</v>
      </c>
      <c r="P8" s="15">
        <f>SUM(matriceresult__2910[[#This Row],[Use]:[Creation]])</f>
        <v>1</v>
      </c>
    </row>
    <row r="9" spans="1:16" x14ac:dyDescent="0.25">
      <c r="A9" s="4" t="s">
        <v>2056</v>
      </c>
      <c r="B9" s="6" t="s">
        <v>1027</v>
      </c>
      <c r="D9" s="1" t="s">
        <v>1093</v>
      </c>
      <c r="E9">
        <v>9</v>
      </c>
      <c r="F9">
        <v>0</v>
      </c>
      <c r="G9">
        <v>0</v>
      </c>
      <c r="H9">
        <v>0</v>
      </c>
      <c r="I9" s="7">
        <f>SUM(matriceresult__29[[#This Row],[Use]:[Creation]])</f>
        <v>9</v>
      </c>
      <c r="K9" s="1" t="s">
        <v>1093</v>
      </c>
      <c r="L9">
        <f>matriceresult__29[[#This Row],[Use]]/matriceresult__29[[#This Row],[TOTAL]]</f>
        <v>1</v>
      </c>
      <c r="M9">
        <f>matriceresult__29[[#This Row],[Compare]]/matriceresult__29[[#This Row],[TOTAL]]</f>
        <v>0</v>
      </c>
      <c r="N9">
        <f>matriceresult__29[[#This Row],[Background]]/matriceresult__29[[#This Row],[TOTAL]]</f>
        <v>0</v>
      </c>
      <c r="O9">
        <f>matriceresult__29[[#This Row],[Creation]]/matriceresult__29[[#This Row],[TOTAL]]</f>
        <v>0</v>
      </c>
      <c r="P9" s="15">
        <f>SUM(matriceresult__2910[[#This Row],[Use]:[Creation]])</f>
        <v>1</v>
      </c>
    </row>
    <row r="10" spans="1:16" x14ac:dyDescent="0.25">
      <c r="A10" s="3" t="s">
        <v>2056</v>
      </c>
      <c r="B10" s="13" t="s">
        <v>1027</v>
      </c>
      <c r="D10" s="1" t="s">
        <v>45</v>
      </c>
      <c r="E10">
        <v>2</v>
      </c>
      <c r="F10">
        <v>0</v>
      </c>
      <c r="G10">
        <v>2</v>
      </c>
      <c r="H10">
        <v>0</v>
      </c>
      <c r="I10" s="7">
        <f>SUM(matriceresult__29[[#This Row],[Use]:[Creation]])</f>
        <v>4</v>
      </c>
      <c r="K10" s="1" t="s">
        <v>45</v>
      </c>
      <c r="L10">
        <f>matriceresult__29[[#This Row],[Use]]/matriceresult__29[[#This Row],[TOTAL]]</f>
        <v>0.5</v>
      </c>
      <c r="M10">
        <f>matriceresult__29[[#This Row],[Compare]]/matriceresult__29[[#This Row],[TOTAL]]</f>
        <v>0</v>
      </c>
      <c r="N10">
        <f>matriceresult__29[[#This Row],[Background]]/matriceresult__29[[#This Row],[TOTAL]]</f>
        <v>0.5</v>
      </c>
      <c r="O10">
        <f>matriceresult__29[[#This Row],[Creation]]/matriceresult__29[[#This Row],[TOTAL]]</f>
        <v>0</v>
      </c>
      <c r="P10" s="15">
        <f>SUM(matriceresult__2910[[#This Row],[Use]:[Creation]])</f>
        <v>1</v>
      </c>
    </row>
    <row r="11" spans="1:16" x14ac:dyDescent="0.25">
      <c r="A11" s="4" t="s">
        <v>2056</v>
      </c>
      <c r="B11" s="6" t="s">
        <v>1027</v>
      </c>
      <c r="D11" s="1" t="s">
        <v>2086</v>
      </c>
      <c r="E11">
        <v>7</v>
      </c>
      <c r="F11">
        <v>0</v>
      </c>
      <c r="G11">
        <v>0</v>
      </c>
      <c r="H11">
        <v>0</v>
      </c>
      <c r="I11" s="7">
        <f>SUM(matriceresult__29[[#This Row],[Use]:[Creation]])</f>
        <v>7</v>
      </c>
      <c r="K11" s="1" t="s">
        <v>2086</v>
      </c>
      <c r="L11">
        <f>matriceresult__29[[#This Row],[Use]]/matriceresult__29[[#This Row],[TOTAL]]</f>
        <v>1</v>
      </c>
      <c r="M11">
        <f>matriceresult__29[[#This Row],[Compare]]/matriceresult__29[[#This Row],[TOTAL]]</f>
        <v>0</v>
      </c>
      <c r="N11">
        <f>matriceresult__29[[#This Row],[Background]]/matriceresult__29[[#This Row],[TOTAL]]</f>
        <v>0</v>
      </c>
      <c r="O11">
        <f>matriceresult__29[[#This Row],[Creation]]/matriceresult__29[[#This Row],[TOTAL]]</f>
        <v>0</v>
      </c>
      <c r="P11" s="15">
        <f>SUM(matriceresult__2910[[#This Row],[Use]:[Creation]])</f>
        <v>1</v>
      </c>
    </row>
    <row r="12" spans="1:16" x14ac:dyDescent="0.25">
      <c r="A12" s="3" t="s">
        <v>2056</v>
      </c>
      <c r="B12" s="13" t="s">
        <v>1027</v>
      </c>
      <c r="D12" s="1" t="s">
        <v>2096</v>
      </c>
      <c r="E12">
        <v>4</v>
      </c>
      <c r="F12">
        <v>0</v>
      </c>
      <c r="G12">
        <v>0</v>
      </c>
      <c r="H12">
        <v>0</v>
      </c>
      <c r="I12" s="7">
        <f>SUM(matriceresult__29[[#This Row],[Use]:[Creation]])</f>
        <v>4</v>
      </c>
      <c r="K12" s="1" t="s">
        <v>2096</v>
      </c>
      <c r="L12">
        <f>matriceresult__29[[#This Row],[Use]]/matriceresult__29[[#This Row],[TOTAL]]</f>
        <v>1</v>
      </c>
      <c r="M12">
        <f>matriceresult__29[[#This Row],[Compare]]/matriceresult__29[[#This Row],[TOTAL]]</f>
        <v>0</v>
      </c>
      <c r="N12">
        <f>matriceresult__29[[#This Row],[Background]]/matriceresult__29[[#This Row],[TOTAL]]</f>
        <v>0</v>
      </c>
      <c r="O12">
        <f>matriceresult__29[[#This Row],[Creation]]/matriceresult__29[[#This Row],[TOTAL]]</f>
        <v>0</v>
      </c>
      <c r="P12" s="15">
        <f>SUM(matriceresult__2910[[#This Row],[Use]:[Creation]])</f>
        <v>1</v>
      </c>
    </row>
    <row r="13" spans="1:16" x14ac:dyDescent="0.25">
      <c r="A13" s="4" t="s">
        <v>2056</v>
      </c>
      <c r="B13" s="6" t="s">
        <v>1027</v>
      </c>
      <c r="D13" s="1" t="s">
        <v>540</v>
      </c>
      <c r="E13">
        <v>0</v>
      </c>
      <c r="F13">
        <v>0</v>
      </c>
      <c r="G13">
        <v>0</v>
      </c>
      <c r="H13">
        <v>4</v>
      </c>
      <c r="I13" s="7">
        <f>SUM(matriceresult__29[[#This Row],[Use]:[Creation]])</f>
        <v>4</v>
      </c>
      <c r="K13" s="1" t="s">
        <v>540</v>
      </c>
      <c r="L13">
        <f>matriceresult__29[[#This Row],[Use]]/matriceresult__29[[#This Row],[TOTAL]]</f>
        <v>0</v>
      </c>
      <c r="M13">
        <f>matriceresult__29[[#This Row],[Compare]]/matriceresult__29[[#This Row],[TOTAL]]</f>
        <v>0</v>
      </c>
      <c r="N13">
        <f>matriceresult__29[[#This Row],[Background]]/matriceresult__29[[#This Row],[TOTAL]]</f>
        <v>0</v>
      </c>
      <c r="O13">
        <f>matriceresult__29[[#This Row],[Creation]]/matriceresult__29[[#This Row],[TOTAL]]</f>
        <v>1</v>
      </c>
      <c r="P13" s="15">
        <f>SUM(matriceresult__2910[[#This Row],[Use]:[Creation]])</f>
        <v>1</v>
      </c>
    </row>
    <row r="14" spans="1:16" x14ac:dyDescent="0.25">
      <c r="A14" s="3" t="s">
        <v>2056</v>
      </c>
      <c r="B14" s="13" t="s">
        <v>1027</v>
      </c>
      <c r="D14" s="1" t="s">
        <v>53</v>
      </c>
      <c r="E14">
        <v>0</v>
      </c>
      <c r="F14">
        <v>0</v>
      </c>
      <c r="G14">
        <v>2</v>
      </c>
      <c r="H14">
        <v>0</v>
      </c>
      <c r="I14" s="7">
        <f>SUM(matriceresult__29[[#This Row],[Use]:[Creation]])</f>
        <v>2</v>
      </c>
      <c r="K14" s="1" t="s">
        <v>53</v>
      </c>
      <c r="L14">
        <f>matriceresult__29[[#This Row],[Use]]/matriceresult__29[[#This Row],[TOTAL]]</f>
        <v>0</v>
      </c>
      <c r="M14">
        <f>matriceresult__29[[#This Row],[Compare]]/matriceresult__29[[#This Row],[TOTAL]]</f>
        <v>0</v>
      </c>
      <c r="N14">
        <f>matriceresult__29[[#This Row],[Background]]/matriceresult__29[[#This Row],[TOTAL]]</f>
        <v>1</v>
      </c>
      <c r="O14">
        <f>matriceresult__29[[#This Row],[Creation]]/matriceresult__29[[#This Row],[TOTAL]]</f>
        <v>0</v>
      </c>
      <c r="P14" s="15">
        <f>SUM(matriceresult__2910[[#This Row],[Use]:[Creation]])</f>
        <v>1</v>
      </c>
    </row>
    <row r="15" spans="1:16" x14ac:dyDescent="0.25">
      <c r="A15" s="4" t="s">
        <v>2056</v>
      </c>
      <c r="B15" s="6" t="s">
        <v>1027</v>
      </c>
      <c r="D15" s="1" t="s">
        <v>548</v>
      </c>
      <c r="E15">
        <v>0</v>
      </c>
      <c r="F15">
        <v>0</v>
      </c>
      <c r="G15">
        <v>0</v>
      </c>
      <c r="H15">
        <v>6</v>
      </c>
      <c r="I15" s="7">
        <f>SUM(matriceresult__29[[#This Row],[Use]:[Creation]])</f>
        <v>6</v>
      </c>
      <c r="K15" s="1" t="s">
        <v>548</v>
      </c>
      <c r="L15">
        <f>matriceresult__29[[#This Row],[Use]]/matriceresult__29[[#This Row],[TOTAL]]</f>
        <v>0</v>
      </c>
      <c r="M15">
        <f>matriceresult__29[[#This Row],[Compare]]/matriceresult__29[[#This Row],[TOTAL]]</f>
        <v>0</v>
      </c>
      <c r="N15">
        <f>matriceresult__29[[#This Row],[Background]]/matriceresult__29[[#This Row],[TOTAL]]</f>
        <v>0</v>
      </c>
      <c r="O15">
        <f>matriceresult__29[[#This Row],[Creation]]/matriceresult__29[[#This Row],[TOTAL]]</f>
        <v>1</v>
      </c>
      <c r="P15" s="15">
        <f>SUM(matriceresult__2910[[#This Row],[Use]:[Creation]])</f>
        <v>1</v>
      </c>
    </row>
    <row r="16" spans="1:16" x14ac:dyDescent="0.25">
      <c r="A16" s="3" t="s">
        <v>2056</v>
      </c>
      <c r="B16" s="13" t="s">
        <v>1027</v>
      </c>
      <c r="D16" s="1" t="s">
        <v>378</v>
      </c>
      <c r="E16">
        <v>0</v>
      </c>
      <c r="F16">
        <v>0</v>
      </c>
      <c r="G16">
        <v>1</v>
      </c>
      <c r="H16">
        <v>0</v>
      </c>
      <c r="I16" s="7">
        <f>SUM(matriceresult__29[[#This Row],[Use]:[Creation]])</f>
        <v>1</v>
      </c>
      <c r="K16" s="1" t="s">
        <v>378</v>
      </c>
      <c r="L16">
        <f>matriceresult__29[[#This Row],[Use]]/matriceresult__29[[#This Row],[TOTAL]]</f>
        <v>0</v>
      </c>
      <c r="M16">
        <f>matriceresult__29[[#This Row],[Compare]]/matriceresult__29[[#This Row],[TOTAL]]</f>
        <v>0</v>
      </c>
      <c r="N16">
        <f>matriceresult__29[[#This Row],[Background]]/matriceresult__29[[#This Row],[TOTAL]]</f>
        <v>1</v>
      </c>
      <c r="O16">
        <f>matriceresult__29[[#This Row],[Creation]]/matriceresult__29[[#This Row],[TOTAL]]</f>
        <v>0</v>
      </c>
      <c r="P16" s="15">
        <f>SUM(matriceresult__2910[[#This Row],[Use]:[Creation]])</f>
        <v>1</v>
      </c>
    </row>
    <row r="17" spans="1:16" x14ac:dyDescent="0.25">
      <c r="A17" s="4" t="s">
        <v>2056</v>
      </c>
      <c r="B17" s="6" t="s">
        <v>1027</v>
      </c>
      <c r="D17" s="1" t="s">
        <v>58</v>
      </c>
      <c r="E17">
        <v>20</v>
      </c>
      <c r="F17">
        <v>0</v>
      </c>
      <c r="G17">
        <v>3</v>
      </c>
      <c r="H17">
        <v>1</v>
      </c>
      <c r="I17" s="7">
        <f>SUM(matriceresult__29[[#This Row],[Use]:[Creation]])</f>
        <v>24</v>
      </c>
      <c r="K17" s="1" t="s">
        <v>58</v>
      </c>
      <c r="L17">
        <f>matriceresult__29[[#This Row],[Use]]/matriceresult__29[[#This Row],[TOTAL]]</f>
        <v>0.83333333333333337</v>
      </c>
      <c r="M17">
        <f>matriceresult__29[[#This Row],[Compare]]/matriceresult__29[[#This Row],[TOTAL]]</f>
        <v>0</v>
      </c>
      <c r="N17">
        <f>matriceresult__29[[#This Row],[Background]]/matriceresult__29[[#This Row],[TOTAL]]</f>
        <v>0.125</v>
      </c>
      <c r="O17">
        <f>matriceresult__29[[#This Row],[Creation]]/matriceresult__29[[#This Row],[TOTAL]]</f>
        <v>4.1666666666666664E-2</v>
      </c>
      <c r="P17" s="15">
        <f>SUM(matriceresult__2910[[#This Row],[Use]:[Creation]])</f>
        <v>1</v>
      </c>
    </row>
    <row r="18" spans="1:16" x14ac:dyDescent="0.25">
      <c r="A18" s="3" t="s">
        <v>9</v>
      </c>
      <c r="B18" s="13" t="s">
        <v>13</v>
      </c>
      <c r="D18" s="1" t="s">
        <v>564</v>
      </c>
      <c r="E18">
        <v>0</v>
      </c>
      <c r="F18">
        <v>0</v>
      </c>
      <c r="G18">
        <v>0</v>
      </c>
      <c r="H18">
        <v>1</v>
      </c>
      <c r="I18" s="7">
        <f>SUM(matriceresult__29[[#This Row],[Use]:[Creation]])</f>
        <v>1</v>
      </c>
      <c r="K18" s="1" t="s">
        <v>564</v>
      </c>
      <c r="L18">
        <f>matriceresult__29[[#This Row],[Use]]/matriceresult__29[[#This Row],[TOTAL]]</f>
        <v>0</v>
      </c>
      <c r="M18">
        <f>matriceresult__29[[#This Row],[Compare]]/matriceresult__29[[#This Row],[TOTAL]]</f>
        <v>0</v>
      </c>
      <c r="N18">
        <f>matriceresult__29[[#This Row],[Background]]/matriceresult__29[[#This Row],[TOTAL]]</f>
        <v>0</v>
      </c>
      <c r="O18">
        <f>matriceresult__29[[#This Row],[Creation]]/matriceresult__29[[#This Row],[TOTAL]]</f>
        <v>1</v>
      </c>
      <c r="P18" s="15">
        <f>SUM(matriceresult__2910[[#This Row],[Use]:[Creation]])</f>
        <v>1</v>
      </c>
    </row>
    <row r="19" spans="1:16" x14ac:dyDescent="0.25">
      <c r="A19" s="4" t="s">
        <v>2077</v>
      </c>
      <c r="B19" s="6" t="s">
        <v>1027</v>
      </c>
      <c r="D19" s="1" t="s">
        <v>1159</v>
      </c>
      <c r="E19">
        <v>5</v>
      </c>
      <c r="F19">
        <v>0</v>
      </c>
      <c r="G19">
        <v>0</v>
      </c>
      <c r="H19">
        <v>0</v>
      </c>
      <c r="I19" s="7">
        <f>SUM(matriceresult__29[[#This Row],[Use]:[Creation]])</f>
        <v>5</v>
      </c>
      <c r="K19" s="1" t="s">
        <v>1159</v>
      </c>
      <c r="L19">
        <f>matriceresult__29[[#This Row],[Use]]/matriceresult__29[[#This Row],[TOTAL]]</f>
        <v>1</v>
      </c>
      <c r="M19">
        <f>matriceresult__29[[#This Row],[Compare]]/matriceresult__29[[#This Row],[TOTAL]]</f>
        <v>0</v>
      </c>
      <c r="N19">
        <f>matriceresult__29[[#This Row],[Background]]/matriceresult__29[[#This Row],[TOTAL]]</f>
        <v>0</v>
      </c>
      <c r="O19">
        <f>matriceresult__29[[#This Row],[Creation]]/matriceresult__29[[#This Row],[TOTAL]]</f>
        <v>0</v>
      </c>
      <c r="P19" s="15">
        <f>SUM(matriceresult__2910[[#This Row],[Use]:[Creation]])</f>
        <v>1</v>
      </c>
    </row>
    <row r="20" spans="1:16" x14ac:dyDescent="0.25">
      <c r="A20" s="3" t="s">
        <v>17</v>
      </c>
      <c r="B20" s="13" t="s">
        <v>13</v>
      </c>
      <c r="D20" s="1" t="s">
        <v>829</v>
      </c>
      <c r="E20">
        <v>6</v>
      </c>
      <c r="F20">
        <v>0</v>
      </c>
      <c r="G20">
        <v>0</v>
      </c>
      <c r="H20">
        <v>1</v>
      </c>
      <c r="I20" s="7">
        <f>SUM(matriceresult__29[[#This Row],[Use]:[Creation]])</f>
        <v>7</v>
      </c>
      <c r="K20" s="1" t="s">
        <v>829</v>
      </c>
      <c r="L20">
        <f>matriceresult__29[[#This Row],[Use]]/matriceresult__29[[#This Row],[TOTAL]]</f>
        <v>0.8571428571428571</v>
      </c>
      <c r="M20">
        <f>matriceresult__29[[#This Row],[Compare]]/matriceresult__29[[#This Row],[TOTAL]]</f>
        <v>0</v>
      </c>
      <c r="N20">
        <f>matriceresult__29[[#This Row],[Background]]/matriceresult__29[[#This Row],[TOTAL]]</f>
        <v>0</v>
      </c>
      <c r="O20">
        <f>matriceresult__29[[#This Row],[Creation]]/matriceresult__29[[#This Row],[TOTAL]]</f>
        <v>0.14285714285714285</v>
      </c>
      <c r="P20" s="15">
        <f>SUM(matriceresult__2910[[#This Row],[Use]:[Creation]])</f>
        <v>1</v>
      </c>
    </row>
    <row r="21" spans="1:16" x14ac:dyDescent="0.25">
      <c r="A21" s="4" t="s">
        <v>17</v>
      </c>
      <c r="B21" s="6" t="s">
        <v>13</v>
      </c>
      <c r="D21" s="1" t="s">
        <v>569</v>
      </c>
      <c r="E21">
        <v>0</v>
      </c>
      <c r="F21">
        <v>0</v>
      </c>
      <c r="G21">
        <v>0</v>
      </c>
      <c r="H21">
        <v>1</v>
      </c>
      <c r="I21" s="7">
        <f>SUM(matriceresult__29[[#This Row],[Use]:[Creation]])</f>
        <v>1</v>
      </c>
      <c r="K21" s="1" t="s">
        <v>569</v>
      </c>
      <c r="L21">
        <f>matriceresult__29[[#This Row],[Use]]/matriceresult__29[[#This Row],[TOTAL]]</f>
        <v>0</v>
      </c>
      <c r="M21">
        <f>matriceresult__29[[#This Row],[Compare]]/matriceresult__29[[#This Row],[TOTAL]]</f>
        <v>0</v>
      </c>
      <c r="N21">
        <f>matriceresult__29[[#This Row],[Background]]/matriceresult__29[[#This Row],[TOTAL]]</f>
        <v>0</v>
      </c>
      <c r="O21">
        <f>matriceresult__29[[#This Row],[Creation]]/matriceresult__29[[#This Row],[TOTAL]]</f>
        <v>1</v>
      </c>
      <c r="P21" s="15">
        <f>SUM(matriceresult__2910[[#This Row],[Use]:[Creation]])</f>
        <v>1</v>
      </c>
    </row>
    <row r="22" spans="1:16" x14ac:dyDescent="0.25">
      <c r="A22" s="3" t="s">
        <v>17</v>
      </c>
      <c r="B22" s="13" t="s">
        <v>13</v>
      </c>
      <c r="D22" s="1" t="s">
        <v>833</v>
      </c>
      <c r="E22">
        <v>0</v>
      </c>
      <c r="F22">
        <v>0</v>
      </c>
      <c r="G22">
        <v>0</v>
      </c>
      <c r="H22">
        <v>3</v>
      </c>
      <c r="I22" s="7">
        <f>SUM(matriceresult__29[[#This Row],[Use]:[Creation]])</f>
        <v>3</v>
      </c>
      <c r="K22" s="1" t="s">
        <v>833</v>
      </c>
      <c r="L22">
        <f>matriceresult__29[[#This Row],[Use]]/matriceresult__29[[#This Row],[TOTAL]]</f>
        <v>0</v>
      </c>
      <c r="M22">
        <f>matriceresult__29[[#This Row],[Compare]]/matriceresult__29[[#This Row],[TOTAL]]</f>
        <v>0</v>
      </c>
      <c r="N22">
        <f>matriceresult__29[[#This Row],[Background]]/matriceresult__29[[#This Row],[TOTAL]]</f>
        <v>0</v>
      </c>
      <c r="O22">
        <f>matriceresult__29[[#This Row],[Creation]]/matriceresult__29[[#This Row],[TOTAL]]</f>
        <v>1</v>
      </c>
      <c r="P22" s="15">
        <f>SUM(matriceresult__2910[[#This Row],[Use]:[Creation]])</f>
        <v>1</v>
      </c>
    </row>
    <row r="23" spans="1:16" x14ac:dyDescent="0.25">
      <c r="A23" s="4" t="s">
        <v>17</v>
      </c>
      <c r="B23" s="6" t="s">
        <v>13</v>
      </c>
      <c r="D23" s="1" t="s">
        <v>382</v>
      </c>
      <c r="E23">
        <v>2</v>
      </c>
      <c r="F23">
        <v>0</v>
      </c>
      <c r="G23">
        <v>5</v>
      </c>
      <c r="H23">
        <v>0</v>
      </c>
      <c r="I23" s="7">
        <f>SUM(matriceresult__29[[#This Row],[Use]:[Creation]])</f>
        <v>7</v>
      </c>
      <c r="K23" s="1" t="s">
        <v>382</v>
      </c>
      <c r="L23">
        <f>matriceresult__29[[#This Row],[Use]]/matriceresult__29[[#This Row],[TOTAL]]</f>
        <v>0.2857142857142857</v>
      </c>
      <c r="M23">
        <f>matriceresult__29[[#This Row],[Compare]]/matriceresult__29[[#This Row],[TOTAL]]</f>
        <v>0</v>
      </c>
      <c r="N23">
        <f>matriceresult__29[[#This Row],[Background]]/matriceresult__29[[#This Row],[TOTAL]]</f>
        <v>0.7142857142857143</v>
      </c>
      <c r="O23">
        <f>matriceresult__29[[#This Row],[Creation]]/matriceresult__29[[#This Row],[TOTAL]]</f>
        <v>0</v>
      </c>
      <c r="P23" s="15">
        <f>SUM(matriceresult__2910[[#This Row],[Use]:[Creation]])</f>
        <v>1</v>
      </c>
    </row>
    <row r="24" spans="1:16" x14ac:dyDescent="0.25">
      <c r="A24" s="3" t="s">
        <v>17</v>
      </c>
      <c r="B24" s="13" t="s">
        <v>13</v>
      </c>
      <c r="D24" s="1" t="s">
        <v>73</v>
      </c>
      <c r="E24">
        <v>3</v>
      </c>
      <c r="F24">
        <v>0</v>
      </c>
      <c r="G24">
        <v>2</v>
      </c>
      <c r="H24">
        <v>0</v>
      </c>
      <c r="I24" s="7">
        <f>SUM(matriceresult__29[[#This Row],[Use]:[Creation]])</f>
        <v>5</v>
      </c>
      <c r="K24" s="1" t="s">
        <v>73</v>
      </c>
      <c r="L24">
        <f>matriceresult__29[[#This Row],[Use]]/matriceresult__29[[#This Row],[TOTAL]]</f>
        <v>0.6</v>
      </c>
      <c r="M24">
        <f>matriceresult__29[[#This Row],[Compare]]/matriceresult__29[[#This Row],[TOTAL]]</f>
        <v>0</v>
      </c>
      <c r="N24">
        <f>matriceresult__29[[#This Row],[Background]]/matriceresult__29[[#This Row],[TOTAL]]</f>
        <v>0.4</v>
      </c>
      <c r="O24">
        <f>matriceresult__29[[#This Row],[Creation]]/matriceresult__29[[#This Row],[TOTAL]]</f>
        <v>0</v>
      </c>
      <c r="P24" s="15">
        <f>SUM(matriceresult__2910[[#This Row],[Use]:[Creation]])</f>
        <v>1</v>
      </c>
    </row>
    <row r="25" spans="1:16" x14ac:dyDescent="0.25">
      <c r="A25" s="4" t="s">
        <v>17</v>
      </c>
      <c r="B25" s="6" t="s">
        <v>13</v>
      </c>
      <c r="D25" s="1" t="s">
        <v>1177</v>
      </c>
      <c r="E25">
        <v>3</v>
      </c>
      <c r="F25">
        <v>0</v>
      </c>
      <c r="G25">
        <v>0</v>
      </c>
      <c r="H25">
        <v>0</v>
      </c>
      <c r="I25" s="7">
        <f>SUM(matriceresult__29[[#This Row],[Use]:[Creation]])</f>
        <v>3</v>
      </c>
      <c r="K25" s="1" t="s">
        <v>1177</v>
      </c>
      <c r="L25">
        <f>matriceresult__29[[#This Row],[Use]]/matriceresult__29[[#This Row],[TOTAL]]</f>
        <v>1</v>
      </c>
      <c r="M25">
        <f>matriceresult__29[[#This Row],[Compare]]/matriceresult__29[[#This Row],[TOTAL]]</f>
        <v>0</v>
      </c>
      <c r="N25">
        <f>matriceresult__29[[#This Row],[Background]]/matriceresult__29[[#This Row],[TOTAL]]</f>
        <v>0</v>
      </c>
      <c r="O25">
        <f>matriceresult__29[[#This Row],[Creation]]/matriceresult__29[[#This Row],[TOTAL]]</f>
        <v>0</v>
      </c>
      <c r="P25" s="15">
        <f>SUM(matriceresult__2910[[#This Row],[Use]:[Creation]])</f>
        <v>1</v>
      </c>
    </row>
    <row r="26" spans="1:16" x14ac:dyDescent="0.25">
      <c r="A26" s="3" t="s">
        <v>17</v>
      </c>
      <c r="B26" s="13" t="s">
        <v>13</v>
      </c>
      <c r="D26" s="1" t="s">
        <v>1186</v>
      </c>
      <c r="E26">
        <v>4</v>
      </c>
      <c r="F26">
        <v>0</v>
      </c>
      <c r="G26">
        <v>0</v>
      </c>
      <c r="H26">
        <v>0</v>
      </c>
      <c r="I26" s="7">
        <f>SUM(matriceresult__29[[#This Row],[Use]:[Creation]])</f>
        <v>4</v>
      </c>
      <c r="K26" s="1" t="s">
        <v>1186</v>
      </c>
      <c r="L26">
        <f>matriceresult__29[[#This Row],[Use]]/matriceresult__29[[#This Row],[TOTAL]]</f>
        <v>1</v>
      </c>
      <c r="M26">
        <f>matriceresult__29[[#This Row],[Compare]]/matriceresult__29[[#This Row],[TOTAL]]</f>
        <v>0</v>
      </c>
      <c r="N26">
        <f>matriceresult__29[[#This Row],[Background]]/matriceresult__29[[#This Row],[TOTAL]]</f>
        <v>0</v>
      </c>
      <c r="O26">
        <f>matriceresult__29[[#This Row],[Creation]]/matriceresult__29[[#This Row],[TOTAL]]</f>
        <v>0</v>
      </c>
      <c r="P26" s="15">
        <f>SUM(matriceresult__2910[[#This Row],[Use]:[Creation]])</f>
        <v>1</v>
      </c>
    </row>
    <row r="27" spans="1:16" x14ac:dyDescent="0.25">
      <c r="A27" s="4" t="s">
        <v>17</v>
      </c>
      <c r="B27" s="6" t="s">
        <v>13</v>
      </c>
      <c r="D27" s="1" t="s">
        <v>573</v>
      </c>
      <c r="E27">
        <v>0</v>
      </c>
      <c r="F27">
        <v>0</v>
      </c>
      <c r="G27">
        <v>0</v>
      </c>
      <c r="H27">
        <v>1</v>
      </c>
      <c r="I27" s="7">
        <f>SUM(matriceresult__29[[#This Row],[Use]:[Creation]])</f>
        <v>1</v>
      </c>
      <c r="K27" s="1" t="s">
        <v>573</v>
      </c>
      <c r="L27">
        <f>matriceresult__29[[#This Row],[Use]]/matriceresult__29[[#This Row],[TOTAL]]</f>
        <v>0</v>
      </c>
      <c r="M27">
        <f>matriceresult__29[[#This Row],[Compare]]/matriceresult__29[[#This Row],[TOTAL]]</f>
        <v>0</v>
      </c>
      <c r="N27">
        <f>matriceresult__29[[#This Row],[Background]]/matriceresult__29[[#This Row],[TOTAL]]</f>
        <v>0</v>
      </c>
      <c r="O27">
        <f>matriceresult__29[[#This Row],[Creation]]/matriceresult__29[[#This Row],[TOTAL]]</f>
        <v>1</v>
      </c>
      <c r="P27" s="15">
        <f>SUM(matriceresult__2910[[#This Row],[Use]:[Creation]])</f>
        <v>1</v>
      </c>
    </row>
    <row r="28" spans="1:16" x14ac:dyDescent="0.25">
      <c r="A28" s="3" t="s">
        <v>17</v>
      </c>
      <c r="B28" s="13" t="s">
        <v>13</v>
      </c>
      <c r="D28" s="1" t="s">
        <v>577</v>
      </c>
      <c r="E28">
        <v>0</v>
      </c>
      <c r="F28">
        <v>0</v>
      </c>
      <c r="G28">
        <v>0</v>
      </c>
      <c r="H28">
        <v>1</v>
      </c>
      <c r="I28" s="7">
        <f>SUM(matriceresult__29[[#This Row],[Use]:[Creation]])</f>
        <v>1</v>
      </c>
      <c r="K28" s="1" t="s">
        <v>577</v>
      </c>
      <c r="L28">
        <f>matriceresult__29[[#This Row],[Use]]/matriceresult__29[[#This Row],[TOTAL]]</f>
        <v>0</v>
      </c>
      <c r="M28">
        <f>matriceresult__29[[#This Row],[Compare]]/matriceresult__29[[#This Row],[TOTAL]]</f>
        <v>0</v>
      </c>
      <c r="N28">
        <f>matriceresult__29[[#This Row],[Background]]/matriceresult__29[[#This Row],[TOTAL]]</f>
        <v>0</v>
      </c>
      <c r="O28">
        <f>matriceresult__29[[#This Row],[Creation]]/matriceresult__29[[#This Row],[TOTAL]]</f>
        <v>1</v>
      </c>
      <c r="P28" s="15">
        <f>SUM(matriceresult__2910[[#This Row],[Use]:[Creation]])</f>
        <v>1</v>
      </c>
    </row>
    <row r="29" spans="1:16" x14ac:dyDescent="0.25">
      <c r="A29" s="4" t="s">
        <v>17</v>
      </c>
      <c r="B29" s="6" t="s">
        <v>13</v>
      </c>
      <c r="D29" s="1" t="s">
        <v>83</v>
      </c>
      <c r="E29">
        <v>0</v>
      </c>
      <c r="F29">
        <v>0</v>
      </c>
      <c r="G29">
        <v>1</v>
      </c>
      <c r="H29">
        <v>0</v>
      </c>
      <c r="I29" s="7">
        <f>SUM(matriceresult__29[[#This Row],[Use]:[Creation]])</f>
        <v>1</v>
      </c>
      <c r="K29" s="1" t="s">
        <v>83</v>
      </c>
      <c r="L29">
        <f>matriceresult__29[[#This Row],[Use]]/matriceresult__29[[#This Row],[TOTAL]]</f>
        <v>0</v>
      </c>
      <c r="M29">
        <f>matriceresult__29[[#This Row],[Compare]]/matriceresult__29[[#This Row],[TOTAL]]</f>
        <v>0</v>
      </c>
      <c r="N29">
        <f>matriceresult__29[[#This Row],[Background]]/matriceresult__29[[#This Row],[TOTAL]]</f>
        <v>1</v>
      </c>
      <c r="O29">
        <f>matriceresult__29[[#This Row],[Creation]]/matriceresult__29[[#This Row],[TOTAL]]</f>
        <v>0</v>
      </c>
      <c r="P29" s="15">
        <f>SUM(matriceresult__2910[[#This Row],[Use]:[Creation]])</f>
        <v>1</v>
      </c>
    </row>
    <row r="30" spans="1:16" x14ac:dyDescent="0.25">
      <c r="A30" s="3" t="s">
        <v>17</v>
      </c>
      <c r="B30" s="13" t="s">
        <v>13</v>
      </c>
      <c r="D30" s="1" t="s">
        <v>2134</v>
      </c>
      <c r="E30">
        <v>3</v>
      </c>
      <c r="F30">
        <v>0</v>
      </c>
      <c r="G30">
        <v>0</v>
      </c>
      <c r="H30">
        <v>0</v>
      </c>
      <c r="I30" s="7">
        <f>SUM(matriceresult__29[[#This Row],[Use]:[Creation]])</f>
        <v>3</v>
      </c>
      <c r="K30" s="1" t="s">
        <v>2134</v>
      </c>
      <c r="L30">
        <f>matriceresult__29[[#This Row],[Use]]/matriceresult__29[[#This Row],[TOTAL]]</f>
        <v>1</v>
      </c>
      <c r="M30">
        <f>matriceresult__29[[#This Row],[Compare]]/matriceresult__29[[#This Row],[TOTAL]]</f>
        <v>0</v>
      </c>
      <c r="N30">
        <f>matriceresult__29[[#This Row],[Background]]/matriceresult__29[[#This Row],[TOTAL]]</f>
        <v>0</v>
      </c>
      <c r="O30">
        <f>matriceresult__29[[#This Row],[Creation]]/matriceresult__29[[#This Row],[TOTAL]]</f>
        <v>0</v>
      </c>
      <c r="P30" s="15">
        <f>SUM(matriceresult__2910[[#This Row],[Use]:[Creation]])</f>
        <v>1</v>
      </c>
    </row>
    <row r="31" spans="1:16" x14ac:dyDescent="0.25">
      <c r="A31" s="4" t="s">
        <v>17</v>
      </c>
      <c r="B31" s="6" t="s">
        <v>13</v>
      </c>
      <c r="D31" s="1" t="s">
        <v>87</v>
      </c>
      <c r="E31">
        <v>17</v>
      </c>
      <c r="F31">
        <v>0</v>
      </c>
      <c r="G31">
        <v>1</v>
      </c>
      <c r="H31">
        <v>1</v>
      </c>
      <c r="I31" s="7">
        <f>SUM(matriceresult__29[[#This Row],[Use]:[Creation]])</f>
        <v>19</v>
      </c>
      <c r="K31" s="1" t="s">
        <v>87</v>
      </c>
      <c r="L31">
        <f>matriceresult__29[[#This Row],[Use]]/matriceresult__29[[#This Row],[TOTAL]]</f>
        <v>0.89473684210526316</v>
      </c>
      <c r="M31">
        <f>matriceresult__29[[#This Row],[Compare]]/matriceresult__29[[#This Row],[TOTAL]]</f>
        <v>0</v>
      </c>
      <c r="N31">
        <f>matriceresult__29[[#This Row],[Background]]/matriceresult__29[[#This Row],[TOTAL]]</f>
        <v>5.2631578947368418E-2</v>
      </c>
      <c r="O31">
        <f>matriceresult__29[[#This Row],[Creation]]/matriceresult__29[[#This Row],[TOTAL]]</f>
        <v>5.2631578947368418E-2</v>
      </c>
      <c r="P31" s="15">
        <f>SUM(matriceresult__2910[[#This Row],[Use]:[Creation]])</f>
        <v>1</v>
      </c>
    </row>
    <row r="32" spans="1:16" x14ac:dyDescent="0.25">
      <c r="A32" s="3" t="s">
        <v>17</v>
      </c>
      <c r="B32" s="13" t="s">
        <v>13</v>
      </c>
      <c r="D32" s="1" t="s">
        <v>2144</v>
      </c>
      <c r="E32">
        <v>1</v>
      </c>
      <c r="F32">
        <v>0</v>
      </c>
      <c r="G32">
        <v>0</v>
      </c>
      <c r="H32">
        <v>0</v>
      </c>
      <c r="I32" s="7">
        <f>SUM(matriceresult__29[[#This Row],[Use]:[Creation]])</f>
        <v>1</v>
      </c>
      <c r="K32" s="1" t="s">
        <v>2144</v>
      </c>
      <c r="L32">
        <f>matriceresult__29[[#This Row],[Use]]/matriceresult__29[[#This Row],[TOTAL]]</f>
        <v>1</v>
      </c>
      <c r="M32">
        <f>matriceresult__29[[#This Row],[Compare]]/matriceresult__29[[#This Row],[TOTAL]]</f>
        <v>0</v>
      </c>
      <c r="N32">
        <f>matriceresult__29[[#This Row],[Background]]/matriceresult__29[[#This Row],[TOTAL]]</f>
        <v>0</v>
      </c>
      <c r="O32">
        <f>matriceresult__29[[#This Row],[Creation]]/matriceresult__29[[#This Row],[TOTAL]]</f>
        <v>0</v>
      </c>
      <c r="P32" s="15">
        <f>SUM(matriceresult__2910[[#This Row],[Use]:[Creation]])</f>
        <v>1</v>
      </c>
    </row>
    <row r="33" spans="1:16" x14ac:dyDescent="0.25">
      <c r="A33" s="4" t="s">
        <v>17</v>
      </c>
      <c r="B33" s="6" t="s">
        <v>1027</v>
      </c>
      <c r="D33" s="1" t="s">
        <v>2149</v>
      </c>
      <c r="E33">
        <v>4</v>
      </c>
      <c r="F33">
        <v>0</v>
      </c>
      <c r="G33">
        <v>0</v>
      </c>
      <c r="H33">
        <v>0</v>
      </c>
      <c r="I33" s="7">
        <f>SUM(matriceresult__29[[#This Row],[Use]:[Creation]])</f>
        <v>4</v>
      </c>
      <c r="K33" s="1" t="s">
        <v>2149</v>
      </c>
      <c r="L33">
        <f>matriceresult__29[[#This Row],[Use]]/matriceresult__29[[#This Row],[TOTAL]]</f>
        <v>1</v>
      </c>
      <c r="M33">
        <f>matriceresult__29[[#This Row],[Compare]]/matriceresult__29[[#This Row],[TOTAL]]</f>
        <v>0</v>
      </c>
      <c r="N33">
        <f>matriceresult__29[[#This Row],[Background]]/matriceresult__29[[#This Row],[TOTAL]]</f>
        <v>0</v>
      </c>
      <c r="O33">
        <f>matriceresult__29[[#This Row],[Creation]]/matriceresult__29[[#This Row],[TOTAL]]</f>
        <v>0</v>
      </c>
      <c r="P33" s="15">
        <f>SUM(matriceresult__2910[[#This Row],[Use]:[Creation]])</f>
        <v>1</v>
      </c>
    </row>
    <row r="34" spans="1:16" x14ac:dyDescent="0.25">
      <c r="A34" s="3" t="s">
        <v>17</v>
      </c>
      <c r="B34" s="13" t="s">
        <v>1027</v>
      </c>
      <c r="D34" s="1" t="s">
        <v>2163</v>
      </c>
      <c r="E34">
        <v>2</v>
      </c>
      <c r="F34">
        <v>0</v>
      </c>
      <c r="G34">
        <v>0</v>
      </c>
      <c r="H34">
        <v>0</v>
      </c>
      <c r="I34" s="7">
        <f>SUM(matriceresult__29[[#This Row],[Use]:[Creation]])</f>
        <v>2</v>
      </c>
      <c r="K34" s="1" t="s">
        <v>2163</v>
      </c>
      <c r="L34">
        <f>matriceresult__29[[#This Row],[Use]]/matriceresult__29[[#This Row],[TOTAL]]</f>
        <v>1</v>
      </c>
      <c r="M34">
        <f>matriceresult__29[[#This Row],[Compare]]/matriceresult__29[[#This Row],[TOTAL]]</f>
        <v>0</v>
      </c>
      <c r="N34">
        <f>matriceresult__29[[#This Row],[Background]]/matriceresult__29[[#This Row],[TOTAL]]</f>
        <v>0</v>
      </c>
      <c r="O34">
        <f>matriceresult__29[[#This Row],[Creation]]/matriceresult__29[[#This Row],[TOTAL]]</f>
        <v>0</v>
      </c>
      <c r="P34" s="15">
        <f>SUM(matriceresult__2910[[#This Row],[Use]:[Creation]])</f>
        <v>1</v>
      </c>
    </row>
    <row r="35" spans="1:16" x14ac:dyDescent="0.25">
      <c r="A35" s="4" t="s">
        <v>17</v>
      </c>
      <c r="B35" s="6" t="s">
        <v>1027</v>
      </c>
      <c r="D35" s="1" t="s">
        <v>586</v>
      </c>
      <c r="E35">
        <v>0</v>
      </c>
      <c r="F35">
        <v>0</v>
      </c>
      <c r="G35">
        <v>0</v>
      </c>
      <c r="H35">
        <v>1</v>
      </c>
      <c r="I35" s="7">
        <f>SUM(matriceresult__29[[#This Row],[Use]:[Creation]])</f>
        <v>1</v>
      </c>
      <c r="K35" s="1" t="s">
        <v>586</v>
      </c>
      <c r="L35">
        <f>matriceresult__29[[#This Row],[Use]]/matriceresult__29[[#This Row],[TOTAL]]</f>
        <v>0</v>
      </c>
      <c r="M35">
        <f>matriceresult__29[[#This Row],[Compare]]/matriceresult__29[[#This Row],[TOTAL]]</f>
        <v>0</v>
      </c>
      <c r="N35">
        <f>matriceresult__29[[#This Row],[Background]]/matriceresult__29[[#This Row],[TOTAL]]</f>
        <v>0</v>
      </c>
      <c r="O35">
        <f>matriceresult__29[[#This Row],[Creation]]/matriceresult__29[[#This Row],[TOTAL]]</f>
        <v>1</v>
      </c>
      <c r="P35" s="15">
        <f>SUM(matriceresult__2910[[#This Row],[Use]:[Creation]])</f>
        <v>1</v>
      </c>
    </row>
    <row r="36" spans="1:16" x14ac:dyDescent="0.25">
      <c r="A36" s="3" t="s">
        <v>17</v>
      </c>
      <c r="B36" s="13" t="s">
        <v>1027</v>
      </c>
      <c r="D36" s="1" t="s">
        <v>92</v>
      </c>
      <c r="E36">
        <v>6</v>
      </c>
      <c r="F36">
        <v>0</v>
      </c>
      <c r="G36">
        <v>3</v>
      </c>
      <c r="H36">
        <v>0</v>
      </c>
      <c r="I36" s="7">
        <f>SUM(matriceresult__29[[#This Row],[Use]:[Creation]])</f>
        <v>9</v>
      </c>
      <c r="K36" s="1" t="s">
        <v>92</v>
      </c>
      <c r="L36">
        <f>matriceresult__29[[#This Row],[Use]]/matriceresult__29[[#This Row],[TOTAL]]</f>
        <v>0.66666666666666663</v>
      </c>
      <c r="M36">
        <f>matriceresult__29[[#This Row],[Compare]]/matriceresult__29[[#This Row],[TOTAL]]</f>
        <v>0</v>
      </c>
      <c r="N36">
        <f>matriceresult__29[[#This Row],[Background]]/matriceresult__29[[#This Row],[TOTAL]]</f>
        <v>0.33333333333333331</v>
      </c>
      <c r="O36">
        <f>matriceresult__29[[#This Row],[Creation]]/matriceresult__29[[#This Row],[TOTAL]]</f>
        <v>0</v>
      </c>
      <c r="P36" s="15">
        <f>SUM(matriceresult__2910[[#This Row],[Use]:[Creation]])</f>
        <v>1</v>
      </c>
    </row>
    <row r="37" spans="1:16" x14ac:dyDescent="0.25">
      <c r="A37" s="4" t="s">
        <v>17</v>
      </c>
      <c r="B37" s="6" t="s">
        <v>1027</v>
      </c>
      <c r="D37" s="1" t="s">
        <v>99</v>
      </c>
      <c r="E37">
        <v>0</v>
      </c>
      <c r="F37">
        <v>0</v>
      </c>
      <c r="G37">
        <v>1</v>
      </c>
      <c r="H37">
        <v>0</v>
      </c>
      <c r="I37" s="7">
        <f>SUM(matriceresult__29[[#This Row],[Use]:[Creation]])</f>
        <v>1</v>
      </c>
      <c r="K37" s="1" t="s">
        <v>99</v>
      </c>
      <c r="L37">
        <f>matriceresult__29[[#This Row],[Use]]/matriceresult__29[[#This Row],[TOTAL]]</f>
        <v>0</v>
      </c>
      <c r="M37">
        <f>matriceresult__29[[#This Row],[Compare]]/matriceresult__29[[#This Row],[TOTAL]]</f>
        <v>0</v>
      </c>
      <c r="N37">
        <f>matriceresult__29[[#This Row],[Background]]/matriceresult__29[[#This Row],[TOTAL]]</f>
        <v>1</v>
      </c>
      <c r="O37">
        <f>matriceresult__29[[#This Row],[Creation]]/matriceresult__29[[#This Row],[TOTAL]]</f>
        <v>0</v>
      </c>
      <c r="P37" s="15">
        <f>SUM(matriceresult__2910[[#This Row],[Use]:[Creation]])</f>
        <v>1</v>
      </c>
    </row>
    <row r="38" spans="1:16" x14ac:dyDescent="0.25">
      <c r="A38" s="3" t="s">
        <v>17</v>
      </c>
      <c r="B38" s="13" t="s">
        <v>1027</v>
      </c>
      <c r="D38" s="1" t="s">
        <v>2171</v>
      </c>
      <c r="E38">
        <v>1</v>
      </c>
      <c r="F38">
        <v>0</v>
      </c>
      <c r="G38">
        <v>0</v>
      </c>
      <c r="H38">
        <v>0</v>
      </c>
      <c r="I38" s="7">
        <f>SUM(matriceresult__29[[#This Row],[Use]:[Creation]])</f>
        <v>1</v>
      </c>
      <c r="K38" s="1" t="s">
        <v>2171</v>
      </c>
      <c r="L38">
        <f>matriceresult__29[[#This Row],[Use]]/matriceresult__29[[#This Row],[TOTAL]]</f>
        <v>1</v>
      </c>
      <c r="M38">
        <f>matriceresult__29[[#This Row],[Compare]]/matriceresult__29[[#This Row],[TOTAL]]</f>
        <v>0</v>
      </c>
      <c r="N38">
        <f>matriceresult__29[[#This Row],[Background]]/matriceresult__29[[#This Row],[TOTAL]]</f>
        <v>0</v>
      </c>
      <c r="O38">
        <f>matriceresult__29[[#This Row],[Creation]]/matriceresult__29[[#This Row],[TOTAL]]</f>
        <v>0</v>
      </c>
      <c r="P38" s="15">
        <f>SUM(matriceresult__2910[[#This Row],[Use]:[Creation]])</f>
        <v>1</v>
      </c>
    </row>
    <row r="39" spans="1:16" x14ac:dyDescent="0.25">
      <c r="A39" s="4" t="s">
        <v>17</v>
      </c>
      <c r="B39" s="6" t="s">
        <v>1027</v>
      </c>
      <c r="D39" s="1" t="s">
        <v>393</v>
      </c>
      <c r="E39">
        <v>0</v>
      </c>
      <c r="F39">
        <v>0</v>
      </c>
      <c r="G39">
        <v>2</v>
      </c>
      <c r="H39">
        <v>0</v>
      </c>
      <c r="I39" s="7">
        <f>SUM(matriceresult__29[[#This Row],[Use]:[Creation]])</f>
        <v>2</v>
      </c>
      <c r="K39" s="1" t="s">
        <v>393</v>
      </c>
      <c r="L39">
        <f>matriceresult__29[[#This Row],[Use]]/matriceresult__29[[#This Row],[TOTAL]]</f>
        <v>0</v>
      </c>
      <c r="M39">
        <f>matriceresult__29[[#This Row],[Compare]]/matriceresult__29[[#This Row],[TOTAL]]</f>
        <v>0</v>
      </c>
      <c r="N39">
        <f>matriceresult__29[[#This Row],[Background]]/matriceresult__29[[#This Row],[TOTAL]]</f>
        <v>1</v>
      </c>
      <c r="O39">
        <f>matriceresult__29[[#This Row],[Creation]]/matriceresult__29[[#This Row],[TOTAL]]</f>
        <v>0</v>
      </c>
      <c r="P39" s="15">
        <f>SUM(matriceresult__2910[[#This Row],[Use]:[Creation]])</f>
        <v>1</v>
      </c>
    </row>
    <row r="40" spans="1:16" x14ac:dyDescent="0.25">
      <c r="A40" s="3" t="s">
        <v>17</v>
      </c>
      <c r="B40" s="13" t="s">
        <v>1027</v>
      </c>
      <c r="D40" s="1" t="s">
        <v>400</v>
      </c>
      <c r="E40">
        <v>7</v>
      </c>
      <c r="F40">
        <v>0</v>
      </c>
      <c r="G40">
        <v>2</v>
      </c>
      <c r="H40">
        <v>0</v>
      </c>
      <c r="I40" s="7">
        <f>SUM(matriceresult__29[[#This Row],[Use]:[Creation]])</f>
        <v>9</v>
      </c>
      <c r="K40" s="1" t="s">
        <v>400</v>
      </c>
      <c r="L40">
        <f>matriceresult__29[[#This Row],[Use]]/matriceresult__29[[#This Row],[TOTAL]]</f>
        <v>0.77777777777777779</v>
      </c>
      <c r="M40">
        <f>matriceresult__29[[#This Row],[Compare]]/matriceresult__29[[#This Row],[TOTAL]]</f>
        <v>0</v>
      </c>
      <c r="N40">
        <f>matriceresult__29[[#This Row],[Background]]/matriceresult__29[[#This Row],[TOTAL]]</f>
        <v>0.22222222222222221</v>
      </c>
      <c r="O40">
        <f>matriceresult__29[[#This Row],[Creation]]/matriceresult__29[[#This Row],[TOTAL]]</f>
        <v>0</v>
      </c>
      <c r="P40" s="15">
        <f>SUM(matriceresult__2910[[#This Row],[Use]:[Creation]])</f>
        <v>1</v>
      </c>
    </row>
    <row r="41" spans="1:16" x14ac:dyDescent="0.25">
      <c r="A41" s="4" t="s">
        <v>17</v>
      </c>
      <c r="B41" s="6" t="s">
        <v>1027</v>
      </c>
      <c r="D41" s="1" t="s">
        <v>592</v>
      </c>
      <c r="E41">
        <v>8</v>
      </c>
      <c r="F41">
        <v>0</v>
      </c>
      <c r="G41">
        <v>0</v>
      </c>
      <c r="H41">
        <v>4</v>
      </c>
      <c r="I41" s="7">
        <f>SUM(matriceresult__29[[#This Row],[Use]:[Creation]])</f>
        <v>12</v>
      </c>
      <c r="K41" s="1" t="s">
        <v>592</v>
      </c>
      <c r="L41">
        <f>matriceresult__29[[#This Row],[Use]]/matriceresult__29[[#This Row],[TOTAL]]</f>
        <v>0.66666666666666663</v>
      </c>
      <c r="M41">
        <f>matriceresult__29[[#This Row],[Compare]]/matriceresult__29[[#This Row],[TOTAL]]</f>
        <v>0</v>
      </c>
      <c r="N41">
        <f>matriceresult__29[[#This Row],[Background]]/matriceresult__29[[#This Row],[TOTAL]]</f>
        <v>0</v>
      </c>
      <c r="O41">
        <f>matriceresult__29[[#This Row],[Creation]]/matriceresult__29[[#This Row],[TOTAL]]</f>
        <v>0.33333333333333331</v>
      </c>
      <c r="P41" s="15">
        <f>SUM(matriceresult__2910[[#This Row],[Use]:[Creation]])</f>
        <v>1</v>
      </c>
    </row>
    <row r="42" spans="1:16" x14ac:dyDescent="0.25">
      <c r="A42" s="3" t="s">
        <v>17</v>
      </c>
      <c r="B42" s="13" t="s">
        <v>1027</v>
      </c>
      <c r="D42" s="1" t="s">
        <v>406</v>
      </c>
      <c r="E42">
        <v>10</v>
      </c>
      <c r="F42">
        <v>0</v>
      </c>
      <c r="G42">
        <v>1</v>
      </c>
      <c r="H42">
        <v>0</v>
      </c>
      <c r="I42" s="7">
        <f>SUM(matriceresult__29[[#This Row],[Use]:[Creation]])</f>
        <v>11</v>
      </c>
      <c r="K42" s="1" t="s">
        <v>406</v>
      </c>
      <c r="L42">
        <f>matriceresult__29[[#This Row],[Use]]/matriceresult__29[[#This Row],[TOTAL]]</f>
        <v>0.90909090909090906</v>
      </c>
      <c r="M42">
        <f>matriceresult__29[[#This Row],[Compare]]/matriceresult__29[[#This Row],[TOTAL]]</f>
        <v>0</v>
      </c>
      <c r="N42">
        <f>matriceresult__29[[#This Row],[Background]]/matriceresult__29[[#This Row],[TOTAL]]</f>
        <v>9.0909090909090912E-2</v>
      </c>
      <c r="O42">
        <f>matriceresult__29[[#This Row],[Creation]]/matriceresult__29[[#This Row],[TOTAL]]</f>
        <v>0</v>
      </c>
      <c r="P42" s="15">
        <f>SUM(matriceresult__2910[[#This Row],[Use]:[Creation]])</f>
        <v>1</v>
      </c>
    </row>
    <row r="43" spans="1:16" x14ac:dyDescent="0.25">
      <c r="A43" s="4" t="s">
        <v>17</v>
      </c>
      <c r="B43" s="6" t="s">
        <v>1027</v>
      </c>
      <c r="D43" s="1" t="s">
        <v>2222</v>
      </c>
      <c r="E43">
        <v>1</v>
      </c>
      <c r="F43">
        <v>0</v>
      </c>
      <c r="G43">
        <v>0</v>
      </c>
      <c r="H43">
        <v>0</v>
      </c>
      <c r="I43" s="7">
        <f>SUM(matriceresult__29[[#This Row],[Use]:[Creation]])</f>
        <v>1</v>
      </c>
      <c r="K43" s="1" t="s">
        <v>2222</v>
      </c>
      <c r="L43">
        <f>matriceresult__29[[#This Row],[Use]]/matriceresult__29[[#This Row],[TOTAL]]</f>
        <v>1</v>
      </c>
      <c r="M43">
        <f>matriceresult__29[[#This Row],[Compare]]/matriceresult__29[[#This Row],[TOTAL]]</f>
        <v>0</v>
      </c>
      <c r="N43">
        <f>matriceresult__29[[#This Row],[Background]]/matriceresult__29[[#This Row],[TOTAL]]</f>
        <v>0</v>
      </c>
      <c r="O43">
        <f>matriceresult__29[[#This Row],[Creation]]/matriceresult__29[[#This Row],[TOTAL]]</f>
        <v>0</v>
      </c>
      <c r="P43" s="15">
        <f>SUM(matriceresult__2910[[#This Row],[Use]:[Creation]])</f>
        <v>1</v>
      </c>
    </row>
    <row r="44" spans="1:16" x14ac:dyDescent="0.25">
      <c r="A44" s="3" t="s">
        <v>17</v>
      </c>
      <c r="B44" s="13" t="s">
        <v>1027</v>
      </c>
      <c r="D44" s="1" t="s">
        <v>839</v>
      </c>
      <c r="E44">
        <v>0</v>
      </c>
      <c r="F44">
        <v>0</v>
      </c>
      <c r="G44">
        <v>0</v>
      </c>
      <c r="H44">
        <v>1</v>
      </c>
      <c r="I44" s="7">
        <f>SUM(matriceresult__29[[#This Row],[Use]:[Creation]])</f>
        <v>1</v>
      </c>
      <c r="K44" s="1" t="s">
        <v>839</v>
      </c>
      <c r="L44">
        <f>matriceresult__29[[#This Row],[Use]]/matriceresult__29[[#This Row],[TOTAL]]</f>
        <v>0</v>
      </c>
      <c r="M44">
        <f>matriceresult__29[[#This Row],[Compare]]/matriceresult__29[[#This Row],[TOTAL]]</f>
        <v>0</v>
      </c>
      <c r="N44">
        <f>matriceresult__29[[#This Row],[Background]]/matriceresult__29[[#This Row],[TOTAL]]</f>
        <v>0</v>
      </c>
      <c r="O44">
        <f>matriceresult__29[[#This Row],[Creation]]/matriceresult__29[[#This Row],[TOTAL]]</f>
        <v>1</v>
      </c>
      <c r="P44" s="15">
        <f>SUM(matriceresult__2910[[#This Row],[Use]:[Creation]])</f>
        <v>1</v>
      </c>
    </row>
    <row r="45" spans="1:16" x14ac:dyDescent="0.25">
      <c r="A45" s="4" t="s">
        <v>17</v>
      </c>
      <c r="B45" s="6" t="s">
        <v>1027</v>
      </c>
      <c r="D45" s="1" t="s">
        <v>104</v>
      </c>
      <c r="E45">
        <v>7</v>
      </c>
      <c r="F45">
        <v>0</v>
      </c>
      <c r="G45">
        <v>1</v>
      </c>
      <c r="H45">
        <v>0</v>
      </c>
      <c r="I45" s="7">
        <f>SUM(matriceresult__29[[#This Row],[Use]:[Creation]])</f>
        <v>8</v>
      </c>
      <c r="K45" s="1" t="s">
        <v>104</v>
      </c>
      <c r="L45">
        <f>matriceresult__29[[#This Row],[Use]]/matriceresult__29[[#This Row],[TOTAL]]</f>
        <v>0.875</v>
      </c>
      <c r="M45">
        <f>matriceresult__29[[#This Row],[Compare]]/matriceresult__29[[#This Row],[TOTAL]]</f>
        <v>0</v>
      </c>
      <c r="N45">
        <f>matriceresult__29[[#This Row],[Background]]/matriceresult__29[[#This Row],[TOTAL]]</f>
        <v>0.125</v>
      </c>
      <c r="O45">
        <f>matriceresult__29[[#This Row],[Creation]]/matriceresult__29[[#This Row],[TOTAL]]</f>
        <v>0</v>
      </c>
      <c r="P45" s="15">
        <f>SUM(matriceresult__2910[[#This Row],[Use]:[Creation]])</f>
        <v>1</v>
      </c>
    </row>
    <row r="46" spans="1:16" x14ac:dyDescent="0.25">
      <c r="A46" s="3" t="s">
        <v>17</v>
      </c>
      <c r="B46" s="13" t="s">
        <v>1027</v>
      </c>
      <c r="D46" s="1" t="s">
        <v>410</v>
      </c>
      <c r="E46">
        <v>0</v>
      </c>
      <c r="F46">
        <v>0</v>
      </c>
      <c r="G46">
        <v>1</v>
      </c>
      <c r="H46">
        <v>0</v>
      </c>
      <c r="I46" s="7">
        <f>SUM(matriceresult__29[[#This Row],[Use]:[Creation]])</f>
        <v>1</v>
      </c>
      <c r="K46" s="1" t="s">
        <v>410</v>
      </c>
      <c r="L46">
        <f>matriceresult__29[[#This Row],[Use]]/matriceresult__29[[#This Row],[TOTAL]]</f>
        <v>0</v>
      </c>
      <c r="M46">
        <f>matriceresult__29[[#This Row],[Compare]]/matriceresult__29[[#This Row],[TOTAL]]</f>
        <v>0</v>
      </c>
      <c r="N46">
        <f>matriceresult__29[[#This Row],[Background]]/matriceresult__29[[#This Row],[TOTAL]]</f>
        <v>1</v>
      </c>
      <c r="O46">
        <f>matriceresult__29[[#This Row],[Creation]]/matriceresult__29[[#This Row],[TOTAL]]</f>
        <v>0</v>
      </c>
      <c r="P46" s="15">
        <f>SUM(matriceresult__2910[[#This Row],[Use]:[Creation]])</f>
        <v>1</v>
      </c>
    </row>
    <row r="47" spans="1:16" x14ac:dyDescent="0.25">
      <c r="A47" s="4" t="s">
        <v>17</v>
      </c>
      <c r="B47" s="6" t="s">
        <v>1027</v>
      </c>
      <c r="D47" s="1" t="s">
        <v>528</v>
      </c>
      <c r="E47">
        <v>1</v>
      </c>
      <c r="F47">
        <v>2</v>
      </c>
      <c r="G47">
        <v>0</v>
      </c>
      <c r="H47">
        <v>0</v>
      </c>
      <c r="I47" s="7">
        <f>SUM(matriceresult__29[[#This Row],[Use]:[Creation]])</f>
        <v>3</v>
      </c>
      <c r="K47" s="1" t="s">
        <v>528</v>
      </c>
      <c r="L47">
        <f>matriceresult__29[[#This Row],[Use]]/matriceresult__29[[#This Row],[TOTAL]]</f>
        <v>0.33333333333333331</v>
      </c>
      <c r="M47">
        <f>matriceresult__29[[#This Row],[Compare]]/matriceresult__29[[#This Row],[TOTAL]]</f>
        <v>0.66666666666666663</v>
      </c>
      <c r="N47">
        <f>matriceresult__29[[#This Row],[Background]]/matriceresult__29[[#This Row],[TOTAL]]</f>
        <v>0</v>
      </c>
      <c r="O47">
        <f>matriceresult__29[[#This Row],[Creation]]/matriceresult__29[[#This Row],[TOTAL]]</f>
        <v>0</v>
      </c>
      <c r="P47" s="15">
        <f>SUM(matriceresult__2910[[#This Row],[Use]:[Creation]])</f>
        <v>1</v>
      </c>
    </row>
    <row r="48" spans="1:16" x14ac:dyDescent="0.25">
      <c r="A48" s="3" t="s">
        <v>17</v>
      </c>
      <c r="B48" s="13" t="s">
        <v>1027</v>
      </c>
      <c r="D48" s="1" t="s">
        <v>2227</v>
      </c>
      <c r="E48">
        <v>1</v>
      </c>
      <c r="F48">
        <v>0</v>
      </c>
      <c r="G48">
        <v>0</v>
      </c>
      <c r="H48">
        <v>0</v>
      </c>
      <c r="I48" s="7">
        <f>SUM(matriceresult__29[[#This Row],[Use]:[Creation]])</f>
        <v>1</v>
      </c>
      <c r="K48" s="1" t="s">
        <v>2227</v>
      </c>
      <c r="L48">
        <f>matriceresult__29[[#This Row],[Use]]/matriceresult__29[[#This Row],[TOTAL]]</f>
        <v>1</v>
      </c>
      <c r="M48">
        <f>matriceresult__29[[#This Row],[Compare]]/matriceresult__29[[#This Row],[TOTAL]]</f>
        <v>0</v>
      </c>
      <c r="N48">
        <f>matriceresult__29[[#This Row],[Background]]/matriceresult__29[[#This Row],[TOTAL]]</f>
        <v>0</v>
      </c>
      <c r="O48">
        <f>matriceresult__29[[#This Row],[Creation]]/matriceresult__29[[#This Row],[TOTAL]]</f>
        <v>0</v>
      </c>
      <c r="P48" s="15">
        <f>SUM(matriceresult__2910[[#This Row],[Use]:[Creation]])</f>
        <v>1</v>
      </c>
    </row>
    <row r="49" spans="1:16" x14ac:dyDescent="0.25">
      <c r="A49" s="4" t="s">
        <v>17</v>
      </c>
      <c r="B49" s="6" t="s">
        <v>1027</v>
      </c>
      <c r="D49" s="1" t="s">
        <v>2232</v>
      </c>
      <c r="E49">
        <v>1</v>
      </c>
      <c r="F49">
        <v>0</v>
      </c>
      <c r="G49">
        <v>0</v>
      </c>
      <c r="H49">
        <v>0</v>
      </c>
      <c r="I49" s="7">
        <f>SUM(matriceresult__29[[#This Row],[Use]:[Creation]])</f>
        <v>1</v>
      </c>
      <c r="K49" s="1" t="s">
        <v>2232</v>
      </c>
      <c r="L49">
        <f>matriceresult__29[[#This Row],[Use]]/matriceresult__29[[#This Row],[TOTAL]]</f>
        <v>1</v>
      </c>
      <c r="M49">
        <f>matriceresult__29[[#This Row],[Compare]]/matriceresult__29[[#This Row],[TOTAL]]</f>
        <v>0</v>
      </c>
      <c r="N49">
        <f>matriceresult__29[[#This Row],[Background]]/matriceresult__29[[#This Row],[TOTAL]]</f>
        <v>0</v>
      </c>
      <c r="O49">
        <f>matriceresult__29[[#This Row],[Creation]]/matriceresult__29[[#This Row],[TOTAL]]</f>
        <v>0</v>
      </c>
      <c r="P49" s="15">
        <f>SUM(matriceresult__2910[[#This Row],[Use]:[Creation]])</f>
        <v>1</v>
      </c>
    </row>
    <row r="50" spans="1:16" x14ac:dyDescent="0.25">
      <c r="A50" s="3" t="s">
        <v>17</v>
      </c>
      <c r="B50" s="13" t="s">
        <v>1027</v>
      </c>
      <c r="D50" s="1" t="s">
        <v>2236</v>
      </c>
      <c r="E50">
        <v>4</v>
      </c>
      <c r="F50">
        <v>0</v>
      </c>
      <c r="G50">
        <v>0</v>
      </c>
      <c r="H50">
        <v>0</v>
      </c>
      <c r="I50" s="7">
        <f>SUM(matriceresult__29[[#This Row],[Use]:[Creation]])</f>
        <v>4</v>
      </c>
      <c r="K50" s="1" t="s">
        <v>2236</v>
      </c>
      <c r="L50">
        <f>matriceresult__29[[#This Row],[Use]]/matriceresult__29[[#This Row],[TOTAL]]</f>
        <v>1</v>
      </c>
      <c r="M50">
        <f>matriceresult__29[[#This Row],[Compare]]/matriceresult__29[[#This Row],[TOTAL]]</f>
        <v>0</v>
      </c>
      <c r="N50">
        <f>matriceresult__29[[#This Row],[Background]]/matriceresult__29[[#This Row],[TOTAL]]</f>
        <v>0</v>
      </c>
      <c r="O50">
        <f>matriceresult__29[[#This Row],[Creation]]/matriceresult__29[[#This Row],[TOTAL]]</f>
        <v>0</v>
      </c>
      <c r="P50" s="15">
        <f>SUM(matriceresult__2910[[#This Row],[Use]:[Creation]])</f>
        <v>1</v>
      </c>
    </row>
    <row r="51" spans="1:16" x14ac:dyDescent="0.25">
      <c r="A51" s="4" t="s">
        <v>17</v>
      </c>
      <c r="B51" s="6" t="s">
        <v>1027</v>
      </c>
      <c r="D51" s="1" t="s">
        <v>599</v>
      </c>
      <c r="E51">
        <v>0</v>
      </c>
      <c r="F51">
        <v>0</v>
      </c>
      <c r="G51">
        <v>0</v>
      </c>
      <c r="H51">
        <v>1</v>
      </c>
      <c r="I51" s="7">
        <f>SUM(matriceresult__29[[#This Row],[Use]:[Creation]])</f>
        <v>1</v>
      </c>
      <c r="K51" s="1" t="s">
        <v>599</v>
      </c>
      <c r="L51">
        <f>matriceresult__29[[#This Row],[Use]]/matriceresult__29[[#This Row],[TOTAL]]</f>
        <v>0</v>
      </c>
      <c r="M51">
        <f>matriceresult__29[[#This Row],[Compare]]/matriceresult__29[[#This Row],[TOTAL]]</f>
        <v>0</v>
      </c>
      <c r="N51">
        <f>matriceresult__29[[#This Row],[Background]]/matriceresult__29[[#This Row],[TOTAL]]</f>
        <v>0</v>
      </c>
      <c r="O51">
        <f>matriceresult__29[[#This Row],[Creation]]/matriceresult__29[[#This Row],[TOTAL]]</f>
        <v>1</v>
      </c>
      <c r="P51" s="15">
        <f>SUM(matriceresult__2910[[#This Row],[Use]:[Creation]])</f>
        <v>1</v>
      </c>
    </row>
    <row r="52" spans="1:16" x14ac:dyDescent="0.25">
      <c r="A52" s="3" t="s">
        <v>17</v>
      </c>
      <c r="B52" s="13" t="s">
        <v>1027</v>
      </c>
      <c r="D52" s="1" t="s">
        <v>109</v>
      </c>
      <c r="E52">
        <v>23</v>
      </c>
      <c r="F52">
        <v>0</v>
      </c>
      <c r="G52">
        <v>1</v>
      </c>
      <c r="H52">
        <v>3</v>
      </c>
      <c r="I52" s="7">
        <f>SUM(matriceresult__29[[#This Row],[Use]:[Creation]])</f>
        <v>27</v>
      </c>
      <c r="K52" s="1" t="s">
        <v>109</v>
      </c>
      <c r="L52">
        <f>matriceresult__29[[#This Row],[Use]]/matriceresult__29[[#This Row],[TOTAL]]</f>
        <v>0.85185185185185186</v>
      </c>
      <c r="M52">
        <f>matriceresult__29[[#This Row],[Compare]]/matriceresult__29[[#This Row],[TOTAL]]</f>
        <v>0</v>
      </c>
      <c r="N52">
        <f>matriceresult__29[[#This Row],[Background]]/matriceresult__29[[#This Row],[TOTAL]]</f>
        <v>3.7037037037037035E-2</v>
      </c>
      <c r="O52">
        <f>matriceresult__29[[#This Row],[Creation]]/matriceresult__29[[#This Row],[TOTAL]]</f>
        <v>0.1111111111111111</v>
      </c>
      <c r="P52" s="15">
        <f>SUM(matriceresult__2910[[#This Row],[Use]:[Creation]])</f>
        <v>1</v>
      </c>
    </row>
    <row r="53" spans="1:16" x14ac:dyDescent="0.25">
      <c r="A53" s="4" t="s">
        <v>17</v>
      </c>
      <c r="B53" s="6" t="s">
        <v>1027</v>
      </c>
      <c r="D53" s="1" t="s">
        <v>1305</v>
      </c>
      <c r="E53">
        <v>1</v>
      </c>
      <c r="F53">
        <v>0</v>
      </c>
      <c r="G53">
        <v>0</v>
      </c>
      <c r="H53">
        <v>0</v>
      </c>
      <c r="I53" s="7">
        <f>SUM(matriceresult__29[[#This Row],[Use]:[Creation]])</f>
        <v>1</v>
      </c>
      <c r="K53" s="1" t="s">
        <v>1305</v>
      </c>
      <c r="L53">
        <f>matriceresult__29[[#This Row],[Use]]/matriceresult__29[[#This Row],[TOTAL]]</f>
        <v>1</v>
      </c>
      <c r="M53">
        <f>matriceresult__29[[#This Row],[Compare]]/matriceresult__29[[#This Row],[TOTAL]]</f>
        <v>0</v>
      </c>
      <c r="N53">
        <f>matriceresult__29[[#This Row],[Background]]/matriceresult__29[[#This Row],[TOTAL]]</f>
        <v>0</v>
      </c>
      <c r="O53">
        <f>matriceresult__29[[#This Row],[Creation]]/matriceresult__29[[#This Row],[TOTAL]]</f>
        <v>0</v>
      </c>
      <c r="P53" s="15">
        <f>SUM(matriceresult__2910[[#This Row],[Use]:[Creation]])</f>
        <v>1</v>
      </c>
    </row>
    <row r="54" spans="1:16" x14ac:dyDescent="0.25">
      <c r="A54" s="3" t="s">
        <v>17</v>
      </c>
      <c r="B54" s="13" t="s">
        <v>1027</v>
      </c>
      <c r="D54" s="1" t="s">
        <v>1310</v>
      </c>
      <c r="E54">
        <v>1</v>
      </c>
      <c r="F54">
        <v>0</v>
      </c>
      <c r="G54">
        <v>0</v>
      </c>
      <c r="H54">
        <v>0</v>
      </c>
      <c r="I54" s="7">
        <f>SUM(matriceresult__29[[#This Row],[Use]:[Creation]])</f>
        <v>1</v>
      </c>
      <c r="K54" s="1" t="s">
        <v>1310</v>
      </c>
      <c r="L54">
        <f>matriceresult__29[[#This Row],[Use]]/matriceresult__29[[#This Row],[TOTAL]]</f>
        <v>1</v>
      </c>
      <c r="M54">
        <f>matriceresult__29[[#This Row],[Compare]]/matriceresult__29[[#This Row],[TOTAL]]</f>
        <v>0</v>
      </c>
      <c r="N54">
        <f>matriceresult__29[[#This Row],[Background]]/matriceresult__29[[#This Row],[TOTAL]]</f>
        <v>0</v>
      </c>
      <c r="O54">
        <f>matriceresult__29[[#This Row],[Creation]]/matriceresult__29[[#This Row],[TOTAL]]</f>
        <v>0</v>
      </c>
      <c r="P54" s="15">
        <f>SUM(matriceresult__2910[[#This Row],[Use]:[Creation]])</f>
        <v>1</v>
      </c>
    </row>
    <row r="55" spans="1:16" x14ac:dyDescent="0.25">
      <c r="A55" s="4" t="s">
        <v>17</v>
      </c>
      <c r="B55" s="6" t="s">
        <v>1027</v>
      </c>
      <c r="D55" s="1" t="s">
        <v>610</v>
      </c>
      <c r="E55">
        <v>0</v>
      </c>
      <c r="F55">
        <v>0</v>
      </c>
      <c r="G55">
        <v>0</v>
      </c>
      <c r="H55">
        <v>2</v>
      </c>
      <c r="I55" s="7">
        <f>SUM(matriceresult__29[[#This Row],[Use]:[Creation]])</f>
        <v>2</v>
      </c>
      <c r="K55" s="1" t="s">
        <v>610</v>
      </c>
      <c r="L55">
        <f>matriceresult__29[[#This Row],[Use]]/matriceresult__29[[#This Row],[TOTAL]]</f>
        <v>0</v>
      </c>
      <c r="M55">
        <f>matriceresult__29[[#This Row],[Compare]]/matriceresult__29[[#This Row],[TOTAL]]</f>
        <v>0</v>
      </c>
      <c r="N55">
        <f>matriceresult__29[[#This Row],[Background]]/matriceresult__29[[#This Row],[TOTAL]]</f>
        <v>0</v>
      </c>
      <c r="O55">
        <f>matriceresult__29[[#This Row],[Creation]]/matriceresult__29[[#This Row],[TOTAL]]</f>
        <v>1</v>
      </c>
      <c r="P55" s="15">
        <f>SUM(matriceresult__2910[[#This Row],[Use]:[Creation]])</f>
        <v>1</v>
      </c>
    </row>
    <row r="56" spans="1:16" x14ac:dyDescent="0.25">
      <c r="A56" s="3" t="s">
        <v>17</v>
      </c>
      <c r="B56" s="13" t="s">
        <v>1027</v>
      </c>
      <c r="D56" s="1" t="s">
        <v>1315</v>
      </c>
      <c r="E56">
        <v>10</v>
      </c>
      <c r="F56">
        <v>0</v>
      </c>
      <c r="G56">
        <v>0</v>
      </c>
      <c r="H56">
        <v>0</v>
      </c>
      <c r="I56" s="7">
        <f>SUM(matriceresult__29[[#This Row],[Use]:[Creation]])</f>
        <v>10</v>
      </c>
      <c r="K56" s="1" t="s">
        <v>1315</v>
      </c>
      <c r="L56">
        <f>matriceresult__29[[#This Row],[Use]]/matriceresult__29[[#This Row],[TOTAL]]</f>
        <v>1</v>
      </c>
      <c r="M56">
        <f>matriceresult__29[[#This Row],[Compare]]/matriceresult__29[[#This Row],[TOTAL]]</f>
        <v>0</v>
      </c>
      <c r="N56">
        <f>matriceresult__29[[#This Row],[Background]]/matriceresult__29[[#This Row],[TOTAL]]</f>
        <v>0</v>
      </c>
      <c r="O56">
        <f>matriceresult__29[[#This Row],[Creation]]/matriceresult__29[[#This Row],[TOTAL]]</f>
        <v>0</v>
      </c>
      <c r="P56" s="15">
        <f>SUM(matriceresult__2910[[#This Row],[Use]:[Creation]])</f>
        <v>1</v>
      </c>
    </row>
    <row r="57" spans="1:16" x14ac:dyDescent="0.25">
      <c r="A57" s="4" t="s">
        <v>17</v>
      </c>
      <c r="B57" s="6" t="s">
        <v>1027</v>
      </c>
      <c r="D57" s="1" t="s">
        <v>1339</v>
      </c>
      <c r="E57">
        <v>2</v>
      </c>
      <c r="F57">
        <v>0</v>
      </c>
      <c r="G57">
        <v>0</v>
      </c>
      <c r="H57">
        <v>0</v>
      </c>
      <c r="I57" s="7">
        <f>SUM(matriceresult__29[[#This Row],[Use]:[Creation]])</f>
        <v>2</v>
      </c>
      <c r="K57" s="1" t="s">
        <v>1339</v>
      </c>
      <c r="L57">
        <f>matriceresult__29[[#This Row],[Use]]/matriceresult__29[[#This Row],[TOTAL]]</f>
        <v>1</v>
      </c>
      <c r="M57">
        <f>matriceresult__29[[#This Row],[Compare]]/matriceresult__29[[#This Row],[TOTAL]]</f>
        <v>0</v>
      </c>
      <c r="N57">
        <f>matriceresult__29[[#This Row],[Background]]/matriceresult__29[[#This Row],[TOTAL]]</f>
        <v>0</v>
      </c>
      <c r="O57">
        <f>matriceresult__29[[#This Row],[Creation]]/matriceresult__29[[#This Row],[TOTAL]]</f>
        <v>0</v>
      </c>
      <c r="P57" s="15">
        <f>SUM(matriceresult__2910[[#This Row],[Use]:[Creation]])</f>
        <v>1</v>
      </c>
    </row>
    <row r="58" spans="1:16" x14ac:dyDescent="0.25">
      <c r="A58" s="3" t="s">
        <v>17</v>
      </c>
      <c r="B58" s="13" t="s">
        <v>1027</v>
      </c>
      <c r="D58" s="1" t="s">
        <v>2251</v>
      </c>
      <c r="E58">
        <v>7</v>
      </c>
      <c r="F58">
        <v>0</v>
      </c>
      <c r="G58">
        <v>0</v>
      </c>
      <c r="H58">
        <v>0</v>
      </c>
      <c r="I58" s="7">
        <f>SUM(matriceresult__29[[#This Row],[Use]:[Creation]])</f>
        <v>7</v>
      </c>
      <c r="K58" s="1" t="s">
        <v>2251</v>
      </c>
      <c r="L58">
        <f>matriceresult__29[[#This Row],[Use]]/matriceresult__29[[#This Row],[TOTAL]]</f>
        <v>1</v>
      </c>
      <c r="M58">
        <f>matriceresult__29[[#This Row],[Compare]]/matriceresult__29[[#This Row],[TOTAL]]</f>
        <v>0</v>
      </c>
      <c r="N58">
        <f>matriceresult__29[[#This Row],[Background]]/matriceresult__29[[#This Row],[TOTAL]]</f>
        <v>0</v>
      </c>
      <c r="O58">
        <f>matriceresult__29[[#This Row],[Creation]]/matriceresult__29[[#This Row],[TOTAL]]</f>
        <v>0</v>
      </c>
      <c r="P58" s="15">
        <f>SUM(matriceresult__2910[[#This Row],[Use]:[Creation]])</f>
        <v>1</v>
      </c>
    </row>
    <row r="59" spans="1:16" x14ac:dyDescent="0.25">
      <c r="A59" s="4" t="s">
        <v>17</v>
      </c>
      <c r="B59" s="6" t="s">
        <v>1027</v>
      </c>
      <c r="D59" s="1" t="s">
        <v>2262</v>
      </c>
      <c r="E59">
        <v>1</v>
      </c>
      <c r="F59">
        <v>0</v>
      </c>
      <c r="G59">
        <v>0</v>
      </c>
      <c r="H59">
        <v>0</v>
      </c>
      <c r="I59" s="7">
        <f>SUM(matriceresult__29[[#This Row],[Use]:[Creation]])</f>
        <v>1</v>
      </c>
      <c r="K59" s="1" t="s">
        <v>2262</v>
      </c>
      <c r="L59">
        <f>matriceresult__29[[#This Row],[Use]]/matriceresult__29[[#This Row],[TOTAL]]</f>
        <v>1</v>
      </c>
      <c r="M59">
        <f>matriceresult__29[[#This Row],[Compare]]/matriceresult__29[[#This Row],[TOTAL]]</f>
        <v>0</v>
      </c>
      <c r="N59">
        <f>matriceresult__29[[#This Row],[Background]]/matriceresult__29[[#This Row],[TOTAL]]</f>
        <v>0</v>
      </c>
      <c r="O59">
        <f>matriceresult__29[[#This Row],[Creation]]/matriceresult__29[[#This Row],[TOTAL]]</f>
        <v>0</v>
      </c>
      <c r="P59" s="15">
        <f>SUM(matriceresult__2910[[#This Row],[Use]:[Creation]])</f>
        <v>1</v>
      </c>
    </row>
    <row r="60" spans="1:16" x14ac:dyDescent="0.25">
      <c r="A60" s="3" t="s">
        <v>2082</v>
      </c>
      <c r="B60" s="13" t="s">
        <v>1027</v>
      </c>
      <c r="D60" s="1" t="s">
        <v>1345</v>
      </c>
      <c r="E60">
        <v>4</v>
      </c>
      <c r="F60">
        <v>0</v>
      </c>
      <c r="G60">
        <v>0</v>
      </c>
      <c r="H60">
        <v>0</v>
      </c>
      <c r="I60" s="7">
        <f>SUM(matriceresult__29[[#This Row],[Use]:[Creation]])</f>
        <v>4</v>
      </c>
      <c r="K60" s="1" t="s">
        <v>1345</v>
      </c>
      <c r="L60">
        <f>matriceresult__29[[#This Row],[Use]]/matriceresult__29[[#This Row],[TOTAL]]</f>
        <v>1</v>
      </c>
      <c r="M60">
        <f>matriceresult__29[[#This Row],[Compare]]/matriceresult__29[[#This Row],[TOTAL]]</f>
        <v>0</v>
      </c>
      <c r="N60">
        <f>matriceresult__29[[#This Row],[Background]]/matriceresult__29[[#This Row],[TOTAL]]</f>
        <v>0</v>
      </c>
      <c r="O60">
        <f>matriceresult__29[[#This Row],[Creation]]/matriceresult__29[[#This Row],[TOTAL]]</f>
        <v>0</v>
      </c>
      <c r="P60" s="15">
        <f>SUM(matriceresult__2910[[#This Row],[Use]:[Creation]])</f>
        <v>1</v>
      </c>
    </row>
    <row r="61" spans="1:16" x14ac:dyDescent="0.25">
      <c r="A61" s="4" t="s">
        <v>1089</v>
      </c>
      <c r="B61" s="6" t="s">
        <v>1027</v>
      </c>
      <c r="D61" s="1" t="s">
        <v>2267</v>
      </c>
      <c r="E61">
        <v>3</v>
      </c>
      <c r="F61">
        <v>0</v>
      </c>
      <c r="G61">
        <v>0</v>
      </c>
      <c r="H61">
        <v>0</v>
      </c>
      <c r="I61" s="7">
        <f>SUM(matriceresult__29[[#This Row],[Use]:[Creation]])</f>
        <v>3</v>
      </c>
      <c r="K61" s="1" t="s">
        <v>2267</v>
      </c>
      <c r="L61">
        <f>matriceresult__29[[#This Row],[Use]]/matriceresult__29[[#This Row],[TOTAL]]</f>
        <v>1</v>
      </c>
      <c r="M61">
        <f>matriceresult__29[[#This Row],[Compare]]/matriceresult__29[[#This Row],[TOTAL]]</f>
        <v>0</v>
      </c>
      <c r="N61">
        <f>matriceresult__29[[#This Row],[Background]]/matriceresult__29[[#This Row],[TOTAL]]</f>
        <v>0</v>
      </c>
      <c r="O61">
        <f>matriceresult__29[[#This Row],[Creation]]/matriceresult__29[[#This Row],[TOTAL]]</f>
        <v>0</v>
      </c>
      <c r="P61" s="15">
        <f>SUM(matriceresult__2910[[#This Row],[Use]:[Creation]])</f>
        <v>1</v>
      </c>
    </row>
    <row r="62" spans="1:16" x14ac:dyDescent="0.25">
      <c r="A62" s="3" t="s">
        <v>1093</v>
      </c>
      <c r="B62" s="13" t="s">
        <v>1027</v>
      </c>
      <c r="D62" s="1" t="s">
        <v>115</v>
      </c>
      <c r="E62">
        <v>13</v>
      </c>
      <c r="F62">
        <v>0</v>
      </c>
      <c r="G62">
        <v>2</v>
      </c>
      <c r="H62">
        <v>0</v>
      </c>
      <c r="I62" s="7">
        <f>SUM(matriceresult__29[[#This Row],[Use]:[Creation]])</f>
        <v>15</v>
      </c>
      <c r="K62" s="1" t="s">
        <v>115</v>
      </c>
      <c r="L62">
        <f>matriceresult__29[[#This Row],[Use]]/matriceresult__29[[#This Row],[TOTAL]]</f>
        <v>0.8666666666666667</v>
      </c>
      <c r="M62">
        <f>matriceresult__29[[#This Row],[Compare]]/matriceresult__29[[#This Row],[TOTAL]]</f>
        <v>0</v>
      </c>
      <c r="N62">
        <f>matriceresult__29[[#This Row],[Background]]/matriceresult__29[[#This Row],[TOTAL]]</f>
        <v>0.13333333333333333</v>
      </c>
      <c r="O62">
        <f>matriceresult__29[[#This Row],[Creation]]/matriceresult__29[[#This Row],[TOTAL]]</f>
        <v>0</v>
      </c>
      <c r="P62" s="15">
        <f>SUM(matriceresult__2910[[#This Row],[Use]:[Creation]])</f>
        <v>1</v>
      </c>
    </row>
    <row r="63" spans="1:16" x14ac:dyDescent="0.25">
      <c r="A63" s="4" t="s">
        <v>1093</v>
      </c>
      <c r="B63" s="6" t="s">
        <v>1027</v>
      </c>
      <c r="D63" s="1" t="s">
        <v>2274</v>
      </c>
      <c r="E63">
        <v>3</v>
      </c>
      <c r="F63">
        <v>0</v>
      </c>
      <c r="G63">
        <v>0</v>
      </c>
      <c r="H63">
        <v>0</v>
      </c>
      <c r="I63" s="7">
        <f>SUM(matriceresult__29[[#This Row],[Use]:[Creation]])</f>
        <v>3</v>
      </c>
      <c r="K63" s="1" t="s">
        <v>2274</v>
      </c>
      <c r="L63">
        <f>matriceresult__29[[#This Row],[Use]]/matriceresult__29[[#This Row],[TOTAL]]</f>
        <v>1</v>
      </c>
      <c r="M63">
        <f>matriceresult__29[[#This Row],[Compare]]/matriceresult__29[[#This Row],[TOTAL]]</f>
        <v>0</v>
      </c>
      <c r="N63">
        <f>matriceresult__29[[#This Row],[Background]]/matriceresult__29[[#This Row],[TOTAL]]</f>
        <v>0</v>
      </c>
      <c r="O63">
        <f>matriceresult__29[[#This Row],[Creation]]/matriceresult__29[[#This Row],[TOTAL]]</f>
        <v>0</v>
      </c>
      <c r="P63" s="15">
        <f>SUM(matriceresult__2910[[#This Row],[Use]:[Creation]])</f>
        <v>1</v>
      </c>
    </row>
    <row r="64" spans="1:16" x14ac:dyDescent="0.25">
      <c r="A64" s="3" t="s">
        <v>1093</v>
      </c>
      <c r="B64" s="13" t="s">
        <v>1027</v>
      </c>
      <c r="D64" s="1" t="s">
        <v>414</v>
      </c>
      <c r="E64">
        <v>5</v>
      </c>
      <c r="F64">
        <v>0</v>
      </c>
      <c r="G64">
        <v>9</v>
      </c>
      <c r="H64">
        <v>0</v>
      </c>
      <c r="I64" s="7">
        <f>SUM(matriceresult__29[[#This Row],[Use]:[Creation]])</f>
        <v>14</v>
      </c>
      <c r="K64" s="1" t="s">
        <v>414</v>
      </c>
      <c r="L64">
        <f>matriceresult__29[[#This Row],[Use]]/matriceresult__29[[#This Row],[TOTAL]]</f>
        <v>0.35714285714285715</v>
      </c>
      <c r="M64">
        <f>matriceresult__29[[#This Row],[Compare]]/matriceresult__29[[#This Row],[TOTAL]]</f>
        <v>0</v>
      </c>
      <c r="N64">
        <f>matriceresult__29[[#This Row],[Background]]/matriceresult__29[[#This Row],[TOTAL]]</f>
        <v>0.6428571428571429</v>
      </c>
      <c r="O64">
        <f>matriceresult__29[[#This Row],[Creation]]/matriceresult__29[[#This Row],[TOTAL]]</f>
        <v>0</v>
      </c>
      <c r="P64" s="15">
        <f>SUM(matriceresult__2910[[#This Row],[Use]:[Creation]])</f>
        <v>1</v>
      </c>
    </row>
    <row r="65" spans="1:16" x14ac:dyDescent="0.25">
      <c r="A65" s="4" t="s">
        <v>1093</v>
      </c>
      <c r="B65" s="6" t="s">
        <v>1027</v>
      </c>
      <c r="D65" s="1" t="s">
        <v>438</v>
      </c>
      <c r="E65">
        <v>0</v>
      </c>
      <c r="F65">
        <v>0</v>
      </c>
      <c r="G65">
        <v>2</v>
      </c>
      <c r="H65">
        <v>0</v>
      </c>
      <c r="I65" s="7">
        <f>SUM(matriceresult__29[[#This Row],[Use]:[Creation]])</f>
        <v>2</v>
      </c>
      <c r="K65" s="1" t="s">
        <v>438</v>
      </c>
      <c r="L65">
        <f>matriceresult__29[[#This Row],[Use]]/matriceresult__29[[#This Row],[TOTAL]]</f>
        <v>0</v>
      </c>
      <c r="M65">
        <f>matriceresult__29[[#This Row],[Compare]]/matriceresult__29[[#This Row],[TOTAL]]</f>
        <v>0</v>
      </c>
      <c r="N65">
        <f>matriceresult__29[[#This Row],[Background]]/matriceresult__29[[#This Row],[TOTAL]]</f>
        <v>1</v>
      </c>
      <c r="O65">
        <f>matriceresult__29[[#This Row],[Creation]]/matriceresult__29[[#This Row],[TOTAL]]</f>
        <v>0</v>
      </c>
      <c r="P65" s="15">
        <f>SUM(matriceresult__2910[[#This Row],[Use]:[Creation]])</f>
        <v>1</v>
      </c>
    </row>
    <row r="66" spans="1:16" x14ac:dyDescent="0.25">
      <c r="A66" s="3" t="s">
        <v>1093</v>
      </c>
      <c r="B66" s="13" t="s">
        <v>1027</v>
      </c>
      <c r="D66" s="1" t="s">
        <v>844</v>
      </c>
      <c r="E66">
        <v>0</v>
      </c>
      <c r="F66">
        <v>0</v>
      </c>
      <c r="G66">
        <v>0</v>
      </c>
      <c r="H66">
        <v>1</v>
      </c>
      <c r="I66" s="7">
        <f>SUM(matriceresult__29[[#This Row],[Use]:[Creation]])</f>
        <v>1</v>
      </c>
      <c r="K66" s="1" t="s">
        <v>844</v>
      </c>
      <c r="L66">
        <f>matriceresult__29[[#This Row],[Use]]/matriceresult__29[[#This Row],[TOTAL]]</f>
        <v>0</v>
      </c>
      <c r="M66">
        <f>matriceresult__29[[#This Row],[Compare]]/matriceresult__29[[#This Row],[TOTAL]]</f>
        <v>0</v>
      </c>
      <c r="N66">
        <f>matriceresult__29[[#This Row],[Background]]/matriceresult__29[[#This Row],[TOTAL]]</f>
        <v>0</v>
      </c>
      <c r="O66">
        <f>matriceresult__29[[#This Row],[Creation]]/matriceresult__29[[#This Row],[TOTAL]]</f>
        <v>1</v>
      </c>
      <c r="P66" s="15">
        <f>SUM(matriceresult__2910[[#This Row],[Use]:[Creation]])</f>
        <v>1</v>
      </c>
    </row>
    <row r="67" spans="1:16" x14ac:dyDescent="0.25">
      <c r="A67" s="4" t="s">
        <v>1093</v>
      </c>
      <c r="B67" s="6" t="s">
        <v>1027</v>
      </c>
      <c r="D67" s="1" t="s">
        <v>848</v>
      </c>
      <c r="E67">
        <v>9</v>
      </c>
      <c r="F67">
        <v>0</v>
      </c>
      <c r="G67">
        <v>0</v>
      </c>
      <c r="H67">
        <v>1</v>
      </c>
      <c r="I67" s="7">
        <f>SUM(matriceresult__29[[#This Row],[Use]:[Creation]])</f>
        <v>10</v>
      </c>
      <c r="K67" s="1" t="s">
        <v>848</v>
      </c>
      <c r="L67">
        <f>matriceresult__29[[#This Row],[Use]]/matriceresult__29[[#This Row],[TOTAL]]</f>
        <v>0.9</v>
      </c>
      <c r="M67">
        <f>matriceresult__29[[#This Row],[Compare]]/matriceresult__29[[#This Row],[TOTAL]]</f>
        <v>0</v>
      </c>
      <c r="N67">
        <f>matriceresult__29[[#This Row],[Background]]/matriceresult__29[[#This Row],[TOTAL]]</f>
        <v>0</v>
      </c>
      <c r="O67">
        <f>matriceresult__29[[#This Row],[Creation]]/matriceresult__29[[#This Row],[TOTAL]]</f>
        <v>0.1</v>
      </c>
      <c r="P67" s="15">
        <f>SUM(matriceresult__2910[[#This Row],[Use]:[Creation]])</f>
        <v>1</v>
      </c>
    </row>
    <row r="68" spans="1:16" x14ac:dyDescent="0.25">
      <c r="A68" s="3" t="s">
        <v>1093</v>
      </c>
      <c r="B68" s="13" t="s">
        <v>1027</v>
      </c>
      <c r="D68" s="1" t="s">
        <v>2328</v>
      </c>
      <c r="E68">
        <v>2</v>
      </c>
      <c r="F68">
        <v>0</v>
      </c>
      <c r="G68">
        <v>0</v>
      </c>
      <c r="H68">
        <v>0</v>
      </c>
      <c r="I68" s="7">
        <f>SUM(matriceresult__29[[#This Row],[Use]:[Creation]])</f>
        <v>2</v>
      </c>
      <c r="K68" s="1" t="s">
        <v>2328</v>
      </c>
      <c r="L68">
        <f>matriceresult__29[[#This Row],[Use]]/matriceresult__29[[#This Row],[TOTAL]]</f>
        <v>1</v>
      </c>
      <c r="M68">
        <f>matriceresult__29[[#This Row],[Compare]]/matriceresult__29[[#This Row],[TOTAL]]</f>
        <v>0</v>
      </c>
      <c r="N68">
        <f>matriceresult__29[[#This Row],[Background]]/matriceresult__29[[#This Row],[TOTAL]]</f>
        <v>0</v>
      </c>
      <c r="O68">
        <f>matriceresult__29[[#This Row],[Creation]]/matriceresult__29[[#This Row],[TOTAL]]</f>
        <v>0</v>
      </c>
      <c r="P68" s="15">
        <f>SUM(matriceresult__2910[[#This Row],[Use]:[Creation]])</f>
        <v>1</v>
      </c>
    </row>
    <row r="69" spans="1:16" x14ac:dyDescent="0.25">
      <c r="A69" s="4" t="s">
        <v>1093</v>
      </c>
      <c r="B69" s="6" t="s">
        <v>1027</v>
      </c>
      <c r="D69" s="1" t="s">
        <v>1371</v>
      </c>
      <c r="E69">
        <v>1</v>
      </c>
      <c r="F69">
        <v>0</v>
      </c>
      <c r="G69">
        <v>0</v>
      </c>
      <c r="H69">
        <v>0</v>
      </c>
      <c r="I69" s="7">
        <f>SUM(matriceresult__29[[#This Row],[Use]:[Creation]])</f>
        <v>1</v>
      </c>
      <c r="K69" s="1" t="s">
        <v>1371</v>
      </c>
      <c r="L69">
        <f>matriceresult__29[[#This Row],[Use]]/matriceresult__29[[#This Row],[TOTAL]]</f>
        <v>1</v>
      </c>
      <c r="M69">
        <f>matriceresult__29[[#This Row],[Compare]]/matriceresult__29[[#This Row],[TOTAL]]</f>
        <v>0</v>
      </c>
      <c r="N69">
        <f>matriceresult__29[[#This Row],[Background]]/matriceresult__29[[#This Row],[TOTAL]]</f>
        <v>0</v>
      </c>
      <c r="O69">
        <f>matriceresult__29[[#This Row],[Creation]]/matriceresult__29[[#This Row],[TOTAL]]</f>
        <v>0</v>
      </c>
      <c r="P69" s="15">
        <f>SUM(matriceresult__2910[[#This Row],[Use]:[Creation]])</f>
        <v>1</v>
      </c>
    </row>
    <row r="70" spans="1:16" x14ac:dyDescent="0.25">
      <c r="A70" s="3" t="s">
        <v>1093</v>
      </c>
      <c r="B70" s="13" t="s">
        <v>1027</v>
      </c>
      <c r="D70" s="1" t="s">
        <v>615</v>
      </c>
      <c r="E70">
        <v>0</v>
      </c>
      <c r="F70">
        <v>0</v>
      </c>
      <c r="G70">
        <v>0</v>
      </c>
      <c r="H70">
        <v>1</v>
      </c>
      <c r="I70" s="7">
        <f>SUM(matriceresult__29[[#This Row],[Use]:[Creation]])</f>
        <v>1</v>
      </c>
      <c r="K70" s="1" t="s">
        <v>615</v>
      </c>
      <c r="L70">
        <f>matriceresult__29[[#This Row],[Use]]/matriceresult__29[[#This Row],[TOTAL]]</f>
        <v>0</v>
      </c>
      <c r="M70">
        <f>matriceresult__29[[#This Row],[Compare]]/matriceresult__29[[#This Row],[TOTAL]]</f>
        <v>0</v>
      </c>
      <c r="N70">
        <f>matriceresult__29[[#This Row],[Background]]/matriceresult__29[[#This Row],[TOTAL]]</f>
        <v>0</v>
      </c>
      <c r="O70">
        <f>matriceresult__29[[#This Row],[Creation]]/matriceresult__29[[#This Row],[TOTAL]]</f>
        <v>1</v>
      </c>
      <c r="P70" s="15">
        <f>SUM(matriceresult__2910[[#This Row],[Use]:[Creation]])</f>
        <v>1</v>
      </c>
    </row>
    <row r="71" spans="1:16" x14ac:dyDescent="0.25">
      <c r="A71" s="4" t="s">
        <v>45</v>
      </c>
      <c r="B71" s="6" t="s">
        <v>13</v>
      </c>
      <c r="D71" s="1" t="s">
        <v>619</v>
      </c>
      <c r="E71">
        <v>0</v>
      </c>
      <c r="F71">
        <v>0</v>
      </c>
      <c r="G71">
        <v>0</v>
      </c>
      <c r="H71">
        <v>1</v>
      </c>
      <c r="I71" s="7">
        <f>SUM(matriceresult__29[[#This Row],[Use]:[Creation]])</f>
        <v>1</v>
      </c>
      <c r="K71" s="1" t="s">
        <v>619</v>
      </c>
      <c r="L71">
        <f>matriceresult__29[[#This Row],[Use]]/matriceresult__29[[#This Row],[TOTAL]]</f>
        <v>0</v>
      </c>
      <c r="M71">
        <f>matriceresult__29[[#This Row],[Compare]]/matriceresult__29[[#This Row],[TOTAL]]</f>
        <v>0</v>
      </c>
      <c r="N71">
        <f>matriceresult__29[[#This Row],[Background]]/matriceresult__29[[#This Row],[TOTAL]]</f>
        <v>0</v>
      </c>
      <c r="O71">
        <f>matriceresult__29[[#This Row],[Creation]]/matriceresult__29[[#This Row],[TOTAL]]</f>
        <v>1</v>
      </c>
      <c r="P71" s="15">
        <f>SUM(matriceresult__2910[[#This Row],[Use]:[Creation]])</f>
        <v>1</v>
      </c>
    </row>
    <row r="72" spans="1:16" x14ac:dyDescent="0.25">
      <c r="A72" s="3" t="s">
        <v>45</v>
      </c>
      <c r="B72" s="13" t="s">
        <v>13</v>
      </c>
      <c r="D72" s="1" t="s">
        <v>444</v>
      </c>
      <c r="E72">
        <v>0</v>
      </c>
      <c r="F72">
        <v>0</v>
      </c>
      <c r="G72">
        <v>2</v>
      </c>
      <c r="H72">
        <v>0</v>
      </c>
      <c r="I72" s="7">
        <f>SUM(matriceresult__29[[#This Row],[Use]:[Creation]])</f>
        <v>2</v>
      </c>
      <c r="K72" s="1" t="s">
        <v>444</v>
      </c>
      <c r="L72">
        <f>matriceresult__29[[#This Row],[Use]]/matriceresult__29[[#This Row],[TOTAL]]</f>
        <v>0</v>
      </c>
      <c r="M72">
        <f>matriceresult__29[[#This Row],[Compare]]/matriceresult__29[[#This Row],[TOTAL]]</f>
        <v>0</v>
      </c>
      <c r="N72">
        <f>matriceresult__29[[#This Row],[Background]]/matriceresult__29[[#This Row],[TOTAL]]</f>
        <v>1</v>
      </c>
      <c r="O72">
        <f>matriceresult__29[[#This Row],[Creation]]/matriceresult__29[[#This Row],[TOTAL]]</f>
        <v>0</v>
      </c>
      <c r="P72" s="15">
        <f>SUM(matriceresult__2910[[#This Row],[Use]:[Creation]])</f>
        <v>1</v>
      </c>
    </row>
    <row r="73" spans="1:16" x14ac:dyDescent="0.25">
      <c r="A73" s="4" t="s">
        <v>45</v>
      </c>
      <c r="B73" s="6" t="s">
        <v>1027</v>
      </c>
      <c r="D73" s="1" t="s">
        <v>1376</v>
      </c>
      <c r="E73">
        <v>1</v>
      </c>
      <c r="F73">
        <v>0</v>
      </c>
      <c r="G73">
        <v>0</v>
      </c>
      <c r="H73">
        <v>0</v>
      </c>
      <c r="I73" s="7">
        <f>SUM(matriceresult__29[[#This Row],[Use]:[Creation]])</f>
        <v>1</v>
      </c>
      <c r="K73" s="1" t="s">
        <v>1376</v>
      </c>
      <c r="L73">
        <f>matriceresult__29[[#This Row],[Use]]/matriceresult__29[[#This Row],[TOTAL]]</f>
        <v>1</v>
      </c>
      <c r="M73">
        <f>matriceresult__29[[#This Row],[Compare]]/matriceresult__29[[#This Row],[TOTAL]]</f>
        <v>0</v>
      </c>
      <c r="N73">
        <f>matriceresult__29[[#This Row],[Background]]/matriceresult__29[[#This Row],[TOTAL]]</f>
        <v>0</v>
      </c>
      <c r="O73">
        <f>matriceresult__29[[#This Row],[Creation]]/matriceresult__29[[#This Row],[TOTAL]]</f>
        <v>0</v>
      </c>
      <c r="P73" s="15">
        <f>SUM(matriceresult__2910[[#This Row],[Use]:[Creation]])</f>
        <v>1</v>
      </c>
    </row>
    <row r="74" spans="1:16" x14ac:dyDescent="0.25">
      <c r="A74" s="3" t="s">
        <v>45</v>
      </c>
      <c r="B74" s="13" t="s">
        <v>1027</v>
      </c>
      <c r="D74" s="1" t="s">
        <v>1382</v>
      </c>
      <c r="E74">
        <v>27</v>
      </c>
      <c r="F74">
        <v>0</v>
      </c>
      <c r="G74">
        <v>0</v>
      </c>
      <c r="H74">
        <v>0</v>
      </c>
      <c r="I74" s="7">
        <f>SUM(matriceresult__29[[#This Row],[Use]:[Creation]])</f>
        <v>27</v>
      </c>
      <c r="K74" s="1" t="s">
        <v>1382</v>
      </c>
      <c r="L74">
        <f>matriceresult__29[[#This Row],[Use]]/matriceresult__29[[#This Row],[TOTAL]]</f>
        <v>1</v>
      </c>
      <c r="M74">
        <f>matriceresult__29[[#This Row],[Compare]]/matriceresult__29[[#This Row],[TOTAL]]</f>
        <v>0</v>
      </c>
      <c r="N74">
        <f>matriceresult__29[[#This Row],[Background]]/matriceresult__29[[#This Row],[TOTAL]]</f>
        <v>0</v>
      </c>
      <c r="O74">
        <f>matriceresult__29[[#This Row],[Creation]]/matriceresult__29[[#This Row],[TOTAL]]</f>
        <v>0</v>
      </c>
      <c r="P74" s="15">
        <f>SUM(matriceresult__2910[[#This Row],[Use]:[Creation]])</f>
        <v>1</v>
      </c>
    </row>
    <row r="75" spans="1:16" x14ac:dyDescent="0.25">
      <c r="A75" s="4" t="s">
        <v>2086</v>
      </c>
      <c r="B75" s="6" t="s">
        <v>1027</v>
      </c>
      <c r="D75" s="1" t="s">
        <v>624</v>
      </c>
      <c r="E75">
        <v>6</v>
      </c>
      <c r="F75">
        <v>0</v>
      </c>
      <c r="G75">
        <v>0</v>
      </c>
      <c r="H75">
        <v>2</v>
      </c>
      <c r="I75" s="7">
        <f>SUM(matriceresult__29[[#This Row],[Use]:[Creation]])</f>
        <v>8</v>
      </c>
      <c r="K75" s="1" t="s">
        <v>624</v>
      </c>
      <c r="L75">
        <f>matriceresult__29[[#This Row],[Use]]/matriceresult__29[[#This Row],[TOTAL]]</f>
        <v>0.75</v>
      </c>
      <c r="M75">
        <f>matriceresult__29[[#This Row],[Compare]]/matriceresult__29[[#This Row],[TOTAL]]</f>
        <v>0</v>
      </c>
      <c r="N75">
        <f>matriceresult__29[[#This Row],[Background]]/matriceresult__29[[#This Row],[TOTAL]]</f>
        <v>0</v>
      </c>
      <c r="O75">
        <f>matriceresult__29[[#This Row],[Creation]]/matriceresult__29[[#This Row],[TOTAL]]</f>
        <v>0.25</v>
      </c>
      <c r="P75" s="15">
        <f>SUM(matriceresult__2910[[#This Row],[Use]:[Creation]])</f>
        <v>1</v>
      </c>
    </row>
    <row r="76" spans="1:16" x14ac:dyDescent="0.25">
      <c r="A76" s="3" t="s">
        <v>2086</v>
      </c>
      <c r="B76" s="13" t="s">
        <v>1027</v>
      </c>
      <c r="D76" s="1" t="s">
        <v>852</v>
      </c>
      <c r="E76">
        <v>0</v>
      </c>
      <c r="F76">
        <v>0</v>
      </c>
      <c r="G76">
        <v>0</v>
      </c>
      <c r="H76">
        <v>2</v>
      </c>
      <c r="I76" s="7">
        <f>SUM(matriceresult__29[[#This Row],[Use]:[Creation]])</f>
        <v>2</v>
      </c>
      <c r="K76" s="1" t="s">
        <v>852</v>
      </c>
      <c r="L76">
        <f>matriceresult__29[[#This Row],[Use]]/matriceresult__29[[#This Row],[TOTAL]]</f>
        <v>0</v>
      </c>
      <c r="M76">
        <f>matriceresult__29[[#This Row],[Compare]]/matriceresult__29[[#This Row],[TOTAL]]</f>
        <v>0</v>
      </c>
      <c r="N76">
        <f>matriceresult__29[[#This Row],[Background]]/matriceresult__29[[#This Row],[TOTAL]]</f>
        <v>0</v>
      </c>
      <c r="O76">
        <f>matriceresult__29[[#This Row],[Creation]]/matriceresult__29[[#This Row],[TOTAL]]</f>
        <v>1</v>
      </c>
      <c r="P76" s="15">
        <f>SUM(matriceresult__2910[[#This Row],[Use]:[Creation]])</f>
        <v>1</v>
      </c>
    </row>
    <row r="77" spans="1:16" x14ac:dyDescent="0.25">
      <c r="A77" s="4" t="s">
        <v>2086</v>
      </c>
      <c r="B77" s="6" t="s">
        <v>1027</v>
      </c>
      <c r="D77" s="1" t="s">
        <v>2336</v>
      </c>
      <c r="E77">
        <v>12</v>
      </c>
      <c r="F77">
        <v>0</v>
      </c>
      <c r="G77">
        <v>0</v>
      </c>
      <c r="H77">
        <v>0</v>
      </c>
      <c r="I77" s="7">
        <f>SUM(matriceresult__29[[#This Row],[Use]:[Creation]])</f>
        <v>12</v>
      </c>
      <c r="K77" s="1" t="s">
        <v>2336</v>
      </c>
      <c r="L77">
        <f>matriceresult__29[[#This Row],[Use]]/matriceresult__29[[#This Row],[TOTAL]]</f>
        <v>1</v>
      </c>
      <c r="M77">
        <f>matriceresult__29[[#This Row],[Compare]]/matriceresult__29[[#This Row],[TOTAL]]</f>
        <v>0</v>
      </c>
      <c r="N77">
        <f>matriceresult__29[[#This Row],[Background]]/matriceresult__29[[#This Row],[TOTAL]]</f>
        <v>0</v>
      </c>
      <c r="O77">
        <f>matriceresult__29[[#This Row],[Creation]]/matriceresult__29[[#This Row],[TOTAL]]</f>
        <v>0</v>
      </c>
      <c r="P77" s="15">
        <f>SUM(matriceresult__2910[[#This Row],[Use]:[Creation]])</f>
        <v>1</v>
      </c>
    </row>
    <row r="78" spans="1:16" x14ac:dyDescent="0.25">
      <c r="A78" s="3" t="s">
        <v>2086</v>
      </c>
      <c r="B78" s="13" t="s">
        <v>1027</v>
      </c>
      <c r="D78" s="1" t="s">
        <v>2358</v>
      </c>
      <c r="E78">
        <v>1</v>
      </c>
      <c r="F78">
        <v>0</v>
      </c>
      <c r="G78">
        <v>0</v>
      </c>
      <c r="H78">
        <v>0</v>
      </c>
      <c r="I78" s="7">
        <f>SUM(matriceresult__29[[#This Row],[Use]:[Creation]])</f>
        <v>1</v>
      </c>
      <c r="K78" s="1" t="s">
        <v>2358</v>
      </c>
      <c r="L78">
        <f>matriceresult__29[[#This Row],[Use]]/matriceresult__29[[#This Row],[TOTAL]]</f>
        <v>1</v>
      </c>
      <c r="M78">
        <f>matriceresult__29[[#This Row],[Compare]]/matriceresult__29[[#This Row],[TOTAL]]</f>
        <v>0</v>
      </c>
      <c r="N78">
        <f>matriceresult__29[[#This Row],[Background]]/matriceresult__29[[#This Row],[TOTAL]]</f>
        <v>0</v>
      </c>
      <c r="O78">
        <f>matriceresult__29[[#This Row],[Creation]]/matriceresult__29[[#This Row],[TOTAL]]</f>
        <v>0</v>
      </c>
      <c r="P78" s="15">
        <f>SUM(matriceresult__2910[[#This Row],[Use]:[Creation]])</f>
        <v>1</v>
      </c>
    </row>
    <row r="79" spans="1:16" x14ac:dyDescent="0.25">
      <c r="A79" s="4" t="s">
        <v>2086</v>
      </c>
      <c r="B79" s="6" t="s">
        <v>1027</v>
      </c>
      <c r="D79" s="1" t="s">
        <v>121</v>
      </c>
      <c r="E79">
        <v>10</v>
      </c>
      <c r="F79">
        <v>0</v>
      </c>
      <c r="G79">
        <v>1</v>
      </c>
      <c r="H79">
        <v>0</v>
      </c>
      <c r="I79" s="7">
        <f>SUM(matriceresult__29[[#This Row],[Use]:[Creation]])</f>
        <v>11</v>
      </c>
      <c r="K79" s="1" t="s">
        <v>121</v>
      </c>
      <c r="L79">
        <f>matriceresult__29[[#This Row],[Use]]/matriceresult__29[[#This Row],[TOTAL]]</f>
        <v>0.90909090909090906</v>
      </c>
      <c r="M79">
        <f>matriceresult__29[[#This Row],[Compare]]/matriceresult__29[[#This Row],[TOTAL]]</f>
        <v>0</v>
      </c>
      <c r="N79">
        <f>matriceresult__29[[#This Row],[Background]]/matriceresult__29[[#This Row],[TOTAL]]</f>
        <v>9.0909090909090912E-2</v>
      </c>
      <c r="O79">
        <f>matriceresult__29[[#This Row],[Creation]]/matriceresult__29[[#This Row],[TOTAL]]</f>
        <v>0</v>
      </c>
      <c r="P79" s="15">
        <f>SUM(matriceresult__2910[[#This Row],[Use]:[Creation]])</f>
        <v>1</v>
      </c>
    </row>
    <row r="80" spans="1:16" x14ac:dyDescent="0.25">
      <c r="A80" s="3" t="s">
        <v>2086</v>
      </c>
      <c r="B80" s="13" t="s">
        <v>1027</v>
      </c>
      <c r="D80" s="1" t="s">
        <v>630</v>
      </c>
      <c r="E80">
        <v>0</v>
      </c>
      <c r="F80">
        <v>0</v>
      </c>
      <c r="G80">
        <v>0</v>
      </c>
      <c r="H80">
        <v>1</v>
      </c>
      <c r="I80" s="7">
        <f>SUM(matriceresult__29[[#This Row],[Use]:[Creation]])</f>
        <v>1</v>
      </c>
      <c r="K80" s="1" t="s">
        <v>630</v>
      </c>
      <c r="L80">
        <f>matriceresult__29[[#This Row],[Use]]/matriceresult__29[[#This Row],[TOTAL]]</f>
        <v>0</v>
      </c>
      <c r="M80">
        <f>matriceresult__29[[#This Row],[Compare]]/matriceresult__29[[#This Row],[TOTAL]]</f>
        <v>0</v>
      </c>
      <c r="N80">
        <f>matriceresult__29[[#This Row],[Background]]/matriceresult__29[[#This Row],[TOTAL]]</f>
        <v>0</v>
      </c>
      <c r="O80">
        <f>matriceresult__29[[#This Row],[Creation]]/matriceresult__29[[#This Row],[TOTAL]]</f>
        <v>1</v>
      </c>
      <c r="P80" s="15">
        <f>SUM(matriceresult__2910[[#This Row],[Use]:[Creation]])</f>
        <v>1</v>
      </c>
    </row>
    <row r="81" spans="1:16" x14ac:dyDescent="0.25">
      <c r="A81" s="4" t="s">
        <v>2086</v>
      </c>
      <c r="B81" s="6" t="s">
        <v>1027</v>
      </c>
      <c r="D81" s="1" t="s">
        <v>2363</v>
      </c>
      <c r="E81">
        <v>3</v>
      </c>
      <c r="F81">
        <v>0</v>
      </c>
      <c r="G81">
        <v>0</v>
      </c>
      <c r="H81">
        <v>0</v>
      </c>
      <c r="I81" s="7">
        <f>SUM(matriceresult__29[[#This Row],[Use]:[Creation]])</f>
        <v>3</v>
      </c>
      <c r="K81" s="1" t="s">
        <v>2363</v>
      </c>
      <c r="L81">
        <f>matriceresult__29[[#This Row],[Use]]/matriceresult__29[[#This Row],[TOTAL]]</f>
        <v>1</v>
      </c>
      <c r="M81">
        <f>matriceresult__29[[#This Row],[Compare]]/matriceresult__29[[#This Row],[TOTAL]]</f>
        <v>0</v>
      </c>
      <c r="N81">
        <f>matriceresult__29[[#This Row],[Background]]/matriceresult__29[[#This Row],[TOTAL]]</f>
        <v>0</v>
      </c>
      <c r="O81">
        <f>matriceresult__29[[#This Row],[Creation]]/matriceresult__29[[#This Row],[TOTAL]]</f>
        <v>0</v>
      </c>
      <c r="P81" s="15">
        <f>SUM(matriceresult__2910[[#This Row],[Use]:[Creation]])</f>
        <v>1</v>
      </c>
    </row>
    <row r="82" spans="1:16" x14ac:dyDescent="0.25">
      <c r="A82" s="3" t="s">
        <v>2096</v>
      </c>
      <c r="B82" s="13" t="s">
        <v>1027</v>
      </c>
      <c r="D82" s="1" t="s">
        <v>450</v>
      </c>
      <c r="E82">
        <v>2</v>
      </c>
      <c r="F82">
        <v>0</v>
      </c>
      <c r="G82">
        <v>2</v>
      </c>
      <c r="H82">
        <v>0</v>
      </c>
      <c r="I82" s="7">
        <f>SUM(matriceresult__29[[#This Row],[Use]:[Creation]])</f>
        <v>4</v>
      </c>
      <c r="K82" s="1" t="s">
        <v>450</v>
      </c>
      <c r="L82">
        <f>matriceresult__29[[#This Row],[Use]]/matriceresult__29[[#This Row],[TOTAL]]</f>
        <v>0.5</v>
      </c>
      <c r="M82">
        <f>matriceresult__29[[#This Row],[Compare]]/matriceresult__29[[#This Row],[TOTAL]]</f>
        <v>0</v>
      </c>
      <c r="N82">
        <f>matriceresult__29[[#This Row],[Background]]/matriceresult__29[[#This Row],[TOTAL]]</f>
        <v>0.5</v>
      </c>
      <c r="O82">
        <f>matriceresult__29[[#This Row],[Creation]]/matriceresult__29[[#This Row],[TOTAL]]</f>
        <v>0</v>
      </c>
      <c r="P82" s="15">
        <f>SUM(matriceresult__2910[[#This Row],[Use]:[Creation]])</f>
        <v>1</v>
      </c>
    </row>
    <row r="83" spans="1:16" x14ac:dyDescent="0.25">
      <c r="A83" s="4" t="s">
        <v>2096</v>
      </c>
      <c r="B83" s="6" t="s">
        <v>1027</v>
      </c>
      <c r="D83" s="1" t="s">
        <v>1461</v>
      </c>
      <c r="E83">
        <v>18</v>
      </c>
      <c r="F83">
        <v>0</v>
      </c>
      <c r="G83">
        <v>0</v>
      </c>
      <c r="H83">
        <v>0</v>
      </c>
      <c r="I83" s="7">
        <f>SUM(matriceresult__29[[#This Row],[Use]:[Creation]])</f>
        <v>18</v>
      </c>
      <c r="K83" s="1" t="s">
        <v>1461</v>
      </c>
      <c r="L83">
        <f>matriceresult__29[[#This Row],[Use]]/matriceresult__29[[#This Row],[TOTAL]]</f>
        <v>1</v>
      </c>
      <c r="M83">
        <f>matriceresult__29[[#This Row],[Compare]]/matriceresult__29[[#This Row],[TOTAL]]</f>
        <v>0</v>
      </c>
      <c r="N83">
        <f>matriceresult__29[[#This Row],[Background]]/matriceresult__29[[#This Row],[TOTAL]]</f>
        <v>0</v>
      </c>
      <c r="O83">
        <f>matriceresult__29[[#This Row],[Creation]]/matriceresult__29[[#This Row],[TOTAL]]</f>
        <v>0</v>
      </c>
      <c r="P83" s="15">
        <f>SUM(matriceresult__2910[[#This Row],[Use]:[Creation]])</f>
        <v>1</v>
      </c>
    </row>
    <row r="84" spans="1:16" x14ac:dyDescent="0.25">
      <c r="A84" s="3" t="s">
        <v>2096</v>
      </c>
      <c r="B84" s="13" t="s">
        <v>1027</v>
      </c>
      <c r="D84" s="1" t="s">
        <v>635</v>
      </c>
      <c r="E84">
        <v>0</v>
      </c>
      <c r="F84">
        <v>0</v>
      </c>
      <c r="G84">
        <v>0</v>
      </c>
      <c r="H84">
        <v>1</v>
      </c>
      <c r="I84" s="7">
        <f>SUM(matriceresult__29[[#This Row],[Use]:[Creation]])</f>
        <v>1</v>
      </c>
      <c r="K84" s="1" t="s">
        <v>635</v>
      </c>
      <c r="L84">
        <f>matriceresult__29[[#This Row],[Use]]/matriceresult__29[[#This Row],[TOTAL]]</f>
        <v>0</v>
      </c>
      <c r="M84">
        <f>matriceresult__29[[#This Row],[Compare]]/matriceresult__29[[#This Row],[TOTAL]]</f>
        <v>0</v>
      </c>
      <c r="N84">
        <f>matriceresult__29[[#This Row],[Background]]/matriceresult__29[[#This Row],[TOTAL]]</f>
        <v>0</v>
      </c>
      <c r="O84">
        <f>matriceresult__29[[#This Row],[Creation]]/matriceresult__29[[#This Row],[TOTAL]]</f>
        <v>1</v>
      </c>
      <c r="P84" s="15">
        <f>SUM(matriceresult__2910[[#This Row],[Use]:[Creation]])</f>
        <v>1</v>
      </c>
    </row>
    <row r="85" spans="1:16" x14ac:dyDescent="0.25">
      <c r="A85" s="4" t="s">
        <v>2096</v>
      </c>
      <c r="B85" s="6" t="s">
        <v>1027</v>
      </c>
      <c r="D85" s="1" t="s">
        <v>639</v>
      </c>
      <c r="E85">
        <v>0</v>
      </c>
      <c r="F85">
        <v>0</v>
      </c>
      <c r="G85">
        <v>0</v>
      </c>
      <c r="H85">
        <v>6</v>
      </c>
      <c r="I85" s="7">
        <f>SUM(matriceresult__29[[#This Row],[Use]:[Creation]])</f>
        <v>6</v>
      </c>
      <c r="K85" s="1" t="s">
        <v>639</v>
      </c>
      <c r="L85">
        <f>matriceresult__29[[#This Row],[Use]]/matriceresult__29[[#This Row],[TOTAL]]</f>
        <v>0</v>
      </c>
      <c r="M85">
        <f>matriceresult__29[[#This Row],[Compare]]/matriceresult__29[[#This Row],[TOTAL]]</f>
        <v>0</v>
      </c>
      <c r="N85">
        <f>matriceresult__29[[#This Row],[Background]]/matriceresult__29[[#This Row],[TOTAL]]</f>
        <v>0</v>
      </c>
      <c r="O85">
        <f>matriceresult__29[[#This Row],[Creation]]/matriceresult__29[[#This Row],[TOTAL]]</f>
        <v>1</v>
      </c>
      <c r="P85" s="15">
        <f>SUM(matriceresult__2910[[#This Row],[Use]:[Creation]])</f>
        <v>1</v>
      </c>
    </row>
    <row r="86" spans="1:16" x14ac:dyDescent="0.25">
      <c r="A86" s="3" t="s">
        <v>540</v>
      </c>
      <c r="B86" s="13" t="s">
        <v>542</v>
      </c>
      <c r="D86" s="1" t="s">
        <v>1498</v>
      </c>
      <c r="E86">
        <v>1</v>
      </c>
      <c r="F86">
        <v>0</v>
      </c>
      <c r="G86">
        <v>0</v>
      </c>
      <c r="H86">
        <v>0</v>
      </c>
      <c r="I86" s="7">
        <f>SUM(matriceresult__29[[#This Row],[Use]:[Creation]])</f>
        <v>1</v>
      </c>
      <c r="K86" s="1" t="s">
        <v>1498</v>
      </c>
      <c r="L86">
        <f>matriceresult__29[[#This Row],[Use]]/matriceresult__29[[#This Row],[TOTAL]]</f>
        <v>1</v>
      </c>
      <c r="M86">
        <f>matriceresult__29[[#This Row],[Compare]]/matriceresult__29[[#This Row],[TOTAL]]</f>
        <v>0</v>
      </c>
      <c r="N86">
        <f>matriceresult__29[[#This Row],[Background]]/matriceresult__29[[#This Row],[TOTAL]]</f>
        <v>0</v>
      </c>
      <c r="O86">
        <f>matriceresult__29[[#This Row],[Creation]]/matriceresult__29[[#This Row],[TOTAL]]</f>
        <v>0</v>
      </c>
      <c r="P86" s="15">
        <f>SUM(matriceresult__2910[[#This Row],[Use]:[Creation]])</f>
        <v>1</v>
      </c>
    </row>
    <row r="87" spans="1:16" x14ac:dyDescent="0.25">
      <c r="A87" s="4" t="s">
        <v>540</v>
      </c>
      <c r="B87" s="6" t="s">
        <v>542</v>
      </c>
      <c r="D87" s="1" t="s">
        <v>1503</v>
      </c>
      <c r="E87">
        <v>2</v>
      </c>
      <c r="F87">
        <v>0</v>
      </c>
      <c r="G87">
        <v>0</v>
      </c>
      <c r="H87">
        <v>0</v>
      </c>
      <c r="I87" s="7">
        <f>SUM(matriceresult__29[[#This Row],[Use]:[Creation]])</f>
        <v>2</v>
      </c>
      <c r="K87" s="1" t="s">
        <v>1503</v>
      </c>
      <c r="L87">
        <f>matriceresult__29[[#This Row],[Use]]/matriceresult__29[[#This Row],[TOTAL]]</f>
        <v>1</v>
      </c>
      <c r="M87">
        <f>matriceresult__29[[#This Row],[Compare]]/matriceresult__29[[#This Row],[TOTAL]]</f>
        <v>0</v>
      </c>
      <c r="N87">
        <f>matriceresult__29[[#This Row],[Background]]/matriceresult__29[[#This Row],[TOTAL]]</f>
        <v>0</v>
      </c>
      <c r="O87">
        <f>matriceresult__29[[#This Row],[Creation]]/matriceresult__29[[#This Row],[TOTAL]]</f>
        <v>0</v>
      </c>
      <c r="P87" s="15">
        <f>SUM(matriceresult__2910[[#This Row],[Use]:[Creation]])</f>
        <v>1</v>
      </c>
    </row>
    <row r="88" spans="1:16" x14ac:dyDescent="0.25">
      <c r="A88" s="3" t="s">
        <v>540</v>
      </c>
      <c r="B88" s="13" t="s">
        <v>542</v>
      </c>
      <c r="D88" s="1" t="s">
        <v>458</v>
      </c>
      <c r="E88">
        <v>0</v>
      </c>
      <c r="F88">
        <v>0</v>
      </c>
      <c r="G88">
        <v>2</v>
      </c>
      <c r="H88">
        <v>0</v>
      </c>
      <c r="I88" s="7">
        <f>SUM(matriceresult__29[[#This Row],[Use]:[Creation]])</f>
        <v>2</v>
      </c>
      <c r="K88" s="1" t="s">
        <v>458</v>
      </c>
      <c r="L88">
        <f>matriceresult__29[[#This Row],[Use]]/matriceresult__29[[#This Row],[TOTAL]]</f>
        <v>0</v>
      </c>
      <c r="M88">
        <f>matriceresult__29[[#This Row],[Compare]]/matriceresult__29[[#This Row],[TOTAL]]</f>
        <v>0</v>
      </c>
      <c r="N88">
        <f>matriceresult__29[[#This Row],[Background]]/matriceresult__29[[#This Row],[TOTAL]]</f>
        <v>1</v>
      </c>
      <c r="O88">
        <f>matriceresult__29[[#This Row],[Creation]]/matriceresult__29[[#This Row],[TOTAL]]</f>
        <v>0</v>
      </c>
      <c r="P88" s="15">
        <f>SUM(matriceresult__2910[[#This Row],[Use]:[Creation]])</f>
        <v>1</v>
      </c>
    </row>
    <row r="89" spans="1:16" x14ac:dyDescent="0.25">
      <c r="A89" s="4" t="s">
        <v>540</v>
      </c>
      <c r="B89" s="6" t="s">
        <v>542</v>
      </c>
      <c r="D89" s="1" t="s">
        <v>649</v>
      </c>
      <c r="E89">
        <v>2</v>
      </c>
      <c r="F89">
        <v>0</v>
      </c>
      <c r="G89">
        <v>0</v>
      </c>
      <c r="H89">
        <v>2</v>
      </c>
      <c r="I89" s="7">
        <f>SUM(matriceresult__29[[#This Row],[Use]:[Creation]])</f>
        <v>4</v>
      </c>
      <c r="K89" s="1" t="s">
        <v>649</v>
      </c>
      <c r="L89">
        <f>matriceresult__29[[#This Row],[Use]]/matriceresult__29[[#This Row],[TOTAL]]</f>
        <v>0.5</v>
      </c>
      <c r="M89">
        <f>matriceresult__29[[#This Row],[Compare]]/matriceresult__29[[#This Row],[TOTAL]]</f>
        <v>0</v>
      </c>
      <c r="N89">
        <f>matriceresult__29[[#This Row],[Background]]/matriceresult__29[[#This Row],[TOTAL]]</f>
        <v>0</v>
      </c>
      <c r="O89">
        <f>matriceresult__29[[#This Row],[Creation]]/matriceresult__29[[#This Row],[TOTAL]]</f>
        <v>0.5</v>
      </c>
      <c r="P89" s="15">
        <f>SUM(matriceresult__2910[[#This Row],[Use]:[Creation]])</f>
        <v>1</v>
      </c>
    </row>
    <row r="90" spans="1:16" x14ac:dyDescent="0.25">
      <c r="A90" s="3" t="s">
        <v>53</v>
      </c>
      <c r="B90" s="13" t="s">
        <v>13</v>
      </c>
      <c r="D90" s="1" t="s">
        <v>2375</v>
      </c>
      <c r="E90">
        <v>1</v>
      </c>
      <c r="F90">
        <v>0</v>
      </c>
      <c r="G90">
        <v>0</v>
      </c>
      <c r="H90">
        <v>0</v>
      </c>
      <c r="I90" s="7">
        <f>SUM(matriceresult__29[[#This Row],[Use]:[Creation]])</f>
        <v>1</v>
      </c>
      <c r="K90" s="1" t="s">
        <v>2375</v>
      </c>
      <c r="L90">
        <f>matriceresult__29[[#This Row],[Use]]/matriceresult__29[[#This Row],[TOTAL]]</f>
        <v>1</v>
      </c>
      <c r="M90">
        <f>matriceresult__29[[#This Row],[Compare]]/matriceresult__29[[#This Row],[TOTAL]]</f>
        <v>0</v>
      </c>
      <c r="N90">
        <f>matriceresult__29[[#This Row],[Background]]/matriceresult__29[[#This Row],[TOTAL]]</f>
        <v>0</v>
      </c>
      <c r="O90">
        <f>matriceresult__29[[#This Row],[Creation]]/matriceresult__29[[#This Row],[TOTAL]]</f>
        <v>0</v>
      </c>
      <c r="P90" s="15">
        <f>SUM(matriceresult__2910[[#This Row],[Use]:[Creation]])</f>
        <v>1</v>
      </c>
    </row>
    <row r="91" spans="1:16" x14ac:dyDescent="0.25">
      <c r="A91" s="4" t="s">
        <v>53</v>
      </c>
      <c r="B91" s="6" t="s">
        <v>13</v>
      </c>
      <c r="D91" s="1" t="s">
        <v>1514</v>
      </c>
      <c r="E91">
        <v>1</v>
      </c>
      <c r="F91">
        <v>0</v>
      </c>
      <c r="G91">
        <v>0</v>
      </c>
      <c r="H91">
        <v>0</v>
      </c>
      <c r="I91" s="7">
        <f>SUM(matriceresult__29[[#This Row],[Use]:[Creation]])</f>
        <v>1</v>
      </c>
      <c r="K91" s="1" t="s">
        <v>1514</v>
      </c>
      <c r="L91">
        <f>matriceresult__29[[#This Row],[Use]]/matriceresult__29[[#This Row],[TOTAL]]</f>
        <v>1</v>
      </c>
      <c r="M91">
        <f>matriceresult__29[[#This Row],[Compare]]/matriceresult__29[[#This Row],[TOTAL]]</f>
        <v>0</v>
      </c>
      <c r="N91">
        <f>matriceresult__29[[#This Row],[Background]]/matriceresult__29[[#This Row],[TOTAL]]</f>
        <v>0</v>
      </c>
      <c r="O91">
        <f>matriceresult__29[[#This Row],[Creation]]/matriceresult__29[[#This Row],[TOTAL]]</f>
        <v>0</v>
      </c>
      <c r="P91" s="15">
        <f>SUM(matriceresult__2910[[#This Row],[Use]:[Creation]])</f>
        <v>1</v>
      </c>
    </row>
    <row r="92" spans="1:16" x14ac:dyDescent="0.25">
      <c r="A92" s="3" t="s">
        <v>548</v>
      </c>
      <c r="B92" s="13" t="s">
        <v>542</v>
      </c>
      <c r="D92" s="1" t="s">
        <v>2379</v>
      </c>
      <c r="E92">
        <v>7</v>
      </c>
      <c r="F92">
        <v>0</v>
      </c>
      <c r="G92">
        <v>0</v>
      </c>
      <c r="H92">
        <v>0</v>
      </c>
      <c r="I92" s="7">
        <f>SUM(matriceresult__29[[#This Row],[Use]:[Creation]])</f>
        <v>7</v>
      </c>
      <c r="K92" s="1" t="s">
        <v>2379</v>
      </c>
      <c r="L92">
        <f>matriceresult__29[[#This Row],[Use]]/matriceresult__29[[#This Row],[TOTAL]]</f>
        <v>1</v>
      </c>
      <c r="M92">
        <f>matriceresult__29[[#This Row],[Compare]]/matriceresult__29[[#This Row],[TOTAL]]</f>
        <v>0</v>
      </c>
      <c r="N92">
        <f>matriceresult__29[[#This Row],[Background]]/matriceresult__29[[#This Row],[TOTAL]]</f>
        <v>0</v>
      </c>
      <c r="O92">
        <f>matriceresult__29[[#This Row],[Creation]]/matriceresult__29[[#This Row],[TOTAL]]</f>
        <v>0</v>
      </c>
      <c r="P92" s="15">
        <f>SUM(matriceresult__2910[[#This Row],[Use]:[Creation]])</f>
        <v>1</v>
      </c>
    </row>
    <row r="93" spans="1:16" x14ac:dyDescent="0.25">
      <c r="A93" s="4" t="s">
        <v>548</v>
      </c>
      <c r="B93" s="6" t="s">
        <v>542</v>
      </c>
      <c r="D93" s="1" t="s">
        <v>2393</v>
      </c>
      <c r="E93">
        <v>4</v>
      </c>
      <c r="F93">
        <v>0</v>
      </c>
      <c r="G93">
        <v>0</v>
      </c>
      <c r="H93">
        <v>0</v>
      </c>
      <c r="I93" s="7">
        <f>SUM(matriceresult__29[[#This Row],[Use]:[Creation]])</f>
        <v>4</v>
      </c>
      <c r="K93" s="1" t="s">
        <v>2393</v>
      </c>
      <c r="L93">
        <f>matriceresult__29[[#This Row],[Use]]/matriceresult__29[[#This Row],[TOTAL]]</f>
        <v>1</v>
      </c>
      <c r="M93">
        <f>matriceresult__29[[#This Row],[Compare]]/matriceresult__29[[#This Row],[TOTAL]]</f>
        <v>0</v>
      </c>
      <c r="N93">
        <f>matriceresult__29[[#This Row],[Background]]/matriceresult__29[[#This Row],[TOTAL]]</f>
        <v>0</v>
      </c>
      <c r="O93">
        <f>matriceresult__29[[#This Row],[Creation]]/matriceresult__29[[#This Row],[TOTAL]]</f>
        <v>0</v>
      </c>
      <c r="P93" s="15">
        <f>SUM(matriceresult__2910[[#This Row],[Use]:[Creation]])</f>
        <v>1</v>
      </c>
    </row>
    <row r="94" spans="1:16" x14ac:dyDescent="0.25">
      <c r="A94" s="3" t="s">
        <v>548</v>
      </c>
      <c r="B94" s="13" t="s">
        <v>542</v>
      </c>
      <c r="D94" s="1" t="s">
        <v>2401</v>
      </c>
      <c r="E94">
        <v>4</v>
      </c>
      <c r="F94">
        <v>0</v>
      </c>
      <c r="G94">
        <v>0</v>
      </c>
      <c r="H94">
        <v>0</v>
      </c>
      <c r="I94" s="7">
        <f>SUM(matriceresult__29[[#This Row],[Use]:[Creation]])</f>
        <v>4</v>
      </c>
      <c r="K94" s="1" t="s">
        <v>2401</v>
      </c>
      <c r="L94">
        <f>matriceresult__29[[#This Row],[Use]]/matriceresult__29[[#This Row],[TOTAL]]</f>
        <v>1</v>
      </c>
      <c r="M94">
        <f>matriceresult__29[[#This Row],[Compare]]/matriceresult__29[[#This Row],[TOTAL]]</f>
        <v>0</v>
      </c>
      <c r="N94">
        <f>matriceresult__29[[#This Row],[Background]]/matriceresult__29[[#This Row],[TOTAL]]</f>
        <v>0</v>
      </c>
      <c r="O94">
        <f>matriceresult__29[[#This Row],[Creation]]/matriceresult__29[[#This Row],[TOTAL]]</f>
        <v>0</v>
      </c>
      <c r="P94" s="15">
        <f>SUM(matriceresult__2910[[#This Row],[Use]:[Creation]])</f>
        <v>1</v>
      </c>
    </row>
    <row r="95" spans="1:16" x14ac:dyDescent="0.25">
      <c r="A95" s="4" t="s">
        <v>548</v>
      </c>
      <c r="B95" s="6" t="s">
        <v>542</v>
      </c>
      <c r="D95" s="1" t="s">
        <v>655</v>
      </c>
      <c r="E95">
        <v>1</v>
      </c>
      <c r="F95">
        <v>0</v>
      </c>
      <c r="G95">
        <v>0</v>
      </c>
      <c r="H95">
        <v>1</v>
      </c>
      <c r="I95" s="7">
        <f>SUM(matriceresult__29[[#This Row],[Use]:[Creation]])</f>
        <v>2</v>
      </c>
      <c r="K95" s="1" t="s">
        <v>655</v>
      </c>
      <c r="L95">
        <f>matriceresult__29[[#This Row],[Use]]/matriceresult__29[[#This Row],[TOTAL]]</f>
        <v>0.5</v>
      </c>
      <c r="M95">
        <f>matriceresult__29[[#This Row],[Compare]]/matriceresult__29[[#This Row],[TOTAL]]</f>
        <v>0</v>
      </c>
      <c r="N95">
        <f>matriceresult__29[[#This Row],[Background]]/matriceresult__29[[#This Row],[TOTAL]]</f>
        <v>0</v>
      </c>
      <c r="O95">
        <f>matriceresult__29[[#This Row],[Creation]]/matriceresult__29[[#This Row],[TOTAL]]</f>
        <v>0.5</v>
      </c>
      <c r="P95" s="15">
        <f>SUM(matriceresult__2910[[#This Row],[Use]:[Creation]])</f>
        <v>1</v>
      </c>
    </row>
    <row r="96" spans="1:16" x14ac:dyDescent="0.25">
      <c r="A96" s="3" t="s">
        <v>548</v>
      </c>
      <c r="B96" s="13" t="s">
        <v>542</v>
      </c>
      <c r="D96" s="1" t="s">
        <v>857</v>
      </c>
      <c r="E96">
        <v>0</v>
      </c>
      <c r="F96">
        <v>0</v>
      </c>
      <c r="G96">
        <v>0</v>
      </c>
      <c r="H96">
        <v>1</v>
      </c>
      <c r="I96" s="7">
        <f>SUM(matriceresult__29[[#This Row],[Use]:[Creation]])</f>
        <v>1</v>
      </c>
      <c r="K96" s="1" t="s">
        <v>857</v>
      </c>
      <c r="L96">
        <f>matriceresult__29[[#This Row],[Use]]/matriceresult__29[[#This Row],[TOTAL]]</f>
        <v>0</v>
      </c>
      <c r="M96">
        <f>matriceresult__29[[#This Row],[Compare]]/matriceresult__29[[#This Row],[TOTAL]]</f>
        <v>0</v>
      </c>
      <c r="N96">
        <f>matriceresult__29[[#This Row],[Background]]/matriceresult__29[[#This Row],[TOTAL]]</f>
        <v>0</v>
      </c>
      <c r="O96">
        <f>matriceresult__29[[#This Row],[Creation]]/matriceresult__29[[#This Row],[TOTAL]]</f>
        <v>1</v>
      </c>
      <c r="P96" s="15">
        <f>SUM(matriceresult__2910[[#This Row],[Use]:[Creation]])</f>
        <v>1</v>
      </c>
    </row>
    <row r="97" spans="1:16" x14ac:dyDescent="0.25">
      <c r="A97" s="4" t="s">
        <v>548</v>
      </c>
      <c r="B97" s="6" t="s">
        <v>542</v>
      </c>
      <c r="D97" s="1" t="s">
        <v>1522</v>
      </c>
      <c r="E97">
        <v>1</v>
      </c>
      <c r="F97">
        <v>0</v>
      </c>
      <c r="G97">
        <v>0</v>
      </c>
      <c r="H97">
        <v>0</v>
      </c>
      <c r="I97" s="7">
        <f>SUM(matriceresult__29[[#This Row],[Use]:[Creation]])</f>
        <v>1</v>
      </c>
      <c r="K97" s="1" t="s">
        <v>1522</v>
      </c>
      <c r="L97">
        <f>matriceresult__29[[#This Row],[Use]]/matriceresult__29[[#This Row],[TOTAL]]</f>
        <v>1</v>
      </c>
      <c r="M97">
        <f>matriceresult__29[[#This Row],[Compare]]/matriceresult__29[[#This Row],[TOTAL]]</f>
        <v>0</v>
      </c>
      <c r="N97">
        <f>matriceresult__29[[#This Row],[Background]]/matriceresult__29[[#This Row],[TOTAL]]</f>
        <v>0</v>
      </c>
      <c r="O97">
        <f>matriceresult__29[[#This Row],[Creation]]/matriceresult__29[[#This Row],[TOTAL]]</f>
        <v>0</v>
      </c>
      <c r="P97" s="15">
        <f>SUM(matriceresult__2910[[#This Row],[Use]:[Creation]])</f>
        <v>1</v>
      </c>
    </row>
    <row r="98" spans="1:16" x14ac:dyDescent="0.25">
      <c r="A98" s="3" t="s">
        <v>378</v>
      </c>
      <c r="B98" s="13" t="s">
        <v>13</v>
      </c>
      <c r="D98" s="1" t="s">
        <v>862</v>
      </c>
      <c r="E98">
        <v>2</v>
      </c>
      <c r="F98">
        <v>0</v>
      </c>
      <c r="G98">
        <v>0</v>
      </c>
      <c r="H98">
        <v>2</v>
      </c>
      <c r="I98" s="7">
        <f>SUM(matriceresult__29[[#This Row],[Use]:[Creation]])</f>
        <v>4</v>
      </c>
      <c r="K98" s="1" t="s">
        <v>862</v>
      </c>
      <c r="L98">
        <f>matriceresult__29[[#This Row],[Use]]/matriceresult__29[[#This Row],[TOTAL]]</f>
        <v>0.5</v>
      </c>
      <c r="M98">
        <f>matriceresult__29[[#This Row],[Compare]]/matriceresult__29[[#This Row],[TOTAL]]</f>
        <v>0</v>
      </c>
      <c r="N98">
        <f>matriceresult__29[[#This Row],[Background]]/matriceresult__29[[#This Row],[TOTAL]]</f>
        <v>0</v>
      </c>
      <c r="O98">
        <f>matriceresult__29[[#This Row],[Creation]]/matriceresult__29[[#This Row],[TOTAL]]</f>
        <v>0.5</v>
      </c>
      <c r="P98" s="15">
        <f>SUM(matriceresult__2910[[#This Row],[Use]:[Creation]])</f>
        <v>1</v>
      </c>
    </row>
    <row r="99" spans="1:16" x14ac:dyDescent="0.25">
      <c r="A99" s="4" t="s">
        <v>58</v>
      </c>
      <c r="B99" s="6" t="s">
        <v>13</v>
      </c>
      <c r="D99" s="1" t="s">
        <v>1527</v>
      </c>
      <c r="E99">
        <v>3</v>
      </c>
      <c r="F99">
        <v>0</v>
      </c>
      <c r="G99">
        <v>0</v>
      </c>
      <c r="H99">
        <v>0</v>
      </c>
      <c r="I99" s="7">
        <f>SUM(matriceresult__29[[#This Row],[Use]:[Creation]])</f>
        <v>3</v>
      </c>
      <c r="K99" s="1" t="s">
        <v>1527</v>
      </c>
      <c r="L99">
        <f>matriceresult__29[[#This Row],[Use]]/matriceresult__29[[#This Row],[TOTAL]]</f>
        <v>1</v>
      </c>
      <c r="M99">
        <f>matriceresult__29[[#This Row],[Compare]]/matriceresult__29[[#This Row],[TOTAL]]</f>
        <v>0</v>
      </c>
      <c r="N99">
        <f>matriceresult__29[[#This Row],[Background]]/matriceresult__29[[#This Row],[TOTAL]]</f>
        <v>0</v>
      </c>
      <c r="O99">
        <f>matriceresult__29[[#This Row],[Creation]]/matriceresult__29[[#This Row],[TOTAL]]</f>
        <v>0</v>
      </c>
      <c r="P99" s="15">
        <f>SUM(matriceresult__2910[[#This Row],[Use]:[Creation]])</f>
        <v>1</v>
      </c>
    </row>
    <row r="100" spans="1:16" x14ac:dyDescent="0.25">
      <c r="A100" s="3" t="s">
        <v>58</v>
      </c>
      <c r="B100" s="13" t="s">
        <v>13</v>
      </c>
      <c r="D100" s="1" t="s">
        <v>660</v>
      </c>
      <c r="E100">
        <v>9</v>
      </c>
      <c r="F100">
        <v>0</v>
      </c>
      <c r="G100">
        <v>0</v>
      </c>
      <c r="H100">
        <v>2</v>
      </c>
      <c r="I100" s="7">
        <f>SUM(matriceresult__29[[#This Row],[Use]:[Creation]])</f>
        <v>11</v>
      </c>
      <c r="K100" s="1" t="s">
        <v>660</v>
      </c>
      <c r="L100">
        <f>matriceresult__29[[#This Row],[Use]]/matriceresult__29[[#This Row],[TOTAL]]</f>
        <v>0.81818181818181823</v>
      </c>
      <c r="M100">
        <f>matriceresult__29[[#This Row],[Compare]]/matriceresult__29[[#This Row],[TOTAL]]</f>
        <v>0</v>
      </c>
      <c r="N100">
        <f>matriceresult__29[[#This Row],[Background]]/matriceresult__29[[#This Row],[TOTAL]]</f>
        <v>0</v>
      </c>
      <c r="O100">
        <f>matriceresult__29[[#This Row],[Creation]]/matriceresult__29[[#This Row],[TOTAL]]</f>
        <v>0.18181818181818182</v>
      </c>
      <c r="P100" s="15">
        <f>SUM(matriceresult__2910[[#This Row],[Use]:[Creation]])</f>
        <v>1</v>
      </c>
    </row>
    <row r="101" spans="1:16" x14ac:dyDescent="0.25">
      <c r="A101" s="4" t="s">
        <v>58</v>
      </c>
      <c r="B101" s="6" t="s">
        <v>13</v>
      </c>
      <c r="D101" s="1" t="s">
        <v>2418</v>
      </c>
      <c r="E101">
        <v>1</v>
      </c>
      <c r="F101">
        <v>0</v>
      </c>
      <c r="G101">
        <v>0</v>
      </c>
      <c r="H101">
        <v>0</v>
      </c>
      <c r="I101" s="7">
        <f>SUM(matriceresult__29[[#This Row],[Use]:[Creation]])</f>
        <v>1</v>
      </c>
      <c r="K101" s="1" t="s">
        <v>2418</v>
      </c>
      <c r="L101">
        <f>matriceresult__29[[#This Row],[Use]]/matriceresult__29[[#This Row],[TOTAL]]</f>
        <v>1</v>
      </c>
      <c r="M101">
        <f>matriceresult__29[[#This Row],[Compare]]/matriceresult__29[[#This Row],[TOTAL]]</f>
        <v>0</v>
      </c>
      <c r="N101">
        <f>matriceresult__29[[#This Row],[Background]]/matriceresult__29[[#This Row],[TOTAL]]</f>
        <v>0</v>
      </c>
      <c r="O101">
        <f>matriceresult__29[[#This Row],[Creation]]/matriceresult__29[[#This Row],[TOTAL]]</f>
        <v>0</v>
      </c>
      <c r="P101" s="15">
        <f>SUM(matriceresult__2910[[#This Row],[Use]:[Creation]])</f>
        <v>1</v>
      </c>
    </row>
    <row r="102" spans="1:16" x14ac:dyDescent="0.25">
      <c r="A102" s="3" t="s">
        <v>58</v>
      </c>
      <c r="B102" s="13" t="s">
        <v>542</v>
      </c>
      <c r="D102" s="1" t="s">
        <v>667</v>
      </c>
      <c r="E102">
        <v>0</v>
      </c>
      <c r="F102">
        <v>0</v>
      </c>
      <c r="G102">
        <v>0</v>
      </c>
      <c r="H102">
        <v>2</v>
      </c>
      <c r="I102" s="7">
        <f>SUM(matriceresult__29[[#This Row],[Use]:[Creation]])</f>
        <v>2</v>
      </c>
      <c r="K102" s="1" t="s">
        <v>667</v>
      </c>
      <c r="L102">
        <f>matriceresult__29[[#This Row],[Use]]/matriceresult__29[[#This Row],[TOTAL]]</f>
        <v>0</v>
      </c>
      <c r="M102">
        <f>matriceresult__29[[#This Row],[Compare]]/matriceresult__29[[#This Row],[TOTAL]]</f>
        <v>0</v>
      </c>
      <c r="N102">
        <f>matriceresult__29[[#This Row],[Background]]/matriceresult__29[[#This Row],[TOTAL]]</f>
        <v>0</v>
      </c>
      <c r="O102">
        <f>matriceresult__29[[#This Row],[Creation]]/matriceresult__29[[#This Row],[TOTAL]]</f>
        <v>1</v>
      </c>
      <c r="P102" s="15">
        <f>SUM(matriceresult__2910[[#This Row],[Use]:[Creation]])</f>
        <v>1</v>
      </c>
    </row>
    <row r="103" spans="1:16" x14ac:dyDescent="0.25">
      <c r="A103" s="4" t="s">
        <v>58</v>
      </c>
      <c r="B103" s="6" t="s">
        <v>1027</v>
      </c>
      <c r="D103" s="1" t="s">
        <v>126</v>
      </c>
      <c r="E103">
        <v>2</v>
      </c>
      <c r="F103">
        <v>0</v>
      </c>
      <c r="G103">
        <v>4</v>
      </c>
      <c r="H103">
        <v>0</v>
      </c>
      <c r="I103" s="7">
        <f>SUM(matriceresult__29[[#This Row],[Use]:[Creation]])</f>
        <v>6</v>
      </c>
      <c r="K103" s="1" t="s">
        <v>126</v>
      </c>
      <c r="L103">
        <f>matriceresult__29[[#This Row],[Use]]/matriceresult__29[[#This Row],[TOTAL]]</f>
        <v>0.33333333333333331</v>
      </c>
      <c r="M103">
        <f>matriceresult__29[[#This Row],[Compare]]/matriceresult__29[[#This Row],[TOTAL]]</f>
        <v>0</v>
      </c>
      <c r="N103">
        <f>matriceresult__29[[#This Row],[Background]]/matriceresult__29[[#This Row],[TOTAL]]</f>
        <v>0.66666666666666663</v>
      </c>
      <c r="O103">
        <f>matriceresult__29[[#This Row],[Creation]]/matriceresult__29[[#This Row],[TOTAL]]</f>
        <v>0</v>
      </c>
      <c r="P103" s="15">
        <f>SUM(matriceresult__2910[[#This Row],[Use]:[Creation]])</f>
        <v>1</v>
      </c>
    </row>
    <row r="104" spans="1:16" x14ac:dyDescent="0.25">
      <c r="A104" s="3" t="s">
        <v>58</v>
      </c>
      <c r="B104" s="13" t="s">
        <v>1027</v>
      </c>
      <c r="D104" s="1" t="s">
        <v>2422</v>
      </c>
      <c r="E104">
        <v>4</v>
      </c>
      <c r="F104">
        <v>0</v>
      </c>
      <c r="G104">
        <v>0</v>
      </c>
      <c r="H104">
        <v>0</v>
      </c>
      <c r="I104" s="7">
        <f>SUM(matriceresult__29[[#This Row],[Use]:[Creation]])</f>
        <v>4</v>
      </c>
      <c r="K104" s="1" t="s">
        <v>2422</v>
      </c>
      <c r="L104">
        <f>matriceresult__29[[#This Row],[Use]]/matriceresult__29[[#This Row],[TOTAL]]</f>
        <v>1</v>
      </c>
      <c r="M104">
        <f>matriceresult__29[[#This Row],[Compare]]/matriceresult__29[[#This Row],[TOTAL]]</f>
        <v>0</v>
      </c>
      <c r="N104">
        <f>matriceresult__29[[#This Row],[Background]]/matriceresult__29[[#This Row],[TOTAL]]</f>
        <v>0</v>
      </c>
      <c r="O104">
        <f>matriceresult__29[[#This Row],[Creation]]/matriceresult__29[[#This Row],[TOTAL]]</f>
        <v>0</v>
      </c>
      <c r="P104" s="15">
        <f>SUM(matriceresult__2910[[#This Row],[Use]:[Creation]])</f>
        <v>1</v>
      </c>
    </row>
    <row r="105" spans="1:16" x14ac:dyDescent="0.25">
      <c r="A105" s="4" t="s">
        <v>58</v>
      </c>
      <c r="B105" s="6" t="s">
        <v>1027</v>
      </c>
      <c r="D105" s="1" t="s">
        <v>134</v>
      </c>
      <c r="E105">
        <v>0</v>
      </c>
      <c r="F105">
        <v>0</v>
      </c>
      <c r="G105">
        <v>1</v>
      </c>
      <c r="H105">
        <v>0</v>
      </c>
      <c r="I105" s="7">
        <f>SUM(matriceresult__29[[#This Row],[Use]:[Creation]])</f>
        <v>1</v>
      </c>
      <c r="K105" s="1" t="s">
        <v>134</v>
      </c>
      <c r="L105">
        <f>matriceresult__29[[#This Row],[Use]]/matriceresult__29[[#This Row],[TOTAL]]</f>
        <v>0</v>
      </c>
      <c r="M105">
        <f>matriceresult__29[[#This Row],[Compare]]/matriceresult__29[[#This Row],[TOTAL]]</f>
        <v>0</v>
      </c>
      <c r="N105">
        <f>matriceresult__29[[#This Row],[Background]]/matriceresult__29[[#This Row],[TOTAL]]</f>
        <v>1</v>
      </c>
      <c r="O105">
        <f>matriceresult__29[[#This Row],[Creation]]/matriceresult__29[[#This Row],[TOTAL]]</f>
        <v>0</v>
      </c>
      <c r="P105" s="15">
        <f>SUM(matriceresult__2910[[#This Row],[Use]:[Creation]])</f>
        <v>1</v>
      </c>
    </row>
    <row r="106" spans="1:16" x14ac:dyDescent="0.25">
      <c r="A106" s="3" t="s">
        <v>58</v>
      </c>
      <c r="B106" s="13" t="s">
        <v>1027</v>
      </c>
      <c r="D106" s="1" t="s">
        <v>140</v>
      </c>
      <c r="E106">
        <v>0</v>
      </c>
      <c r="F106">
        <v>0</v>
      </c>
      <c r="G106">
        <v>1</v>
      </c>
      <c r="H106">
        <v>0</v>
      </c>
      <c r="I106" s="7">
        <f>SUM(matriceresult__29[[#This Row],[Use]:[Creation]])</f>
        <v>1</v>
      </c>
      <c r="K106" s="1" t="s">
        <v>140</v>
      </c>
      <c r="L106">
        <f>matriceresult__29[[#This Row],[Use]]/matriceresult__29[[#This Row],[TOTAL]]</f>
        <v>0</v>
      </c>
      <c r="M106">
        <f>matriceresult__29[[#This Row],[Compare]]/matriceresult__29[[#This Row],[TOTAL]]</f>
        <v>0</v>
      </c>
      <c r="N106">
        <f>matriceresult__29[[#This Row],[Background]]/matriceresult__29[[#This Row],[TOTAL]]</f>
        <v>1</v>
      </c>
      <c r="O106">
        <f>matriceresult__29[[#This Row],[Creation]]/matriceresult__29[[#This Row],[TOTAL]]</f>
        <v>0</v>
      </c>
      <c r="P106" s="15">
        <f>SUM(matriceresult__2910[[#This Row],[Use]:[Creation]])</f>
        <v>1</v>
      </c>
    </row>
    <row r="107" spans="1:16" x14ac:dyDescent="0.25">
      <c r="A107" s="4" t="s">
        <v>58</v>
      </c>
      <c r="B107" s="6" t="s">
        <v>1027</v>
      </c>
      <c r="D107" s="1" t="s">
        <v>145</v>
      </c>
      <c r="E107">
        <v>0</v>
      </c>
      <c r="F107">
        <v>0</v>
      </c>
      <c r="G107">
        <v>1</v>
      </c>
      <c r="H107">
        <v>0</v>
      </c>
      <c r="I107" s="7">
        <f>SUM(matriceresult__29[[#This Row],[Use]:[Creation]])</f>
        <v>1</v>
      </c>
      <c r="K107" s="1" t="s">
        <v>145</v>
      </c>
      <c r="L107">
        <f>matriceresult__29[[#This Row],[Use]]/matriceresult__29[[#This Row],[TOTAL]]</f>
        <v>0</v>
      </c>
      <c r="M107">
        <f>matriceresult__29[[#This Row],[Compare]]/matriceresult__29[[#This Row],[TOTAL]]</f>
        <v>0</v>
      </c>
      <c r="N107">
        <f>matriceresult__29[[#This Row],[Background]]/matriceresult__29[[#This Row],[TOTAL]]</f>
        <v>1</v>
      </c>
      <c r="O107">
        <f>matriceresult__29[[#This Row],[Creation]]/matriceresult__29[[#This Row],[TOTAL]]</f>
        <v>0</v>
      </c>
      <c r="P107" s="15">
        <f>SUM(matriceresult__2910[[#This Row],[Use]:[Creation]])</f>
        <v>1</v>
      </c>
    </row>
    <row r="108" spans="1:16" x14ac:dyDescent="0.25">
      <c r="A108" s="3" t="s">
        <v>58</v>
      </c>
      <c r="B108" s="13" t="s">
        <v>1027</v>
      </c>
      <c r="D108" s="1" t="s">
        <v>2437</v>
      </c>
      <c r="E108">
        <v>27</v>
      </c>
      <c r="F108">
        <v>0</v>
      </c>
      <c r="G108">
        <v>0</v>
      </c>
      <c r="H108">
        <v>0</v>
      </c>
      <c r="I108" s="7">
        <f>SUM(matriceresult__29[[#This Row],[Use]:[Creation]])</f>
        <v>27</v>
      </c>
      <c r="K108" s="1" t="s">
        <v>2437</v>
      </c>
      <c r="L108">
        <f>matriceresult__29[[#This Row],[Use]]/matriceresult__29[[#This Row],[TOTAL]]</f>
        <v>1</v>
      </c>
      <c r="M108">
        <f>matriceresult__29[[#This Row],[Compare]]/matriceresult__29[[#This Row],[TOTAL]]</f>
        <v>0</v>
      </c>
      <c r="N108">
        <f>matriceresult__29[[#This Row],[Background]]/matriceresult__29[[#This Row],[TOTAL]]</f>
        <v>0</v>
      </c>
      <c r="O108">
        <f>matriceresult__29[[#This Row],[Creation]]/matriceresult__29[[#This Row],[TOTAL]]</f>
        <v>0</v>
      </c>
      <c r="P108" s="15">
        <f>SUM(matriceresult__2910[[#This Row],[Use]:[Creation]])</f>
        <v>1</v>
      </c>
    </row>
    <row r="109" spans="1:16" x14ac:dyDescent="0.25">
      <c r="A109" s="4" t="s">
        <v>58</v>
      </c>
      <c r="B109" s="6" t="s">
        <v>1027</v>
      </c>
      <c r="D109" s="1" t="s">
        <v>2474</v>
      </c>
      <c r="E109">
        <v>1</v>
      </c>
      <c r="F109">
        <v>0</v>
      </c>
      <c r="G109">
        <v>0</v>
      </c>
      <c r="H109">
        <v>0</v>
      </c>
      <c r="I109" s="7">
        <f>SUM(matriceresult__29[[#This Row],[Use]:[Creation]])</f>
        <v>1</v>
      </c>
      <c r="K109" s="1" t="s">
        <v>2474</v>
      </c>
      <c r="L109">
        <f>matriceresult__29[[#This Row],[Use]]/matriceresult__29[[#This Row],[TOTAL]]</f>
        <v>1</v>
      </c>
      <c r="M109">
        <f>matriceresult__29[[#This Row],[Compare]]/matriceresult__29[[#This Row],[TOTAL]]</f>
        <v>0</v>
      </c>
      <c r="N109">
        <f>matriceresult__29[[#This Row],[Background]]/matriceresult__29[[#This Row],[TOTAL]]</f>
        <v>0</v>
      </c>
      <c r="O109">
        <f>matriceresult__29[[#This Row],[Creation]]/matriceresult__29[[#This Row],[TOTAL]]</f>
        <v>0</v>
      </c>
      <c r="P109" s="15">
        <f>SUM(matriceresult__2910[[#This Row],[Use]:[Creation]])</f>
        <v>1</v>
      </c>
    </row>
    <row r="110" spans="1:16" x14ac:dyDescent="0.25">
      <c r="A110" s="3" t="s">
        <v>58</v>
      </c>
      <c r="B110" s="13" t="s">
        <v>1027</v>
      </c>
      <c r="D110" s="1" t="s">
        <v>866</v>
      </c>
      <c r="E110">
        <v>0</v>
      </c>
      <c r="F110">
        <v>0</v>
      </c>
      <c r="G110">
        <v>0</v>
      </c>
      <c r="H110">
        <v>1</v>
      </c>
      <c r="I110" s="7">
        <f>SUM(matriceresult__29[[#This Row],[Use]:[Creation]])</f>
        <v>1</v>
      </c>
      <c r="K110" s="1" t="s">
        <v>866</v>
      </c>
      <c r="L110">
        <f>matriceresult__29[[#This Row],[Use]]/matriceresult__29[[#This Row],[TOTAL]]</f>
        <v>0</v>
      </c>
      <c r="M110">
        <f>matriceresult__29[[#This Row],[Compare]]/matriceresult__29[[#This Row],[TOTAL]]</f>
        <v>0</v>
      </c>
      <c r="N110">
        <f>matriceresult__29[[#This Row],[Background]]/matriceresult__29[[#This Row],[TOTAL]]</f>
        <v>0</v>
      </c>
      <c r="O110">
        <f>matriceresult__29[[#This Row],[Creation]]/matriceresult__29[[#This Row],[TOTAL]]</f>
        <v>1</v>
      </c>
      <c r="P110" s="15">
        <f>SUM(matriceresult__2910[[#This Row],[Use]:[Creation]])</f>
        <v>1</v>
      </c>
    </row>
    <row r="111" spans="1:16" x14ac:dyDescent="0.25">
      <c r="A111" s="4" t="s">
        <v>58</v>
      </c>
      <c r="B111" s="6" t="s">
        <v>1027</v>
      </c>
      <c r="D111" s="1" t="s">
        <v>1557</v>
      </c>
      <c r="E111">
        <v>11</v>
      </c>
      <c r="F111">
        <v>0</v>
      </c>
      <c r="G111">
        <v>0</v>
      </c>
      <c r="H111">
        <v>0</v>
      </c>
      <c r="I111" s="7">
        <f>SUM(matriceresult__29[[#This Row],[Use]:[Creation]])</f>
        <v>11</v>
      </c>
      <c r="K111" s="1" t="s">
        <v>1557</v>
      </c>
      <c r="L111">
        <f>matriceresult__29[[#This Row],[Use]]/matriceresult__29[[#This Row],[TOTAL]]</f>
        <v>1</v>
      </c>
      <c r="M111">
        <f>matriceresult__29[[#This Row],[Compare]]/matriceresult__29[[#This Row],[TOTAL]]</f>
        <v>0</v>
      </c>
      <c r="N111">
        <f>matriceresult__29[[#This Row],[Background]]/matriceresult__29[[#This Row],[TOTAL]]</f>
        <v>0</v>
      </c>
      <c r="O111">
        <f>matriceresult__29[[#This Row],[Creation]]/matriceresult__29[[#This Row],[TOTAL]]</f>
        <v>0</v>
      </c>
      <c r="P111" s="15">
        <f>SUM(matriceresult__2910[[#This Row],[Use]:[Creation]])</f>
        <v>1</v>
      </c>
    </row>
    <row r="112" spans="1:16" x14ac:dyDescent="0.25">
      <c r="A112" s="3" t="s">
        <v>58</v>
      </c>
      <c r="B112" s="13" t="s">
        <v>1027</v>
      </c>
      <c r="D112" s="1" t="s">
        <v>2478</v>
      </c>
      <c r="E112">
        <v>2</v>
      </c>
      <c r="F112">
        <v>0</v>
      </c>
      <c r="G112">
        <v>0</v>
      </c>
      <c r="H112">
        <v>0</v>
      </c>
      <c r="I112" s="7">
        <f>SUM(matriceresult__29[[#This Row],[Use]:[Creation]])</f>
        <v>2</v>
      </c>
      <c r="K112" s="1" t="s">
        <v>2478</v>
      </c>
      <c r="L112">
        <f>matriceresult__29[[#This Row],[Use]]/matriceresult__29[[#This Row],[TOTAL]]</f>
        <v>1</v>
      </c>
      <c r="M112">
        <f>matriceresult__29[[#This Row],[Compare]]/matriceresult__29[[#This Row],[TOTAL]]</f>
        <v>0</v>
      </c>
      <c r="N112">
        <f>matriceresult__29[[#This Row],[Background]]/matriceresult__29[[#This Row],[TOTAL]]</f>
        <v>0</v>
      </c>
      <c r="O112">
        <f>matriceresult__29[[#This Row],[Creation]]/matriceresult__29[[#This Row],[TOTAL]]</f>
        <v>0</v>
      </c>
      <c r="P112" s="15">
        <f>SUM(matriceresult__2910[[#This Row],[Use]:[Creation]])</f>
        <v>1</v>
      </c>
    </row>
    <row r="113" spans="1:16" x14ac:dyDescent="0.25">
      <c r="A113" s="4" t="s">
        <v>58</v>
      </c>
      <c r="B113" s="6" t="s">
        <v>1027</v>
      </c>
      <c r="D113" s="1" t="s">
        <v>871</v>
      </c>
      <c r="E113">
        <v>6</v>
      </c>
      <c r="F113">
        <v>0</v>
      </c>
      <c r="G113">
        <v>0</v>
      </c>
      <c r="H113">
        <v>2</v>
      </c>
      <c r="I113" s="7">
        <f>SUM(matriceresult__29[[#This Row],[Use]:[Creation]])</f>
        <v>8</v>
      </c>
      <c r="K113" s="1" t="s">
        <v>871</v>
      </c>
      <c r="L113">
        <f>matriceresult__29[[#This Row],[Use]]/matriceresult__29[[#This Row],[TOTAL]]</f>
        <v>0.75</v>
      </c>
      <c r="M113">
        <f>matriceresult__29[[#This Row],[Compare]]/matriceresult__29[[#This Row],[TOTAL]]</f>
        <v>0</v>
      </c>
      <c r="N113">
        <f>matriceresult__29[[#This Row],[Background]]/matriceresult__29[[#This Row],[TOTAL]]</f>
        <v>0</v>
      </c>
      <c r="O113">
        <f>matriceresult__29[[#This Row],[Creation]]/matriceresult__29[[#This Row],[TOTAL]]</f>
        <v>0.25</v>
      </c>
      <c r="P113" s="15">
        <f>SUM(matriceresult__2910[[#This Row],[Use]:[Creation]])</f>
        <v>1</v>
      </c>
    </row>
    <row r="114" spans="1:16" x14ac:dyDescent="0.25">
      <c r="A114" s="3" t="s">
        <v>58</v>
      </c>
      <c r="B114" s="13" t="s">
        <v>1027</v>
      </c>
      <c r="D114" s="1" t="s">
        <v>150</v>
      </c>
      <c r="E114">
        <v>13</v>
      </c>
      <c r="F114">
        <v>0</v>
      </c>
      <c r="G114">
        <v>3</v>
      </c>
      <c r="H114">
        <v>0</v>
      </c>
      <c r="I114" s="7">
        <f>SUM(matriceresult__29[[#This Row],[Use]:[Creation]])</f>
        <v>16</v>
      </c>
      <c r="K114" s="1" t="s">
        <v>150</v>
      </c>
      <c r="L114">
        <f>matriceresult__29[[#This Row],[Use]]/matriceresult__29[[#This Row],[TOTAL]]</f>
        <v>0.8125</v>
      </c>
      <c r="M114">
        <f>matriceresult__29[[#This Row],[Compare]]/matriceresult__29[[#This Row],[TOTAL]]</f>
        <v>0</v>
      </c>
      <c r="N114">
        <f>matriceresult__29[[#This Row],[Background]]/matriceresult__29[[#This Row],[TOTAL]]</f>
        <v>0.1875</v>
      </c>
      <c r="O114">
        <f>matriceresult__29[[#This Row],[Creation]]/matriceresult__29[[#This Row],[TOTAL]]</f>
        <v>0</v>
      </c>
      <c r="P114" s="15">
        <f>SUM(matriceresult__2910[[#This Row],[Use]:[Creation]])</f>
        <v>1</v>
      </c>
    </row>
    <row r="115" spans="1:16" x14ac:dyDescent="0.25">
      <c r="A115" s="4" t="s">
        <v>58</v>
      </c>
      <c r="B115" s="6" t="s">
        <v>1027</v>
      </c>
      <c r="D115" s="1" t="s">
        <v>2503</v>
      </c>
      <c r="E115">
        <v>2</v>
      </c>
      <c r="F115">
        <v>0</v>
      </c>
      <c r="G115">
        <v>0</v>
      </c>
      <c r="H115">
        <v>0</v>
      </c>
      <c r="I115" s="7">
        <f>SUM(matriceresult__29[[#This Row],[Use]:[Creation]])</f>
        <v>2</v>
      </c>
      <c r="K115" s="1" t="s">
        <v>2503</v>
      </c>
      <c r="L115">
        <f>matriceresult__29[[#This Row],[Use]]/matriceresult__29[[#This Row],[TOTAL]]</f>
        <v>1</v>
      </c>
      <c r="M115">
        <f>matriceresult__29[[#This Row],[Compare]]/matriceresult__29[[#This Row],[TOTAL]]</f>
        <v>0</v>
      </c>
      <c r="N115">
        <f>matriceresult__29[[#This Row],[Background]]/matriceresult__29[[#This Row],[TOTAL]]</f>
        <v>0</v>
      </c>
      <c r="O115">
        <f>matriceresult__29[[#This Row],[Creation]]/matriceresult__29[[#This Row],[TOTAL]]</f>
        <v>0</v>
      </c>
      <c r="P115" s="15">
        <f>SUM(matriceresult__2910[[#This Row],[Use]:[Creation]])</f>
        <v>1</v>
      </c>
    </row>
    <row r="116" spans="1:16" x14ac:dyDescent="0.25">
      <c r="A116" s="3" t="s">
        <v>58</v>
      </c>
      <c r="B116" s="13" t="s">
        <v>1027</v>
      </c>
      <c r="D116" s="1" t="s">
        <v>1607</v>
      </c>
      <c r="E116">
        <v>12</v>
      </c>
      <c r="F116">
        <v>0</v>
      </c>
      <c r="G116">
        <v>0</v>
      </c>
      <c r="H116">
        <v>0</v>
      </c>
      <c r="I116" s="7">
        <f>SUM(matriceresult__29[[#This Row],[Use]:[Creation]])</f>
        <v>12</v>
      </c>
      <c r="K116" s="1" t="s">
        <v>1607</v>
      </c>
      <c r="L116">
        <f>matriceresult__29[[#This Row],[Use]]/matriceresult__29[[#This Row],[TOTAL]]</f>
        <v>1</v>
      </c>
      <c r="M116">
        <f>matriceresult__29[[#This Row],[Compare]]/matriceresult__29[[#This Row],[TOTAL]]</f>
        <v>0</v>
      </c>
      <c r="N116">
        <f>matriceresult__29[[#This Row],[Background]]/matriceresult__29[[#This Row],[TOTAL]]</f>
        <v>0</v>
      </c>
      <c r="O116">
        <f>matriceresult__29[[#This Row],[Creation]]/matriceresult__29[[#This Row],[TOTAL]]</f>
        <v>0</v>
      </c>
      <c r="P116" s="15">
        <f>SUM(matriceresult__2910[[#This Row],[Use]:[Creation]])</f>
        <v>1</v>
      </c>
    </row>
    <row r="117" spans="1:16" x14ac:dyDescent="0.25">
      <c r="A117" s="4" t="s">
        <v>58</v>
      </c>
      <c r="B117" s="6" t="s">
        <v>1027</v>
      </c>
      <c r="D117" s="1" t="s">
        <v>1644</v>
      </c>
      <c r="E117">
        <v>9</v>
      </c>
      <c r="F117">
        <v>0</v>
      </c>
      <c r="G117">
        <v>0</v>
      </c>
      <c r="H117">
        <v>0</v>
      </c>
      <c r="I117" s="7">
        <f>SUM(matriceresult__29[[#This Row],[Use]:[Creation]])</f>
        <v>9</v>
      </c>
      <c r="K117" s="1" t="s">
        <v>1644</v>
      </c>
      <c r="L117">
        <f>matriceresult__29[[#This Row],[Use]]/matriceresult__29[[#This Row],[TOTAL]]</f>
        <v>1</v>
      </c>
      <c r="M117">
        <f>matriceresult__29[[#This Row],[Compare]]/matriceresult__29[[#This Row],[TOTAL]]</f>
        <v>0</v>
      </c>
      <c r="N117">
        <f>matriceresult__29[[#This Row],[Background]]/matriceresult__29[[#This Row],[TOTAL]]</f>
        <v>0</v>
      </c>
      <c r="O117">
        <f>matriceresult__29[[#This Row],[Creation]]/matriceresult__29[[#This Row],[TOTAL]]</f>
        <v>0</v>
      </c>
      <c r="P117" s="15">
        <f>SUM(matriceresult__2910[[#This Row],[Use]:[Creation]])</f>
        <v>1</v>
      </c>
    </row>
    <row r="118" spans="1:16" x14ac:dyDescent="0.25">
      <c r="A118" s="3" t="s">
        <v>58</v>
      </c>
      <c r="B118" s="13" t="s">
        <v>1027</v>
      </c>
      <c r="D118" s="1" t="s">
        <v>676</v>
      </c>
      <c r="E118">
        <v>0</v>
      </c>
      <c r="F118">
        <v>0</v>
      </c>
      <c r="G118">
        <v>0</v>
      </c>
      <c r="H118">
        <v>1</v>
      </c>
      <c r="I118" s="7">
        <f>SUM(matriceresult__29[[#This Row],[Use]:[Creation]])</f>
        <v>1</v>
      </c>
      <c r="K118" s="1" t="s">
        <v>676</v>
      </c>
      <c r="L118">
        <f>matriceresult__29[[#This Row],[Use]]/matriceresult__29[[#This Row],[TOTAL]]</f>
        <v>0</v>
      </c>
      <c r="M118">
        <f>matriceresult__29[[#This Row],[Compare]]/matriceresult__29[[#This Row],[TOTAL]]</f>
        <v>0</v>
      </c>
      <c r="N118">
        <f>matriceresult__29[[#This Row],[Background]]/matriceresult__29[[#This Row],[TOTAL]]</f>
        <v>0</v>
      </c>
      <c r="O118">
        <f>matriceresult__29[[#This Row],[Creation]]/matriceresult__29[[#This Row],[TOTAL]]</f>
        <v>1</v>
      </c>
      <c r="P118" s="15">
        <f>SUM(matriceresult__2910[[#This Row],[Use]:[Creation]])</f>
        <v>1</v>
      </c>
    </row>
    <row r="119" spans="1:16" x14ac:dyDescent="0.25">
      <c r="A119" s="4" t="s">
        <v>58</v>
      </c>
      <c r="B119" s="6" t="s">
        <v>1027</v>
      </c>
      <c r="D119" s="1" t="s">
        <v>2509</v>
      </c>
      <c r="E119">
        <v>1</v>
      </c>
      <c r="F119">
        <v>0</v>
      </c>
      <c r="G119">
        <v>0</v>
      </c>
      <c r="H119">
        <v>0</v>
      </c>
      <c r="I119" s="7">
        <f>SUM(matriceresult__29[[#This Row],[Use]:[Creation]])</f>
        <v>1</v>
      </c>
      <c r="K119" s="1" t="s">
        <v>2509</v>
      </c>
      <c r="L119">
        <f>matriceresult__29[[#This Row],[Use]]/matriceresult__29[[#This Row],[TOTAL]]</f>
        <v>1</v>
      </c>
      <c r="M119">
        <f>matriceresult__29[[#This Row],[Compare]]/matriceresult__29[[#This Row],[TOTAL]]</f>
        <v>0</v>
      </c>
      <c r="N119">
        <f>matriceresult__29[[#This Row],[Background]]/matriceresult__29[[#This Row],[TOTAL]]</f>
        <v>0</v>
      </c>
      <c r="O119">
        <f>matriceresult__29[[#This Row],[Creation]]/matriceresult__29[[#This Row],[TOTAL]]</f>
        <v>0</v>
      </c>
      <c r="P119" s="15">
        <f>SUM(matriceresult__2910[[#This Row],[Use]:[Creation]])</f>
        <v>1</v>
      </c>
    </row>
    <row r="120" spans="1:16" x14ac:dyDescent="0.25">
      <c r="A120" s="3" t="s">
        <v>58</v>
      </c>
      <c r="B120" s="13" t="s">
        <v>1027</v>
      </c>
      <c r="D120" s="1" t="s">
        <v>466</v>
      </c>
      <c r="E120">
        <v>7</v>
      </c>
      <c r="F120">
        <v>0</v>
      </c>
      <c r="G120">
        <v>2</v>
      </c>
      <c r="H120">
        <v>0</v>
      </c>
      <c r="I120" s="7">
        <f>SUM(matriceresult__29[[#This Row],[Use]:[Creation]])</f>
        <v>9</v>
      </c>
      <c r="K120" s="1" t="s">
        <v>466</v>
      </c>
      <c r="L120">
        <f>matriceresult__29[[#This Row],[Use]]/matriceresult__29[[#This Row],[TOTAL]]</f>
        <v>0.77777777777777779</v>
      </c>
      <c r="M120">
        <f>matriceresult__29[[#This Row],[Compare]]/matriceresult__29[[#This Row],[TOTAL]]</f>
        <v>0</v>
      </c>
      <c r="N120">
        <f>matriceresult__29[[#This Row],[Background]]/matriceresult__29[[#This Row],[TOTAL]]</f>
        <v>0.22222222222222221</v>
      </c>
      <c r="O120">
        <f>matriceresult__29[[#This Row],[Creation]]/matriceresult__29[[#This Row],[TOTAL]]</f>
        <v>0</v>
      </c>
      <c r="P120" s="15">
        <f>SUM(matriceresult__2910[[#This Row],[Use]:[Creation]])</f>
        <v>1</v>
      </c>
    </row>
    <row r="121" spans="1:16" x14ac:dyDescent="0.25">
      <c r="A121" s="4" t="s">
        <v>58</v>
      </c>
      <c r="B121" s="6" t="s">
        <v>1027</v>
      </c>
      <c r="D121" s="1" t="s">
        <v>680</v>
      </c>
      <c r="E121">
        <v>0</v>
      </c>
      <c r="F121">
        <v>0</v>
      </c>
      <c r="G121">
        <v>0</v>
      </c>
      <c r="H121">
        <v>2</v>
      </c>
      <c r="I121" s="7">
        <f>SUM(matriceresult__29[[#This Row],[Use]:[Creation]])</f>
        <v>2</v>
      </c>
      <c r="K121" s="1" t="s">
        <v>680</v>
      </c>
      <c r="L121">
        <f>matriceresult__29[[#This Row],[Use]]/matriceresult__29[[#This Row],[TOTAL]]</f>
        <v>0</v>
      </c>
      <c r="M121">
        <f>matriceresult__29[[#This Row],[Compare]]/matriceresult__29[[#This Row],[TOTAL]]</f>
        <v>0</v>
      </c>
      <c r="N121">
        <f>matriceresult__29[[#This Row],[Background]]/matriceresult__29[[#This Row],[TOTAL]]</f>
        <v>0</v>
      </c>
      <c r="O121">
        <f>matriceresult__29[[#This Row],[Creation]]/matriceresult__29[[#This Row],[TOTAL]]</f>
        <v>1</v>
      </c>
      <c r="P121" s="15">
        <f>SUM(matriceresult__2910[[#This Row],[Use]:[Creation]])</f>
        <v>1</v>
      </c>
    </row>
    <row r="122" spans="1:16" x14ac:dyDescent="0.25">
      <c r="A122" s="3" t="s">
        <v>58</v>
      </c>
      <c r="B122" s="13" t="s">
        <v>1027</v>
      </c>
      <c r="D122" s="1" t="s">
        <v>686</v>
      </c>
      <c r="E122">
        <v>2</v>
      </c>
      <c r="F122">
        <v>0</v>
      </c>
      <c r="G122">
        <v>0</v>
      </c>
      <c r="H122">
        <v>1</v>
      </c>
      <c r="I122" s="7">
        <f>SUM(matriceresult__29[[#This Row],[Use]:[Creation]])</f>
        <v>3</v>
      </c>
      <c r="K122" s="1" t="s">
        <v>686</v>
      </c>
      <c r="L122">
        <f>matriceresult__29[[#This Row],[Use]]/matriceresult__29[[#This Row],[TOTAL]]</f>
        <v>0.66666666666666663</v>
      </c>
      <c r="M122">
        <f>matriceresult__29[[#This Row],[Compare]]/matriceresult__29[[#This Row],[TOTAL]]</f>
        <v>0</v>
      </c>
      <c r="N122">
        <f>matriceresult__29[[#This Row],[Background]]/matriceresult__29[[#This Row],[TOTAL]]</f>
        <v>0</v>
      </c>
      <c r="O122">
        <f>matriceresult__29[[#This Row],[Creation]]/matriceresult__29[[#This Row],[TOTAL]]</f>
        <v>0.33333333333333331</v>
      </c>
      <c r="P122" s="15">
        <f>SUM(matriceresult__2910[[#This Row],[Use]:[Creation]])</f>
        <v>1</v>
      </c>
    </row>
    <row r="123" spans="1:16" x14ac:dyDescent="0.25">
      <c r="A123" s="4" t="s">
        <v>564</v>
      </c>
      <c r="B123" s="6" t="s">
        <v>542</v>
      </c>
      <c r="D123" s="1" t="s">
        <v>161</v>
      </c>
      <c r="E123">
        <v>2</v>
      </c>
      <c r="F123">
        <v>0</v>
      </c>
      <c r="G123">
        <v>4</v>
      </c>
      <c r="H123">
        <v>0</v>
      </c>
      <c r="I123" s="7">
        <f>SUM(matriceresult__29[[#This Row],[Use]:[Creation]])</f>
        <v>6</v>
      </c>
      <c r="K123" s="1" t="s">
        <v>161</v>
      </c>
      <c r="L123">
        <f>matriceresult__29[[#This Row],[Use]]/matriceresult__29[[#This Row],[TOTAL]]</f>
        <v>0.33333333333333331</v>
      </c>
      <c r="M123">
        <f>matriceresult__29[[#This Row],[Compare]]/matriceresult__29[[#This Row],[TOTAL]]</f>
        <v>0</v>
      </c>
      <c r="N123">
        <f>matriceresult__29[[#This Row],[Background]]/matriceresult__29[[#This Row],[TOTAL]]</f>
        <v>0.66666666666666663</v>
      </c>
      <c r="O123">
        <f>matriceresult__29[[#This Row],[Creation]]/matriceresult__29[[#This Row],[TOTAL]]</f>
        <v>0</v>
      </c>
      <c r="P123" s="15">
        <f>SUM(matriceresult__2910[[#This Row],[Use]:[Creation]])</f>
        <v>1</v>
      </c>
    </row>
    <row r="124" spans="1:16" x14ac:dyDescent="0.25">
      <c r="A124" s="3" t="s">
        <v>1159</v>
      </c>
      <c r="B124" s="13" t="s">
        <v>1027</v>
      </c>
      <c r="D124" s="1" t="s">
        <v>876</v>
      </c>
      <c r="E124">
        <v>0</v>
      </c>
      <c r="F124">
        <v>0</v>
      </c>
      <c r="G124">
        <v>0</v>
      </c>
      <c r="H124">
        <v>2</v>
      </c>
      <c r="I124" s="7">
        <f>SUM(matriceresult__29[[#This Row],[Use]:[Creation]])</f>
        <v>2</v>
      </c>
      <c r="K124" s="1" t="s">
        <v>876</v>
      </c>
      <c r="L124">
        <f>matriceresult__29[[#This Row],[Use]]/matriceresult__29[[#This Row],[TOTAL]]</f>
        <v>0</v>
      </c>
      <c r="M124">
        <f>matriceresult__29[[#This Row],[Compare]]/matriceresult__29[[#This Row],[TOTAL]]</f>
        <v>0</v>
      </c>
      <c r="N124">
        <f>matriceresult__29[[#This Row],[Background]]/matriceresult__29[[#This Row],[TOTAL]]</f>
        <v>0</v>
      </c>
      <c r="O124">
        <f>matriceresult__29[[#This Row],[Creation]]/matriceresult__29[[#This Row],[TOTAL]]</f>
        <v>1</v>
      </c>
      <c r="P124" s="15">
        <f>SUM(matriceresult__2910[[#This Row],[Use]:[Creation]])</f>
        <v>1</v>
      </c>
    </row>
    <row r="125" spans="1:16" x14ac:dyDescent="0.25">
      <c r="A125" s="4" t="s">
        <v>1159</v>
      </c>
      <c r="B125" s="6" t="s">
        <v>1027</v>
      </c>
      <c r="D125" s="1" t="s">
        <v>173</v>
      </c>
      <c r="E125">
        <v>3</v>
      </c>
      <c r="F125">
        <v>0</v>
      </c>
      <c r="G125">
        <v>5</v>
      </c>
      <c r="H125">
        <v>0</v>
      </c>
      <c r="I125" s="7">
        <f>SUM(matriceresult__29[[#This Row],[Use]:[Creation]])</f>
        <v>8</v>
      </c>
      <c r="K125" s="1" t="s">
        <v>173</v>
      </c>
      <c r="L125">
        <f>matriceresult__29[[#This Row],[Use]]/matriceresult__29[[#This Row],[TOTAL]]</f>
        <v>0.375</v>
      </c>
      <c r="M125">
        <f>matriceresult__29[[#This Row],[Compare]]/matriceresult__29[[#This Row],[TOTAL]]</f>
        <v>0</v>
      </c>
      <c r="N125">
        <f>matriceresult__29[[#This Row],[Background]]/matriceresult__29[[#This Row],[TOTAL]]</f>
        <v>0.625</v>
      </c>
      <c r="O125">
        <f>matriceresult__29[[#This Row],[Creation]]/matriceresult__29[[#This Row],[TOTAL]]</f>
        <v>0</v>
      </c>
      <c r="P125" s="15">
        <f>SUM(matriceresult__2910[[#This Row],[Use]:[Creation]])</f>
        <v>1</v>
      </c>
    </row>
    <row r="126" spans="1:16" x14ac:dyDescent="0.25">
      <c r="A126" s="3" t="s">
        <v>1159</v>
      </c>
      <c r="B126" s="13" t="s">
        <v>1027</v>
      </c>
      <c r="D126" s="1" t="s">
        <v>885</v>
      </c>
      <c r="E126">
        <v>0</v>
      </c>
      <c r="F126">
        <v>0</v>
      </c>
      <c r="G126">
        <v>0</v>
      </c>
      <c r="H126">
        <v>1</v>
      </c>
      <c r="I126" s="7">
        <f>SUM(matriceresult__29[[#This Row],[Use]:[Creation]])</f>
        <v>1</v>
      </c>
      <c r="K126" s="1" t="s">
        <v>885</v>
      </c>
      <c r="L126">
        <f>matriceresult__29[[#This Row],[Use]]/matriceresult__29[[#This Row],[TOTAL]]</f>
        <v>0</v>
      </c>
      <c r="M126">
        <f>matriceresult__29[[#This Row],[Compare]]/matriceresult__29[[#This Row],[TOTAL]]</f>
        <v>0</v>
      </c>
      <c r="N126">
        <f>matriceresult__29[[#This Row],[Background]]/matriceresult__29[[#This Row],[TOTAL]]</f>
        <v>0</v>
      </c>
      <c r="O126">
        <f>matriceresult__29[[#This Row],[Creation]]/matriceresult__29[[#This Row],[TOTAL]]</f>
        <v>1</v>
      </c>
      <c r="P126" s="15">
        <f>SUM(matriceresult__2910[[#This Row],[Use]:[Creation]])</f>
        <v>1</v>
      </c>
    </row>
    <row r="127" spans="1:16" x14ac:dyDescent="0.25">
      <c r="A127" s="4" t="s">
        <v>1159</v>
      </c>
      <c r="B127" s="6" t="s">
        <v>1027</v>
      </c>
      <c r="D127" s="1" t="s">
        <v>189</v>
      </c>
      <c r="E127">
        <v>2</v>
      </c>
      <c r="F127">
        <v>0</v>
      </c>
      <c r="G127">
        <v>2</v>
      </c>
      <c r="H127">
        <v>3</v>
      </c>
      <c r="I127" s="7">
        <f>SUM(matriceresult__29[[#This Row],[Use]:[Creation]])</f>
        <v>7</v>
      </c>
      <c r="K127" s="1" t="s">
        <v>189</v>
      </c>
      <c r="L127">
        <f>matriceresult__29[[#This Row],[Use]]/matriceresult__29[[#This Row],[TOTAL]]</f>
        <v>0.2857142857142857</v>
      </c>
      <c r="M127">
        <f>matriceresult__29[[#This Row],[Compare]]/matriceresult__29[[#This Row],[TOTAL]]</f>
        <v>0</v>
      </c>
      <c r="N127">
        <f>matriceresult__29[[#This Row],[Background]]/matriceresult__29[[#This Row],[TOTAL]]</f>
        <v>0.2857142857142857</v>
      </c>
      <c r="O127">
        <f>matriceresult__29[[#This Row],[Creation]]/matriceresult__29[[#This Row],[TOTAL]]</f>
        <v>0.42857142857142855</v>
      </c>
      <c r="P127" s="15">
        <f>SUM(matriceresult__2910[[#This Row],[Use]:[Creation]])</f>
        <v>1</v>
      </c>
    </row>
    <row r="128" spans="1:16" x14ac:dyDescent="0.25">
      <c r="A128" s="3" t="s">
        <v>1159</v>
      </c>
      <c r="B128" s="13" t="s">
        <v>1027</v>
      </c>
      <c r="D128" s="1" t="s">
        <v>698</v>
      </c>
      <c r="E128">
        <v>1</v>
      </c>
      <c r="F128">
        <v>0</v>
      </c>
      <c r="G128">
        <v>0</v>
      </c>
      <c r="H128">
        <v>1</v>
      </c>
      <c r="I128" s="7">
        <f>SUM(matriceresult__29[[#This Row],[Use]:[Creation]])</f>
        <v>2</v>
      </c>
      <c r="K128" s="1" t="s">
        <v>698</v>
      </c>
      <c r="L128">
        <f>matriceresult__29[[#This Row],[Use]]/matriceresult__29[[#This Row],[TOTAL]]</f>
        <v>0.5</v>
      </c>
      <c r="M128">
        <f>matriceresult__29[[#This Row],[Compare]]/matriceresult__29[[#This Row],[TOTAL]]</f>
        <v>0</v>
      </c>
      <c r="N128">
        <f>matriceresult__29[[#This Row],[Background]]/matriceresult__29[[#This Row],[TOTAL]]</f>
        <v>0</v>
      </c>
      <c r="O128">
        <f>matriceresult__29[[#This Row],[Creation]]/matriceresult__29[[#This Row],[TOTAL]]</f>
        <v>0.5</v>
      </c>
      <c r="P128" s="15">
        <f>SUM(matriceresult__2910[[#This Row],[Use]:[Creation]])</f>
        <v>1</v>
      </c>
    </row>
    <row r="129" spans="1:16" x14ac:dyDescent="0.25">
      <c r="A129" s="4" t="s">
        <v>829</v>
      </c>
      <c r="B129" s="6" t="s">
        <v>542</v>
      </c>
      <c r="D129" s="1" t="s">
        <v>889</v>
      </c>
      <c r="E129">
        <v>1</v>
      </c>
      <c r="F129">
        <v>0</v>
      </c>
      <c r="G129">
        <v>0</v>
      </c>
      <c r="H129">
        <v>1</v>
      </c>
      <c r="I129" s="7">
        <f>SUM(matriceresult__29[[#This Row],[Use]:[Creation]])</f>
        <v>2</v>
      </c>
      <c r="K129" s="1" t="s">
        <v>889</v>
      </c>
      <c r="L129">
        <f>matriceresult__29[[#This Row],[Use]]/matriceresult__29[[#This Row],[TOTAL]]</f>
        <v>0.5</v>
      </c>
      <c r="M129">
        <f>matriceresult__29[[#This Row],[Compare]]/matriceresult__29[[#This Row],[TOTAL]]</f>
        <v>0</v>
      </c>
      <c r="N129">
        <f>matriceresult__29[[#This Row],[Background]]/matriceresult__29[[#This Row],[TOTAL]]</f>
        <v>0</v>
      </c>
      <c r="O129">
        <f>matriceresult__29[[#This Row],[Creation]]/matriceresult__29[[#This Row],[TOTAL]]</f>
        <v>0.5</v>
      </c>
      <c r="P129" s="15">
        <f>SUM(matriceresult__2910[[#This Row],[Use]:[Creation]])</f>
        <v>1</v>
      </c>
    </row>
    <row r="130" spans="1:16" x14ac:dyDescent="0.25">
      <c r="A130" s="3" t="s">
        <v>829</v>
      </c>
      <c r="B130" s="13" t="s">
        <v>1027</v>
      </c>
      <c r="D130" s="1" t="s">
        <v>1685</v>
      </c>
      <c r="E130">
        <v>2</v>
      </c>
      <c r="F130">
        <v>0</v>
      </c>
      <c r="G130">
        <v>0</v>
      </c>
      <c r="H130">
        <v>0</v>
      </c>
      <c r="I130" s="7">
        <f>SUM(matriceresult__29[[#This Row],[Use]:[Creation]])</f>
        <v>2</v>
      </c>
      <c r="K130" s="1" t="s">
        <v>1685</v>
      </c>
      <c r="L130">
        <f>matriceresult__29[[#This Row],[Use]]/matriceresult__29[[#This Row],[TOTAL]]</f>
        <v>1</v>
      </c>
      <c r="M130">
        <f>matriceresult__29[[#This Row],[Compare]]/matriceresult__29[[#This Row],[TOTAL]]</f>
        <v>0</v>
      </c>
      <c r="N130">
        <f>matriceresult__29[[#This Row],[Background]]/matriceresult__29[[#This Row],[TOTAL]]</f>
        <v>0</v>
      </c>
      <c r="O130">
        <f>matriceresult__29[[#This Row],[Creation]]/matriceresult__29[[#This Row],[TOTAL]]</f>
        <v>0</v>
      </c>
      <c r="P130" s="15">
        <f>SUM(matriceresult__2910[[#This Row],[Use]:[Creation]])</f>
        <v>1</v>
      </c>
    </row>
    <row r="131" spans="1:16" x14ac:dyDescent="0.25">
      <c r="A131" s="4" t="s">
        <v>829</v>
      </c>
      <c r="B131" s="6" t="s">
        <v>1027</v>
      </c>
      <c r="D131" s="1" t="s">
        <v>1693</v>
      </c>
      <c r="E131">
        <v>1</v>
      </c>
      <c r="F131">
        <v>0</v>
      </c>
      <c r="G131">
        <v>0</v>
      </c>
      <c r="H131">
        <v>0</v>
      </c>
      <c r="I131" s="7">
        <f>SUM(matriceresult__29[[#This Row],[Use]:[Creation]])</f>
        <v>1</v>
      </c>
      <c r="K131" s="1" t="s">
        <v>1693</v>
      </c>
      <c r="L131">
        <f>matriceresult__29[[#This Row],[Use]]/matriceresult__29[[#This Row],[TOTAL]]</f>
        <v>1</v>
      </c>
      <c r="M131">
        <f>matriceresult__29[[#This Row],[Compare]]/matriceresult__29[[#This Row],[TOTAL]]</f>
        <v>0</v>
      </c>
      <c r="N131">
        <f>matriceresult__29[[#This Row],[Background]]/matriceresult__29[[#This Row],[TOTAL]]</f>
        <v>0</v>
      </c>
      <c r="O131">
        <f>matriceresult__29[[#This Row],[Creation]]/matriceresult__29[[#This Row],[TOTAL]]</f>
        <v>0</v>
      </c>
      <c r="P131" s="15">
        <f>SUM(matriceresult__2910[[#This Row],[Use]:[Creation]])</f>
        <v>1</v>
      </c>
    </row>
    <row r="132" spans="1:16" x14ac:dyDescent="0.25">
      <c r="A132" s="3" t="s">
        <v>829</v>
      </c>
      <c r="B132" s="13" t="s">
        <v>1027</v>
      </c>
      <c r="D132" s="1" t="s">
        <v>893</v>
      </c>
      <c r="E132">
        <v>2</v>
      </c>
      <c r="F132">
        <v>0</v>
      </c>
      <c r="G132">
        <v>0</v>
      </c>
      <c r="H132">
        <v>1</v>
      </c>
      <c r="I132" s="7">
        <f>SUM(matriceresult__29[[#This Row],[Use]:[Creation]])</f>
        <v>3</v>
      </c>
      <c r="K132" s="1" t="s">
        <v>893</v>
      </c>
      <c r="L132">
        <f>matriceresult__29[[#This Row],[Use]]/matriceresult__29[[#This Row],[TOTAL]]</f>
        <v>0.66666666666666663</v>
      </c>
      <c r="M132">
        <f>matriceresult__29[[#This Row],[Compare]]/matriceresult__29[[#This Row],[TOTAL]]</f>
        <v>0</v>
      </c>
      <c r="N132">
        <f>matriceresult__29[[#This Row],[Background]]/matriceresult__29[[#This Row],[TOTAL]]</f>
        <v>0</v>
      </c>
      <c r="O132">
        <f>matriceresult__29[[#This Row],[Creation]]/matriceresult__29[[#This Row],[TOTAL]]</f>
        <v>0.33333333333333331</v>
      </c>
      <c r="P132" s="15">
        <f>SUM(matriceresult__2910[[#This Row],[Use]:[Creation]])</f>
        <v>1</v>
      </c>
    </row>
    <row r="133" spans="1:16" x14ac:dyDescent="0.25">
      <c r="A133" s="4" t="s">
        <v>829</v>
      </c>
      <c r="B133" s="6" t="s">
        <v>1027</v>
      </c>
      <c r="D133" s="1" t="s">
        <v>701</v>
      </c>
      <c r="E133">
        <v>0</v>
      </c>
      <c r="F133">
        <v>0</v>
      </c>
      <c r="G133">
        <v>0</v>
      </c>
      <c r="H133">
        <v>1</v>
      </c>
      <c r="I133" s="7">
        <f>SUM(matriceresult__29[[#This Row],[Use]:[Creation]])</f>
        <v>1</v>
      </c>
      <c r="K133" s="1" t="s">
        <v>701</v>
      </c>
      <c r="L133">
        <f>matriceresult__29[[#This Row],[Use]]/matriceresult__29[[#This Row],[TOTAL]]</f>
        <v>0</v>
      </c>
      <c r="M133">
        <f>matriceresult__29[[#This Row],[Compare]]/matriceresult__29[[#This Row],[TOTAL]]</f>
        <v>0</v>
      </c>
      <c r="N133">
        <f>matriceresult__29[[#This Row],[Background]]/matriceresult__29[[#This Row],[TOTAL]]</f>
        <v>0</v>
      </c>
      <c r="O133">
        <f>matriceresult__29[[#This Row],[Creation]]/matriceresult__29[[#This Row],[TOTAL]]</f>
        <v>1</v>
      </c>
      <c r="P133" s="15">
        <f>SUM(matriceresult__2910[[#This Row],[Use]:[Creation]])</f>
        <v>1</v>
      </c>
    </row>
    <row r="134" spans="1:16" x14ac:dyDescent="0.25">
      <c r="A134" s="3" t="s">
        <v>829</v>
      </c>
      <c r="B134" s="13" t="s">
        <v>1027</v>
      </c>
      <c r="D134" s="1" t="s">
        <v>2541</v>
      </c>
      <c r="E134">
        <v>6</v>
      </c>
      <c r="F134">
        <v>0</v>
      </c>
      <c r="G134">
        <v>0</v>
      </c>
      <c r="H134">
        <v>0</v>
      </c>
      <c r="I134" s="7">
        <f>SUM(matriceresult__29[[#This Row],[Use]:[Creation]])</f>
        <v>6</v>
      </c>
      <c r="K134" s="1" t="s">
        <v>2541</v>
      </c>
      <c r="L134">
        <f>matriceresult__29[[#This Row],[Use]]/matriceresult__29[[#This Row],[TOTAL]]</f>
        <v>1</v>
      </c>
      <c r="M134">
        <f>matriceresult__29[[#This Row],[Compare]]/matriceresult__29[[#This Row],[TOTAL]]</f>
        <v>0</v>
      </c>
      <c r="N134">
        <f>matriceresult__29[[#This Row],[Background]]/matriceresult__29[[#This Row],[TOTAL]]</f>
        <v>0</v>
      </c>
      <c r="O134">
        <f>matriceresult__29[[#This Row],[Creation]]/matriceresult__29[[#This Row],[TOTAL]]</f>
        <v>0</v>
      </c>
      <c r="P134" s="15">
        <f>SUM(matriceresult__2910[[#This Row],[Use]:[Creation]])</f>
        <v>1</v>
      </c>
    </row>
    <row r="135" spans="1:16" x14ac:dyDescent="0.25">
      <c r="A135" s="4" t="s">
        <v>829</v>
      </c>
      <c r="B135" s="6" t="s">
        <v>1027</v>
      </c>
      <c r="D135" s="1" t="s">
        <v>2562</v>
      </c>
      <c r="E135">
        <v>2</v>
      </c>
      <c r="F135">
        <v>0</v>
      </c>
      <c r="G135">
        <v>0</v>
      </c>
      <c r="H135">
        <v>0</v>
      </c>
      <c r="I135" s="7">
        <f>SUM(matriceresult__29[[#This Row],[Use]:[Creation]])</f>
        <v>2</v>
      </c>
      <c r="K135" s="1" t="s">
        <v>2562</v>
      </c>
      <c r="L135">
        <f>matriceresult__29[[#This Row],[Use]]/matriceresult__29[[#This Row],[TOTAL]]</f>
        <v>1</v>
      </c>
      <c r="M135">
        <f>matriceresult__29[[#This Row],[Compare]]/matriceresult__29[[#This Row],[TOTAL]]</f>
        <v>0</v>
      </c>
      <c r="N135">
        <f>matriceresult__29[[#This Row],[Background]]/matriceresult__29[[#This Row],[TOTAL]]</f>
        <v>0</v>
      </c>
      <c r="O135">
        <f>matriceresult__29[[#This Row],[Creation]]/matriceresult__29[[#This Row],[TOTAL]]</f>
        <v>0</v>
      </c>
      <c r="P135" s="15">
        <f>SUM(matriceresult__2910[[#This Row],[Use]:[Creation]])</f>
        <v>1</v>
      </c>
    </row>
    <row r="136" spans="1:16" x14ac:dyDescent="0.25">
      <c r="A136" s="3" t="s">
        <v>569</v>
      </c>
      <c r="B136" s="13" t="s">
        <v>542</v>
      </c>
      <c r="D136" s="1" t="s">
        <v>705</v>
      </c>
      <c r="E136">
        <v>0</v>
      </c>
      <c r="F136">
        <v>0</v>
      </c>
      <c r="G136">
        <v>0</v>
      </c>
      <c r="H136">
        <v>3</v>
      </c>
      <c r="I136" s="7">
        <f>SUM(matriceresult__29[[#This Row],[Use]:[Creation]])</f>
        <v>3</v>
      </c>
      <c r="K136" s="1" t="s">
        <v>705</v>
      </c>
      <c r="L136">
        <f>matriceresult__29[[#This Row],[Use]]/matriceresult__29[[#This Row],[TOTAL]]</f>
        <v>0</v>
      </c>
      <c r="M136">
        <f>matriceresult__29[[#This Row],[Compare]]/matriceresult__29[[#This Row],[TOTAL]]</f>
        <v>0</v>
      </c>
      <c r="N136">
        <f>matriceresult__29[[#This Row],[Background]]/matriceresult__29[[#This Row],[TOTAL]]</f>
        <v>0</v>
      </c>
      <c r="O136">
        <f>matriceresult__29[[#This Row],[Creation]]/matriceresult__29[[#This Row],[TOTAL]]</f>
        <v>1</v>
      </c>
      <c r="P136" s="15">
        <f>SUM(matriceresult__2910[[#This Row],[Use]:[Creation]])</f>
        <v>1</v>
      </c>
    </row>
    <row r="137" spans="1:16" x14ac:dyDescent="0.25">
      <c r="A137" s="4" t="s">
        <v>833</v>
      </c>
      <c r="B137" s="6" t="s">
        <v>542</v>
      </c>
      <c r="D137" s="1" t="s">
        <v>195</v>
      </c>
      <c r="E137">
        <v>8</v>
      </c>
      <c r="F137">
        <v>0</v>
      </c>
      <c r="G137">
        <v>1</v>
      </c>
      <c r="H137">
        <v>0</v>
      </c>
      <c r="I137" s="7">
        <f>SUM(matriceresult__29[[#This Row],[Use]:[Creation]])</f>
        <v>9</v>
      </c>
      <c r="K137" s="1" t="s">
        <v>195</v>
      </c>
      <c r="L137">
        <f>matriceresult__29[[#This Row],[Use]]/matriceresult__29[[#This Row],[TOTAL]]</f>
        <v>0.88888888888888884</v>
      </c>
      <c r="M137">
        <f>matriceresult__29[[#This Row],[Compare]]/matriceresult__29[[#This Row],[TOTAL]]</f>
        <v>0</v>
      </c>
      <c r="N137">
        <f>matriceresult__29[[#This Row],[Background]]/matriceresult__29[[#This Row],[TOTAL]]</f>
        <v>0.1111111111111111</v>
      </c>
      <c r="O137">
        <f>matriceresult__29[[#This Row],[Creation]]/matriceresult__29[[#This Row],[TOTAL]]</f>
        <v>0</v>
      </c>
      <c r="P137" s="15">
        <f>SUM(matriceresult__2910[[#This Row],[Use]:[Creation]])</f>
        <v>1</v>
      </c>
    </row>
    <row r="138" spans="1:16" x14ac:dyDescent="0.25">
      <c r="A138" s="3" t="s">
        <v>833</v>
      </c>
      <c r="B138" s="13" t="s">
        <v>542</v>
      </c>
      <c r="D138" s="1" t="s">
        <v>1712</v>
      </c>
      <c r="E138">
        <v>1</v>
      </c>
      <c r="F138">
        <v>0</v>
      </c>
      <c r="G138">
        <v>0</v>
      </c>
      <c r="H138">
        <v>0</v>
      </c>
      <c r="I138" s="7">
        <f>SUM(matriceresult__29[[#This Row],[Use]:[Creation]])</f>
        <v>1</v>
      </c>
      <c r="K138" s="1" t="s">
        <v>1712</v>
      </c>
      <c r="L138">
        <f>matriceresult__29[[#This Row],[Use]]/matriceresult__29[[#This Row],[TOTAL]]</f>
        <v>1</v>
      </c>
      <c r="M138">
        <f>matriceresult__29[[#This Row],[Compare]]/matriceresult__29[[#This Row],[TOTAL]]</f>
        <v>0</v>
      </c>
      <c r="N138">
        <f>matriceresult__29[[#This Row],[Background]]/matriceresult__29[[#This Row],[TOTAL]]</f>
        <v>0</v>
      </c>
      <c r="O138">
        <f>matriceresult__29[[#This Row],[Creation]]/matriceresult__29[[#This Row],[TOTAL]]</f>
        <v>0</v>
      </c>
      <c r="P138" s="15">
        <f>SUM(matriceresult__2910[[#This Row],[Use]:[Creation]])</f>
        <v>1</v>
      </c>
    </row>
    <row r="139" spans="1:16" x14ac:dyDescent="0.25">
      <c r="A139" s="4" t="s">
        <v>833</v>
      </c>
      <c r="B139" s="6" t="s">
        <v>542</v>
      </c>
      <c r="D139" s="1" t="s">
        <v>2569</v>
      </c>
      <c r="E139">
        <v>6</v>
      </c>
      <c r="F139">
        <v>0</v>
      </c>
      <c r="G139">
        <v>0</v>
      </c>
      <c r="H139">
        <v>0</v>
      </c>
      <c r="I139" s="7">
        <f>SUM(matriceresult__29[[#This Row],[Use]:[Creation]])</f>
        <v>6</v>
      </c>
      <c r="K139" s="1" t="s">
        <v>2569</v>
      </c>
      <c r="L139">
        <f>matriceresult__29[[#This Row],[Use]]/matriceresult__29[[#This Row],[TOTAL]]</f>
        <v>1</v>
      </c>
      <c r="M139">
        <f>matriceresult__29[[#This Row],[Compare]]/matriceresult__29[[#This Row],[TOTAL]]</f>
        <v>0</v>
      </c>
      <c r="N139">
        <f>matriceresult__29[[#This Row],[Background]]/matriceresult__29[[#This Row],[TOTAL]]</f>
        <v>0</v>
      </c>
      <c r="O139">
        <f>matriceresult__29[[#This Row],[Creation]]/matriceresult__29[[#This Row],[TOTAL]]</f>
        <v>0</v>
      </c>
      <c r="P139" s="15">
        <f>SUM(matriceresult__2910[[#This Row],[Use]:[Creation]])</f>
        <v>1</v>
      </c>
    </row>
    <row r="140" spans="1:16" x14ac:dyDescent="0.25">
      <c r="A140" s="3" t="s">
        <v>382</v>
      </c>
      <c r="B140" s="13" t="s">
        <v>13</v>
      </c>
      <c r="D140" s="1" t="s">
        <v>201</v>
      </c>
      <c r="E140">
        <v>0</v>
      </c>
      <c r="F140">
        <v>0</v>
      </c>
      <c r="G140">
        <v>1</v>
      </c>
      <c r="H140">
        <v>0</v>
      </c>
      <c r="I140" s="7">
        <f>SUM(matriceresult__29[[#This Row],[Use]:[Creation]])</f>
        <v>1</v>
      </c>
      <c r="K140" s="1" t="s">
        <v>201</v>
      </c>
      <c r="L140">
        <f>matriceresult__29[[#This Row],[Use]]/matriceresult__29[[#This Row],[TOTAL]]</f>
        <v>0</v>
      </c>
      <c r="M140">
        <f>matriceresult__29[[#This Row],[Compare]]/matriceresult__29[[#This Row],[TOTAL]]</f>
        <v>0</v>
      </c>
      <c r="N140">
        <f>matriceresult__29[[#This Row],[Background]]/matriceresult__29[[#This Row],[TOTAL]]</f>
        <v>1</v>
      </c>
      <c r="O140">
        <f>matriceresult__29[[#This Row],[Creation]]/matriceresult__29[[#This Row],[TOTAL]]</f>
        <v>0</v>
      </c>
      <c r="P140" s="15">
        <f>SUM(matriceresult__2910[[#This Row],[Use]:[Creation]])</f>
        <v>1</v>
      </c>
    </row>
    <row r="141" spans="1:16" x14ac:dyDescent="0.25">
      <c r="A141" s="4" t="s">
        <v>382</v>
      </c>
      <c r="B141" s="6" t="s">
        <v>13</v>
      </c>
      <c r="D141" s="1" t="s">
        <v>711</v>
      </c>
      <c r="E141">
        <v>0</v>
      </c>
      <c r="F141">
        <v>0</v>
      </c>
      <c r="G141">
        <v>0</v>
      </c>
      <c r="H141">
        <v>1</v>
      </c>
      <c r="I141" s="7">
        <f>SUM(matriceresult__29[[#This Row],[Use]:[Creation]])</f>
        <v>1</v>
      </c>
      <c r="K141" s="1" t="s">
        <v>711</v>
      </c>
      <c r="L141">
        <f>matriceresult__29[[#This Row],[Use]]/matriceresult__29[[#This Row],[TOTAL]]</f>
        <v>0</v>
      </c>
      <c r="M141">
        <f>matriceresult__29[[#This Row],[Compare]]/matriceresult__29[[#This Row],[TOTAL]]</f>
        <v>0</v>
      </c>
      <c r="N141">
        <f>matriceresult__29[[#This Row],[Background]]/matriceresult__29[[#This Row],[TOTAL]]</f>
        <v>0</v>
      </c>
      <c r="O141">
        <f>matriceresult__29[[#This Row],[Creation]]/matriceresult__29[[#This Row],[TOTAL]]</f>
        <v>1</v>
      </c>
      <c r="P141" s="15">
        <f>SUM(matriceresult__2910[[#This Row],[Use]:[Creation]])</f>
        <v>1</v>
      </c>
    </row>
    <row r="142" spans="1:16" x14ac:dyDescent="0.25">
      <c r="A142" s="3" t="s">
        <v>382</v>
      </c>
      <c r="B142" s="13" t="s">
        <v>13</v>
      </c>
      <c r="D142" s="1" t="s">
        <v>1717</v>
      </c>
      <c r="E142">
        <v>2</v>
      </c>
      <c r="F142">
        <v>0</v>
      </c>
      <c r="G142">
        <v>0</v>
      </c>
      <c r="H142">
        <v>0</v>
      </c>
      <c r="I142" s="7">
        <f>SUM(matriceresult__29[[#This Row],[Use]:[Creation]])</f>
        <v>2</v>
      </c>
      <c r="K142" s="1" t="s">
        <v>1717</v>
      </c>
      <c r="L142">
        <f>matriceresult__29[[#This Row],[Use]]/matriceresult__29[[#This Row],[TOTAL]]</f>
        <v>1</v>
      </c>
      <c r="M142">
        <f>matriceresult__29[[#This Row],[Compare]]/matriceresult__29[[#This Row],[TOTAL]]</f>
        <v>0</v>
      </c>
      <c r="N142">
        <f>matriceresult__29[[#This Row],[Background]]/matriceresult__29[[#This Row],[TOTAL]]</f>
        <v>0</v>
      </c>
      <c r="O142">
        <f>matriceresult__29[[#This Row],[Creation]]/matriceresult__29[[#This Row],[TOTAL]]</f>
        <v>0</v>
      </c>
      <c r="P142" s="15">
        <f>SUM(matriceresult__2910[[#This Row],[Use]:[Creation]])</f>
        <v>1</v>
      </c>
    </row>
    <row r="143" spans="1:16" x14ac:dyDescent="0.25">
      <c r="A143" s="4" t="s">
        <v>382</v>
      </c>
      <c r="B143" s="6" t="s">
        <v>13</v>
      </c>
      <c r="D143" s="1" t="s">
        <v>2578</v>
      </c>
      <c r="E143">
        <v>1</v>
      </c>
      <c r="F143">
        <v>0</v>
      </c>
      <c r="G143">
        <v>0</v>
      </c>
      <c r="H143">
        <v>0</v>
      </c>
      <c r="I143" s="7">
        <f>SUM(matriceresult__29[[#This Row],[Use]:[Creation]])</f>
        <v>1</v>
      </c>
      <c r="K143" s="1" t="s">
        <v>2578</v>
      </c>
      <c r="L143">
        <f>matriceresult__29[[#This Row],[Use]]/matriceresult__29[[#This Row],[TOTAL]]</f>
        <v>1</v>
      </c>
      <c r="M143">
        <f>matriceresult__29[[#This Row],[Compare]]/matriceresult__29[[#This Row],[TOTAL]]</f>
        <v>0</v>
      </c>
      <c r="N143">
        <f>matriceresult__29[[#This Row],[Background]]/matriceresult__29[[#This Row],[TOTAL]]</f>
        <v>0</v>
      </c>
      <c r="O143">
        <f>matriceresult__29[[#This Row],[Creation]]/matriceresult__29[[#This Row],[TOTAL]]</f>
        <v>0</v>
      </c>
      <c r="P143" s="15">
        <f>SUM(matriceresult__2910[[#This Row],[Use]:[Creation]])</f>
        <v>1</v>
      </c>
    </row>
    <row r="144" spans="1:16" x14ac:dyDescent="0.25">
      <c r="A144" s="3" t="s">
        <v>382</v>
      </c>
      <c r="B144" s="13" t="s">
        <v>13</v>
      </c>
      <c r="D144" s="1" t="s">
        <v>472</v>
      </c>
      <c r="E144">
        <v>0</v>
      </c>
      <c r="F144">
        <v>0</v>
      </c>
      <c r="G144">
        <v>1</v>
      </c>
      <c r="H144">
        <v>0</v>
      </c>
      <c r="I144" s="7">
        <f>SUM(matriceresult__29[[#This Row],[Use]:[Creation]])</f>
        <v>1</v>
      </c>
      <c r="K144" s="1" t="s">
        <v>472</v>
      </c>
      <c r="L144">
        <f>matriceresult__29[[#This Row],[Use]]/matriceresult__29[[#This Row],[TOTAL]]</f>
        <v>0</v>
      </c>
      <c r="M144">
        <f>matriceresult__29[[#This Row],[Compare]]/matriceresult__29[[#This Row],[TOTAL]]</f>
        <v>0</v>
      </c>
      <c r="N144">
        <f>matriceresult__29[[#This Row],[Background]]/matriceresult__29[[#This Row],[TOTAL]]</f>
        <v>1</v>
      </c>
      <c r="O144">
        <f>matriceresult__29[[#This Row],[Creation]]/matriceresult__29[[#This Row],[TOTAL]]</f>
        <v>0</v>
      </c>
      <c r="P144" s="15">
        <f>SUM(matriceresult__2910[[#This Row],[Use]:[Creation]])</f>
        <v>1</v>
      </c>
    </row>
    <row r="145" spans="1:16" x14ac:dyDescent="0.25">
      <c r="A145" s="4" t="s">
        <v>382</v>
      </c>
      <c r="B145" s="6" t="s">
        <v>1027</v>
      </c>
      <c r="D145" s="1" t="s">
        <v>1723</v>
      </c>
      <c r="E145">
        <v>2</v>
      </c>
      <c r="F145">
        <v>0</v>
      </c>
      <c r="G145">
        <v>0</v>
      </c>
      <c r="H145">
        <v>0</v>
      </c>
      <c r="I145" s="7">
        <f>SUM(matriceresult__29[[#This Row],[Use]:[Creation]])</f>
        <v>2</v>
      </c>
      <c r="K145" s="1" t="s">
        <v>1723</v>
      </c>
      <c r="L145">
        <f>matriceresult__29[[#This Row],[Use]]/matriceresult__29[[#This Row],[TOTAL]]</f>
        <v>1</v>
      </c>
      <c r="M145">
        <f>matriceresult__29[[#This Row],[Compare]]/matriceresult__29[[#This Row],[TOTAL]]</f>
        <v>0</v>
      </c>
      <c r="N145">
        <f>matriceresult__29[[#This Row],[Background]]/matriceresult__29[[#This Row],[TOTAL]]</f>
        <v>0</v>
      </c>
      <c r="O145">
        <f>matriceresult__29[[#This Row],[Creation]]/matriceresult__29[[#This Row],[TOTAL]]</f>
        <v>0</v>
      </c>
      <c r="P145" s="15">
        <f>SUM(matriceresult__2910[[#This Row],[Use]:[Creation]])</f>
        <v>1</v>
      </c>
    </row>
    <row r="146" spans="1:16" x14ac:dyDescent="0.25">
      <c r="A146" s="3" t="s">
        <v>382</v>
      </c>
      <c r="B146" s="13" t="s">
        <v>1027</v>
      </c>
      <c r="D146" s="1" t="s">
        <v>2583</v>
      </c>
      <c r="E146">
        <v>1</v>
      </c>
      <c r="F146">
        <v>0</v>
      </c>
      <c r="G146">
        <v>0</v>
      </c>
      <c r="H146">
        <v>0</v>
      </c>
      <c r="I146" s="7">
        <f>SUM(matriceresult__29[[#This Row],[Use]:[Creation]])</f>
        <v>1</v>
      </c>
      <c r="K146" s="1" t="s">
        <v>2583</v>
      </c>
      <c r="L146">
        <f>matriceresult__29[[#This Row],[Use]]/matriceresult__29[[#This Row],[TOTAL]]</f>
        <v>1</v>
      </c>
      <c r="M146">
        <f>matriceresult__29[[#This Row],[Compare]]/matriceresult__29[[#This Row],[TOTAL]]</f>
        <v>0</v>
      </c>
      <c r="N146">
        <f>matriceresult__29[[#This Row],[Background]]/matriceresult__29[[#This Row],[TOTAL]]</f>
        <v>0</v>
      </c>
      <c r="O146">
        <f>matriceresult__29[[#This Row],[Creation]]/matriceresult__29[[#This Row],[TOTAL]]</f>
        <v>0</v>
      </c>
      <c r="P146" s="15">
        <f>SUM(matriceresult__2910[[#This Row],[Use]:[Creation]])</f>
        <v>1</v>
      </c>
    </row>
    <row r="147" spans="1:16" x14ac:dyDescent="0.25">
      <c r="A147" s="4" t="s">
        <v>73</v>
      </c>
      <c r="B147" s="6" t="s">
        <v>13</v>
      </c>
      <c r="D147" s="1" t="s">
        <v>898</v>
      </c>
      <c r="E147">
        <v>0</v>
      </c>
      <c r="F147">
        <v>0</v>
      </c>
      <c r="G147">
        <v>0</v>
      </c>
      <c r="H147">
        <v>2</v>
      </c>
      <c r="I147" s="7">
        <f>SUM(matriceresult__29[[#This Row],[Use]:[Creation]])</f>
        <v>2</v>
      </c>
      <c r="K147" s="1" t="s">
        <v>898</v>
      </c>
      <c r="L147">
        <f>matriceresult__29[[#This Row],[Use]]/matriceresult__29[[#This Row],[TOTAL]]</f>
        <v>0</v>
      </c>
      <c r="M147">
        <f>matriceresult__29[[#This Row],[Compare]]/matriceresult__29[[#This Row],[TOTAL]]</f>
        <v>0</v>
      </c>
      <c r="N147">
        <f>matriceresult__29[[#This Row],[Background]]/matriceresult__29[[#This Row],[TOTAL]]</f>
        <v>0</v>
      </c>
      <c r="O147">
        <f>matriceresult__29[[#This Row],[Creation]]/matriceresult__29[[#This Row],[TOTAL]]</f>
        <v>1</v>
      </c>
      <c r="P147" s="15">
        <f>SUM(matriceresult__2910[[#This Row],[Use]:[Creation]])</f>
        <v>1</v>
      </c>
    </row>
    <row r="148" spans="1:16" x14ac:dyDescent="0.25">
      <c r="A148" s="3" t="s">
        <v>73</v>
      </c>
      <c r="B148" s="13" t="s">
        <v>13</v>
      </c>
      <c r="D148" s="1" t="s">
        <v>2588</v>
      </c>
      <c r="E148">
        <v>6</v>
      </c>
      <c r="F148">
        <v>0</v>
      </c>
      <c r="G148">
        <v>0</v>
      </c>
      <c r="H148">
        <v>0</v>
      </c>
      <c r="I148" s="7">
        <f>SUM(matriceresult__29[[#This Row],[Use]:[Creation]])</f>
        <v>6</v>
      </c>
      <c r="K148" s="1" t="s">
        <v>2588</v>
      </c>
      <c r="L148">
        <f>matriceresult__29[[#This Row],[Use]]/matriceresult__29[[#This Row],[TOTAL]]</f>
        <v>1</v>
      </c>
      <c r="M148">
        <f>matriceresult__29[[#This Row],[Compare]]/matriceresult__29[[#This Row],[TOTAL]]</f>
        <v>0</v>
      </c>
      <c r="N148">
        <f>matriceresult__29[[#This Row],[Background]]/matriceresult__29[[#This Row],[TOTAL]]</f>
        <v>0</v>
      </c>
      <c r="O148">
        <f>matriceresult__29[[#This Row],[Creation]]/matriceresult__29[[#This Row],[TOTAL]]</f>
        <v>0</v>
      </c>
      <c r="P148" s="15">
        <f>SUM(matriceresult__2910[[#This Row],[Use]:[Creation]])</f>
        <v>1</v>
      </c>
    </row>
    <row r="149" spans="1:16" x14ac:dyDescent="0.25">
      <c r="A149" s="4" t="s">
        <v>73</v>
      </c>
      <c r="B149" s="6" t="s">
        <v>1027</v>
      </c>
      <c r="D149" s="1" t="s">
        <v>2598</v>
      </c>
      <c r="E149">
        <v>1</v>
      </c>
      <c r="F149">
        <v>0</v>
      </c>
      <c r="G149">
        <v>0</v>
      </c>
      <c r="H149">
        <v>0</v>
      </c>
      <c r="I149" s="7">
        <f>SUM(matriceresult__29[[#This Row],[Use]:[Creation]])</f>
        <v>1</v>
      </c>
      <c r="K149" s="1" t="s">
        <v>2598</v>
      </c>
      <c r="L149">
        <f>matriceresult__29[[#This Row],[Use]]/matriceresult__29[[#This Row],[TOTAL]]</f>
        <v>1</v>
      </c>
      <c r="M149">
        <f>matriceresult__29[[#This Row],[Compare]]/matriceresult__29[[#This Row],[TOTAL]]</f>
        <v>0</v>
      </c>
      <c r="N149">
        <f>matriceresult__29[[#This Row],[Background]]/matriceresult__29[[#This Row],[TOTAL]]</f>
        <v>0</v>
      </c>
      <c r="O149">
        <f>matriceresult__29[[#This Row],[Creation]]/matriceresult__29[[#This Row],[TOTAL]]</f>
        <v>0</v>
      </c>
      <c r="P149" s="15">
        <f>SUM(matriceresult__2910[[#This Row],[Use]:[Creation]])</f>
        <v>1</v>
      </c>
    </row>
    <row r="150" spans="1:16" x14ac:dyDescent="0.25">
      <c r="A150" s="3" t="s">
        <v>73</v>
      </c>
      <c r="B150" s="13" t="s">
        <v>1027</v>
      </c>
      <c r="D150" s="1" t="s">
        <v>205</v>
      </c>
      <c r="E150">
        <v>0</v>
      </c>
      <c r="F150">
        <v>0</v>
      </c>
      <c r="G150">
        <v>1</v>
      </c>
      <c r="H150">
        <v>0</v>
      </c>
      <c r="I150" s="7">
        <f>SUM(matriceresult__29[[#This Row],[Use]:[Creation]])</f>
        <v>1</v>
      </c>
      <c r="K150" s="1" t="s">
        <v>205</v>
      </c>
      <c r="L150">
        <f>matriceresult__29[[#This Row],[Use]]/matriceresult__29[[#This Row],[TOTAL]]</f>
        <v>0</v>
      </c>
      <c r="M150">
        <f>matriceresult__29[[#This Row],[Compare]]/matriceresult__29[[#This Row],[TOTAL]]</f>
        <v>0</v>
      </c>
      <c r="N150">
        <f>matriceresult__29[[#This Row],[Background]]/matriceresult__29[[#This Row],[TOTAL]]</f>
        <v>1</v>
      </c>
      <c r="O150">
        <f>matriceresult__29[[#This Row],[Creation]]/matriceresult__29[[#This Row],[TOTAL]]</f>
        <v>0</v>
      </c>
      <c r="P150" s="15">
        <f>SUM(matriceresult__2910[[#This Row],[Use]:[Creation]])</f>
        <v>1</v>
      </c>
    </row>
    <row r="151" spans="1:16" x14ac:dyDescent="0.25">
      <c r="A151" s="4" t="s">
        <v>73</v>
      </c>
      <c r="B151" s="6" t="s">
        <v>1027</v>
      </c>
      <c r="D151" s="1" t="s">
        <v>1729</v>
      </c>
      <c r="E151">
        <v>2</v>
      </c>
      <c r="F151">
        <v>0</v>
      </c>
      <c r="G151">
        <v>0</v>
      </c>
      <c r="H151">
        <v>0</v>
      </c>
      <c r="I151" s="7">
        <f>SUM(matriceresult__29[[#This Row],[Use]:[Creation]])</f>
        <v>2</v>
      </c>
      <c r="K151" s="1" t="s">
        <v>1729</v>
      </c>
      <c r="L151">
        <f>matriceresult__29[[#This Row],[Use]]/matriceresult__29[[#This Row],[TOTAL]]</f>
        <v>1</v>
      </c>
      <c r="M151">
        <f>matriceresult__29[[#This Row],[Compare]]/matriceresult__29[[#This Row],[TOTAL]]</f>
        <v>0</v>
      </c>
      <c r="N151">
        <f>matriceresult__29[[#This Row],[Background]]/matriceresult__29[[#This Row],[TOTAL]]</f>
        <v>0</v>
      </c>
      <c r="O151">
        <f>matriceresult__29[[#This Row],[Creation]]/matriceresult__29[[#This Row],[TOTAL]]</f>
        <v>0</v>
      </c>
      <c r="P151" s="15">
        <f>SUM(matriceresult__2910[[#This Row],[Use]:[Creation]])</f>
        <v>1</v>
      </c>
    </row>
    <row r="152" spans="1:16" x14ac:dyDescent="0.25">
      <c r="A152" s="3" t="s">
        <v>1177</v>
      </c>
      <c r="B152" s="13" t="s">
        <v>1027</v>
      </c>
      <c r="D152" s="1" t="s">
        <v>2602</v>
      </c>
      <c r="E152">
        <v>2</v>
      </c>
      <c r="F152">
        <v>0</v>
      </c>
      <c r="G152">
        <v>0</v>
      </c>
      <c r="H152">
        <v>0</v>
      </c>
      <c r="I152" s="7">
        <f>SUM(matriceresult__29[[#This Row],[Use]:[Creation]])</f>
        <v>2</v>
      </c>
      <c r="K152" s="1" t="s">
        <v>2602</v>
      </c>
      <c r="L152">
        <f>matriceresult__29[[#This Row],[Use]]/matriceresult__29[[#This Row],[TOTAL]]</f>
        <v>1</v>
      </c>
      <c r="M152">
        <f>matriceresult__29[[#This Row],[Compare]]/matriceresult__29[[#This Row],[TOTAL]]</f>
        <v>0</v>
      </c>
      <c r="N152">
        <f>matriceresult__29[[#This Row],[Background]]/matriceresult__29[[#This Row],[TOTAL]]</f>
        <v>0</v>
      </c>
      <c r="O152">
        <f>matriceresult__29[[#This Row],[Creation]]/matriceresult__29[[#This Row],[TOTAL]]</f>
        <v>0</v>
      </c>
      <c r="P152" s="15">
        <f>SUM(matriceresult__2910[[#This Row],[Use]:[Creation]])</f>
        <v>1</v>
      </c>
    </row>
    <row r="153" spans="1:16" x14ac:dyDescent="0.25">
      <c r="A153" s="4" t="s">
        <v>1177</v>
      </c>
      <c r="B153" s="6" t="s">
        <v>1027</v>
      </c>
      <c r="D153" s="1" t="s">
        <v>906</v>
      </c>
      <c r="E153">
        <v>0</v>
      </c>
      <c r="F153">
        <v>0</v>
      </c>
      <c r="G153">
        <v>0</v>
      </c>
      <c r="H153">
        <v>1</v>
      </c>
      <c r="I153" s="7">
        <f>SUM(matriceresult__29[[#This Row],[Use]:[Creation]])</f>
        <v>1</v>
      </c>
      <c r="K153" s="1" t="s">
        <v>906</v>
      </c>
      <c r="L153">
        <f>matriceresult__29[[#This Row],[Use]]/matriceresult__29[[#This Row],[TOTAL]]</f>
        <v>0</v>
      </c>
      <c r="M153">
        <f>matriceresult__29[[#This Row],[Compare]]/matriceresult__29[[#This Row],[TOTAL]]</f>
        <v>0</v>
      </c>
      <c r="N153">
        <f>matriceresult__29[[#This Row],[Background]]/matriceresult__29[[#This Row],[TOTAL]]</f>
        <v>0</v>
      </c>
      <c r="O153">
        <f>matriceresult__29[[#This Row],[Creation]]/matriceresult__29[[#This Row],[TOTAL]]</f>
        <v>1</v>
      </c>
      <c r="P153" s="15">
        <f>SUM(matriceresult__2910[[#This Row],[Use]:[Creation]])</f>
        <v>1</v>
      </c>
    </row>
    <row r="154" spans="1:16" x14ac:dyDescent="0.25">
      <c r="A154" s="3" t="s">
        <v>1177</v>
      </c>
      <c r="B154" s="13" t="s">
        <v>1027</v>
      </c>
      <c r="D154" s="1" t="s">
        <v>1735</v>
      </c>
      <c r="E154">
        <v>6</v>
      </c>
      <c r="F154">
        <v>0</v>
      </c>
      <c r="G154">
        <v>0</v>
      </c>
      <c r="H154">
        <v>0</v>
      </c>
      <c r="I154" s="7">
        <f>SUM(matriceresult__29[[#This Row],[Use]:[Creation]])</f>
        <v>6</v>
      </c>
      <c r="K154" s="1" t="s">
        <v>1735</v>
      </c>
      <c r="L154">
        <f>matriceresult__29[[#This Row],[Use]]/matriceresult__29[[#This Row],[TOTAL]]</f>
        <v>1</v>
      </c>
      <c r="M154">
        <f>matriceresult__29[[#This Row],[Compare]]/matriceresult__29[[#This Row],[TOTAL]]</f>
        <v>0</v>
      </c>
      <c r="N154">
        <f>matriceresult__29[[#This Row],[Background]]/matriceresult__29[[#This Row],[TOTAL]]</f>
        <v>0</v>
      </c>
      <c r="O154">
        <f>matriceresult__29[[#This Row],[Creation]]/matriceresult__29[[#This Row],[TOTAL]]</f>
        <v>0</v>
      </c>
      <c r="P154" s="15">
        <f>SUM(matriceresult__2910[[#This Row],[Use]:[Creation]])</f>
        <v>1</v>
      </c>
    </row>
    <row r="155" spans="1:16" x14ac:dyDescent="0.25">
      <c r="A155" s="4" t="s">
        <v>1186</v>
      </c>
      <c r="B155" s="6" t="s">
        <v>1027</v>
      </c>
      <c r="D155" s="1" t="s">
        <v>2608</v>
      </c>
      <c r="E155">
        <v>7</v>
      </c>
      <c r="F155">
        <v>0</v>
      </c>
      <c r="G155">
        <v>0</v>
      </c>
      <c r="H155">
        <v>0</v>
      </c>
      <c r="I155" s="7">
        <f>SUM(matriceresult__29[[#This Row],[Use]:[Creation]])</f>
        <v>7</v>
      </c>
      <c r="K155" s="1" t="s">
        <v>2608</v>
      </c>
      <c r="L155">
        <f>matriceresult__29[[#This Row],[Use]]/matriceresult__29[[#This Row],[TOTAL]]</f>
        <v>1</v>
      </c>
      <c r="M155">
        <f>matriceresult__29[[#This Row],[Compare]]/matriceresult__29[[#This Row],[TOTAL]]</f>
        <v>0</v>
      </c>
      <c r="N155">
        <f>matriceresult__29[[#This Row],[Background]]/matriceresult__29[[#This Row],[TOTAL]]</f>
        <v>0</v>
      </c>
      <c r="O155">
        <f>matriceresult__29[[#This Row],[Creation]]/matriceresult__29[[#This Row],[TOTAL]]</f>
        <v>0</v>
      </c>
      <c r="P155" s="15">
        <f>SUM(matriceresult__2910[[#This Row],[Use]:[Creation]])</f>
        <v>1</v>
      </c>
    </row>
    <row r="156" spans="1:16" x14ac:dyDescent="0.25">
      <c r="A156" s="3" t="s">
        <v>1186</v>
      </c>
      <c r="B156" s="13" t="s">
        <v>1027</v>
      </c>
      <c r="D156" s="1" t="s">
        <v>1750</v>
      </c>
      <c r="E156">
        <v>1</v>
      </c>
      <c r="F156">
        <v>0</v>
      </c>
      <c r="G156">
        <v>0</v>
      </c>
      <c r="H156">
        <v>0</v>
      </c>
      <c r="I156" s="7">
        <f>SUM(matriceresult__29[[#This Row],[Use]:[Creation]])</f>
        <v>1</v>
      </c>
      <c r="K156" s="1" t="s">
        <v>1750</v>
      </c>
      <c r="L156">
        <f>matriceresult__29[[#This Row],[Use]]/matriceresult__29[[#This Row],[TOTAL]]</f>
        <v>1</v>
      </c>
      <c r="M156">
        <f>matriceresult__29[[#This Row],[Compare]]/matriceresult__29[[#This Row],[TOTAL]]</f>
        <v>0</v>
      </c>
      <c r="N156">
        <f>matriceresult__29[[#This Row],[Background]]/matriceresult__29[[#This Row],[TOTAL]]</f>
        <v>0</v>
      </c>
      <c r="O156">
        <f>matriceresult__29[[#This Row],[Creation]]/matriceresult__29[[#This Row],[TOTAL]]</f>
        <v>0</v>
      </c>
      <c r="P156" s="15">
        <f>SUM(matriceresult__2910[[#This Row],[Use]:[Creation]])</f>
        <v>1</v>
      </c>
    </row>
    <row r="157" spans="1:16" x14ac:dyDescent="0.25">
      <c r="A157" s="4" t="s">
        <v>1186</v>
      </c>
      <c r="B157" s="6" t="s">
        <v>1027</v>
      </c>
      <c r="D157" s="1" t="s">
        <v>1755</v>
      </c>
      <c r="E157">
        <v>3</v>
      </c>
      <c r="F157">
        <v>0</v>
      </c>
      <c r="G157">
        <v>0</v>
      </c>
      <c r="H157">
        <v>0</v>
      </c>
      <c r="I157" s="7">
        <f>SUM(matriceresult__29[[#This Row],[Use]:[Creation]])</f>
        <v>3</v>
      </c>
      <c r="K157" s="1" t="s">
        <v>1755</v>
      </c>
      <c r="L157">
        <f>matriceresult__29[[#This Row],[Use]]/matriceresult__29[[#This Row],[TOTAL]]</f>
        <v>1</v>
      </c>
      <c r="M157">
        <f>matriceresult__29[[#This Row],[Compare]]/matriceresult__29[[#This Row],[TOTAL]]</f>
        <v>0</v>
      </c>
      <c r="N157">
        <f>matriceresult__29[[#This Row],[Background]]/matriceresult__29[[#This Row],[TOTAL]]</f>
        <v>0</v>
      </c>
      <c r="O157">
        <f>matriceresult__29[[#This Row],[Creation]]/matriceresult__29[[#This Row],[TOTAL]]</f>
        <v>0</v>
      </c>
      <c r="P157" s="15">
        <f>SUM(matriceresult__2910[[#This Row],[Use]:[Creation]])</f>
        <v>1</v>
      </c>
    </row>
    <row r="158" spans="1:16" x14ac:dyDescent="0.25">
      <c r="A158" s="3" t="s">
        <v>1186</v>
      </c>
      <c r="B158" s="13" t="s">
        <v>1027</v>
      </c>
      <c r="D158" s="1" t="s">
        <v>2620</v>
      </c>
      <c r="E158">
        <v>6</v>
      </c>
      <c r="F158">
        <v>0</v>
      </c>
      <c r="G158">
        <v>0</v>
      </c>
      <c r="H158">
        <v>0</v>
      </c>
      <c r="I158" s="7">
        <f>SUM(matriceresult__29[[#This Row],[Use]:[Creation]])</f>
        <v>6</v>
      </c>
      <c r="K158" s="1" t="s">
        <v>2620</v>
      </c>
      <c r="L158">
        <f>matriceresult__29[[#This Row],[Use]]/matriceresult__29[[#This Row],[TOTAL]]</f>
        <v>1</v>
      </c>
      <c r="M158">
        <f>matriceresult__29[[#This Row],[Compare]]/matriceresult__29[[#This Row],[TOTAL]]</f>
        <v>0</v>
      </c>
      <c r="N158">
        <f>matriceresult__29[[#This Row],[Background]]/matriceresult__29[[#This Row],[TOTAL]]</f>
        <v>0</v>
      </c>
      <c r="O158">
        <f>matriceresult__29[[#This Row],[Creation]]/matriceresult__29[[#This Row],[TOTAL]]</f>
        <v>0</v>
      </c>
      <c r="P158" s="15">
        <f>SUM(matriceresult__2910[[#This Row],[Use]:[Creation]])</f>
        <v>1</v>
      </c>
    </row>
    <row r="159" spans="1:16" x14ac:dyDescent="0.25">
      <c r="A159" s="4" t="s">
        <v>573</v>
      </c>
      <c r="B159" s="6" t="s">
        <v>542</v>
      </c>
      <c r="D159" s="1" t="s">
        <v>1767</v>
      </c>
      <c r="E159">
        <v>3</v>
      </c>
      <c r="F159">
        <v>0</v>
      </c>
      <c r="G159">
        <v>0</v>
      </c>
      <c r="H159">
        <v>0</v>
      </c>
      <c r="I159" s="7">
        <f>SUM(matriceresult__29[[#This Row],[Use]:[Creation]])</f>
        <v>3</v>
      </c>
      <c r="K159" s="1" t="s">
        <v>1767</v>
      </c>
      <c r="L159">
        <f>matriceresult__29[[#This Row],[Use]]/matriceresult__29[[#This Row],[TOTAL]]</f>
        <v>1</v>
      </c>
      <c r="M159">
        <f>matriceresult__29[[#This Row],[Compare]]/matriceresult__29[[#This Row],[TOTAL]]</f>
        <v>0</v>
      </c>
      <c r="N159">
        <f>matriceresult__29[[#This Row],[Background]]/matriceresult__29[[#This Row],[TOTAL]]</f>
        <v>0</v>
      </c>
      <c r="O159">
        <f>matriceresult__29[[#This Row],[Creation]]/matriceresult__29[[#This Row],[TOTAL]]</f>
        <v>0</v>
      </c>
      <c r="P159" s="15">
        <f>SUM(matriceresult__2910[[#This Row],[Use]:[Creation]])</f>
        <v>1</v>
      </c>
    </row>
    <row r="160" spans="1:16" x14ac:dyDescent="0.25">
      <c r="A160" s="3" t="s">
        <v>577</v>
      </c>
      <c r="B160" s="13" t="s">
        <v>542</v>
      </c>
      <c r="D160" s="1" t="s">
        <v>2632</v>
      </c>
      <c r="E160">
        <v>1</v>
      </c>
      <c r="F160">
        <v>0</v>
      </c>
      <c r="G160">
        <v>0</v>
      </c>
      <c r="H160">
        <v>0</v>
      </c>
      <c r="I160" s="7">
        <f>SUM(matriceresult__29[[#This Row],[Use]:[Creation]])</f>
        <v>1</v>
      </c>
      <c r="K160" s="1" t="s">
        <v>2632</v>
      </c>
      <c r="L160">
        <f>matriceresult__29[[#This Row],[Use]]/matriceresult__29[[#This Row],[TOTAL]]</f>
        <v>1</v>
      </c>
      <c r="M160">
        <f>matriceresult__29[[#This Row],[Compare]]/matriceresult__29[[#This Row],[TOTAL]]</f>
        <v>0</v>
      </c>
      <c r="N160">
        <f>matriceresult__29[[#This Row],[Background]]/matriceresult__29[[#This Row],[TOTAL]]</f>
        <v>0</v>
      </c>
      <c r="O160">
        <f>matriceresult__29[[#This Row],[Creation]]/matriceresult__29[[#This Row],[TOTAL]]</f>
        <v>0</v>
      </c>
      <c r="P160" s="15">
        <f>SUM(matriceresult__2910[[#This Row],[Use]:[Creation]])</f>
        <v>1</v>
      </c>
    </row>
    <row r="161" spans="1:16" x14ac:dyDescent="0.25">
      <c r="A161" s="4" t="s">
        <v>83</v>
      </c>
      <c r="B161" s="6" t="s">
        <v>13</v>
      </c>
      <c r="D161" s="1" t="s">
        <v>2637</v>
      </c>
      <c r="E161">
        <v>2</v>
      </c>
      <c r="F161">
        <v>0</v>
      </c>
      <c r="G161">
        <v>0</v>
      </c>
      <c r="H161">
        <v>0</v>
      </c>
      <c r="I161" s="7">
        <f>SUM(matriceresult__29[[#This Row],[Use]:[Creation]])</f>
        <v>2</v>
      </c>
      <c r="K161" s="1" t="s">
        <v>2637</v>
      </c>
      <c r="L161">
        <f>matriceresult__29[[#This Row],[Use]]/matriceresult__29[[#This Row],[TOTAL]]</f>
        <v>1</v>
      </c>
      <c r="M161">
        <f>matriceresult__29[[#This Row],[Compare]]/matriceresult__29[[#This Row],[TOTAL]]</f>
        <v>0</v>
      </c>
      <c r="N161">
        <f>matriceresult__29[[#This Row],[Background]]/matriceresult__29[[#This Row],[TOTAL]]</f>
        <v>0</v>
      </c>
      <c r="O161">
        <f>matriceresult__29[[#This Row],[Creation]]/matriceresult__29[[#This Row],[TOTAL]]</f>
        <v>0</v>
      </c>
      <c r="P161" s="15">
        <f>SUM(matriceresult__2910[[#This Row],[Use]:[Creation]])</f>
        <v>1</v>
      </c>
    </row>
    <row r="162" spans="1:16" x14ac:dyDescent="0.25">
      <c r="A162" s="3" t="s">
        <v>2134</v>
      </c>
      <c r="B162" s="13" t="s">
        <v>1027</v>
      </c>
      <c r="D162" s="1" t="s">
        <v>909</v>
      </c>
      <c r="E162">
        <v>0</v>
      </c>
      <c r="F162">
        <v>0</v>
      </c>
      <c r="G162">
        <v>0</v>
      </c>
      <c r="H162">
        <v>1</v>
      </c>
      <c r="I162" s="7">
        <f>SUM(matriceresult__29[[#This Row],[Use]:[Creation]])</f>
        <v>1</v>
      </c>
      <c r="K162" s="1" t="s">
        <v>909</v>
      </c>
      <c r="L162">
        <f>matriceresult__29[[#This Row],[Use]]/matriceresult__29[[#This Row],[TOTAL]]</f>
        <v>0</v>
      </c>
      <c r="M162">
        <f>matriceresult__29[[#This Row],[Compare]]/matriceresult__29[[#This Row],[TOTAL]]</f>
        <v>0</v>
      </c>
      <c r="N162">
        <f>matriceresult__29[[#This Row],[Background]]/matriceresult__29[[#This Row],[TOTAL]]</f>
        <v>0</v>
      </c>
      <c r="O162">
        <f>matriceresult__29[[#This Row],[Creation]]/matriceresult__29[[#This Row],[TOTAL]]</f>
        <v>1</v>
      </c>
      <c r="P162" s="15">
        <f>SUM(matriceresult__2910[[#This Row],[Use]:[Creation]])</f>
        <v>1</v>
      </c>
    </row>
    <row r="163" spans="1:16" x14ac:dyDescent="0.25">
      <c r="A163" s="4" t="s">
        <v>2134</v>
      </c>
      <c r="B163" s="6" t="s">
        <v>1027</v>
      </c>
      <c r="D163" s="1" t="s">
        <v>210</v>
      </c>
      <c r="E163">
        <v>8</v>
      </c>
      <c r="F163">
        <v>0</v>
      </c>
      <c r="G163">
        <v>1</v>
      </c>
      <c r="H163">
        <v>1</v>
      </c>
      <c r="I163" s="7">
        <f>SUM(matriceresult__29[[#This Row],[Use]:[Creation]])</f>
        <v>10</v>
      </c>
      <c r="K163" s="1" t="s">
        <v>210</v>
      </c>
      <c r="L163">
        <f>matriceresult__29[[#This Row],[Use]]/matriceresult__29[[#This Row],[TOTAL]]</f>
        <v>0.8</v>
      </c>
      <c r="M163">
        <f>matriceresult__29[[#This Row],[Compare]]/matriceresult__29[[#This Row],[TOTAL]]</f>
        <v>0</v>
      </c>
      <c r="N163">
        <f>matriceresult__29[[#This Row],[Background]]/matriceresult__29[[#This Row],[TOTAL]]</f>
        <v>0.1</v>
      </c>
      <c r="O163">
        <f>matriceresult__29[[#This Row],[Creation]]/matriceresult__29[[#This Row],[TOTAL]]</f>
        <v>0.1</v>
      </c>
      <c r="P163" s="15">
        <f>SUM(matriceresult__2910[[#This Row],[Use]:[Creation]])</f>
        <v>1</v>
      </c>
    </row>
    <row r="164" spans="1:16" x14ac:dyDescent="0.25">
      <c r="A164" s="3" t="s">
        <v>2134</v>
      </c>
      <c r="B164" s="13" t="s">
        <v>1027</v>
      </c>
      <c r="D164" s="1" t="s">
        <v>1787</v>
      </c>
      <c r="E164">
        <v>1</v>
      </c>
      <c r="F164">
        <v>0</v>
      </c>
      <c r="G164">
        <v>0</v>
      </c>
      <c r="H164">
        <v>0</v>
      </c>
      <c r="I164" s="7">
        <f>SUM(matriceresult__29[[#This Row],[Use]:[Creation]])</f>
        <v>1</v>
      </c>
      <c r="K164" s="1" t="s">
        <v>1787</v>
      </c>
      <c r="L164">
        <f>matriceresult__29[[#This Row],[Use]]/matriceresult__29[[#This Row],[TOTAL]]</f>
        <v>1</v>
      </c>
      <c r="M164">
        <f>matriceresult__29[[#This Row],[Compare]]/matriceresult__29[[#This Row],[TOTAL]]</f>
        <v>0</v>
      </c>
      <c r="N164">
        <f>matriceresult__29[[#This Row],[Background]]/matriceresult__29[[#This Row],[TOTAL]]</f>
        <v>0</v>
      </c>
      <c r="O164">
        <f>matriceresult__29[[#This Row],[Creation]]/matriceresult__29[[#This Row],[TOTAL]]</f>
        <v>0</v>
      </c>
      <c r="P164" s="15">
        <f>SUM(matriceresult__2910[[#This Row],[Use]:[Creation]])</f>
        <v>1</v>
      </c>
    </row>
    <row r="165" spans="1:16" x14ac:dyDescent="0.25">
      <c r="A165" s="4" t="s">
        <v>87</v>
      </c>
      <c r="B165" s="6" t="s">
        <v>13</v>
      </c>
      <c r="D165" s="1" t="s">
        <v>2643</v>
      </c>
      <c r="E165">
        <v>1</v>
      </c>
      <c r="F165">
        <v>0</v>
      </c>
      <c r="G165">
        <v>0</v>
      </c>
      <c r="H165">
        <v>0</v>
      </c>
      <c r="I165" s="7">
        <f>SUM(matriceresult__29[[#This Row],[Use]:[Creation]])</f>
        <v>1</v>
      </c>
      <c r="K165" s="1" t="s">
        <v>2643</v>
      </c>
      <c r="L165">
        <f>matriceresult__29[[#This Row],[Use]]/matriceresult__29[[#This Row],[TOTAL]]</f>
        <v>1</v>
      </c>
      <c r="M165">
        <f>matriceresult__29[[#This Row],[Compare]]/matriceresult__29[[#This Row],[TOTAL]]</f>
        <v>0</v>
      </c>
      <c r="N165">
        <f>matriceresult__29[[#This Row],[Background]]/matriceresult__29[[#This Row],[TOTAL]]</f>
        <v>0</v>
      </c>
      <c r="O165">
        <f>matriceresult__29[[#This Row],[Creation]]/matriceresult__29[[#This Row],[TOTAL]]</f>
        <v>0</v>
      </c>
      <c r="P165" s="15">
        <f>SUM(matriceresult__2910[[#This Row],[Use]:[Creation]])</f>
        <v>1</v>
      </c>
    </row>
    <row r="166" spans="1:16" x14ac:dyDescent="0.25">
      <c r="A166" s="3" t="s">
        <v>87</v>
      </c>
      <c r="B166" s="13" t="s">
        <v>542</v>
      </c>
      <c r="D166" s="1" t="s">
        <v>2648</v>
      </c>
      <c r="E166">
        <v>2</v>
      </c>
      <c r="F166">
        <v>0</v>
      </c>
      <c r="G166">
        <v>0</v>
      </c>
      <c r="H166">
        <v>0</v>
      </c>
      <c r="I166" s="7">
        <f>SUM(matriceresult__29[[#This Row],[Use]:[Creation]])</f>
        <v>2</v>
      </c>
      <c r="K166" s="1" t="s">
        <v>2648</v>
      </c>
      <c r="L166">
        <f>matriceresult__29[[#This Row],[Use]]/matriceresult__29[[#This Row],[TOTAL]]</f>
        <v>1</v>
      </c>
      <c r="M166">
        <f>matriceresult__29[[#This Row],[Compare]]/matriceresult__29[[#This Row],[TOTAL]]</f>
        <v>0</v>
      </c>
      <c r="N166">
        <f>matriceresult__29[[#This Row],[Background]]/matriceresult__29[[#This Row],[TOTAL]]</f>
        <v>0</v>
      </c>
      <c r="O166">
        <f>matriceresult__29[[#This Row],[Creation]]/matriceresult__29[[#This Row],[TOTAL]]</f>
        <v>0</v>
      </c>
      <c r="P166" s="15">
        <f>SUM(matriceresult__2910[[#This Row],[Use]:[Creation]])</f>
        <v>1</v>
      </c>
    </row>
    <row r="167" spans="1:16" x14ac:dyDescent="0.25">
      <c r="A167" s="4" t="s">
        <v>87</v>
      </c>
      <c r="B167" s="6" t="s">
        <v>1027</v>
      </c>
      <c r="D167" s="1" t="s">
        <v>2654</v>
      </c>
      <c r="E167">
        <v>1</v>
      </c>
      <c r="F167">
        <v>0</v>
      </c>
      <c r="G167">
        <v>0</v>
      </c>
      <c r="H167">
        <v>0</v>
      </c>
      <c r="I167" s="7">
        <f>SUM(matriceresult__29[[#This Row],[Use]:[Creation]])</f>
        <v>1</v>
      </c>
      <c r="K167" s="1" t="s">
        <v>2654</v>
      </c>
      <c r="L167">
        <f>matriceresult__29[[#This Row],[Use]]/matriceresult__29[[#This Row],[TOTAL]]</f>
        <v>1</v>
      </c>
      <c r="M167">
        <f>matriceresult__29[[#This Row],[Compare]]/matriceresult__29[[#This Row],[TOTAL]]</f>
        <v>0</v>
      </c>
      <c r="N167">
        <f>matriceresult__29[[#This Row],[Background]]/matriceresult__29[[#This Row],[TOTAL]]</f>
        <v>0</v>
      </c>
      <c r="O167">
        <f>matriceresult__29[[#This Row],[Creation]]/matriceresult__29[[#This Row],[TOTAL]]</f>
        <v>0</v>
      </c>
      <c r="P167" s="15">
        <f>SUM(matriceresult__2910[[#This Row],[Use]:[Creation]])</f>
        <v>1</v>
      </c>
    </row>
    <row r="168" spans="1:16" x14ac:dyDescent="0.25">
      <c r="A168" s="3" t="s">
        <v>87</v>
      </c>
      <c r="B168" s="13" t="s">
        <v>1027</v>
      </c>
      <c r="D168" s="1" t="s">
        <v>477</v>
      </c>
      <c r="E168">
        <v>5</v>
      </c>
      <c r="F168">
        <v>0</v>
      </c>
      <c r="G168">
        <v>4</v>
      </c>
      <c r="H168">
        <v>0</v>
      </c>
      <c r="I168" s="7">
        <f>SUM(matriceresult__29[[#This Row],[Use]:[Creation]])</f>
        <v>9</v>
      </c>
      <c r="K168" s="1" t="s">
        <v>477</v>
      </c>
      <c r="L168">
        <f>matriceresult__29[[#This Row],[Use]]/matriceresult__29[[#This Row],[TOTAL]]</f>
        <v>0.55555555555555558</v>
      </c>
      <c r="M168">
        <f>matriceresult__29[[#This Row],[Compare]]/matriceresult__29[[#This Row],[TOTAL]]</f>
        <v>0</v>
      </c>
      <c r="N168">
        <f>matriceresult__29[[#This Row],[Background]]/matriceresult__29[[#This Row],[TOTAL]]</f>
        <v>0.44444444444444442</v>
      </c>
      <c r="O168">
        <f>matriceresult__29[[#This Row],[Creation]]/matriceresult__29[[#This Row],[TOTAL]]</f>
        <v>0</v>
      </c>
      <c r="P168" s="15">
        <f>SUM(matriceresult__2910[[#This Row],[Use]:[Creation]])</f>
        <v>1</v>
      </c>
    </row>
    <row r="169" spans="1:16" x14ac:dyDescent="0.25">
      <c r="A169" s="4" t="s">
        <v>87</v>
      </c>
      <c r="B169" s="6" t="s">
        <v>1027</v>
      </c>
      <c r="D169" s="1" t="s">
        <v>2670</v>
      </c>
      <c r="E169">
        <v>1</v>
      </c>
      <c r="F169">
        <v>0</v>
      </c>
      <c r="G169">
        <v>0</v>
      </c>
      <c r="H169">
        <v>0</v>
      </c>
      <c r="I169" s="7">
        <f>SUM(matriceresult__29[[#This Row],[Use]:[Creation]])</f>
        <v>1</v>
      </c>
      <c r="K169" s="1" t="s">
        <v>2670</v>
      </c>
      <c r="L169">
        <f>matriceresult__29[[#This Row],[Use]]/matriceresult__29[[#This Row],[TOTAL]]</f>
        <v>1</v>
      </c>
      <c r="M169">
        <f>matriceresult__29[[#This Row],[Compare]]/matriceresult__29[[#This Row],[TOTAL]]</f>
        <v>0</v>
      </c>
      <c r="N169">
        <f>matriceresult__29[[#This Row],[Background]]/matriceresult__29[[#This Row],[TOTAL]]</f>
        <v>0</v>
      </c>
      <c r="O169">
        <f>matriceresult__29[[#This Row],[Creation]]/matriceresult__29[[#This Row],[TOTAL]]</f>
        <v>0</v>
      </c>
      <c r="P169" s="15">
        <f>SUM(matriceresult__2910[[#This Row],[Use]:[Creation]])</f>
        <v>1</v>
      </c>
    </row>
    <row r="170" spans="1:16" x14ac:dyDescent="0.25">
      <c r="A170" s="3" t="s">
        <v>87</v>
      </c>
      <c r="B170" s="13" t="s">
        <v>1027</v>
      </c>
      <c r="D170" s="1" t="s">
        <v>493</v>
      </c>
      <c r="E170">
        <v>2</v>
      </c>
      <c r="F170">
        <v>0</v>
      </c>
      <c r="G170">
        <v>1</v>
      </c>
      <c r="H170">
        <v>1</v>
      </c>
      <c r="I170" s="7">
        <f>SUM(matriceresult__29[[#This Row],[Use]:[Creation]])</f>
        <v>4</v>
      </c>
      <c r="K170" s="1" t="s">
        <v>493</v>
      </c>
      <c r="L170">
        <f>matriceresult__29[[#This Row],[Use]]/matriceresult__29[[#This Row],[TOTAL]]</f>
        <v>0.5</v>
      </c>
      <c r="M170">
        <f>matriceresult__29[[#This Row],[Compare]]/matriceresult__29[[#This Row],[TOTAL]]</f>
        <v>0</v>
      </c>
      <c r="N170">
        <f>matriceresult__29[[#This Row],[Background]]/matriceresult__29[[#This Row],[TOTAL]]</f>
        <v>0.25</v>
      </c>
      <c r="O170">
        <f>matriceresult__29[[#This Row],[Creation]]/matriceresult__29[[#This Row],[TOTAL]]</f>
        <v>0.25</v>
      </c>
      <c r="P170" s="15">
        <f>SUM(matriceresult__2910[[#This Row],[Use]:[Creation]])</f>
        <v>1</v>
      </c>
    </row>
    <row r="171" spans="1:16" x14ac:dyDescent="0.25">
      <c r="A171" s="4" t="s">
        <v>87</v>
      </c>
      <c r="B171" s="6" t="s">
        <v>1027</v>
      </c>
      <c r="D171" s="1" t="s">
        <v>497</v>
      </c>
      <c r="E171">
        <v>7</v>
      </c>
      <c r="F171">
        <v>0</v>
      </c>
      <c r="G171">
        <v>2</v>
      </c>
      <c r="H171">
        <v>0</v>
      </c>
      <c r="I171" s="7">
        <f>SUM(matriceresult__29[[#This Row],[Use]:[Creation]])</f>
        <v>9</v>
      </c>
      <c r="K171" s="1" t="s">
        <v>497</v>
      </c>
      <c r="L171">
        <f>matriceresult__29[[#This Row],[Use]]/matriceresult__29[[#This Row],[TOTAL]]</f>
        <v>0.77777777777777779</v>
      </c>
      <c r="M171">
        <f>matriceresult__29[[#This Row],[Compare]]/matriceresult__29[[#This Row],[TOTAL]]</f>
        <v>0</v>
      </c>
      <c r="N171">
        <f>matriceresult__29[[#This Row],[Background]]/matriceresult__29[[#This Row],[TOTAL]]</f>
        <v>0.22222222222222221</v>
      </c>
      <c r="O171">
        <f>matriceresult__29[[#This Row],[Creation]]/matriceresult__29[[#This Row],[TOTAL]]</f>
        <v>0</v>
      </c>
      <c r="P171" s="15">
        <f>SUM(matriceresult__2910[[#This Row],[Use]:[Creation]])</f>
        <v>1</v>
      </c>
    </row>
    <row r="172" spans="1:16" x14ac:dyDescent="0.25">
      <c r="A172" s="3" t="s">
        <v>87</v>
      </c>
      <c r="B172" s="13" t="s">
        <v>1027</v>
      </c>
      <c r="D172" s="1" t="s">
        <v>2699</v>
      </c>
      <c r="E172">
        <v>1</v>
      </c>
      <c r="F172">
        <v>0</v>
      </c>
      <c r="G172">
        <v>0</v>
      </c>
      <c r="H172">
        <v>0</v>
      </c>
      <c r="I172" s="7">
        <f>SUM(matriceresult__29[[#This Row],[Use]:[Creation]])</f>
        <v>1</v>
      </c>
      <c r="K172" s="1" t="s">
        <v>2699</v>
      </c>
      <c r="L172">
        <f>matriceresult__29[[#This Row],[Use]]/matriceresult__29[[#This Row],[TOTAL]]</f>
        <v>1</v>
      </c>
      <c r="M172">
        <f>matriceresult__29[[#This Row],[Compare]]/matriceresult__29[[#This Row],[TOTAL]]</f>
        <v>0</v>
      </c>
      <c r="N172">
        <f>matriceresult__29[[#This Row],[Background]]/matriceresult__29[[#This Row],[TOTAL]]</f>
        <v>0</v>
      </c>
      <c r="O172">
        <f>matriceresult__29[[#This Row],[Creation]]/matriceresult__29[[#This Row],[TOTAL]]</f>
        <v>0</v>
      </c>
      <c r="P172" s="15">
        <f>SUM(matriceresult__2910[[#This Row],[Use]:[Creation]])</f>
        <v>1</v>
      </c>
    </row>
    <row r="173" spans="1:16" x14ac:dyDescent="0.25">
      <c r="A173" s="4" t="s">
        <v>87</v>
      </c>
      <c r="B173" s="6" t="s">
        <v>1027</v>
      </c>
      <c r="D173" s="1" t="s">
        <v>720</v>
      </c>
      <c r="E173">
        <v>0</v>
      </c>
      <c r="F173">
        <v>0</v>
      </c>
      <c r="G173">
        <v>0</v>
      </c>
      <c r="H173">
        <v>3</v>
      </c>
      <c r="I173" s="7">
        <f>SUM(matriceresult__29[[#This Row],[Use]:[Creation]])</f>
        <v>3</v>
      </c>
      <c r="K173" s="1" t="s">
        <v>720</v>
      </c>
      <c r="L173">
        <f>matriceresult__29[[#This Row],[Use]]/matriceresult__29[[#This Row],[TOTAL]]</f>
        <v>0</v>
      </c>
      <c r="M173">
        <f>matriceresult__29[[#This Row],[Compare]]/matriceresult__29[[#This Row],[TOTAL]]</f>
        <v>0</v>
      </c>
      <c r="N173">
        <f>matriceresult__29[[#This Row],[Background]]/matriceresult__29[[#This Row],[TOTAL]]</f>
        <v>0</v>
      </c>
      <c r="O173">
        <f>matriceresult__29[[#This Row],[Creation]]/matriceresult__29[[#This Row],[TOTAL]]</f>
        <v>1</v>
      </c>
      <c r="P173" s="15">
        <f>SUM(matriceresult__2910[[#This Row],[Use]:[Creation]])</f>
        <v>1</v>
      </c>
    </row>
    <row r="174" spans="1:16" x14ac:dyDescent="0.25">
      <c r="A174" s="3" t="s">
        <v>87</v>
      </c>
      <c r="B174" s="13" t="s">
        <v>1027</v>
      </c>
      <c r="D174" s="1" t="s">
        <v>917</v>
      </c>
      <c r="E174">
        <v>1</v>
      </c>
      <c r="F174">
        <v>0</v>
      </c>
      <c r="G174">
        <v>0</v>
      </c>
      <c r="H174">
        <v>1</v>
      </c>
      <c r="I174" s="7">
        <f>SUM(matriceresult__29[[#This Row],[Use]:[Creation]])</f>
        <v>2</v>
      </c>
      <c r="K174" s="1" t="s">
        <v>917</v>
      </c>
      <c r="L174">
        <f>matriceresult__29[[#This Row],[Use]]/matriceresult__29[[#This Row],[TOTAL]]</f>
        <v>0.5</v>
      </c>
      <c r="M174">
        <f>matriceresult__29[[#This Row],[Compare]]/matriceresult__29[[#This Row],[TOTAL]]</f>
        <v>0</v>
      </c>
      <c r="N174">
        <f>matriceresult__29[[#This Row],[Background]]/matriceresult__29[[#This Row],[TOTAL]]</f>
        <v>0</v>
      </c>
      <c r="O174">
        <f>matriceresult__29[[#This Row],[Creation]]/matriceresult__29[[#This Row],[TOTAL]]</f>
        <v>0.5</v>
      </c>
      <c r="P174" s="15">
        <f>SUM(matriceresult__2910[[#This Row],[Use]:[Creation]])</f>
        <v>1</v>
      </c>
    </row>
    <row r="175" spans="1:16" x14ac:dyDescent="0.25">
      <c r="A175" s="4" t="s">
        <v>87</v>
      </c>
      <c r="B175" s="6" t="s">
        <v>1027</v>
      </c>
      <c r="D175" s="1" t="s">
        <v>534</v>
      </c>
      <c r="E175">
        <v>4</v>
      </c>
      <c r="F175">
        <v>2</v>
      </c>
      <c r="G175">
        <v>0</v>
      </c>
      <c r="H175">
        <v>2</v>
      </c>
      <c r="I175" s="7">
        <f>SUM(matriceresult__29[[#This Row],[Use]:[Creation]])</f>
        <v>8</v>
      </c>
      <c r="K175" s="1" t="s">
        <v>534</v>
      </c>
      <c r="L175">
        <f>matriceresult__29[[#This Row],[Use]]/matriceresult__29[[#This Row],[TOTAL]]</f>
        <v>0.5</v>
      </c>
      <c r="M175">
        <f>matriceresult__29[[#This Row],[Compare]]/matriceresult__29[[#This Row],[TOTAL]]</f>
        <v>0.25</v>
      </c>
      <c r="N175">
        <f>matriceresult__29[[#This Row],[Background]]/matriceresult__29[[#This Row],[TOTAL]]</f>
        <v>0</v>
      </c>
      <c r="O175">
        <f>matriceresult__29[[#This Row],[Creation]]/matriceresult__29[[#This Row],[TOTAL]]</f>
        <v>0.25</v>
      </c>
      <c r="P175" s="15">
        <f>SUM(matriceresult__2910[[#This Row],[Use]:[Creation]])</f>
        <v>1</v>
      </c>
    </row>
    <row r="176" spans="1:16" x14ac:dyDescent="0.25">
      <c r="A176" s="3" t="s">
        <v>87</v>
      </c>
      <c r="B176" s="13" t="s">
        <v>1027</v>
      </c>
      <c r="D176" s="1" t="s">
        <v>503</v>
      </c>
      <c r="E176">
        <v>4</v>
      </c>
      <c r="F176">
        <v>0</v>
      </c>
      <c r="G176">
        <v>1</v>
      </c>
      <c r="H176">
        <v>0</v>
      </c>
      <c r="I176" s="7">
        <f>SUM(matriceresult__29[[#This Row],[Use]:[Creation]])</f>
        <v>5</v>
      </c>
      <c r="K176" s="1" t="s">
        <v>503</v>
      </c>
      <c r="L176">
        <f>matriceresult__29[[#This Row],[Use]]/matriceresult__29[[#This Row],[TOTAL]]</f>
        <v>0.8</v>
      </c>
      <c r="M176">
        <f>matriceresult__29[[#This Row],[Compare]]/matriceresult__29[[#This Row],[TOTAL]]</f>
        <v>0</v>
      </c>
      <c r="N176">
        <f>matriceresult__29[[#This Row],[Background]]/matriceresult__29[[#This Row],[TOTAL]]</f>
        <v>0.2</v>
      </c>
      <c r="O176">
        <f>matriceresult__29[[#This Row],[Creation]]/matriceresult__29[[#This Row],[TOTAL]]</f>
        <v>0</v>
      </c>
      <c r="P176" s="15">
        <f>SUM(matriceresult__2910[[#This Row],[Use]:[Creation]])</f>
        <v>1</v>
      </c>
    </row>
    <row r="177" spans="1:16" x14ac:dyDescent="0.25">
      <c r="A177" s="4" t="s">
        <v>87</v>
      </c>
      <c r="B177" s="6" t="s">
        <v>1027</v>
      </c>
      <c r="D177" s="1" t="s">
        <v>215</v>
      </c>
      <c r="E177">
        <v>0</v>
      </c>
      <c r="F177">
        <v>0</v>
      </c>
      <c r="G177">
        <v>4</v>
      </c>
      <c r="H177">
        <v>0</v>
      </c>
      <c r="I177" s="7">
        <f>SUM(matriceresult__29[[#This Row],[Use]:[Creation]])</f>
        <v>4</v>
      </c>
      <c r="K177" s="1" t="s">
        <v>215</v>
      </c>
      <c r="L177">
        <f>matriceresult__29[[#This Row],[Use]]/matriceresult__29[[#This Row],[TOTAL]]</f>
        <v>0</v>
      </c>
      <c r="M177">
        <f>matriceresult__29[[#This Row],[Compare]]/matriceresult__29[[#This Row],[TOTAL]]</f>
        <v>0</v>
      </c>
      <c r="N177">
        <f>matriceresult__29[[#This Row],[Background]]/matriceresult__29[[#This Row],[TOTAL]]</f>
        <v>1</v>
      </c>
      <c r="O177">
        <f>matriceresult__29[[#This Row],[Creation]]/matriceresult__29[[#This Row],[TOTAL]]</f>
        <v>0</v>
      </c>
      <c r="P177" s="15">
        <f>SUM(matriceresult__2910[[#This Row],[Use]:[Creation]])</f>
        <v>1</v>
      </c>
    </row>
    <row r="178" spans="1:16" x14ac:dyDescent="0.25">
      <c r="A178" s="3" t="s">
        <v>87</v>
      </c>
      <c r="B178" s="13" t="s">
        <v>1027</v>
      </c>
      <c r="D178" s="1" t="s">
        <v>2727</v>
      </c>
      <c r="E178">
        <v>6</v>
      </c>
      <c r="F178">
        <v>0</v>
      </c>
      <c r="G178">
        <v>0</v>
      </c>
      <c r="H178">
        <v>0</v>
      </c>
      <c r="I178" s="7">
        <f>SUM(matriceresult__29[[#This Row],[Use]:[Creation]])</f>
        <v>6</v>
      </c>
      <c r="K178" s="1" t="s">
        <v>2727</v>
      </c>
      <c r="L178">
        <f>matriceresult__29[[#This Row],[Use]]/matriceresult__29[[#This Row],[TOTAL]]</f>
        <v>1</v>
      </c>
      <c r="M178">
        <f>matriceresult__29[[#This Row],[Compare]]/matriceresult__29[[#This Row],[TOTAL]]</f>
        <v>0</v>
      </c>
      <c r="N178">
        <f>matriceresult__29[[#This Row],[Background]]/matriceresult__29[[#This Row],[TOTAL]]</f>
        <v>0</v>
      </c>
      <c r="O178">
        <f>matriceresult__29[[#This Row],[Creation]]/matriceresult__29[[#This Row],[TOTAL]]</f>
        <v>0</v>
      </c>
      <c r="P178" s="15">
        <f>SUM(matriceresult__2910[[#This Row],[Use]:[Creation]])</f>
        <v>1</v>
      </c>
    </row>
    <row r="179" spans="1:16" x14ac:dyDescent="0.25">
      <c r="A179" s="4" t="s">
        <v>87</v>
      </c>
      <c r="B179" s="6" t="s">
        <v>1027</v>
      </c>
      <c r="D179" s="1" t="s">
        <v>2744</v>
      </c>
      <c r="E179">
        <v>3</v>
      </c>
      <c r="F179">
        <v>0</v>
      </c>
      <c r="G179">
        <v>0</v>
      </c>
      <c r="H179">
        <v>0</v>
      </c>
      <c r="I179" s="7">
        <f>SUM(matriceresult__29[[#This Row],[Use]:[Creation]])</f>
        <v>3</v>
      </c>
      <c r="K179" s="1" t="s">
        <v>2744</v>
      </c>
      <c r="L179">
        <f>matriceresult__29[[#This Row],[Use]]/matriceresult__29[[#This Row],[TOTAL]]</f>
        <v>1</v>
      </c>
      <c r="M179">
        <f>matriceresult__29[[#This Row],[Compare]]/matriceresult__29[[#This Row],[TOTAL]]</f>
        <v>0</v>
      </c>
      <c r="N179">
        <f>matriceresult__29[[#This Row],[Background]]/matriceresult__29[[#This Row],[TOTAL]]</f>
        <v>0</v>
      </c>
      <c r="O179">
        <f>matriceresult__29[[#This Row],[Creation]]/matriceresult__29[[#This Row],[TOTAL]]</f>
        <v>0</v>
      </c>
      <c r="P179" s="15">
        <f>SUM(matriceresult__2910[[#This Row],[Use]:[Creation]])</f>
        <v>1</v>
      </c>
    </row>
    <row r="180" spans="1:16" x14ac:dyDescent="0.25">
      <c r="A180" s="3" t="s">
        <v>87</v>
      </c>
      <c r="B180" s="13" t="s">
        <v>1027</v>
      </c>
      <c r="D180" s="1" t="s">
        <v>226</v>
      </c>
      <c r="E180">
        <v>2</v>
      </c>
      <c r="F180">
        <v>0</v>
      </c>
      <c r="G180">
        <v>1</v>
      </c>
      <c r="H180">
        <v>0</v>
      </c>
      <c r="I180" s="7">
        <f>SUM(matriceresult__29[[#This Row],[Use]:[Creation]])</f>
        <v>3</v>
      </c>
      <c r="K180" s="1" t="s">
        <v>226</v>
      </c>
      <c r="L180">
        <f>matriceresult__29[[#This Row],[Use]]/matriceresult__29[[#This Row],[TOTAL]]</f>
        <v>0.66666666666666663</v>
      </c>
      <c r="M180">
        <f>matriceresult__29[[#This Row],[Compare]]/matriceresult__29[[#This Row],[TOTAL]]</f>
        <v>0</v>
      </c>
      <c r="N180">
        <f>matriceresult__29[[#This Row],[Background]]/matriceresult__29[[#This Row],[TOTAL]]</f>
        <v>0.33333333333333331</v>
      </c>
      <c r="O180">
        <f>matriceresult__29[[#This Row],[Creation]]/matriceresult__29[[#This Row],[TOTAL]]</f>
        <v>0</v>
      </c>
      <c r="P180" s="15">
        <f>SUM(matriceresult__2910[[#This Row],[Use]:[Creation]])</f>
        <v>1</v>
      </c>
    </row>
    <row r="181" spans="1:16" x14ac:dyDescent="0.25">
      <c r="A181" s="4" t="s">
        <v>87</v>
      </c>
      <c r="B181" s="6" t="s">
        <v>1027</v>
      </c>
      <c r="D181" s="1" t="s">
        <v>231</v>
      </c>
      <c r="E181">
        <v>0</v>
      </c>
      <c r="F181">
        <v>0</v>
      </c>
      <c r="G181">
        <v>1</v>
      </c>
      <c r="H181">
        <v>0</v>
      </c>
      <c r="I181" s="7">
        <f>SUM(matriceresult__29[[#This Row],[Use]:[Creation]])</f>
        <v>1</v>
      </c>
      <c r="K181" s="1" t="s">
        <v>231</v>
      </c>
      <c r="L181">
        <f>matriceresult__29[[#This Row],[Use]]/matriceresult__29[[#This Row],[TOTAL]]</f>
        <v>0</v>
      </c>
      <c r="M181">
        <f>matriceresult__29[[#This Row],[Compare]]/matriceresult__29[[#This Row],[TOTAL]]</f>
        <v>0</v>
      </c>
      <c r="N181">
        <f>matriceresult__29[[#This Row],[Background]]/matriceresult__29[[#This Row],[TOTAL]]</f>
        <v>1</v>
      </c>
      <c r="O181">
        <f>matriceresult__29[[#This Row],[Creation]]/matriceresult__29[[#This Row],[TOTAL]]</f>
        <v>0</v>
      </c>
      <c r="P181" s="15">
        <f>SUM(matriceresult__2910[[#This Row],[Use]:[Creation]])</f>
        <v>1</v>
      </c>
    </row>
    <row r="182" spans="1:16" x14ac:dyDescent="0.25">
      <c r="A182" s="3" t="s">
        <v>87</v>
      </c>
      <c r="B182" s="13" t="s">
        <v>1027</v>
      </c>
      <c r="D182" s="1" t="s">
        <v>236</v>
      </c>
      <c r="E182">
        <v>0</v>
      </c>
      <c r="F182">
        <v>0</v>
      </c>
      <c r="G182">
        <v>2</v>
      </c>
      <c r="H182">
        <v>0</v>
      </c>
      <c r="I182" s="7">
        <f>SUM(matriceresult__29[[#This Row],[Use]:[Creation]])</f>
        <v>2</v>
      </c>
      <c r="K182" s="1" t="s">
        <v>236</v>
      </c>
      <c r="L182">
        <f>matriceresult__29[[#This Row],[Use]]/matriceresult__29[[#This Row],[TOTAL]]</f>
        <v>0</v>
      </c>
      <c r="M182">
        <f>matriceresult__29[[#This Row],[Compare]]/matriceresult__29[[#This Row],[TOTAL]]</f>
        <v>0</v>
      </c>
      <c r="N182">
        <f>matriceresult__29[[#This Row],[Background]]/matriceresult__29[[#This Row],[TOTAL]]</f>
        <v>1</v>
      </c>
      <c r="O182">
        <f>matriceresult__29[[#This Row],[Creation]]/matriceresult__29[[#This Row],[TOTAL]]</f>
        <v>0</v>
      </c>
      <c r="P182" s="15">
        <f>SUM(matriceresult__2910[[#This Row],[Use]:[Creation]])</f>
        <v>1</v>
      </c>
    </row>
    <row r="183" spans="1:16" x14ac:dyDescent="0.25">
      <c r="A183" s="4" t="s">
        <v>87</v>
      </c>
      <c r="B183" s="6" t="s">
        <v>1027</v>
      </c>
      <c r="D183" s="1" t="s">
        <v>2752</v>
      </c>
      <c r="E183">
        <v>3</v>
      </c>
      <c r="F183">
        <v>0</v>
      </c>
      <c r="G183">
        <v>0</v>
      </c>
      <c r="H183">
        <v>0</v>
      </c>
      <c r="I183" s="7">
        <f>SUM(matriceresult__29[[#This Row],[Use]:[Creation]])</f>
        <v>3</v>
      </c>
      <c r="K183" s="1" t="s">
        <v>2752</v>
      </c>
      <c r="L183">
        <f>matriceresult__29[[#This Row],[Use]]/matriceresult__29[[#This Row],[TOTAL]]</f>
        <v>1</v>
      </c>
      <c r="M183">
        <f>matriceresult__29[[#This Row],[Compare]]/matriceresult__29[[#This Row],[TOTAL]]</f>
        <v>0</v>
      </c>
      <c r="N183">
        <f>matriceresult__29[[#This Row],[Background]]/matriceresult__29[[#This Row],[TOTAL]]</f>
        <v>0</v>
      </c>
      <c r="O183">
        <f>matriceresult__29[[#This Row],[Creation]]/matriceresult__29[[#This Row],[TOTAL]]</f>
        <v>0</v>
      </c>
      <c r="P183" s="15">
        <f>SUM(matriceresult__2910[[#This Row],[Use]:[Creation]])</f>
        <v>1</v>
      </c>
    </row>
    <row r="184" spans="1:16" x14ac:dyDescent="0.25">
      <c r="A184" s="3" t="s">
        <v>2144</v>
      </c>
      <c r="B184" s="13" t="s">
        <v>1027</v>
      </c>
      <c r="D184" s="1" t="s">
        <v>727</v>
      </c>
      <c r="E184">
        <v>3</v>
      </c>
      <c r="F184">
        <v>0</v>
      </c>
      <c r="G184">
        <v>0</v>
      </c>
      <c r="H184">
        <v>1</v>
      </c>
      <c r="I184" s="7">
        <f>SUM(matriceresult__29[[#This Row],[Use]:[Creation]])</f>
        <v>4</v>
      </c>
      <c r="K184" s="1" t="s">
        <v>727</v>
      </c>
      <c r="L184">
        <f>matriceresult__29[[#This Row],[Use]]/matriceresult__29[[#This Row],[TOTAL]]</f>
        <v>0.75</v>
      </c>
      <c r="M184">
        <f>matriceresult__29[[#This Row],[Compare]]/matriceresult__29[[#This Row],[TOTAL]]</f>
        <v>0</v>
      </c>
      <c r="N184">
        <f>matriceresult__29[[#This Row],[Background]]/matriceresult__29[[#This Row],[TOTAL]]</f>
        <v>0</v>
      </c>
      <c r="O184">
        <f>matriceresult__29[[#This Row],[Creation]]/matriceresult__29[[#This Row],[TOTAL]]</f>
        <v>0.25</v>
      </c>
      <c r="P184" s="15">
        <f>SUM(matriceresult__2910[[#This Row],[Use]:[Creation]])</f>
        <v>1</v>
      </c>
    </row>
    <row r="185" spans="1:16" x14ac:dyDescent="0.25">
      <c r="A185" s="4" t="s">
        <v>2149</v>
      </c>
      <c r="B185" s="6" t="s">
        <v>1027</v>
      </c>
      <c r="D185" s="1" t="s">
        <v>1805</v>
      </c>
      <c r="E185">
        <v>2</v>
      </c>
      <c r="F185">
        <v>0</v>
      </c>
      <c r="G185">
        <v>0</v>
      </c>
      <c r="H185">
        <v>0</v>
      </c>
      <c r="I185" s="7">
        <f>SUM(matriceresult__29[[#This Row],[Use]:[Creation]])</f>
        <v>2</v>
      </c>
      <c r="K185" s="1" t="s">
        <v>1805</v>
      </c>
      <c r="L185">
        <f>matriceresult__29[[#This Row],[Use]]/matriceresult__29[[#This Row],[TOTAL]]</f>
        <v>1</v>
      </c>
      <c r="M185">
        <f>matriceresult__29[[#This Row],[Compare]]/matriceresult__29[[#This Row],[TOTAL]]</f>
        <v>0</v>
      </c>
      <c r="N185">
        <f>matriceresult__29[[#This Row],[Background]]/matriceresult__29[[#This Row],[TOTAL]]</f>
        <v>0</v>
      </c>
      <c r="O185">
        <f>matriceresult__29[[#This Row],[Creation]]/matriceresult__29[[#This Row],[TOTAL]]</f>
        <v>0</v>
      </c>
      <c r="P185" s="15">
        <f>SUM(matriceresult__2910[[#This Row],[Use]:[Creation]])</f>
        <v>1</v>
      </c>
    </row>
    <row r="186" spans="1:16" x14ac:dyDescent="0.25">
      <c r="A186" s="3" t="s">
        <v>2149</v>
      </c>
      <c r="B186" s="13" t="s">
        <v>1027</v>
      </c>
      <c r="D186" s="1" t="s">
        <v>925</v>
      </c>
      <c r="E186">
        <v>7</v>
      </c>
      <c r="F186">
        <v>0</v>
      </c>
      <c r="G186">
        <v>0</v>
      </c>
      <c r="H186">
        <v>3</v>
      </c>
      <c r="I186" s="7">
        <f>SUM(matriceresult__29[[#This Row],[Use]:[Creation]])</f>
        <v>10</v>
      </c>
      <c r="K186" s="1" t="s">
        <v>925</v>
      </c>
      <c r="L186">
        <f>matriceresult__29[[#This Row],[Use]]/matriceresult__29[[#This Row],[TOTAL]]</f>
        <v>0.7</v>
      </c>
      <c r="M186">
        <f>matriceresult__29[[#This Row],[Compare]]/matriceresult__29[[#This Row],[TOTAL]]</f>
        <v>0</v>
      </c>
      <c r="N186">
        <f>matriceresult__29[[#This Row],[Background]]/matriceresult__29[[#This Row],[TOTAL]]</f>
        <v>0</v>
      </c>
      <c r="O186">
        <f>matriceresult__29[[#This Row],[Creation]]/matriceresult__29[[#This Row],[TOTAL]]</f>
        <v>0.3</v>
      </c>
      <c r="P186" s="15">
        <f>SUM(matriceresult__2910[[#This Row],[Use]:[Creation]])</f>
        <v>1</v>
      </c>
    </row>
    <row r="187" spans="1:16" x14ac:dyDescent="0.25">
      <c r="A187" s="4" t="s">
        <v>2149</v>
      </c>
      <c r="B187" s="6" t="s">
        <v>1027</v>
      </c>
      <c r="D187" s="1" t="s">
        <v>2775</v>
      </c>
      <c r="E187">
        <v>1</v>
      </c>
      <c r="F187">
        <v>0</v>
      </c>
      <c r="G187">
        <v>0</v>
      </c>
      <c r="H187">
        <v>0</v>
      </c>
      <c r="I187" s="7">
        <f>SUM(matriceresult__29[[#This Row],[Use]:[Creation]])</f>
        <v>1</v>
      </c>
      <c r="K187" s="1" t="s">
        <v>2775</v>
      </c>
      <c r="L187">
        <f>matriceresult__29[[#This Row],[Use]]/matriceresult__29[[#This Row],[TOTAL]]</f>
        <v>1</v>
      </c>
      <c r="M187">
        <f>matriceresult__29[[#This Row],[Compare]]/matriceresult__29[[#This Row],[TOTAL]]</f>
        <v>0</v>
      </c>
      <c r="N187">
        <f>matriceresult__29[[#This Row],[Background]]/matriceresult__29[[#This Row],[TOTAL]]</f>
        <v>0</v>
      </c>
      <c r="O187">
        <f>matriceresult__29[[#This Row],[Creation]]/matriceresult__29[[#This Row],[TOTAL]]</f>
        <v>0</v>
      </c>
      <c r="P187" s="15">
        <f>SUM(matriceresult__2910[[#This Row],[Use]:[Creation]])</f>
        <v>1</v>
      </c>
    </row>
    <row r="188" spans="1:16" x14ac:dyDescent="0.25">
      <c r="A188" s="3" t="s">
        <v>2149</v>
      </c>
      <c r="B188" s="13" t="s">
        <v>1027</v>
      </c>
      <c r="D188" s="1" t="s">
        <v>732</v>
      </c>
      <c r="E188">
        <v>0</v>
      </c>
      <c r="F188">
        <v>0</v>
      </c>
      <c r="G188">
        <v>0</v>
      </c>
      <c r="H188">
        <v>1</v>
      </c>
      <c r="I188" s="7">
        <f>SUM(matriceresult__29[[#This Row],[Use]:[Creation]])</f>
        <v>1</v>
      </c>
      <c r="K188" s="1" t="s">
        <v>732</v>
      </c>
      <c r="L188">
        <f>matriceresult__29[[#This Row],[Use]]/matriceresult__29[[#This Row],[TOTAL]]</f>
        <v>0</v>
      </c>
      <c r="M188">
        <f>matriceresult__29[[#This Row],[Compare]]/matriceresult__29[[#This Row],[TOTAL]]</f>
        <v>0</v>
      </c>
      <c r="N188">
        <f>matriceresult__29[[#This Row],[Background]]/matriceresult__29[[#This Row],[TOTAL]]</f>
        <v>0</v>
      </c>
      <c r="O188">
        <f>matriceresult__29[[#This Row],[Creation]]/matriceresult__29[[#This Row],[TOTAL]]</f>
        <v>1</v>
      </c>
      <c r="P188" s="15">
        <f>SUM(matriceresult__2910[[#This Row],[Use]:[Creation]])</f>
        <v>1</v>
      </c>
    </row>
    <row r="189" spans="1:16" x14ac:dyDescent="0.25">
      <c r="A189" s="4" t="s">
        <v>2163</v>
      </c>
      <c r="B189" s="6" t="s">
        <v>1027</v>
      </c>
      <c r="D189" s="1" t="s">
        <v>932</v>
      </c>
      <c r="E189">
        <v>0</v>
      </c>
      <c r="F189">
        <v>0</v>
      </c>
      <c r="G189">
        <v>0</v>
      </c>
      <c r="H189">
        <v>3</v>
      </c>
      <c r="I189" s="7">
        <f>SUM(matriceresult__29[[#This Row],[Use]:[Creation]])</f>
        <v>3</v>
      </c>
      <c r="K189" s="1" t="s">
        <v>932</v>
      </c>
      <c r="L189">
        <f>matriceresult__29[[#This Row],[Use]]/matriceresult__29[[#This Row],[TOTAL]]</f>
        <v>0</v>
      </c>
      <c r="M189">
        <f>matriceresult__29[[#This Row],[Compare]]/matriceresult__29[[#This Row],[TOTAL]]</f>
        <v>0</v>
      </c>
      <c r="N189">
        <f>matriceresult__29[[#This Row],[Background]]/matriceresult__29[[#This Row],[TOTAL]]</f>
        <v>0</v>
      </c>
      <c r="O189">
        <f>matriceresult__29[[#This Row],[Creation]]/matriceresult__29[[#This Row],[TOTAL]]</f>
        <v>1</v>
      </c>
      <c r="P189" s="15">
        <f>SUM(matriceresult__2910[[#This Row],[Use]:[Creation]])</f>
        <v>1</v>
      </c>
    </row>
    <row r="190" spans="1:16" x14ac:dyDescent="0.25">
      <c r="A190" s="3" t="s">
        <v>2163</v>
      </c>
      <c r="B190" s="13" t="s">
        <v>1027</v>
      </c>
      <c r="D190" s="1" t="s">
        <v>242</v>
      </c>
      <c r="E190">
        <v>0</v>
      </c>
      <c r="F190">
        <v>0</v>
      </c>
      <c r="G190">
        <v>1</v>
      </c>
      <c r="H190">
        <v>0</v>
      </c>
      <c r="I190" s="7">
        <f>SUM(matriceresult__29[[#This Row],[Use]:[Creation]])</f>
        <v>1</v>
      </c>
      <c r="K190" s="1" t="s">
        <v>242</v>
      </c>
      <c r="L190">
        <f>matriceresult__29[[#This Row],[Use]]/matriceresult__29[[#This Row],[TOTAL]]</f>
        <v>0</v>
      </c>
      <c r="M190">
        <f>matriceresult__29[[#This Row],[Compare]]/matriceresult__29[[#This Row],[TOTAL]]</f>
        <v>0</v>
      </c>
      <c r="N190">
        <f>matriceresult__29[[#This Row],[Background]]/matriceresult__29[[#This Row],[TOTAL]]</f>
        <v>1</v>
      </c>
      <c r="O190">
        <f>matriceresult__29[[#This Row],[Creation]]/matriceresult__29[[#This Row],[TOTAL]]</f>
        <v>0</v>
      </c>
      <c r="P190" s="15">
        <f>SUM(matriceresult__2910[[#This Row],[Use]:[Creation]])</f>
        <v>1</v>
      </c>
    </row>
    <row r="191" spans="1:16" x14ac:dyDescent="0.25">
      <c r="A191" s="4" t="s">
        <v>586</v>
      </c>
      <c r="B191" s="6" t="s">
        <v>542</v>
      </c>
      <c r="D191" s="1" t="s">
        <v>247</v>
      </c>
      <c r="E191">
        <v>0</v>
      </c>
      <c r="F191">
        <v>0</v>
      </c>
      <c r="G191">
        <v>15</v>
      </c>
      <c r="H191">
        <v>0</v>
      </c>
      <c r="I191" s="7">
        <f>SUM(matriceresult__29[[#This Row],[Use]:[Creation]])</f>
        <v>15</v>
      </c>
      <c r="K191" s="1" t="s">
        <v>247</v>
      </c>
      <c r="L191">
        <f>matriceresult__29[[#This Row],[Use]]/matriceresult__29[[#This Row],[TOTAL]]</f>
        <v>0</v>
      </c>
      <c r="M191">
        <f>matriceresult__29[[#This Row],[Compare]]/matriceresult__29[[#This Row],[TOTAL]]</f>
        <v>0</v>
      </c>
      <c r="N191">
        <f>matriceresult__29[[#This Row],[Background]]/matriceresult__29[[#This Row],[TOTAL]]</f>
        <v>1</v>
      </c>
      <c r="O191">
        <f>matriceresult__29[[#This Row],[Creation]]/matriceresult__29[[#This Row],[TOTAL]]</f>
        <v>0</v>
      </c>
      <c r="P191" s="15">
        <f>SUM(matriceresult__2910[[#This Row],[Use]:[Creation]])</f>
        <v>1</v>
      </c>
    </row>
    <row r="192" spans="1:16" x14ac:dyDescent="0.25">
      <c r="A192" s="3" t="s">
        <v>92</v>
      </c>
      <c r="B192" s="13" t="s">
        <v>13</v>
      </c>
      <c r="D192" s="1" t="s">
        <v>1813</v>
      </c>
      <c r="E192">
        <v>1</v>
      </c>
      <c r="F192">
        <v>0</v>
      </c>
      <c r="G192">
        <v>0</v>
      </c>
      <c r="H192">
        <v>0</v>
      </c>
      <c r="I192" s="7">
        <f>SUM(matriceresult__29[[#This Row],[Use]:[Creation]])</f>
        <v>1</v>
      </c>
      <c r="K192" s="1" t="s">
        <v>1813</v>
      </c>
      <c r="L192">
        <f>matriceresult__29[[#This Row],[Use]]/matriceresult__29[[#This Row],[TOTAL]]</f>
        <v>1</v>
      </c>
      <c r="M192">
        <f>matriceresult__29[[#This Row],[Compare]]/matriceresult__29[[#This Row],[TOTAL]]</f>
        <v>0</v>
      </c>
      <c r="N192">
        <f>matriceresult__29[[#This Row],[Background]]/matriceresult__29[[#This Row],[TOTAL]]</f>
        <v>0</v>
      </c>
      <c r="O192">
        <f>matriceresult__29[[#This Row],[Creation]]/matriceresult__29[[#This Row],[TOTAL]]</f>
        <v>0</v>
      </c>
      <c r="P192" s="15">
        <f>SUM(matriceresult__2910[[#This Row],[Use]:[Creation]])</f>
        <v>1</v>
      </c>
    </row>
    <row r="193" spans="1:16" x14ac:dyDescent="0.25">
      <c r="A193" s="4" t="s">
        <v>92</v>
      </c>
      <c r="B193" s="6" t="s">
        <v>13</v>
      </c>
      <c r="D193" s="1" t="s">
        <v>1817</v>
      </c>
      <c r="E193">
        <v>2</v>
      </c>
      <c r="F193">
        <v>0</v>
      </c>
      <c r="G193">
        <v>0</v>
      </c>
      <c r="H193">
        <v>0</v>
      </c>
      <c r="I193" s="7">
        <f>SUM(matriceresult__29[[#This Row],[Use]:[Creation]])</f>
        <v>2</v>
      </c>
      <c r="K193" s="1" t="s">
        <v>1817</v>
      </c>
      <c r="L193">
        <f>matriceresult__29[[#This Row],[Use]]/matriceresult__29[[#This Row],[TOTAL]]</f>
        <v>1</v>
      </c>
      <c r="M193">
        <f>matriceresult__29[[#This Row],[Compare]]/matriceresult__29[[#This Row],[TOTAL]]</f>
        <v>0</v>
      </c>
      <c r="N193">
        <f>matriceresult__29[[#This Row],[Background]]/matriceresult__29[[#This Row],[TOTAL]]</f>
        <v>0</v>
      </c>
      <c r="O193">
        <f>matriceresult__29[[#This Row],[Creation]]/matriceresult__29[[#This Row],[TOTAL]]</f>
        <v>0</v>
      </c>
      <c r="P193" s="15">
        <f>SUM(matriceresult__2910[[#This Row],[Use]:[Creation]])</f>
        <v>1</v>
      </c>
    </row>
    <row r="194" spans="1:16" x14ac:dyDescent="0.25">
      <c r="A194" s="3" t="s">
        <v>92</v>
      </c>
      <c r="B194" s="13" t="s">
        <v>13</v>
      </c>
      <c r="D194" s="1" t="s">
        <v>275</v>
      </c>
      <c r="E194">
        <v>6</v>
      </c>
      <c r="F194">
        <v>0</v>
      </c>
      <c r="G194">
        <v>12</v>
      </c>
      <c r="H194">
        <v>0</v>
      </c>
      <c r="I194" s="7">
        <f>SUM(matriceresult__29[[#This Row],[Use]:[Creation]])</f>
        <v>18</v>
      </c>
      <c r="K194" s="1" t="s">
        <v>275</v>
      </c>
      <c r="L194">
        <f>matriceresult__29[[#This Row],[Use]]/matriceresult__29[[#This Row],[TOTAL]]</f>
        <v>0.33333333333333331</v>
      </c>
      <c r="M194">
        <f>matriceresult__29[[#This Row],[Compare]]/matriceresult__29[[#This Row],[TOTAL]]</f>
        <v>0</v>
      </c>
      <c r="N194">
        <f>matriceresult__29[[#This Row],[Background]]/matriceresult__29[[#This Row],[TOTAL]]</f>
        <v>0.66666666666666663</v>
      </c>
      <c r="O194">
        <f>matriceresult__29[[#This Row],[Creation]]/matriceresult__29[[#This Row],[TOTAL]]</f>
        <v>0</v>
      </c>
      <c r="P194" s="15">
        <f>SUM(matriceresult__2910[[#This Row],[Use]:[Creation]])</f>
        <v>1</v>
      </c>
    </row>
    <row r="195" spans="1:16" x14ac:dyDescent="0.25">
      <c r="A195" s="4" t="s">
        <v>92</v>
      </c>
      <c r="B195" s="6" t="s">
        <v>1027</v>
      </c>
      <c r="D195" s="1" t="s">
        <v>2780</v>
      </c>
      <c r="E195">
        <v>1</v>
      </c>
      <c r="F195">
        <v>0</v>
      </c>
      <c r="G195">
        <v>0</v>
      </c>
      <c r="H195">
        <v>0</v>
      </c>
      <c r="I195" s="7">
        <f>SUM(matriceresult__29[[#This Row],[Use]:[Creation]])</f>
        <v>1</v>
      </c>
      <c r="K195" s="1" t="s">
        <v>2780</v>
      </c>
      <c r="L195">
        <f>matriceresult__29[[#This Row],[Use]]/matriceresult__29[[#This Row],[TOTAL]]</f>
        <v>1</v>
      </c>
      <c r="M195">
        <f>matriceresult__29[[#This Row],[Compare]]/matriceresult__29[[#This Row],[TOTAL]]</f>
        <v>0</v>
      </c>
      <c r="N195">
        <f>matriceresult__29[[#This Row],[Background]]/matriceresult__29[[#This Row],[TOTAL]]</f>
        <v>0</v>
      </c>
      <c r="O195">
        <f>matriceresult__29[[#This Row],[Creation]]/matriceresult__29[[#This Row],[TOTAL]]</f>
        <v>0</v>
      </c>
      <c r="P195" s="15">
        <f>SUM(matriceresult__2910[[#This Row],[Use]:[Creation]])</f>
        <v>1</v>
      </c>
    </row>
    <row r="196" spans="1:16" x14ac:dyDescent="0.25">
      <c r="A196" s="3" t="s">
        <v>92</v>
      </c>
      <c r="B196" s="13" t="s">
        <v>1027</v>
      </c>
      <c r="D196" s="1" t="s">
        <v>2785</v>
      </c>
      <c r="E196">
        <v>3</v>
      </c>
      <c r="F196">
        <v>0</v>
      </c>
      <c r="G196">
        <v>0</v>
      </c>
      <c r="H196">
        <v>0</v>
      </c>
      <c r="I196" s="7">
        <f>SUM(matriceresult__29[[#This Row],[Use]:[Creation]])</f>
        <v>3</v>
      </c>
      <c r="K196" s="1" t="s">
        <v>2785</v>
      </c>
      <c r="L196">
        <f>matriceresult__29[[#This Row],[Use]]/matriceresult__29[[#This Row],[TOTAL]]</f>
        <v>1</v>
      </c>
      <c r="M196">
        <f>matriceresult__29[[#This Row],[Compare]]/matriceresult__29[[#This Row],[TOTAL]]</f>
        <v>0</v>
      </c>
      <c r="N196">
        <f>matriceresult__29[[#This Row],[Background]]/matriceresult__29[[#This Row],[TOTAL]]</f>
        <v>0</v>
      </c>
      <c r="O196">
        <f>matriceresult__29[[#This Row],[Creation]]/matriceresult__29[[#This Row],[TOTAL]]</f>
        <v>0</v>
      </c>
      <c r="P196" s="15">
        <f>SUM(matriceresult__2910[[#This Row],[Use]:[Creation]])</f>
        <v>1</v>
      </c>
    </row>
    <row r="197" spans="1:16" x14ac:dyDescent="0.25">
      <c r="A197" s="4" t="s">
        <v>92</v>
      </c>
      <c r="B197" s="6" t="s">
        <v>1027</v>
      </c>
      <c r="D197" s="1" t="s">
        <v>1842</v>
      </c>
      <c r="E197">
        <v>21</v>
      </c>
      <c r="F197">
        <v>0</v>
      </c>
      <c r="G197">
        <v>0</v>
      </c>
      <c r="H197">
        <v>0</v>
      </c>
      <c r="I197" s="7">
        <f>SUM(matriceresult__29[[#This Row],[Use]:[Creation]])</f>
        <v>21</v>
      </c>
      <c r="K197" s="1" t="s">
        <v>1842</v>
      </c>
      <c r="L197">
        <f>matriceresult__29[[#This Row],[Use]]/matriceresult__29[[#This Row],[TOTAL]]</f>
        <v>1</v>
      </c>
      <c r="M197">
        <f>matriceresult__29[[#This Row],[Compare]]/matriceresult__29[[#This Row],[TOTAL]]</f>
        <v>0</v>
      </c>
      <c r="N197">
        <f>matriceresult__29[[#This Row],[Background]]/matriceresult__29[[#This Row],[TOTAL]]</f>
        <v>0</v>
      </c>
      <c r="O197">
        <f>matriceresult__29[[#This Row],[Creation]]/matriceresult__29[[#This Row],[TOTAL]]</f>
        <v>0</v>
      </c>
      <c r="P197" s="15">
        <f>SUM(matriceresult__2910[[#This Row],[Use]:[Creation]])</f>
        <v>1</v>
      </c>
    </row>
    <row r="198" spans="1:16" x14ac:dyDescent="0.25">
      <c r="A198" s="3" t="s">
        <v>92</v>
      </c>
      <c r="B198" s="13" t="s">
        <v>1027</v>
      </c>
      <c r="D198" s="1" t="s">
        <v>1879</v>
      </c>
      <c r="E198">
        <v>3</v>
      </c>
      <c r="F198">
        <v>0</v>
      </c>
      <c r="G198">
        <v>0</v>
      </c>
      <c r="H198">
        <v>0</v>
      </c>
      <c r="I198" s="7">
        <f>SUM(matriceresult__29[[#This Row],[Use]:[Creation]])</f>
        <v>3</v>
      </c>
      <c r="K198" s="1" t="s">
        <v>1879</v>
      </c>
      <c r="L198">
        <f>matriceresult__29[[#This Row],[Use]]/matriceresult__29[[#This Row],[TOTAL]]</f>
        <v>1</v>
      </c>
      <c r="M198">
        <f>matriceresult__29[[#This Row],[Compare]]/matriceresult__29[[#This Row],[TOTAL]]</f>
        <v>0</v>
      </c>
      <c r="N198">
        <f>matriceresult__29[[#This Row],[Background]]/matriceresult__29[[#This Row],[TOTAL]]</f>
        <v>0</v>
      </c>
      <c r="O198">
        <f>matriceresult__29[[#This Row],[Creation]]/matriceresult__29[[#This Row],[TOTAL]]</f>
        <v>0</v>
      </c>
      <c r="P198" s="15">
        <f>SUM(matriceresult__2910[[#This Row],[Use]:[Creation]])</f>
        <v>1</v>
      </c>
    </row>
    <row r="199" spans="1:16" x14ac:dyDescent="0.25">
      <c r="A199" s="4" t="s">
        <v>92</v>
      </c>
      <c r="B199" s="6" t="s">
        <v>1027</v>
      </c>
      <c r="D199" s="1" t="s">
        <v>2795</v>
      </c>
      <c r="E199">
        <v>2</v>
      </c>
      <c r="F199">
        <v>0</v>
      </c>
      <c r="G199">
        <v>0</v>
      </c>
      <c r="H199">
        <v>0</v>
      </c>
      <c r="I199" s="7">
        <f>SUM(matriceresult__29[[#This Row],[Use]:[Creation]])</f>
        <v>2</v>
      </c>
      <c r="K199" s="1" t="s">
        <v>2795</v>
      </c>
      <c r="L199">
        <f>matriceresult__29[[#This Row],[Use]]/matriceresult__29[[#This Row],[TOTAL]]</f>
        <v>1</v>
      </c>
      <c r="M199">
        <f>matriceresult__29[[#This Row],[Compare]]/matriceresult__29[[#This Row],[TOTAL]]</f>
        <v>0</v>
      </c>
      <c r="N199">
        <f>matriceresult__29[[#This Row],[Background]]/matriceresult__29[[#This Row],[TOTAL]]</f>
        <v>0</v>
      </c>
      <c r="O199">
        <f>matriceresult__29[[#This Row],[Creation]]/matriceresult__29[[#This Row],[TOTAL]]</f>
        <v>0</v>
      </c>
      <c r="P199" s="15">
        <f>SUM(matriceresult__2910[[#This Row],[Use]:[Creation]])</f>
        <v>1</v>
      </c>
    </row>
    <row r="200" spans="1:16" x14ac:dyDescent="0.25">
      <c r="A200" s="3" t="s">
        <v>92</v>
      </c>
      <c r="B200" s="13" t="s">
        <v>1027</v>
      </c>
      <c r="D200" s="1" t="s">
        <v>1888</v>
      </c>
      <c r="E200">
        <v>9</v>
      </c>
      <c r="F200">
        <v>0</v>
      </c>
      <c r="G200">
        <v>0</v>
      </c>
      <c r="H200">
        <v>0</v>
      </c>
      <c r="I200" s="7">
        <f>SUM(matriceresult__29[[#This Row],[Use]:[Creation]])</f>
        <v>9</v>
      </c>
      <c r="K200" s="1" t="s">
        <v>1888</v>
      </c>
      <c r="L200">
        <f>matriceresult__29[[#This Row],[Use]]/matriceresult__29[[#This Row],[TOTAL]]</f>
        <v>1</v>
      </c>
      <c r="M200">
        <f>matriceresult__29[[#This Row],[Compare]]/matriceresult__29[[#This Row],[TOTAL]]</f>
        <v>0</v>
      </c>
      <c r="N200">
        <f>matriceresult__29[[#This Row],[Background]]/matriceresult__29[[#This Row],[TOTAL]]</f>
        <v>0</v>
      </c>
      <c r="O200">
        <f>matriceresult__29[[#This Row],[Creation]]/matriceresult__29[[#This Row],[TOTAL]]</f>
        <v>0</v>
      </c>
      <c r="P200" s="15">
        <f>SUM(matriceresult__2910[[#This Row],[Use]:[Creation]])</f>
        <v>1</v>
      </c>
    </row>
    <row r="201" spans="1:16" x14ac:dyDescent="0.25">
      <c r="A201" s="4" t="s">
        <v>99</v>
      </c>
      <c r="B201" s="6" t="s">
        <v>13</v>
      </c>
      <c r="D201" s="1" t="s">
        <v>308</v>
      </c>
      <c r="E201">
        <v>2</v>
      </c>
      <c r="F201">
        <v>0</v>
      </c>
      <c r="G201">
        <v>1</v>
      </c>
      <c r="H201">
        <v>5</v>
      </c>
      <c r="I201" s="7">
        <f>SUM(matriceresult__29[[#This Row],[Use]:[Creation]])</f>
        <v>8</v>
      </c>
      <c r="K201" s="1" t="s">
        <v>308</v>
      </c>
      <c r="L201">
        <f>matriceresult__29[[#This Row],[Use]]/matriceresult__29[[#This Row],[TOTAL]]</f>
        <v>0.25</v>
      </c>
      <c r="M201">
        <f>matriceresult__29[[#This Row],[Compare]]/matriceresult__29[[#This Row],[TOTAL]]</f>
        <v>0</v>
      </c>
      <c r="N201">
        <f>matriceresult__29[[#This Row],[Background]]/matriceresult__29[[#This Row],[TOTAL]]</f>
        <v>0.125</v>
      </c>
      <c r="O201">
        <f>matriceresult__29[[#This Row],[Creation]]/matriceresult__29[[#This Row],[TOTAL]]</f>
        <v>0.625</v>
      </c>
      <c r="P201" s="15">
        <f>SUM(matriceresult__2910[[#This Row],[Use]:[Creation]])</f>
        <v>1</v>
      </c>
    </row>
    <row r="202" spans="1:16" x14ac:dyDescent="0.25">
      <c r="A202" s="3" t="s">
        <v>2171</v>
      </c>
      <c r="B202" s="13" t="s">
        <v>1027</v>
      </c>
      <c r="D202" s="1" t="s">
        <v>311</v>
      </c>
      <c r="E202">
        <v>4</v>
      </c>
      <c r="F202">
        <v>0</v>
      </c>
      <c r="G202">
        <v>2</v>
      </c>
      <c r="H202">
        <v>0</v>
      </c>
      <c r="I202" s="7">
        <f>SUM(matriceresult__29[[#This Row],[Use]:[Creation]])</f>
        <v>6</v>
      </c>
      <c r="K202" s="1" t="s">
        <v>311</v>
      </c>
      <c r="L202">
        <f>matriceresult__29[[#This Row],[Use]]/matriceresult__29[[#This Row],[TOTAL]]</f>
        <v>0.66666666666666663</v>
      </c>
      <c r="M202">
        <f>matriceresult__29[[#This Row],[Compare]]/matriceresult__29[[#This Row],[TOTAL]]</f>
        <v>0</v>
      </c>
      <c r="N202">
        <f>matriceresult__29[[#This Row],[Background]]/matriceresult__29[[#This Row],[TOTAL]]</f>
        <v>0.33333333333333331</v>
      </c>
      <c r="O202">
        <f>matriceresult__29[[#This Row],[Creation]]/matriceresult__29[[#This Row],[TOTAL]]</f>
        <v>0</v>
      </c>
      <c r="P202" s="15">
        <f>SUM(matriceresult__2910[[#This Row],[Use]:[Creation]])</f>
        <v>1</v>
      </c>
    </row>
    <row r="203" spans="1:16" x14ac:dyDescent="0.25">
      <c r="A203" s="4" t="s">
        <v>393</v>
      </c>
      <c r="B203" s="6" t="s">
        <v>13</v>
      </c>
      <c r="D203" s="1" t="s">
        <v>2801</v>
      </c>
      <c r="E203">
        <v>2</v>
      </c>
      <c r="F203">
        <v>0</v>
      </c>
      <c r="G203">
        <v>0</v>
      </c>
      <c r="H203">
        <v>0</v>
      </c>
      <c r="I203" s="7">
        <f>SUM(matriceresult__29[[#This Row],[Use]:[Creation]])</f>
        <v>2</v>
      </c>
      <c r="K203" s="1" t="s">
        <v>2801</v>
      </c>
      <c r="L203">
        <f>matriceresult__29[[#This Row],[Use]]/matriceresult__29[[#This Row],[TOTAL]]</f>
        <v>1</v>
      </c>
      <c r="M203">
        <f>matriceresult__29[[#This Row],[Compare]]/matriceresult__29[[#This Row],[TOTAL]]</f>
        <v>0</v>
      </c>
      <c r="N203">
        <f>matriceresult__29[[#This Row],[Background]]/matriceresult__29[[#This Row],[TOTAL]]</f>
        <v>0</v>
      </c>
      <c r="O203">
        <f>matriceresult__29[[#This Row],[Creation]]/matriceresult__29[[#This Row],[TOTAL]]</f>
        <v>0</v>
      </c>
      <c r="P203" s="15">
        <f>SUM(matriceresult__2910[[#This Row],[Use]:[Creation]])</f>
        <v>1</v>
      </c>
    </row>
    <row r="204" spans="1:16" x14ac:dyDescent="0.25">
      <c r="A204" s="3" t="s">
        <v>393</v>
      </c>
      <c r="B204" s="13" t="s">
        <v>13</v>
      </c>
      <c r="D204" s="1" t="s">
        <v>2808</v>
      </c>
      <c r="E204">
        <v>4</v>
      </c>
      <c r="F204">
        <v>0</v>
      </c>
      <c r="G204">
        <v>0</v>
      </c>
      <c r="H204">
        <v>0</v>
      </c>
      <c r="I204" s="7">
        <f>SUM(matriceresult__29[[#This Row],[Use]:[Creation]])</f>
        <v>4</v>
      </c>
      <c r="K204" s="1" t="s">
        <v>2808</v>
      </c>
      <c r="L204">
        <f>matriceresult__29[[#This Row],[Use]]/matriceresult__29[[#This Row],[TOTAL]]</f>
        <v>1</v>
      </c>
      <c r="M204">
        <f>matriceresult__29[[#This Row],[Compare]]/matriceresult__29[[#This Row],[TOTAL]]</f>
        <v>0</v>
      </c>
      <c r="N204">
        <f>matriceresult__29[[#This Row],[Background]]/matriceresult__29[[#This Row],[TOTAL]]</f>
        <v>0</v>
      </c>
      <c r="O204">
        <f>matriceresult__29[[#This Row],[Creation]]/matriceresult__29[[#This Row],[TOTAL]]</f>
        <v>0</v>
      </c>
      <c r="P204" s="15">
        <f>SUM(matriceresult__2910[[#This Row],[Use]:[Creation]])</f>
        <v>1</v>
      </c>
    </row>
    <row r="205" spans="1:16" x14ac:dyDescent="0.25">
      <c r="A205" s="4" t="s">
        <v>400</v>
      </c>
      <c r="B205" s="6" t="s">
        <v>13</v>
      </c>
      <c r="D205" s="1" t="s">
        <v>940</v>
      </c>
      <c r="E205">
        <v>0</v>
      </c>
      <c r="F205">
        <v>0</v>
      </c>
      <c r="G205">
        <v>0</v>
      </c>
      <c r="H205">
        <v>1</v>
      </c>
      <c r="I205" s="7">
        <f>SUM(matriceresult__29[[#This Row],[Use]:[Creation]])</f>
        <v>1</v>
      </c>
      <c r="K205" s="1" t="s">
        <v>940</v>
      </c>
      <c r="L205">
        <f>matriceresult__29[[#This Row],[Use]]/matriceresult__29[[#This Row],[TOTAL]]</f>
        <v>0</v>
      </c>
      <c r="M205">
        <f>matriceresult__29[[#This Row],[Compare]]/matriceresult__29[[#This Row],[TOTAL]]</f>
        <v>0</v>
      </c>
      <c r="N205">
        <f>matriceresult__29[[#This Row],[Background]]/matriceresult__29[[#This Row],[TOTAL]]</f>
        <v>0</v>
      </c>
      <c r="O205">
        <f>matriceresult__29[[#This Row],[Creation]]/matriceresult__29[[#This Row],[TOTAL]]</f>
        <v>1</v>
      </c>
      <c r="P205" s="15">
        <f>SUM(matriceresult__2910[[#This Row],[Use]:[Creation]])</f>
        <v>1</v>
      </c>
    </row>
    <row r="206" spans="1:16" x14ac:dyDescent="0.25">
      <c r="A206" s="3" t="s">
        <v>400</v>
      </c>
      <c r="B206" s="13" t="s">
        <v>13</v>
      </c>
      <c r="D206" s="1" t="s">
        <v>2819</v>
      </c>
      <c r="E206">
        <v>1</v>
      </c>
      <c r="F206">
        <v>0</v>
      </c>
      <c r="G206">
        <v>0</v>
      </c>
      <c r="H206">
        <v>0</v>
      </c>
      <c r="I206" s="7">
        <f>SUM(matriceresult__29[[#This Row],[Use]:[Creation]])</f>
        <v>1</v>
      </c>
      <c r="K206" s="1" t="s">
        <v>2819</v>
      </c>
      <c r="L206">
        <f>matriceresult__29[[#This Row],[Use]]/matriceresult__29[[#This Row],[TOTAL]]</f>
        <v>1</v>
      </c>
      <c r="M206">
        <f>matriceresult__29[[#This Row],[Compare]]/matriceresult__29[[#This Row],[TOTAL]]</f>
        <v>0</v>
      </c>
      <c r="N206">
        <f>matriceresult__29[[#This Row],[Background]]/matriceresult__29[[#This Row],[TOTAL]]</f>
        <v>0</v>
      </c>
      <c r="O206">
        <f>matriceresult__29[[#This Row],[Creation]]/matriceresult__29[[#This Row],[TOTAL]]</f>
        <v>0</v>
      </c>
      <c r="P206" s="15">
        <f>SUM(matriceresult__2910[[#This Row],[Use]:[Creation]])</f>
        <v>1</v>
      </c>
    </row>
    <row r="207" spans="1:16" x14ac:dyDescent="0.25">
      <c r="A207" s="4" t="s">
        <v>400</v>
      </c>
      <c r="B207" s="6" t="s">
        <v>1027</v>
      </c>
      <c r="D207" s="1" t="s">
        <v>945</v>
      </c>
      <c r="E207">
        <v>16</v>
      </c>
      <c r="F207">
        <v>0</v>
      </c>
      <c r="G207">
        <v>0</v>
      </c>
      <c r="H207">
        <v>2</v>
      </c>
      <c r="I207" s="7">
        <f>SUM(matriceresult__29[[#This Row],[Use]:[Creation]])</f>
        <v>18</v>
      </c>
      <c r="K207" s="1" t="s">
        <v>945</v>
      </c>
      <c r="L207">
        <f>matriceresult__29[[#This Row],[Use]]/matriceresult__29[[#This Row],[TOTAL]]</f>
        <v>0.88888888888888884</v>
      </c>
      <c r="M207">
        <f>matriceresult__29[[#This Row],[Compare]]/matriceresult__29[[#This Row],[TOTAL]]</f>
        <v>0</v>
      </c>
      <c r="N207">
        <f>matriceresult__29[[#This Row],[Background]]/matriceresult__29[[#This Row],[TOTAL]]</f>
        <v>0</v>
      </c>
      <c r="O207">
        <f>matriceresult__29[[#This Row],[Creation]]/matriceresult__29[[#This Row],[TOTAL]]</f>
        <v>0.1111111111111111</v>
      </c>
      <c r="P207" s="15">
        <f>SUM(matriceresult__2910[[#This Row],[Use]:[Creation]])</f>
        <v>1</v>
      </c>
    </row>
    <row r="208" spans="1:16" x14ac:dyDescent="0.25">
      <c r="A208" s="3" t="s">
        <v>400</v>
      </c>
      <c r="B208" s="13" t="s">
        <v>1027</v>
      </c>
      <c r="D208" s="1" t="s">
        <v>950</v>
      </c>
      <c r="E208">
        <v>0</v>
      </c>
      <c r="F208">
        <v>0</v>
      </c>
      <c r="G208">
        <v>0</v>
      </c>
      <c r="H208">
        <v>1</v>
      </c>
      <c r="I208" s="7">
        <f>SUM(matriceresult__29[[#This Row],[Use]:[Creation]])</f>
        <v>1</v>
      </c>
      <c r="K208" s="1" t="s">
        <v>950</v>
      </c>
      <c r="L208">
        <f>matriceresult__29[[#This Row],[Use]]/matriceresult__29[[#This Row],[TOTAL]]</f>
        <v>0</v>
      </c>
      <c r="M208">
        <f>matriceresult__29[[#This Row],[Compare]]/matriceresult__29[[#This Row],[TOTAL]]</f>
        <v>0</v>
      </c>
      <c r="N208">
        <f>matriceresult__29[[#This Row],[Background]]/matriceresult__29[[#This Row],[TOTAL]]</f>
        <v>0</v>
      </c>
      <c r="O208">
        <f>matriceresult__29[[#This Row],[Creation]]/matriceresult__29[[#This Row],[TOTAL]]</f>
        <v>1</v>
      </c>
      <c r="P208" s="15">
        <f>SUM(matriceresult__2910[[#This Row],[Use]:[Creation]])</f>
        <v>1</v>
      </c>
    </row>
    <row r="209" spans="1:16" x14ac:dyDescent="0.25">
      <c r="A209" s="4" t="s">
        <v>400</v>
      </c>
      <c r="B209" s="6" t="s">
        <v>1027</v>
      </c>
      <c r="D209" s="1" t="s">
        <v>954</v>
      </c>
      <c r="E209">
        <v>2</v>
      </c>
      <c r="F209">
        <v>0</v>
      </c>
      <c r="G209">
        <v>0</v>
      </c>
      <c r="H209">
        <v>6</v>
      </c>
      <c r="I209" s="7">
        <f>SUM(matriceresult__29[[#This Row],[Use]:[Creation]])</f>
        <v>8</v>
      </c>
      <c r="K209" s="1" t="s">
        <v>954</v>
      </c>
      <c r="L209">
        <f>matriceresult__29[[#This Row],[Use]]/matriceresult__29[[#This Row],[TOTAL]]</f>
        <v>0.25</v>
      </c>
      <c r="M209">
        <f>matriceresult__29[[#This Row],[Compare]]/matriceresult__29[[#This Row],[TOTAL]]</f>
        <v>0</v>
      </c>
      <c r="N209">
        <f>matriceresult__29[[#This Row],[Background]]/matriceresult__29[[#This Row],[TOTAL]]</f>
        <v>0</v>
      </c>
      <c r="O209">
        <f>matriceresult__29[[#This Row],[Creation]]/matriceresult__29[[#This Row],[TOTAL]]</f>
        <v>0.75</v>
      </c>
      <c r="P209" s="15">
        <f>SUM(matriceresult__2910[[#This Row],[Use]:[Creation]])</f>
        <v>1</v>
      </c>
    </row>
    <row r="210" spans="1:16" x14ac:dyDescent="0.25">
      <c r="A210" s="3" t="s">
        <v>400</v>
      </c>
      <c r="B210" s="13" t="s">
        <v>1027</v>
      </c>
      <c r="D210" s="1" t="s">
        <v>2847</v>
      </c>
      <c r="E210">
        <v>3</v>
      </c>
      <c r="F210">
        <v>0</v>
      </c>
      <c r="G210">
        <v>0</v>
      </c>
      <c r="H210">
        <v>0</v>
      </c>
      <c r="I210" s="7">
        <f>SUM(matriceresult__29[[#This Row],[Use]:[Creation]])</f>
        <v>3</v>
      </c>
      <c r="K210" s="1" t="s">
        <v>2847</v>
      </c>
      <c r="L210">
        <f>matriceresult__29[[#This Row],[Use]]/matriceresult__29[[#This Row],[TOTAL]]</f>
        <v>1</v>
      </c>
      <c r="M210">
        <f>matriceresult__29[[#This Row],[Compare]]/matriceresult__29[[#This Row],[TOTAL]]</f>
        <v>0</v>
      </c>
      <c r="N210">
        <f>matriceresult__29[[#This Row],[Background]]/matriceresult__29[[#This Row],[TOTAL]]</f>
        <v>0</v>
      </c>
      <c r="O210">
        <f>matriceresult__29[[#This Row],[Creation]]/matriceresult__29[[#This Row],[TOTAL]]</f>
        <v>0</v>
      </c>
      <c r="P210" s="15">
        <f>SUM(matriceresult__2910[[#This Row],[Use]:[Creation]])</f>
        <v>1</v>
      </c>
    </row>
    <row r="211" spans="1:16" x14ac:dyDescent="0.25">
      <c r="A211" s="4" t="s">
        <v>400</v>
      </c>
      <c r="B211" s="6" t="s">
        <v>1027</v>
      </c>
      <c r="D211" s="1" t="s">
        <v>508</v>
      </c>
      <c r="E211">
        <v>0</v>
      </c>
      <c r="F211">
        <v>0</v>
      </c>
      <c r="G211">
        <v>1</v>
      </c>
      <c r="H211">
        <v>0</v>
      </c>
      <c r="I211" s="7">
        <f>SUM(matriceresult__29[[#This Row],[Use]:[Creation]])</f>
        <v>1</v>
      </c>
      <c r="K211" s="1" t="s">
        <v>508</v>
      </c>
      <c r="L211">
        <f>matriceresult__29[[#This Row],[Use]]/matriceresult__29[[#This Row],[TOTAL]]</f>
        <v>0</v>
      </c>
      <c r="M211">
        <f>matriceresult__29[[#This Row],[Compare]]/matriceresult__29[[#This Row],[TOTAL]]</f>
        <v>0</v>
      </c>
      <c r="N211">
        <f>matriceresult__29[[#This Row],[Background]]/matriceresult__29[[#This Row],[TOTAL]]</f>
        <v>1</v>
      </c>
      <c r="O211">
        <f>matriceresult__29[[#This Row],[Creation]]/matriceresult__29[[#This Row],[TOTAL]]</f>
        <v>0</v>
      </c>
      <c r="P211" s="15">
        <f>SUM(matriceresult__2910[[#This Row],[Use]:[Creation]])</f>
        <v>1</v>
      </c>
    </row>
    <row r="212" spans="1:16" x14ac:dyDescent="0.25">
      <c r="A212" s="3" t="s">
        <v>400</v>
      </c>
      <c r="B212" s="13" t="s">
        <v>1027</v>
      </c>
      <c r="D212" s="1" t="s">
        <v>319</v>
      </c>
      <c r="E212">
        <v>0</v>
      </c>
      <c r="F212">
        <v>0</v>
      </c>
      <c r="G212">
        <v>1</v>
      </c>
      <c r="H212">
        <v>0</v>
      </c>
      <c r="I212" s="7">
        <f>SUM(matriceresult__29[[#This Row],[Use]:[Creation]])</f>
        <v>1</v>
      </c>
      <c r="K212" s="1" t="s">
        <v>319</v>
      </c>
      <c r="L212">
        <f>matriceresult__29[[#This Row],[Use]]/matriceresult__29[[#This Row],[TOTAL]]</f>
        <v>0</v>
      </c>
      <c r="M212">
        <f>matriceresult__29[[#This Row],[Compare]]/matriceresult__29[[#This Row],[TOTAL]]</f>
        <v>0</v>
      </c>
      <c r="N212">
        <f>matriceresult__29[[#This Row],[Background]]/matriceresult__29[[#This Row],[TOTAL]]</f>
        <v>1</v>
      </c>
      <c r="O212">
        <f>matriceresult__29[[#This Row],[Creation]]/matriceresult__29[[#This Row],[TOTAL]]</f>
        <v>0</v>
      </c>
      <c r="P212" s="15">
        <f>SUM(matriceresult__2910[[#This Row],[Use]:[Creation]])</f>
        <v>1</v>
      </c>
    </row>
    <row r="213" spans="1:16" x14ac:dyDescent="0.25">
      <c r="A213" s="4" t="s">
        <v>400</v>
      </c>
      <c r="B213" s="6" t="s">
        <v>1027</v>
      </c>
      <c r="D213" s="1" t="s">
        <v>744</v>
      </c>
      <c r="E213">
        <v>0</v>
      </c>
      <c r="F213">
        <v>0</v>
      </c>
      <c r="G213">
        <v>0</v>
      </c>
      <c r="H213">
        <v>1</v>
      </c>
      <c r="I213" s="7">
        <f>SUM(matriceresult__29[[#This Row],[Use]:[Creation]])</f>
        <v>1</v>
      </c>
      <c r="K213" s="1" t="s">
        <v>744</v>
      </c>
      <c r="L213">
        <f>matriceresult__29[[#This Row],[Use]]/matriceresult__29[[#This Row],[TOTAL]]</f>
        <v>0</v>
      </c>
      <c r="M213">
        <f>matriceresult__29[[#This Row],[Compare]]/matriceresult__29[[#This Row],[TOTAL]]</f>
        <v>0</v>
      </c>
      <c r="N213">
        <f>matriceresult__29[[#This Row],[Background]]/matriceresult__29[[#This Row],[TOTAL]]</f>
        <v>0</v>
      </c>
      <c r="O213">
        <f>matriceresult__29[[#This Row],[Creation]]/matriceresult__29[[#This Row],[TOTAL]]</f>
        <v>1</v>
      </c>
      <c r="P213" s="15">
        <f>SUM(matriceresult__2910[[#This Row],[Use]:[Creation]])</f>
        <v>1</v>
      </c>
    </row>
    <row r="214" spans="1:16" x14ac:dyDescent="0.25">
      <c r="A214" s="3" t="s">
        <v>592</v>
      </c>
      <c r="B214" s="13" t="s">
        <v>542</v>
      </c>
      <c r="D214" s="1" t="s">
        <v>747</v>
      </c>
      <c r="E214">
        <v>0</v>
      </c>
      <c r="F214">
        <v>0</v>
      </c>
      <c r="G214">
        <v>0</v>
      </c>
      <c r="H214">
        <v>2</v>
      </c>
      <c r="I214" s="7">
        <f>SUM(matriceresult__29[[#This Row],[Use]:[Creation]])</f>
        <v>2</v>
      </c>
      <c r="K214" s="1" t="s">
        <v>747</v>
      </c>
      <c r="L214">
        <f>matriceresult__29[[#This Row],[Use]]/matriceresult__29[[#This Row],[TOTAL]]</f>
        <v>0</v>
      </c>
      <c r="M214">
        <f>matriceresult__29[[#This Row],[Compare]]/matriceresult__29[[#This Row],[TOTAL]]</f>
        <v>0</v>
      </c>
      <c r="N214">
        <f>matriceresult__29[[#This Row],[Background]]/matriceresult__29[[#This Row],[TOTAL]]</f>
        <v>0</v>
      </c>
      <c r="O214">
        <f>matriceresult__29[[#This Row],[Creation]]/matriceresult__29[[#This Row],[TOTAL]]</f>
        <v>1</v>
      </c>
      <c r="P214" s="15">
        <f>SUM(matriceresult__2910[[#This Row],[Use]:[Creation]])</f>
        <v>1</v>
      </c>
    </row>
    <row r="215" spans="1:16" x14ac:dyDescent="0.25">
      <c r="A215" s="4" t="s">
        <v>592</v>
      </c>
      <c r="B215" s="6" t="s">
        <v>542</v>
      </c>
      <c r="D215" s="1" t="s">
        <v>2858</v>
      </c>
      <c r="E215">
        <v>2</v>
      </c>
      <c r="F215">
        <v>0</v>
      </c>
      <c r="G215">
        <v>0</v>
      </c>
      <c r="H215">
        <v>0</v>
      </c>
      <c r="I215" s="7">
        <f>SUM(matriceresult__29[[#This Row],[Use]:[Creation]])</f>
        <v>2</v>
      </c>
      <c r="K215" s="1" t="s">
        <v>2858</v>
      </c>
      <c r="L215">
        <f>matriceresult__29[[#This Row],[Use]]/matriceresult__29[[#This Row],[TOTAL]]</f>
        <v>1</v>
      </c>
      <c r="M215">
        <f>matriceresult__29[[#This Row],[Compare]]/matriceresult__29[[#This Row],[TOTAL]]</f>
        <v>0</v>
      </c>
      <c r="N215">
        <f>matriceresult__29[[#This Row],[Background]]/matriceresult__29[[#This Row],[TOTAL]]</f>
        <v>0</v>
      </c>
      <c r="O215">
        <f>matriceresult__29[[#This Row],[Creation]]/matriceresult__29[[#This Row],[TOTAL]]</f>
        <v>0</v>
      </c>
      <c r="P215" s="15">
        <f>SUM(matriceresult__2910[[#This Row],[Use]:[Creation]])</f>
        <v>1</v>
      </c>
    </row>
    <row r="216" spans="1:16" x14ac:dyDescent="0.25">
      <c r="A216" s="3" t="s">
        <v>592</v>
      </c>
      <c r="B216" s="13" t="s">
        <v>542</v>
      </c>
      <c r="D216" s="1" t="s">
        <v>1923</v>
      </c>
      <c r="E216">
        <v>2</v>
      </c>
      <c r="F216">
        <v>0</v>
      </c>
      <c r="G216">
        <v>0</v>
      </c>
      <c r="H216">
        <v>0</v>
      </c>
      <c r="I216" s="7">
        <f>SUM(matriceresult__29[[#This Row],[Use]:[Creation]])</f>
        <v>2</v>
      </c>
      <c r="K216" s="1" t="s">
        <v>1923</v>
      </c>
      <c r="L216">
        <f>matriceresult__29[[#This Row],[Use]]/matriceresult__29[[#This Row],[TOTAL]]</f>
        <v>1</v>
      </c>
      <c r="M216">
        <f>matriceresult__29[[#This Row],[Compare]]/matriceresult__29[[#This Row],[TOTAL]]</f>
        <v>0</v>
      </c>
      <c r="N216">
        <f>matriceresult__29[[#This Row],[Background]]/matriceresult__29[[#This Row],[TOTAL]]</f>
        <v>0</v>
      </c>
      <c r="O216">
        <f>matriceresult__29[[#This Row],[Creation]]/matriceresult__29[[#This Row],[TOTAL]]</f>
        <v>0</v>
      </c>
      <c r="P216" s="15">
        <f>SUM(matriceresult__2910[[#This Row],[Use]:[Creation]])</f>
        <v>1</v>
      </c>
    </row>
    <row r="217" spans="1:16" x14ac:dyDescent="0.25">
      <c r="A217" s="4" t="s">
        <v>592</v>
      </c>
      <c r="B217" s="6" t="s">
        <v>542</v>
      </c>
      <c r="D217" s="1" t="s">
        <v>1932</v>
      </c>
      <c r="E217">
        <v>9</v>
      </c>
      <c r="F217">
        <v>0</v>
      </c>
      <c r="G217">
        <v>0</v>
      </c>
      <c r="H217">
        <v>0</v>
      </c>
      <c r="I217" s="7">
        <f>SUM(matriceresult__29[[#This Row],[Use]:[Creation]])</f>
        <v>9</v>
      </c>
      <c r="K217" s="1" t="s">
        <v>1932</v>
      </c>
      <c r="L217">
        <f>matriceresult__29[[#This Row],[Use]]/matriceresult__29[[#This Row],[TOTAL]]</f>
        <v>1</v>
      </c>
      <c r="M217">
        <f>matriceresult__29[[#This Row],[Compare]]/matriceresult__29[[#This Row],[TOTAL]]</f>
        <v>0</v>
      </c>
      <c r="N217">
        <f>matriceresult__29[[#This Row],[Background]]/matriceresult__29[[#This Row],[TOTAL]]</f>
        <v>0</v>
      </c>
      <c r="O217">
        <f>matriceresult__29[[#This Row],[Creation]]/matriceresult__29[[#This Row],[TOTAL]]</f>
        <v>0</v>
      </c>
      <c r="P217" s="15">
        <f>SUM(matriceresult__2910[[#This Row],[Use]:[Creation]])</f>
        <v>1</v>
      </c>
    </row>
    <row r="218" spans="1:16" x14ac:dyDescent="0.25">
      <c r="A218" s="3" t="s">
        <v>592</v>
      </c>
      <c r="B218" s="13" t="s">
        <v>1027</v>
      </c>
      <c r="D218" s="1" t="s">
        <v>512</v>
      </c>
      <c r="E218">
        <v>10</v>
      </c>
      <c r="F218">
        <v>0</v>
      </c>
      <c r="G218">
        <v>1</v>
      </c>
      <c r="H218">
        <v>0</v>
      </c>
      <c r="I218" s="7">
        <f>SUM(matriceresult__29[[#This Row],[Use]:[Creation]])</f>
        <v>11</v>
      </c>
      <c r="K218" s="1" t="s">
        <v>512</v>
      </c>
      <c r="L218">
        <f>matriceresult__29[[#This Row],[Use]]/matriceresult__29[[#This Row],[TOTAL]]</f>
        <v>0.90909090909090906</v>
      </c>
      <c r="M218">
        <f>matriceresult__29[[#This Row],[Compare]]/matriceresult__29[[#This Row],[TOTAL]]</f>
        <v>0</v>
      </c>
      <c r="N218">
        <f>matriceresult__29[[#This Row],[Background]]/matriceresult__29[[#This Row],[TOTAL]]</f>
        <v>9.0909090909090912E-2</v>
      </c>
      <c r="O218">
        <f>matriceresult__29[[#This Row],[Creation]]/matriceresult__29[[#This Row],[TOTAL]]</f>
        <v>0</v>
      </c>
      <c r="P218" s="15">
        <f>SUM(matriceresult__2910[[#This Row],[Use]:[Creation]])</f>
        <v>1</v>
      </c>
    </row>
    <row r="219" spans="1:16" x14ac:dyDescent="0.25">
      <c r="A219" s="4" t="s">
        <v>592</v>
      </c>
      <c r="B219" s="6" t="s">
        <v>1027</v>
      </c>
      <c r="D219" s="1" t="s">
        <v>324</v>
      </c>
      <c r="E219">
        <v>14</v>
      </c>
      <c r="F219">
        <v>0</v>
      </c>
      <c r="G219">
        <v>2</v>
      </c>
      <c r="H219">
        <v>2</v>
      </c>
      <c r="I219" s="7">
        <f>SUM(matriceresult__29[[#This Row],[Use]:[Creation]])</f>
        <v>18</v>
      </c>
      <c r="K219" s="1" t="s">
        <v>324</v>
      </c>
      <c r="L219">
        <f>matriceresult__29[[#This Row],[Use]]/matriceresult__29[[#This Row],[TOTAL]]</f>
        <v>0.77777777777777779</v>
      </c>
      <c r="M219">
        <f>matriceresult__29[[#This Row],[Compare]]/matriceresult__29[[#This Row],[TOTAL]]</f>
        <v>0</v>
      </c>
      <c r="N219">
        <f>matriceresult__29[[#This Row],[Background]]/matriceresult__29[[#This Row],[TOTAL]]</f>
        <v>0.1111111111111111</v>
      </c>
      <c r="O219">
        <f>matriceresult__29[[#This Row],[Creation]]/matriceresult__29[[#This Row],[TOTAL]]</f>
        <v>0.1111111111111111</v>
      </c>
      <c r="P219" s="15">
        <f>SUM(matriceresult__2910[[#This Row],[Use]:[Creation]])</f>
        <v>1</v>
      </c>
    </row>
    <row r="220" spans="1:16" x14ac:dyDescent="0.25">
      <c r="A220" s="3" t="s">
        <v>592</v>
      </c>
      <c r="B220" s="13" t="s">
        <v>1027</v>
      </c>
      <c r="D220" s="1" t="s">
        <v>962</v>
      </c>
      <c r="E220">
        <v>0</v>
      </c>
      <c r="F220">
        <v>0</v>
      </c>
      <c r="G220">
        <v>0</v>
      </c>
      <c r="H220">
        <v>1</v>
      </c>
      <c r="I220" s="7">
        <f>SUM(matriceresult__29[[#This Row],[Use]:[Creation]])</f>
        <v>1</v>
      </c>
      <c r="K220" s="1" t="s">
        <v>962</v>
      </c>
      <c r="L220">
        <f>matriceresult__29[[#This Row],[Use]]/matriceresult__29[[#This Row],[TOTAL]]</f>
        <v>0</v>
      </c>
      <c r="M220">
        <f>matriceresult__29[[#This Row],[Compare]]/matriceresult__29[[#This Row],[TOTAL]]</f>
        <v>0</v>
      </c>
      <c r="N220">
        <f>matriceresult__29[[#This Row],[Background]]/matriceresult__29[[#This Row],[TOTAL]]</f>
        <v>0</v>
      </c>
      <c r="O220">
        <f>matriceresult__29[[#This Row],[Creation]]/matriceresult__29[[#This Row],[TOTAL]]</f>
        <v>1</v>
      </c>
      <c r="P220" s="15">
        <f>SUM(matriceresult__2910[[#This Row],[Use]:[Creation]])</f>
        <v>1</v>
      </c>
    </row>
    <row r="221" spans="1:16" x14ac:dyDescent="0.25">
      <c r="A221" s="4" t="s">
        <v>592</v>
      </c>
      <c r="B221" s="6" t="s">
        <v>1027</v>
      </c>
      <c r="D221" s="1" t="s">
        <v>965</v>
      </c>
      <c r="E221">
        <v>0</v>
      </c>
      <c r="F221">
        <v>0</v>
      </c>
      <c r="G221">
        <v>0</v>
      </c>
      <c r="H221">
        <v>1</v>
      </c>
      <c r="I221" s="7">
        <f>SUM(matriceresult__29[[#This Row],[Use]:[Creation]])</f>
        <v>1</v>
      </c>
      <c r="K221" s="1" t="s">
        <v>965</v>
      </c>
      <c r="L221">
        <f>matriceresult__29[[#This Row],[Use]]/matriceresult__29[[#This Row],[TOTAL]]</f>
        <v>0</v>
      </c>
      <c r="M221">
        <f>matriceresult__29[[#This Row],[Compare]]/matriceresult__29[[#This Row],[TOTAL]]</f>
        <v>0</v>
      </c>
      <c r="N221">
        <f>matriceresult__29[[#This Row],[Background]]/matriceresult__29[[#This Row],[TOTAL]]</f>
        <v>0</v>
      </c>
      <c r="O221">
        <f>matriceresult__29[[#This Row],[Creation]]/matriceresult__29[[#This Row],[TOTAL]]</f>
        <v>1</v>
      </c>
      <c r="P221" s="15">
        <f>SUM(matriceresult__2910[[#This Row],[Use]:[Creation]])</f>
        <v>1</v>
      </c>
    </row>
    <row r="222" spans="1:16" x14ac:dyDescent="0.25">
      <c r="A222" s="3" t="s">
        <v>592</v>
      </c>
      <c r="B222" s="13" t="s">
        <v>1027</v>
      </c>
      <c r="D222" s="1" t="s">
        <v>760</v>
      </c>
      <c r="E222">
        <v>6</v>
      </c>
      <c r="F222">
        <v>0</v>
      </c>
      <c r="G222">
        <v>0</v>
      </c>
      <c r="H222">
        <v>1</v>
      </c>
      <c r="I222" s="7">
        <f>SUM(matriceresult__29[[#This Row],[Use]:[Creation]])</f>
        <v>7</v>
      </c>
      <c r="K222" s="1" t="s">
        <v>760</v>
      </c>
      <c r="L222">
        <f>matriceresult__29[[#This Row],[Use]]/matriceresult__29[[#This Row],[TOTAL]]</f>
        <v>0.8571428571428571</v>
      </c>
      <c r="M222">
        <f>matriceresult__29[[#This Row],[Compare]]/matriceresult__29[[#This Row],[TOTAL]]</f>
        <v>0</v>
      </c>
      <c r="N222">
        <f>matriceresult__29[[#This Row],[Background]]/matriceresult__29[[#This Row],[TOTAL]]</f>
        <v>0</v>
      </c>
      <c r="O222">
        <f>matriceresult__29[[#This Row],[Creation]]/matriceresult__29[[#This Row],[TOTAL]]</f>
        <v>0.14285714285714285</v>
      </c>
      <c r="P222" s="15">
        <f>SUM(matriceresult__2910[[#This Row],[Use]:[Creation]])</f>
        <v>1</v>
      </c>
    </row>
    <row r="223" spans="1:16" x14ac:dyDescent="0.25">
      <c r="A223" s="4" t="s">
        <v>592</v>
      </c>
      <c r="B223" s="6" t="s">
        <v>1027</v>
      </c>
      <c r="D223" s="1" t="s">
        <v>765</v>
      </c>
      <c r="E223">
        <v>0</v>
      </c>
      <c r="F223">
        <v>0</v>
      </c>
      <c r="G223">
        <v>0</v>
      </c>
      <c r="H223">
        <v>2</v>
      </c>
      <c r="I223" s="7">
        <f>SUM(matriceresult__29[[#This Row],[Use]:[Creation]])</f>
        <v>2</v>
      </c>
      <c r="K223" s="1" t="s">
        <v>765</v>
      </c>
      <c r="L223">
        <f>matriceresult__29[[#This Row],[Use]]/matriceresult__29[[#This Row],[TOTAL]]</f>
        <v>0</v>
      </c>
      <c r="M223">
        <f>matriceresult__29[[#This Row],[Compare]]/matriceresult__29[[#This Row],[TOTAL]]</f>
        <v>0</v>
      </c>
      <c r="N223">
        <f>matriceresult__29[[#This Row],[Background]]/matriceresult__29[[#This Row],[TOTAL]]</f>
        <v>0</v>
      </c>
      <c r="O223">
        <f>matriceresult__29[[#This Row],[Creation]]/matriceresult__29[[#This Row],[TOTAL]]</f>
        <v>1</v>
      </c>
      <c r="P223" s="15">
        <f>SUM(matriceresult__2910[[#This Row],[Use]:[Creation]])</f>
        <v>1</v>
      </c>
    </row>
    <row r="224" spans="1:16" x14ac:dyDescent="0.25">
      <c r="A224" s="3" t="s">
        <v>592</v>
      </c>
      <c r="B224" s="13" t="s">
        <v>1027</v>
      </c>
      <c r="D224" s="1" t="s">
        <v>968</v>
      </c>
      <c r="E224">
        <v>0</v>
      </c>
      <c r="F224">
        <v>0</v>
      </c>
      <c r="G224">
        <v>0</v>
      </c>
      <c r="H224">
        <v>2</v>
      </c>
      <c r="I224" s="7">
        <f>SUM(matriceresult__29[[#This Row],[Use]:[Creation]])</f>
        <v>2</v>
      </c>
      <c r="K224" s="1" t="s">
        <v>968</v>
      </c>
      <c r="L224">
        <f>matriceresult__29[[#This Row],[Use]]/matriceresult__29[[#This Row],[TOTAL]]</f>
        <v>0</v>
      </c>
      <c r="M224">
        <f>matriceresult__29[[#This Row],[Compare]]/matriceresult__29[[#This Row],[TOTAL]]</f>
        <v>0</v>
      </c>
      <c r="N224">
        <f>matriceresult__29[[#This Row],[Background]]/matriceresult__29[[#This Row],[TOTAL]]</f>
        <v>0</v>
      </c>
      <c r="O224">
        <f>matriceresult__29[[#This Row],[Creation]]/matriceresult__29[[#This Row],[TOTAL]]</f>
        <v>1</v>
      </c>
      <c r="P224" s="15">
        <f>SUM(matriceresult__2910[[#This Row],[Use]:[Creation]])</f>
        <v>1</v>
      </c>
    </row>
    <row r="225" spans="1:16" x14ac:dyDescent="0.25">
      <c r="A225" s="4" t="s">
        <v>592</v>
      </c>
      <c r="B225" s="6" t="s">
        <v>1027</v>
      </c>
      <c r="D225" s="1" t="s">
        <v>1994</v>
      </c>
      <c r="E225">
        <v>2</v>
      </c>
      <c r="F225">
        <v>0</v>
      </c>
      <c r="G225">
        <v>0</v>
      </c>
      <c r="H225">
        <v>0</v>
      </c>
      <c r="I225" s="7">
        <f>SUM(matriceresult__29[[#This Row],[Use]:[Creation]])</f>
        <v>2</v>
      </c>
      <c r="K225" s="1" t="s">
        <v>1994</v>
      </c>
      <c r="L225">
        <f>matriceresult__29[[#This Row],[Use]]/matriceresult__29[[#This Row],[TOTAL]]</f>
        <v>1</v>
      </c>
      <c r="M225">
        <f>matriceresult__29[[#This Row],[Compare]]/matriceresult__29[[#This Row],[TOTAL]]</f>
        <v>0</v>
      </c>
      <c r="N225">
        <f>matriceresult__29[[#This Row],[Background]]/matriceresult__29[[#This Row],[TOTAL]]</f>
        <v>0</v>
      </c>
      <c r="O225">
        <f>matriceresult__29[[#This Row],[Creation]]/matriceresult__29[[#This Row],[TOTAL]]</f>
        <v>0</v>
      </c>
      <c r="P225" s="15">
        <f>SUM(matriceresult__2910[[#This Row],[Use]:[Creation]])</f>
        <v>1</v>
      </c>
    </row>
    <row r="226" spans="1:16" x14ac:dyDescent="0.25">
      <c r="A226" s="3" t="s">
        <v>406</v>
      </c>
      <c r="B226" s="13" t="s">
        <v>13</v>
      </c>
      <c r="D226" s="1" t="s">
        <v>974</v>
      </c>
      <c r="E226">
        <v>3</v>
      </c>
      <c r="F226">
        <v>0</v>
      </c>
      <c r="G226">
        <v>0</v>
      </c>
      <c r="H226">
        <v>1</v>
      </c>
      <c r="I226" s="7">
        <f>SUM(matriceresult__29[[#This Row],[Use]:[Creation]])</f>
        <v>4</v>
      </c>
      <c r="K226" s="1" t="s">
        <v>974</v>
      </c>
      <c r="L226">
        <f>matriceresult__29[[#This Row],[Use]]/matriceresult__29[[#This Row],[TOTAL]]</f>
        <v>0.75</v>
      </c>
      <c r="M226">
        <f>matriceresult__29[[#This Row],[Compare]]/matriceresult__29[[#This Row],[TOTAL]]</f>
        <v>0</v>
      </c>
      <c r="N226">
        <f>matriceresult__29[[#This Row],[Background]]/matriceresult__29[[#This Row],[TOTAL]]</f>
        <v>0</v>
      </c>
      <c r="O226">
        <f>matriceresult__29[[#This Row],[Creation]]/matriceresult__29[[#This Row],[TOTAL]]</f>
        <v>0.25</v>
      </c>
      <c r="P226" s="15">
        <f>SUM(matriceresult__2910[[#This Row],[Use]:[Creation]])</f>
        <v>1</v>
      </c>
    </row>
    <row r="227" spans="1:16" x14ac:dyDescent="0.25">
      <c r="A227" s="4" t="s">
        <v>406</v>
      </c>
      <c r="B227" s="6" t="s">
        <v>1027</v>
      </c>
      <c r="D227" s="1" t="s">
        <v>770</v>
      </c>
      <c r="E227">
        <v>0</v>
      </c>
      <c r="F227">
        <v>0</v>
      </c>
      <c r="G227">
        <v>0</v>
      </c>
      <c r="H227">
        <v>2</v>
      </c>
      <c r="I227" s="7">
        <f>SUM(matriceresult__29[[#This Row],[Use]:[Creation]])</f>
        <v>2</v>
      </c>
      <c r="K227" s="1" t="s">
        <v>770</v>
      </c>
      <c r="L227">
        <f>matriceresult__29[[#This Row],[Use]]/matriceresult__29[[#This Row],[TOTAL]]</f>
        <v>0</v>
      </c>
      <c r="M227">
        <f>matriceresult__29[[#This Row],[Compare]]/matriceresult__29[[#This Row],[TOTAL]]</f>
        <v>0</v>
      </c>
      <c r="N227">
        <f>matriceresult__29[[#This Row],[Background]]/matriceresult__29[[#This Row],[TOTAL]]</f>
        <v>0</v>
      </c>
      <c r="O227">
        <f>matriceresult__29[[#This Row],[Creation]]/matriceresult__29[[#This Row],[TOTAL]]</f>
        <v>1</v>
      </c>
      <c r="P227" s="15">
        <f>SUM(matriceresult__2910[[#This Row],[Use]:[Creation]])</f>
        <v>1</v>
      </c>
    </row>
    <row r="228" spans="1:16" x14ac:dyDescent="0.25">
      <c r="A228" s="3" t="s">
        <v>406</v>
      </c>
      <c r="B228" s="13" t="s">
        <v>1027</v>
      </c>
      <c r="D228" s="1" t="s">
        <v>979</v>
      </c>
      <c r="E228">
        <v>7</v>
      </c>
      <c r="F228">
        <v>0</v>
      </c>
      <c r="G228">
        <v>0</v>
      </c>
      <c r="H228">
        <v>2</v>
      </c>
      <c r="I228" s="7">
        <f>SUM(matriceresult__29[[#This Row],[Use]:[Creation]])</f>
        <v>9</v>
      </c>
      <c r="K228" s="1" t="s">
        <v>979</v>
      </c>
      <c r="L228">
        <f>matriceresult__29[[#This Row],[Use]]/matriceresult__29[[#This Row],[TOTAL]]</f>
        <v>0.77777777777777779</v>
      </c>
      <c r="M228">
        <f>matriceresult__29[[#This Row],[Compare]]/matriceresult__29[[#This Row],[TOTAL]]</f>
        <v>0</v>
      </c>
      <c r="N228">
        <f>matriceresult__29[[#This Row],[Background]]/matriceresult__29[[#This Row],[TOTAL]]</f>
        <v>0</v>
      </c>
      <c r="O228">
        <f>matriceresult__29[[#This Row],[Creation]]/matriceresult__29[[#This Row],[TOTAL]]</f>
        <v>0.22222222222222221</v>
      </c>
      <c r="P228" s="15">
        <f>SUM(matriceresult__2910[[#This Row],[Use]:[Creation]])</f>
        <v>1</v>
      </c>
    </row>
    <row r="229" spans="1:16" x14ac:dyDescent="0.25">
      <c r="A229" s="4" t="s">
        <v>406</v>
      </c>
      <c r="B229" s="6" t="s">
        <v>1027</v>
      </c>
      <c r="D229" s="1" t="s">
        <v>2910</v>
      </c>
      <c r="E229">
        <v>2</v>
      </c>
      <c r="F229">
        <v>0</v>
      </c>
      <c r="G229">
        <v>0</v>
      </c>
      <c r="H229">
        <v>0</v>
      </c>
      <c r="I229" s="7">
        <f>SUM(matriceresult__29[[#This Row],[Use]:[Creation]])</f>
        <v>2</v>
      </c>
      <c r="K229" s="1" t="s">
        <v>2910</v>
      </c>
      <c r="L229">
        <f>matriceresult__29[[#This Row],[Use]]/matriceresult__29[[#This Row],[TOTAL]]</f>
        <v>1</v>
      </c>
      <c r="M229">
        <f>matriceresult__29[[#This Row],[Compare]]/matriceresult__29[[#This Row],[TOTAL]]</f>
        <v>0</v>
      </c>
      <c r="N229">
        <f>matriceresult__29[[#This Row],[Background]]/matriceresult__29[[#This Row],[TOTAL]]</f>
        <v>0</v>
      </c>
      <c r="O229">
        <f>matriceresult__29[[#This Row],[Creation]]/matriceresult__29[[#This Row],[TOTAL]]</f>
        <v>0</v>
      </c>
      <c r="P229" s="15">
        <f>SUM(matriceresult__2910[[#This Row],[Use]:[Creation]])</f>
        <v>1</v>
      </c>
    </row>
    <row r="230" spans="1:16" x14ac:dyDescent="0.25">
      <c r="A230" s="3" t="s">
        <v>406</v>
      </c>
      <c r="B230" s="13" t="s">
        <v>1027</v>
      </c>
      <c r="D230" s="1" t="s">
        <v>985</v>
      </c>
      <c r="E230">
        <v>6</v>
      </c>
      <c r="F230">
        <v>0</v>
      </c>
      <c r="G230">
        <v>0</v>
      </c>
      <c r="H230">
        <v>1</v>
      </c>
      <c r="I230" s="7">
        <f>SUM(matriceresult__29[[#This Row],[Use]:[Creation]])</f>
        <v>7</v>
      </c>
      <c r="K230" s="1" t="s">
        <v>985</v>
      </c>
      <c r="L230">
        <f>matriceresult__29[[#This Row],[Use]]/matriceresult__29[[#This Row],[TOTAL]]</f>
        <v>0.8571428571428571</v>
      </c>
      <c r="M230">
        <f>matriceresult__29[[#This Row],[Compare]]/matriceresult__29[[#This Row],[TOTAL]]</f>
        <v>0</v>
      </c>
      <c r="N230">
        <f>matriceresult__29[[#This Row],[Background]]/matriceresult__29[[#This Row],[TOTAL]]</f>
        <v>0</v>
      </c>
      <c r="O230">
        <f>matriceresult__29[[#This Row],[Creation]]/matriceresult__29[[#This Row],[TOTAL]]</f>
        <v>0.14285714285714285</v>
      </c>
      <c r="P230" s="15">
        <f>SUM(matriceresult__2910[[#This Row],[Use]:[Creation]])</f>
        <v>1</v>
      </c>
    </row>
    <row r="231" spans="1:16" x14ac:dyDescent="0.25">
      <c r="A231" s="4" t="s">
        <v>406</v>
      </c>
      <c r="B231" s="6" t="s">
        <v>1027</v>
      </c>
      <c r="D231" s="1" t="s">
        <v>2928</v>
      </c>
      <c r="E231">
        <v>2</v>
      </c>
      <c r="F231">
        <v>0</v>
      </c>
      <c r="G231">
        <v>0</v>
      </c>
      <c r="H231">
        <v>0</v>
      </c>
      <c r="I231" s="7">
        <f>SUM(matriceresult__29[[#This Row],[Use]:[Creation]])</f>
        <v>2</v>
      </c>
      <c r="K231" s="1" t="s">
        <v>2928</v>
      </c>
      <c r="L231">
        <f>matriceresult__29[[#This Row],[Use]]/matriceresult__29[[#This Row],[TOTAL]]</f>
        <v>1</v>
      </c>
      <c r="M231">
        <f>matriceresult__29[[#This Row],[Compare]]/matriceresult__29[[#This Row],[TOTAL]]</f>
        <v>0</v>
      </c>
      <c r="N231">
        <f>matriceresult__29[[#This Row],[Background]]/matriceresult__29[[#This Row],[TOTAL]]</f>
        <v>0</v>
      </c>
      <c r="O231">
        <f>matriceresult__29[[#This Row],[Creation]]/matriceresult__29[[#This Row],[TOTAL]]</f>
        <v>0</v>
      </c>
      <c r="P231" s="15">
        <f>SUM(matriceresult__2910[[#This Row],[Use]:[Creation]])</f>
        <v>1</v>
      </c>
    </row>
    <row r="232" spans="1:16" x14ac:dyDescent="0.25">
      <c r="A232" s="3" t="s">
        <v>406</v>
      </c>
      <c r="B232" s="13" t="s">
        <v>1027</v>
      </c>
      <c r="D232" s="1" t="s">
        <v>2002</v>
      </c>
      <c r="E232">
        <v>1</v>
      </c>
      <c r="F232">
        <v>0</v>
      </c>
      <c r="G232">
        <v>0</v>
      </c>
      <c r="H232">
        <v>0</v>
      </c>
      <c r="I232" s="7">
        <f>SUM(matriceresult__29[[#This Row],[Use]:[Creation]])</f>
        <v>1</v>
      </c>
      <c r="K232" s="1" t="s">
        <v>2002</v>
      </c>
      <c r="L232">
        <f>matriceresult__29[[#This Row],[Use]]/matriceresult__29[[#This Row],[TOTAL]]</f>
        <v>1</v>
      </c>
      <c r="M232">
        <f>matriceresult__29[[#This Row],[Compare]]/matriceresult__29[[#This Row],[TOTAL]]</f>
        <v>0</v>
      </c>
      <c r="N232">
        <f>matriceresult__29[[#This Row],[Background]]/matriceresult__29[[#This Row],[TOTAL]]</f>
        <v>0</v>
      </c>
      <c r="O232">
        <f>matriceresult__29[[#This Row],[Creation]]/matriceresult__29[[#This Row],[TOTAL]]</f>
        <v>0</v>
      </c>
      <c r="P232" s="15">
        <f>SUM(matriceresult__2910[[#This Row],[Use]:[Creation]])</f>
        <v>1</v>
      </c>
    </row>
    <row r="233" spans="1:16" x14ac:dyDescent="0.25">
      <c r="A233" s="4" t="s">
        <v>406</v>
      </c>
      <c r="B233" s="6" t="s">
        <v>1027</v>
      </c>
      <c r="D233" s="1" t="s">
        <v>990</v>
      </c>
      <c r="E233">
        <v>0</v>
      </c>
      <c r="F233">
        <v>0</v>
      </c>
      <c r="G233">
        <v>0</v>
      </c>
      <c r="H233">
        <v>2</v>
      </c>
      <c r="I233" s="7">
        <f>SUM(matriceresult__29[[#This Row],[Use]:[Creation]])</f>
        <v>2</v>
      </c>
      <c r="K233" s="1" t="s">
        <v>990</v>
      </c>
      <c r="L233">
        <f>matriceresult__29[[#This Row],[Use]]/matriceresult__29[[#This Row],[TOTAL]]</f>
        <v>0</v>
      </c>
      <c r="M233">
        <f>matriceresult__29[[#This Row],[Compare]]/matriceresult__29[[#This Row],[TOTAL]]</f>
        <v>0</v>
      </c>
      <c r="N233">
        <f>matriceresult__29[[#This Row],[Background]]/matriceresult__29[[#This Row],[TOTAL]]</f>
        <v>0</v>
      </c>
      <c r="O233">
        <f>matriceresult__29[[#This Row],[Creation]]/matriceresult__29[[#This Row],[TOTAL]]</f>
        <v>1</v>
      </c>
      <c r="P233" s="15">
        <f>SUM(matriceresult__2910[[#This Row],[Use]:[Creation]])</f>
        <v>1</v>
      </c>
    </row>
    <row r="234" spans="1:16" x14ac:dyDescent="0.25">
      <c r="A234" s="3" t="s">
        <v>406</v>
      </c>
      <c r="B234" s="13" t="s">
        <v>1027</v>
      </c>
      <c r="D234" s="1" t="s">
        <v>996</v>
      </c>
      <c r="E234">
        <v>0</v>
      </c>
      <c r="F234">
        <v>0</v>
      </c>
      <c r="G234">
        <v>0</v>
      </c>
      <c r="H234">
        <v>1</v>
      </c>
      <c r="I234" s="7">
        <f>SUM(matriceresult__29[[#This Row],[Use]:[Creation]])</f>
        <v>1</v>
      </c>
      <c r="K234" s="1" t="s">
        <v>996</v>
      </c>
      <c r="L234">
        <f>matriceresult__29[[#This Row],[Use]]/matriceresult__29[[#This Row],[TOTAL]]</f>
        <v>0</v>
      </c>
      <c r="M234">
        <f>matriceresult__29[[#This Row],[Compare]]/matriceresult__29[[#This Row],[TOTAL]]</f>
        <v>0</v>
      </c>
      <c r="N234">
        <f>matriceresult__29[[#This Row],[Background]]/matriceresult__29[[#This Row],[TOTAL]]</f>
        <v>0</v>
      </c>
      <c r="O234">
        <f>matriceresult__29[[#This Row],[Creation]]/matriceresult__29[[#This Row],[TOTAL]]</f>
        <v>1</v>
      </c>
      <c r="P234" s="15">
        <f>SUM(matriceresult__2910[[#This Row],[Use]:[Creation]])</f>
        <v>1</v>
      </c>
    </row>
    <row r="235" spans="1:16" x14ac:dyDescent="0.25">
      <c r="A235" s="4" t="s">
        <v>406</v>
      </c>
      <c r="B235" s="6" t="s">
        <v>1027</v>
      </c>
      <c r="D235" s="1" t="s">
        <v>1001</v>
      </c>
      <c r="E235">
        <v>0</v>
      </c>
      <c r="F235">
        <v>0</v>
      </c>
      <c r="G235">
        <v>0</v>
      </c>
      <c r="H235">
        <v>1</v>
      </c>
      <c r="I235" s="7">
        <f>SUM(matriceresult__29[[#This Row],[Use]:[Creation]])</f>
        <v>1</v>
      </c>
      <c r="K235" s="1" t="s">
        <v>1001</v>
      </c>
      <c r="L235">
        <f>matriceresult__29[[#This Row],[Use]]/matriceresult__29[[#This Row],[TOTAL]]</f>
        <v>0</v>
      </c>
      <c r="M235">
        <f>matriceresult__29[[#This Row],[Compare]]/matriceresult__29[[#This Row],[TOTAL]]</f>
        <v>0</v>
      </c>
      <c r="N235">
        <f>matriceresult__29[[#This Row],[Background]]/matriceresult__29[[#This Row],[TOTAL]]</f>
        <v>0</v>
      </c>
      <c r="O235">
        <f>matriceresult__29[[#This Row],[Creation]]/matriceresult__29[[#This Row],[TOTAL]]</f>
        <v>1</v>
      </c>
      <c r="P235" s="15">
        <f>SUM(matriceresult__2910[[#This Row],[Use]:[Creation]])</f>
        <v>1</v>
      </c>
    </row>
    <row r="236" spans="1:16" x14ac:dyDescent="0.25">
      <c r="A236" s="3" t="s">
        <v>406</v>
      </c>
      <c r="B236" s="13" t="s">
        <v>1027</v>
      </c>
      <c r="D236" s="1" t="s">
        <v>1004</v>
      </c>
      <c r="E236">
        <v>0</v>
      </c>
      <c r="F236">
        <v>0</v>
      </c>
      <c r="G236">
        <v>0</v>
      </c>
      <c r="H236">
        <v>2</v>
      </c>
      <c r="I236" s="7">
        <f>SUM(matriceresult__29[[#This Row],[Use]:[Creation]])</f>
        <v>2</v>
      </c>
      <c r="K236" s="1" t="s">
        <v>1004</v>
      </c>
      <c r="L236">
        <f>matriceresult__29[[#This Row],[Use]]/matriceresult__29[[#This Row],[TOTAL]]</f>
        <v>0</v>
      </c>
      <c r="M236">
        <f>matriceresult__29[[#This Row],[Compare]]/matriceresult__29[[#This Row],[TOTAL]]</f>
        <v>0</v>
      </c>
      <c r="N236">
        <f>matriceresult__29[[#This Row],[Background]]/matriceresult__29[[#This Row],[TOTAL]]</f>
        <v>0</v>
      </c>
      <c r="O236">
        <f>matriceresult__29[[#This Row],[Creation]]/matriceresult__29[[#This Row],[TOTAL]]</f>
        <v>1</v>
      </c>
      <c r="P236" s="15">
        <f>SUM(matriceresult__2910[[#This Row],[Use]:[Creation]])</f>
        <v>1</v>
      </c>
    </row>
    <row r="237" spans="1:16" x14ac:dyDescent="0.25">
      <c r="A237" s="4" t="s">
        <v>2222</v>
      </c>
      <c r="B237" s="6" t="s">
        <v>1027</v>
      </c>
      <c r="D237" s="1" t="s">
        <v>779</v>
      </c>
      <c r="E237">
        <v>2</v>
      </c>
      <c r="F237">
        <v>0</v>
      </c>
      <c r="G237">
        <v>0</v>
      </c>
      <c r="H237">
        <v>5</v>
      </c>
      <c r="I237" s="7">
        <f>SUM(matriceresult__29[[#This Row],[Use]:[Creation]])</f>
        <v>7</v>
      </c>
      <c r="K237" s="1" t="s">
        <v>779</v>
      </c>
      <c r="L237">
        <f>matriceresult__29[[#This Row],[Use]]/matriceresult__29[[#This Row],[TOTAL]]</f>
        <v>0.2857142857142857</v>
      </c>
      <c r="M237">
        <f>matriceresult__29[[#This Row],[Compare]]/matriceresult__29[[#This Row],[TOTAL]]</f>
        <v>0</v>
      </c>
      <c r="N237">
        <f>matriceresult__29[[#This Row],[Background]]/matriceresult__29[[#This Row],[TOTAL]]</f>
        <v>0</v>
      </c>
      <c r="O237">
        <f>matriceresult__29[[#This Row],[Creation]]/matriceresult__29[[#This Row],[TOTAL]]</f>
        <v>0.7142857142857143</v>
      </c>
      <c r="P237" s="15">
        <f>SUM(matriceresult__2910[[#This Row],[Use]:[Creation]])</f>
        <v>1</v>
      </c>
    </row>
    <row r="238" spans="1:16" x14ac:dyDescent="0.25">
      <c r="A238" s="3" t="s">
        <v>839</v>
      </c>
      <c r="B238" s="13" t="s">
        <v>542</v>
      </c>
      <c r="D238" s="1" t="s">
        <v>2934</v>
      </c>
      <c r="E238">
        <v>2</v>
      </c>
      <c r="F238">
        <v>0</v>
      </c>
      <c r="G238">
        <v>0</v>
      </c>
      <c r="H238">
        <v>0</v>
      </c>
      <c r="I238" s="7">
        <f>SUM(matriceresult__29[[#This Row],[Use]:[Creation]])</f>
        <v>2</v>
      </c>
      <c r="K238" s="1" t="s">
        <v>2934</v>
      </c>
      <c r="L238">
        <f>matriceresult__29[[#This Row],[Use]]/matriceresult__29[[#This Row],[TOTAL]]</f>
        <v>1</v>
      </c>
      <c r="M238">
        <f>matriceresult__29[[#This Row],[Compare]]/matriceresult__29[[#This Row],[TOTAL]]</f>
        <v>0</v>
      </c>
      <c r="N238">
        <f>matriceresult__29[[#This Row],[Background]]/matriceresult__29[[#This Row],[TOTAL]]</f>
        <v>0</v>
      </c>
      <c r="O238">
        <f>matriceresult__29[[#This Row],[Creation]]/matriceresult__29[[#This Row],[TOTAL]]</f>
        <v>0</v>
      </c>
      <c r="P238" s="15">
        <f>SUM(matriceresult__2910[[#This Row],[Use]:[Creation]])</f>
        <v>1</v>
      </c>
    </row>
    <row r="239" spans="1:16" x14ac:dyDescent="0.25">
      <c r="A239" s="4" t="s">
        <v>104</v>
      </c>
      <c r="B239" s="6" t="s">
        <v>13</v>
      </c>
      <c r="D239" s="1" t="s">
        <v>2942</v>
      </c>
      <c r="E239">
        <v>5</v>
      </c>
      <c r="F239">
        <v>0</v>
      </c>
      <c r="G239">
        <v>0</v>
      </c>
      <c r="H239">
        <v>0</v>
      </c>
      <c r="I239" s="7">
        <f>SUM(matriceresult__29[[#This Row],[Use]:[Creation]])</f>
        <v>5</v>
      </c>
      <c r="K239" s="1" t="s">
        <v>2942</v>
      </c>
      <c r="L239">
        <f>matriceresult__29[[#This Row],[Use]]/matriceresult__29[[#This Row],[TOTAL]]</f>
        <v>1</v>
      </c>
      <c r="M239">
        <f>matriceresult__29[[#This Row],[Compare]]/matriceresult__29[[#This Row],[TOTAL]]</f>
        <v>0</v>
      </c>
      <c r="N239">
        <f>matriceresult__29[[#This Row],[Background]]/matriceresult__29[[#This Row],[TOTAL]]</f>
        <v>0</v>
      </c>
      <c r="O239">
        <f>matriceresult__29[[#This Row],[Creation]]/matriceresult__29[[#This Row],[TOTAL]]</f>
        <v>0</v>
      </c>
      <c r="P239" s="15">
        <f>SUM(matriceresult__2910[[#This Row],[Use]:[Creation]])</f>
        <v>1</v>
      </c>
    </row>
    <row r="240" spans="1:16" x14ac:dyDescent="0.25">
      <c r="A240" s="3" t="s">
        <v>104</v>
      </c>
      <c r="B240" s="13" t="s">
        <v>1027</v>
      </c>
      <c r="D240" s="1" t="s">
        <v>793</v>
      </c>
      <c r="E240">
        <v>0</v>
      </c>
      <c r="F240">
        <v>0</v>
      </c>
      <c r="G240">
        <v>0</v>
      </c>
      <c r="H240">
        <v>6</v>
      </c>
      <c r="I240" s="7">
        <f>SUM(matriceresult__29[[#This Row],[Use]:[Creation]])</f>
        <v>6</v>
      </c>
      <c r="K240" s="1" t="s">
        <v>793</v>
      </c>
      <c r="L240">
        <f>matriceresult__29[[#This Row],[Use]]/matriceresult__29[[#This Row],[TOTAL]]</f>
        <v>0</v>
      </c>
      <c r="M240">
        <f>matriceresult__29[[#This Row],[Compare]]/matriceresult__29[[#This Row],[TOTAL]]</f>
        <v>0</v>
      </c>
      <c r="N240">
        <f>matriceresult__29[[#This Row],[Background]]/matriceresult__29[[#This Row],[TOTAL]]</f>
        <v>0</v>
      </c>
      <c r="O240">
        <f>matriceresult__29[[#This Row],[Creation]]/matriceresult__29[[#This Row],[TOTAL]]</f>
        <v>1</v>
      </c>
      <c r="P240" s="15">
        <f>SUM(matriceresult__2910[[#This Row],[Use]:[Creation]])</f>
        <v>1</v>
      </c>
    </row>
    <row r="241" spans="1:16" x14ac:dyDescent="0.25">
      <c r="A241" s="4" t="s">
        <v>104</v>
      </c>
      <c r="B241" s="6" t="s">
        <v>1027</v>
      </c>
      <c r="D241" s="1" t="s">
        <v>800</v>
      </c>
      <c r="E241">
        <v>0</v>
      </c>
      <c r="F241">
        <v>0</v>
      </c>
      <c r="G241">
        <v>0</v>
      </c>
      <c r="H241">
        <v>1</v>
      </c>
      <c r="I241" s="7">
        <f>SUM(matriceresult__29[[#This Row],[Use]:[Creation]])</f>
        <v>1</v>
      </c>
      <c r="K241" s="1" t="s">
        <v>800</v>
      </c>
      <c r="L241">
        <f>matriceresult__29[[#This Row],[Use]]/matriceresult__29[[#This Row],[TOTAL]]</f>
        <v>0</v>
      </c>
      <c r="M241">
        <f>matriceresult__29[[#This Row],[Compare]]/matriceresult__29[[#This Row],[TOTAL]]</f>
        <v>0</v>
      </c>
      <c r="N241">
        <f>matriceresult__29[[#This Row],[Background]]/matriceresult__29[[#This Row],[TOTAL]]</f>
        <v>0</v>
      </c>
      <c r="O241">
        <f>matriceresult__29[[#This Row],[Creation]]/matriceresult__29[[#This Row],[TOTAL]]</f>
        <v>1</v>
      </c>
      <c r="P241" s="15">
        <f>SUM(matriceresult__2910[[#This Row],[Use]:[Creation]])</f>
        <v>1</v>
      </c>
    </row>
    <row r="242" spans="1:16" x14ac:dyDescent="0.25">
      <c r="A242" s="3" t="s">
        <v>104</v>
      </c>
      <c r="B242" s="13" t="s">
        <v>1027</v>
      </c>
      <c r="D242" s="1" t="s">
        <v>2949</v>
      </c>
      <c r="E242">
        <v>1</v>
      </c>
      <c r="F242">
        <v>0</v>
      </c>
      <c r="G242">
        <v>0</v>
      </c>
      <c r="H242">
        <v>0</v>
      </c>
      <c r="I242" s="7">
        <f>SUM(matriceresult__29[[#This Row],[Use]:[Creation]])</f>
        <v>1</v>
      </c>
      <c r="K242" s="1" t="s">
        <v>2949</v>
      </c>
      <c r="L242">
        <f>matriceresult__29[[#This Row],[Use]]/matriceresult__29[[#This Row],[TOTAL]]</f>
        <v>1</v>
      </c>
      <c r="M242">
        <f>matriceresult__29[[#This Row],[Compare]]/matriceresult__29[[#This Row],[TOTAL]]</f>
        <v>0</v>
      </c>
      <c r="N242">
        <f>matriceresult__29[[#This Row],[Background]]/matriceresult__29[[#This Row],[TOTAL]]</f>
        <v>0</v>
      </c>
      <c r="O242">
        <f>matriceresult__29[[#This Row],[Creation]]/matriceresult__29[[#This Row],[TOTAL]]</f>
        <v>0</v>
      </c>
      <c r="P242" s="15">
        <f>SUM(matriceresult__2910[[#This Row],[Use]:[Creation]])</f>
        <v>1</v>
      </c>
    </row>
    <row r="243" spans="1:16" x14ac:dyDescent="0.25">
      <c r="A243" s="4" t="s">
        <v>104</v>
      </c>
      <c r="B243" s="6" t="s">
        <v>1027</v>
      </c>
      <c r="D243" s="1" t="s">
        <v>2954</v>
      </c>
      <c r="E243">
        <v>4</v>
      </c>
      <c r="F243">
        <v>0</v>
      </c>
      <c r="G243">
        <v>0</v>
      </c>
      <c r="H243">
        <v>0</v>
      </c>
      <c r="I243" s="7">
        <f>SUM(matriceresult__29[[#This Row],[Use]:[Creation]])</f>
        <v>4</v>
      </c>
      <c r="K243" s="1" t="s">
        <v>2954</v>
      </c>
      <c r="L243">
        <f>matriceresult__29[[#This Row],[Use]]/matriceresult__29[[#This Row],[TOTAL]]</f>
        <v>1</v>
      </c>
      <c r="M243">
        <f>matriceresult__29[[#This Row],[Compare]]/matriceresult__29[[#This Row],[TOTAL]]</f>
        <v>0</v>
      </c>
      <c r="N243">
        <f>matriceresult__29[[#This Row],[Background]]/matriceresult__29[[#This Row],[TOTAL]]</f>
        <v>0</v>
      </c>
      <c r="O243">
        <f>matriceresult__29[[#This Row],[Creation]]/matriceresult__29[[#This Row],[TOTAL]]</f>
        <v>0</v>
      </c>
      <c r="P243" s="15">
        <f>SUM(matriceresult__2910[[#This Row],[Use]:[Creation]])</f>
        <v>1</v>
      </c>
    </row>
    <row r="244" spans="1:16" x14ac:dyDescent="0.25">
      <c r="A244" s="3" t="s">
        <v>104</v>
      </c>
      <c r="B244" s="13" t="s">
        <v>1027</v>
      </c>
      <c r="D244" s="1" t="s">
        <v>2965</v>
      </c>
      <c r="E244">
        <v>1</v>
      </c>
      <c r="F244">
        <v>0</v>
      </c>
      <c r="G244">
        <v>0</v>
      </c>
      <c r="H244">
        <v>0</v>
      </c>
      <c r="I244" s="7">
        <f>SUM(matriceresult__29[[#This Row],[Use]:[Creation]])</f>
        <v>1</v>
      </c>
      <c r="K244" s="1" t="s">
        <v>2965</v>
      </c>
      <c r="L244">
        <f>matriceresult__29[[#This Row],[Use]]/matriceresult__29[[#This Row],[TOTAL]]</f>
        <v>1</v>
      </c>
      <c r="M244">
        <f>matriceresult__29[[#This Row],[Compare]]/matriceresult__29[[#This Row],[TOTAL]]</f>
        <v>0</v>
      </c>
      <c r="N244">
        <f>matriceresult__29[[#This Row],[Background]]/matriceresult__29[[#This Row],[TOTAL]]</f>
        <v>0</v>
      </c>
      <c r="O244">
        <f>matriceresult__29[[#This Row],[Creation]]/matriceresult__29[[#This Row],[TOTAL]]</f>
        <v>0</v>
      </c>
      <c r="P244" s="15">
        <f>SUM(matriceresult__2910[[#This Row],[Use]:[Creation]])</f>
        <v>1</v>
      </c>
    </row>
    <row r="245" spans="1:16" x14ac:dyDescent="0.25">
      <c r="A245" s="4" t="s">
        <v>104</v>
      </c>
      <c r="B245" s="6" t="s">
        <v>1027</v>
      </c>
      <c r="D245" s="1" t="s">
        <v>804</v>
      </c>
      <c r="E245">
        <v>0</v>
      </c>
      <c r="F245">
        <v>0</v>
      </c>
      <c r="G245">
        <v>0</v>
      </c>
      <c r="H245">
        <v>1</v>
      </c>
      <c r="I245" s="7">
        <f>SUM(matriceresult__29[[#This Row],[Use]:[Creation]])</f>
        <v>1</v>
      </c>
      <c r="K245" s="1" t="s">
        <v>804</v>
      </c>
      <c r="L245">
        <f>matriceresult__29[[#This Row],[Use]]/matriceresult__29[[#This Row],[TOTAL]]</f>
        <v>0</v>
      </c>
      <c r="M245">
        <f>matriceresult__29[[#This Row],[Compare]]/matriceresult__29[[#This Row],[TOTAL]]</f>
        <v>0</v>
      </c>
      <c r="N245">
        <f>matriceresult__29[[#This Row],[Background]]/matriceresult__29[[#This Row],[TOTAL]]</f>
        <v>0</v>
      </c>
      <c r="O245">
        <f>matriceresult__29[[#This Row],[Creation]]/matriceresult__29[[#This Row],[TOTAL]]</f>
        <v>1</v>
      </c>
      <c r="P245" s="15">
        <f>SUM(matriceresult__2910[[#This Row],[Use]:[Creation]])</f>
        <v>1</v>
      </c>
    </row>
    <row r="246" spans="1:16" x14ac:dyDescent="0.25">
      <c r="A246" s="3" t="s">
        <v>104</v>
      </c>
      <c r="B246" s="13" t="s">
        <v>1027</v>
      </c>
      <c r="D246" s="1" t="s">
        <v>2015</v>
      </c>
      <c r="E246">
        <v>1</v>
      </c>
      <c r="F246">
        <v>0</v>
      </c>
      <c r="G246">
        <v>0</v>
      </c>
      <c r="H246">
        <v>0</v>
      </c>
      <c r="I246" s="7">
        <f>SUM(matriceresult__29[[#This Row],[Use]:[Creation]])</f>
        <v>1</v>
      </c>
      <c r="K246" s="1" t="s">
        <v>2015</v>
      </c>
      <c r="L246">
        <f>matriceresult__29[[#This Row],[Use]]/matriceresult__29[[#This Row],[TOTAL]]</f>
        <v>1</v>
      </c>
      <c r="M246">
        <f>matriceresult__29[[#This Row],[Compare]]/matriceresult__29[[#This Row],[TOTAL]]</f>
        <v>0</v>
      </c>
      <c r="N246">
        <f>matriceresult__29[[#This Row],[Background]]/matriceresult__29[[#This Row],[TOTAL]]</f>
        <v>0</v>
      </c>
      <c r="O246">
        <f>matriceresult__29[[#This Row],[Creation]]/matriceresult__29[[#This Row],[TOTAL]]</f>
        <v>0</v>
      </c>
      <c r="P246" s="15">
        <f>SUM(matriceresult__2910[[#This Row],[Use]:[Creation]])</f>
        <v>1</v>
      </c>
    </row>
    <row r="247" spans="1:16" x14ac:dyDescent="0.25">
      <c r="A247" s="4" t="s">
        <v>410</v>
      </c>
      <c r="B247" s="6" t="s">
        <v>13</v>
      </c>
      <c r="D247" s="1" t="s">
        <v>2970</v>
      </c>
      <c r="E247">
        <v>15</v>
      </c>
      <c r="F247">
        <v>0</v>
      </c>
      <c r="G247">
        <v>0</v>
      </c>
      <c r="H247">
        <v>0</v>
      </c>
      <c r="I247" s="7">
        <f>SUM(matriceresult__29[[#This Row],[Use]:[Creation]])</f>
        <v>15</v>
      </c>
      <c r="K247" s="1" t="s">
        <v>2970</v>
      </c>
      <c r="L247">
        <f>matriceresult__29[[#This Row],[Use]]/matriceresult__29[[#This Row],[TOTAL]]</f>
        <v>1</v>
      </c>
      <c r="M247">
        <f>matriceresult__29[[#This Row],[Compare]]/matriceresult__29[[#This Row],[TOTAL]]</f>
        <v>0</v>
      </c>
      <c r="N247">
        <f>matriceresult__29[[#This Row],[Background]]/matriceresult__29[[#This Row],[TOTAL]]</f>
        <v>0</v>
      </c>
      <c r="O247">
        <f>matriceresult__29[[#This Row],[Creation]]/matriceresult__29[[#This Row],[TOTAL]]</f>
        <v>0</v>
      </c>
      <c r="P247" s="15">
        <f>SUM(matriceresult__2910[[#This Row],[Use]:[Creation]])</f>
        <v>1</v>
      </c>
    </row>
    <row r="248" spans="1:16" x14ac:dyDescent="0.25">
      <c r="A248" s="3" t="s">
        <v>528</v>
      </c>
      <c r="B248" s="13" t="s">
        <v>530</v>
      </c>
      <c r="D248" s="1" t="s">
        <v>330</v>
      </c>
      <c r="E248">
        <v>1</v>
      </c>
      <c r="F248">
        <v>0</v>
      </c>
      <c r="G248">
        <v>3</v>
      </c>
      <c r="H248">
        <v>0</v>
      </c>
      <c r="I248" s="7">
        <f>SUM(matriceresult__29[[#This Row],[Use]:[Creation]])</f>
        <v>4</v>
      </c>
      <c r="K248" s="1" t="s">
        <v>330</v>
      </c>
      <c r="L248">
        <f>matriceresult__29[[#This Row],[Use]]/matriceresult__29[[#This Row],[TOTAL]]</f>
        <v>0.25</v>
      </c>
      <c r="M248">
        <f>matriceresult__29[[#This Row],[Compare]]/matriceresult__29[[#This Row],[TOTAL]]</f>
        <v>0</v>
      </c>
      <c r="N248">
        <f>matriceresult__29[[#This Row],[Background]]/matriceresult__29[[#This Row],[TOTAL]]</f>
        <v>0.75</v>
      </c>
      <c r="O248">
        <f>matriceresult__29[[#This Row],[Creation]]/matriceresult__29[[#This Row],[TOTAL]]</f>
        <v>0</v>
      </c>
      <c r="P248" s="15">
        <f>SUM(matriceresult__2910[[#This Row],[Use]:[Creation]])</f>
        <v>1</v>
      </c>
    </row>
    <row r="249" spans="1:16" x14ac:dyDescent="0.25">
      <c r="A249" s="4" t="s">
        <v>528</v>
      </c>
      <c r="B249" s="6" t="s">
        <v>530</v>
      </c>
      <c r="D249" s="1" t="s">
        <v>2997</v>
      </c>
      <c r="E249">
        <v>1</v>
      </c>
      <c r="F249">
        <v>0</v>
      </c>
      <c r="G249">
        <v>0</v>
      </c>
      <c r="H249">
        <v>0</v>
      </c>
      <c r="I249" s="7">
        <f>SUM(matriceresult__29[[#This Row],[Use]:[Creation]])</f>
        <v>1</v>
      </c>
      <c r="K249" s="1" t="s">
        <v>2997</v>
      </c>
      <c r="L249">
        <f>matriceresult__29[[#This Row],[Use]]/matriceresult__29[[#This Row],[TOTAL]]</f>
        <v>1</v>
      </c>
      <c r="M249">
        <f>matriceresult__29[[#This Row],[Compare]]/matriceresult__29[[#This Row],[TOTAL]]</f>
        <v>0</v>
      </c>
      <c r="N249">
        <f>matriceresult__29[[#This Row],[Background]]/matriceresult__29[[#This Row],[TOTAL]]</f>
        <v>0</v>
      </c>
      <c r="O249">
        <f>matriceresult__29[[#This Row],[Creation]]/matriceresult__29[[#This Row],[TOTAL]]</f>
        <v>0</v>
      </c>
      <c r="P249" s="15">
        <f>SUM(matriceresult__2910[[#This Row],[Use]:[Creation]])</f>
        <v>1</v>
      </c>
    </row>
    <row r="250" spans="1:16" x14ac:dyDescent="0.25">
      <c r="A250" s="3" t="s">
        <v>528</v>
      </c>
      <c r="B250" s="13" t="s">
        <v>1027</v>
      </c>
      <c r="D250" s="1" t="s">
        <v>809</v>
      </c>
      <c r="E250">
        <v>0</v>
      </c>
      <c r="F250">
        <v>0</v>
      </c>
      <c r="G250">
        <v>0</v>
      </c>
      <c r="H250">
        <v>1</v>
      </c>
      <c r="I250" s="7">
        <f>SUM(matriceresult__29[[#This Row],[Use]:[Creation]])</f>
        <v>1</v>
      </c>
      <c r="K250" s="1" t="s">
        <v>809</v>
      </c>
      <c r="L250">
        <f>matriceresult__29[[#This Row],[Use]]/matriceresult__29[[#This Row],[TOTAL]]</f>
        <v>0</v>
      </c>
      <c r="M250">
        <f>matriceresult__29[[#This Row],[Compare]]/matriceresult__29[[#This Row],[TOTAL]]</f>
        <v>0</v>
      </c>
      <c r="N250">
        <f>matriceresult__29[[#This Row],[Background]]/matriceresult__29[[#This Row],[TOTAL]]</f>
        <v>0</v>
      </c>
      <c r="O250">
        <f>matriceresult__29[[#This Row],[Creation]]/matriceresult__29[[#This Row],[TOTAL]]</f>
        <v>1</v>
      </c>
      <c r="P250" s="15">
        <f>SUM(matriceresult__2910[[#This Row],[Use]:[Creation]])</f>
        <v>1</v>
      </c>
    </row>
    <row r="251" spans="1:16" x14ac:dyDescent="0.25">
      <c r="A251" s="4" t="s">
        <v>2227</v>
      </c>
      <c r="B251" s="6" t="s">
        <v>1027</v>
      </c>
      <c r="D251" s="1" t="s">
        <v>2025</v>
      </c>
      <c r="E251">
        <v>1</v>
      </c>
      <c r="F251">
        <v>0</v>
      </c>
      <c r="G251">
        <v>0</v>
      </c>
      <c r="H251">
        <v>0</v>
      </c>
      <c r="I251" s="7">
        <f>SUM(matriceresult__29[[#This Row],[Use]:[Creation]])</f>
        <v>1</v>
      </c>
      <c r="K251" s="1" t="s">
        <v>2025</v>
      </c>
      <c r="L251">
        <f>matriceresult__29[[#This Row],[Use]]/matriceresult__29[[#This Row],[TOTAL]]</f>
        <v>1</v>
      </c>
      <c r="M251">
        <f>matriceresult__29[[#This Row],[Compare]]/matriceresult__29[[#This Row],[TOTAL]]</f>
        <v>0</v>
      </c>
      <c r="N251">
        <f>matriceresult__29[[#This Row],[Background]]/matriceresult__29[[#This Row],[TOTAL]]</f>
        <v>0</v>
      </c>
      <c r="O251">
        <f>matriceresult__29[[#This Row],[Creation]]/matriceresult__29[[#This Row],[TOTAL]]</f>
        <v>0</v>
      </c>
      <c r="P251" s="15">
        <f>SUM(matriceresult__2910[[#This Row],[Use]:[Creation]])</f>
        <v>1</v>
      </c>
    </row>
    <row r="252" spans="1:16" x14ac:dyDescent="0.25">
      <c r="A252" s="3" t="s">
        <v>2232</v>
      </c>
      <c r="B252" s="13" t="s">
        <v>1027</v>
      </c>
      <c r="D252" s="1" t="s">
        <v>3000</v>
      </c>
      <c r="E252">
        <v>4</v>
      </c>
      <c r="F252">
        <v>0</v>
      </c>
      <c r="G252">
        <v>0</v>
      </c>
      <c r="H252">
        <v>0</v>
      </c>
      <c r="I252" s="7">
        <f>SUM(matriceresult__29[[#This Row],[Use]:[Creation]])</f>
        <v>4</v>
      </c>
      <c r="K252" s="1" t="s">
        <v>3000</v>
      </c>
      <c r="L252">
        <f>matriceresult__29[[#This Row],[Use]]/matriceresult__29[[#This Row],[TOTAL]]</f>
        <v>1</v>
      </c>
      <c r="M252">
        <f>matriceresult__29[[#This Row],[Compare]]/matriceresult__29[[#This Row],[TOTAL]]</f>
        <v>0</v>
      </c>
      <c r="N252">
        <f>matriceresult__29[[#This Row],[Background]]/matriceresult__29[[#This Row],[TOTAL]]</f>
        <v>0</v>
      </c>
      <c r="O252">
        <f>matriceresult__29[[#This Row],[Creation]]/matriceresult__29[[#This Row],[TOTAL]]</f>
        <v>0</v>
      </c>
      <c r="P252" s="15">
        <f>SUM(matriceresult__2910[[#This Row],[Use]:[Creation]])</f>
        <v>1</v>
      </c>
    </row>
    <row r="253" spans="1:16" x14ac:dyDescent="0.25">
      <c r="A253" s="4" t="s">
        <v>2236</v>
      </c>
      <c r="B253" s="6" t="s">
        <v>1027</v>
      </c>
      <c r="D253" s="1" t="s">
        <v>517</v>
      </c>
      <c r="E253">
        <v>0</v>
      </c>
      <c r="F253">
        <v>0</v>
      </c>
      <c r="G253">
        <v>1</v>
      </c>
      <c r="H253">
        <v>2</v>
      </c>
      <c r="I253" s="7">
        <f>SUM(matriceresult__29[[#This Row],[Use]:[Creation]])</f>
        <v>3</v>
      </c>
      <c r="K253" s="1" t="s">
        <v>517</v>
      </c>
      <c r="L253">
        <f>matriceresult__29[[#This Row],[Use]]/matriceresult__29[[#This Row],[TOTAL]]</f>
        <v>0</v>
      </c>
      <c r="M253">
        <f>matriceresult__29[[#This Row],[Compare]]/matriceresult__29[[#This Row],[TOTAL]]</f>
        <v>0</v>
      </c>
      <c r="N253">
        <f>matriceresult__29[[#This Row],[Background]]/matriceresult__29[[#This Row],[TOTAL]]</f>
        <v>0.33333333333333331</v>
      </c>
      <c r="O253">
        <f>matriceresult__29[[#This Row],[Creation]]/matriceresult__29[[#This Row],[TOTAL]]</f>
        <v>0.66666666666666663</v>
      </c>
      <c r="P253" s="15">
        <f>SUM(matriceresult__2910[[#This Row],[Use]:[Creation]])</f>
        <v>1</v>
      </c>
    </row>
    <row r="254" spans="1:16" x14ac:dyDescent="0.25">
      <c r="A254" s="3" t="s">
        <v>2236</v>
      </c>
      <c r="B254" s="13" t="s">
        <v>1027</v>
      </c>
      <c r="D254" s="1" t="s">
        <v>2030</v>
      </c>
      <c r="E254">
        <v>3</v>
      </c>
      <c r="F254">
        <v>0</v>
      </c>
      <c r="G254">
        <v>0</v>
      </c>
      <c r="H254">
        <v>0</v>
      </c>
      <c r="I254" s="7">
        <f>SUM(matriceresult__29[[#This Row],[Use]:[Creation]])</f>
        <v>3</v>
      </c>
      <c r="K254" s="1" t="s">
        <v>2030</v>
      </c>
      <c r="L254">
        <f>matriceresult__29[[#This Row],[Use]]/matriceresult__29[[#This Row],[TOTAL]]</f>
        <v>1</v>
      </c>
      <c r="M254">
        <f>matriceresult__29[[#This Row],[Compare]]/matriceresult__29[[#This Row],[TOTAL]]</f>
        <v>0</v>
      </c>
      <c r="N254">
        <f>matriceresult__29[[#This Row],[Background]]/matriceresult__29[[#This Row],[TOTAL]]</f>
        <v>0</v>
      </c>
      <c r="O254">
        <f>matriceresult__29[[#This Row],[Creation]]/matriceresult__29[[#This Row],[TOTAL]]</f>
        <v>0</v>
      </c>
      <c r="P254" s="15">
        <f>SUM(matriceresult__2910[[#This Row],[Use]:[Creation]])</f>
        <v>1</v>
      </c>
    </row>
    <row r="255" spans="1:16" x14ac:dyDescent="0.25">
      <c r="A255" s="4" t="s">
        <v>2236</v>
      </c>
      <c r="B255" s="6" t="s">
        <v>1027</v>
      </c>
      <c r="D255" s="1" t="s">
        <v>1016</v>
      </c>
      <c r="E255">
        <v>0</v>
      </c>
      <c r="F255">
        <v>0</v>
      </c>
      <c r="G255">
        <v>0</v>
      </c>
      <c r="H255">
        <v>2</v>
      </c>
      <c r="I255" s="7">
        <f>SUM(matriceresult__29[[#This Row],[Use]:[Creation]])</f>
        <v>2</v>
      </c>
      <c r="K255" s="1" t="s">
        <v>1016</v>
      </c>
      <c r="L255">
        <f>matriceresult__29[[#This Row],[Use]]/matriceresult__29[[#This Row],[TOTAL]]</f>
        <v>0</v>
      </c>
      <c r="M255">
        <f>matriceresult__29[[#This Row],[Compare]]/matriceresult__29[[#This Row],[TOTAL]]</f>
        <v>0</v>
      </c>
      <c r="N255">
        <f>matriceresult__29[[#This Row],[Background]]/matriceresult__29[[#This Row],[TOTAL]]</f>
        <v>0</v>
      </c>
      <c r="O255">
        <f>matriceresult__29[[#This Row],[Creation]]/matriceresult__29[[#This Row],[TOTAL]]</f>
        <v>1</v>
      </c>
      <c r="P255" s="15">
        <f>SUM(matriceresult__2910[[#This Row],[Use]:[Creation]])</f>
        <v>1</v>
      </c>
    </row>
    <row r="256" spans="1:16" x14ac:dyDescent="0.25">
      <c r="A256" s="3" t="s">
        <v>2236</v>
      </c>
      <c r="B256" s="13" t="s">
        <v>1027</v>
      </c>
      <c r="D256" s="1" t="s">
        <v>812</v>
      </c>
      <c r="E256">
        <v>0</v>
      </c>
      <c r="F256">
        <v>0</v>
      </c>
      <c r="G256">
        <v>0</v>
      </c>
      <c r="H256">
        <v>1</v>
      </c>
      <c r="I256" s="7">
        <f>SUM(matriceresult__29[[#This Row],[Use]:[Creation]])</f>
        <v>1</v>
      </c>
      <c r="K256" s="1" t="s">
        <v>812</v>
      </c>
      <c r="L256">
        <f>matriceresult__29[[#This Row],[Use]]/matriceresult__29[[#This Row],[TOTAL]]</f>
        <v>0</v>
      </c>
      <c r="M256">
        <f>matriceresult__29[[#This Row],[Compare]]/matriceresult__29[[#This Row],[TOTAL]]</f>
        <v>0</v>
      </c>
      <c r="N256">
        <f>matriceresult__29[[#This Row],[Background]]/matriceresult__29[[#This Row],[TOTAL]]</f>
        <v>0</v>
      </c>
      <c r="O256">
        <f>matriceresult__29[[#This Row],[Creation]]/matriceresult__29[[#This Row],[TOTAL]]</f>
        <v>1</v>
      </c>
      <c r="P256" s="15">
        <f>SUM(matriceresult__2910[[#This Row],[Use]:[Creation]])</f>
        <v>1</v>
      </c>
    </row>
    <row r="257" spans="1:16" x14ac:dyDescent="0.25">
      <c r="A257" s="4" t="s">
        <v>599</v>
      </c>
      <c r="B257" s="6" t="s">
        <v>542</v>
      </c>
      <c r="D257" s="1" t="s">
        <v>3008</v>
      </c>
      <c r="E257">
        <v>3</v>
      </c>
      <c r="F257">
        <v>0</v>
      </c>
      <c r="G257">
        <v>0</v>
      </c>
      <c r="H257">
        <v>0</v>
      </c>
      <c r="I257" s="7">
        <f>SUM(matriceresult__29[[#This Row],[Use]:[Creation]])</f>
        <v>3</v>
      </c>
      <c r="K257" s="1" t="s">
        <v>3008</v>
      </c>
      <c r="L257">
        <f>matriceresult__29[[#This Row],[Use]]/matriceresult__29[[#This Row],[TOTAL]]</f>
        <v>1</v>
      </c>
      <c r="M257">
        <f>matriceresult__29[[#This Row],[Compare]]/matriceresult__29[[#This Row],[TOTAL]]</f>
        <v>0</v>
      </c>
      <c r="N257">
        <f>matriceresult__29[[#This Row],[Background]]/matriceresult__29[[#This Row],[TOTAL]]</f>
        <v>0</v>
      </c>
      <c r="O257">
        <f>matriceresult__29[[#This Row],[Creation]]/matriceresult__29[[#This Row],[TOTAL]]</f>
        <v>0</v>
      </c>
      <c r="P257" s="15">
        <f>SUM(matriceresult__2910[[#This Row],[Use]:[Creation]])</f>
        <v>1</v>
      </c>
    </row>
    <row r="258" spans="1:16" x14ac:dyDescent="0.25">
      <c r="A258" s="3" t="s">
        <v>109</v>
      </c>
      <c r="B258" s="13" t="s">
        <v>13</v>
      </c>
      <c r="D258" s="1" t="s">
        <v>2040</v>
      </c>
      <c r="E258">
        <v>1</v>
      </c>
      <c r="F258">
        <v>0</v>
      </c>
      <c r="G258">
        <v>0</v>
      </c>
      <c r="H258">
        <v>0</v>
      </c>
      <c r="I258" s="7">
        <f>SUM(matriceresult__29[[#This Row],[Use]:[Creation]])</f>
        <v>1</v>
      </c>
      <c r="K258" s="1" t="s">
        <v>2040</v>
      </c>
      <c r="L258">
        <f>matriceresult__29[[#This Row],[Use]]/matriceresult__29[[#This Row],[TOTAL]]</f>
        <v>1</v>
      </c>
      <c r="M258">
        <f>matriceresult__29[[#This Row],[Compare]]/matriceresult__29[[#This Row],[TOTAL]]</f>
        <v>0</v>
      </c>
      <c r="N258">
        <f>matriceresult__29[[#This Row],[Background]]/matriceresult__29[[#This Row],[TOTAL]]</f>
        <v>0</v>
      </c>
      <c r="O258">
        <f>matriceresult__29[[#This Row],[Creation]]/matriceresult__29[[#This Row],[TOTAL]]</f>
        <v>0</v>
      </c>
      <c r="P258" s="15">
        <f>SUM(matriceresult__2910[[#This Row],[Use]:[Creation]])</f>
        <v>1</v>
      </c>
    </row>
    <row r="259" spans="1:16" x14ac:dyDescent="0.25">
      <c r="A259" s="4" t="s">
        <v>109</v>
      </c>
      <c r="B259" s="6" t="s">
        <v>542</v>
      </c>
      <c r="D259" s="1" t="s">
        <v>816</v>
      </c>
      <c r="E259">
        <v>0</v>
      </c>
      <c r="F259">
        <v>0</v>
      </c>
      <c r="G259">
        <v>0</v>
      </c>
      <c r="H259">
        <v>1</v>
      </c>
      <c r="I259" s="7">
        <f>SUM(matriceresult__29[[#This Row],[Use]:[Creation]])</f>
        <v>1</v>
      </c>
      <c r="K259" s="1" t="s">
        <v>816</v>
      </c>
      <c r="L259">
        <f>matriceresult__29[[#This Row],[Use]]/matriceresult__29[[#This Row],[TOTAL]]</f>
        <v>0</v>
      </c>
      <c r="M259">
        <f>matriceresult__29[[#This Row],[Compare]]/matriceresult__29[[#This Row],[TOTAL]]</f>
        <v>0</v>
      </c>
      <c r="N259">
        <f>matriceresult__29[[#This Row],[Background]]/matriceresult__29[[#This Row],[TOTAL]]</f>
        <v>0</v>
      </c>
      <c r="O259">
        <f>matriceresult__29[[#This Row],[Creation]]/matriceresult__29[[#This Row],[TOTAL]]</f>
        <v>1</v>
      </c>
      <c r="P259" s="15">
        <f>SUM(matriceresult__2910[[#This Row],[Use]:[Creation]])</f>
        <v>1</v>
      </c>
    </row>
    <row r="260" spans="1:16" x14ac:dyDescent="0.25">
      <c r="A260" s="3" t="s">
        <v>109</v>
      </c>
      <c r="B260" s="13" t="s">
        <v>542</v>
      </c>
      <c r="D260" s="1" t="s">
        <v>820</v>
      </c>
      <c r="E260">
        <v>0</v>
      </c>
      <c r="F260">
        <v>0</v>
      </c>
      <c r="G260">
        <v>0</v>
      </c>
      <c r="H260">
        <v>3</v>
      </c>
      <c r="I260" s="7">
        <f>SUM(matriceresult__29[[#This Row],[Use]:[Creation]])</f>
        <v>3</v>
      </c>
      <c r="K260" s="1" t="s">
        <v>820</v>
      </c>
      <c r="L260">
        <f>matriceresult__29[[#This Row],[Use]]/matriceresult__29[[#This Row],[TOTAL]]</f>
        <v>0</v>
      </c>
      <c r="M260">
        <f>matriceresult__29[[#This Row],[Compare]]/matriceresult__29[[#This Row],[TOTAL]]</f>
        <v>0</v>
      </c>
      <c r="N260">
        <f>matriceresult__29[[#This Row],[Background]]/matriceresult__29[[#This Row],[TOTAL]]</f>
        <v>0</v>
      </c>
      <c r="O260">
        <f>matriceresult__29[[#This Row],[Creation]]/matriceresult__29[[#This Row],[TOTAL]]</f>
        <v>1</v>
      </c>
      <c r="P260" s="15">
        <f>SUM(matriceresult__2910[[#This Row],[Use]:[Creation]])</f>
        <v>1</v>
      </c>
    </row>
    <row r="261" spans="1:16" x14ac:dyDescent="0.25">
      <c r="A261" s="4" t="s">
        <v>109</v>
      </c>
      <c r="B261" s="6" t="s">
        <v>542</v>
      </c>
      <c r="D261" s="1" t="s">
        <v>3018</v>
      </c>
      <c r="E261">
        <v>8</v>
      </c>
      <c r="F261">
        <v>0</v>
      </c>
      <c r="G261">
        <v>0</v>
      </c>
      <c r="H261">
        <v>0</v>
      </c>
      <c r="I261" s="7">
        <f>SUM(matriceresult__29[[#This Row],[Use]:[Creation]])</f>
        <v>8</v>
      </c>
      <c r="K261" s="1" t="s">
        <v>3018</v>
      </c>
      <c r="L261">
        <f>matriceresult__29[[#This Row],[Use]]/matriceresult__29[[#This Row],[TOTAL]]</f>
        <v>1</v>
      </c>
      <c r="M261">
        <f>matriceresult__29[[#This Row],[Compare]]/matriceresult__29[[#This Row],[TOTAL]]</f>
        <v>0</v>
      </c>
      <c r="N261">
        <f>matriceresult__29[[#This Row],[Background]]/matriceresult__29[[#This Row],[TOTAL]]</f>
        <v>0</v>
      </c>
      <c r="O261">
        <f>matriceresult__29[[#This Row],[Creation]]/matriceresult__29[[#This Row],[TOTAL]]</f>
        <v>0</v>
      </c>
      <c r="P261" s="15">
        <f>SUM(matriceresult__2910[[#This Row],[Use]:[Creation]])</f>
        <v>1</v>
      </c>
    </row>
    <row r="262" spans="1:16" x14ac:dyDescent="0.25">
      <c r="A262" s="3" t="s">
        <v>109</v>
      </c>
      <c r="B262" s="13" t="s">
        <v>1027</v>
      </c>
      <c r="D262" s="1" t="s">
        <v>523</v>
      </c>
      <c r="E262">
        <v>0</v>
      </c>
      <c r="F262">
        <v>0</v>
      </c>
      <c r="G262">
        <v>1</v>
      </c>
      <c r="H262">
        <v>0</v>
      </c>
      <c r="I262" s="7">
        <f>SUM(matriceresult__29[[#This Row],[Use]:[Creation]])</f>
        <v>1</v>
      </c>
      <c r="K262" s="1" t="s">
        <v>523</v>
      </c>
      <c r="L262">
        <f>matriceresult__29[[#This Row],[Use]]/matriceresult__29[[#This Row],[TOTAL]]</f>
        <v>0</v>
      </c>
      <c r="M262">
        <f>matriceresult__29[[#This Row],[Compare]]/matriceresult__29[[#This Row],[TOTAL]]</f>
        <v>0</v>
      </c>
      <c r="N262">
        <f>matriceresult__29[[#This Row],[Background]]/matriceresult__29[[#This Row],[TOTAL]]</f>
        <v>1</v>
      </c>
      <c r="O262">
        <f>matriceresult__29[[#This Row],[Creation]]/matriceresult__29[[#This Row],[TOTAL]]</f>
        <v>0</v>
      </c>
      <c r="P262" s="15">
        <f>SUM(matriceresult__2910[[#This Row],[Use]:[Creation]])</f>
        <v>1</v>
      </c>
    </row>
    <row r="263" spans="1:16" x14ac:dyDescent="0.25">
      <c r="A263" s="4" t="s">
        <v>109</v>
      </c>
      <c r="B263" s="6" t="s">
        <v>1027</v>
      </c>
      <c r="D263" s="1" t="s">
        <v>1020</v>
      </c>
      <c r="E263">
        <v>1</v>
      </c>
      <c r="F263">
        <v>0</v>
      </c>
      <c r="G263">
        <v>0</v>
      </c>
      <c r="H263">
        <v>1</v>
      </c>
      <c r="I263" s="7">
        <f>SUM(matriceresult__29[[#This Row],[Use]:[Creation]])</f>
        <v>2</v>
      </c>
      <c r="K263" s="1" t="s">
        <v>1020</v>
      </c>
      <c r="L263">
        <f>matriceresult__29[[#This Row],[Use]]/matriceresult__29[[#This Row],[TOTAL]]</f>
        <v>0.5</v>
      </c>
      <c r="M263">
        <f>matriceresult__29[[#This Row],[Compare]]/matriceresult__29[[#This Row],[TOTAL]]</f>
        <v>0</v>
      </c>
      <c r="N263">
        <f>matriceresult__29[[#This Row],[Background]]/matriceresult__29[[#This Row],[TOTAL]]</f>
        <v>0</v>
      </c>
      <c r="O263">
        <f>matriceresult__29[[#This Row],[Creation]]/matriceresult__29[[#This Row],[TOTAL]]</f>
        <v>0.5</v>
      </c>
      <c r="P263" s="15">
        <f>SUM(matriceresult__2910[[#This Row],[Use]:[Creation]])</f>
        <v>1</v>
      </c>
    </row>
    <row r="264" spans="1:16" x14ac:dyDescent="0.25">
      <c r="A264" s="3" t="s">
        <v>109</v>
      </c>
      <c r="B264" s="13" t="s">
        <v>1027</v>
      </c>
      <c r="D264" s="1" t="s">
        <v>3039</v>
      </c>
      <c r="E264">
        <v>1</v>
      </c>
      <c r="F264">
        <v>0</v>
      </c>
      <c r="G264">
        <v>0</v>
      </c>
      <c r="H264">
        <v>0</v>
      </c>
      <c r="I264" s="7">
        <f>SUM(matriceresult__29[[#This Row],[Use]:[Creation]])</f>
        <v>1</v>
      </c>
      <c r="K264" s="1" t="s">
        <v>3039</v>
      </c>
      <c r="L264">
        <f>matriceresult__29[[#This Row],[Use]]/matriceresult__29[[#This Row],[TOTAL]]</f>
        <v>1</v>
      </c>
      <c r="M264">
        <f>matriceresult__29[[#This Row],[Compare]]/matriceresult__29[[#This Row],[TOTAL]]</f>
        <v>0</v>
      </c>
      <c r="N264">
        <f>matriceresult__29[[#This Row],[Background]]/matriceresult__29[[#This Row],[TOTAL]]</f>
        <v>0</v>
      </c>
      <c r="O264">
        <f>matriceresult__29[[#This Row],[Creation]]/matriceresult__29[[#This Row],[TOTAL]]</f>
        <v>0</v>
      </c>
      <c r="P264" s="15">
        <f>SUM(matriceresult__2910[[#This Row],[Use]:[Creation]])</f>
        <v>1</v>
      </c>
    </row>
    <row r="265" spans="1:16" x14ac:dyDescent="0.25">
      <c r="A265" s="4" t="s">
        <v>109</v>
      </c>
      <c r="B265" s="6" t="s">
        <v>1027</v>
      </c>
      <c r="D265" s="1" t="s">
        <v>343</v>
      </c>
      <c r="E265">
        <v>0</v>
      </c>
      <c r="F265">
        <v>0</v>
      </c>
      <c r="G265">
        <v>4</v>
      </c>
      <c r="H265">
        <v>0</v>
      </c>
      <c r="I265" s="7">
        <f>SUM(matriceresult__29[[#This Row],[Use]:[Creation]])</f>
        <v>4</v>
      </c>
      <c r="K265" s="1" t="s">
        <v>343</v>
      </c>
      <c r="L265">
        <f>matriceresult__29[[#This Row],[Use]]/matriceresult__29[[#This Row],[TOTAL]]</f>
        <v>0</v>
      </c>
      <c r="M265">
        <f>matriceresult__29[[#This Row],[Compare]]/matriceresult__29[[#This Row],[TOTAL]]</f>
        <v>0</v>
      </c>
      <c r="N265">
        <f>matriceresult__29[[#This Row],[Background]]/matriceresult__29[[#This Row],[TOTAL]]</f>
        <v>1</v>
      </c>
      <c r="O265">
        <f>matriceresult__29[[#This Row],[Creation]]/matriceresult__29[[#This Row],[TOTAL]]</f>
        <v>0</v>
      </c>
      <c r="P265" s="15">
        <f>SUM(matriceresult__2910[[#This Row],[Use]:[Creation]])</f>
        <v>1</v>
      </c>
    </row>
    <row r="266" spans="1:16" x14ac:dyDescent="0.25">
      <c r="A266" s="3" t="s">
        <v>109</v>
      </c>
      <c r="B266" s="13" t="s">
        <v>1027</v>
      </c>
      <c r="D266" s="1" t="s">
        <v>3043</v>
      </c>
      <c r="E266">
        <v>1</v>
      </c>
      <c r="F266">
        <v>0</v>
      </c>
      <c r="G266">
        <v>0</v>
      </c>
      <c r="H266">
        <v>0</v>
      </c>
      <c r="I266" s="7">
        <f>SUM(matriceresult__29[[#This Row],[Use]:[Creation]])</f>
        <v>1</v>
      </c>
      <c r="K266" s="1" t="s">
        <v>3043</v>
      </c>
      <c r="L266">
        <f>matriceresult__29[[#This Row],[Use]]/matriceresult__29[[#This Row],[TOTAL]]</f>
        <v>1</v>
      </c>
      <c r="M266">
        <f>matriceresult__29[[#This Row],[Compare]]/matriceresult__29[[#This Row],[TOTAL]]</f>
        <v>0</v>
      </c>
      <c r="N266">
        <f>matriceresult__29[[#This Row],[Background]]/matriceresult__29[[#This Row],[TOTAL]]</f>
        <v>0</v>
      </c>
      <c r="O266">
        <f>matriceresult__29[[#This Row],[Creation]]/matriceresult__29[[#This Row],[TOTAL]]</f>
        <v>0</v>
      </c>
      <c r="P266" s="15">
        <f>SUM(matriceresult__2910[[#This Row],[Use]:[Creation]])</f>
        <v>1</v>
      </c>
    </row>
    <row r="267" spans="1:16" x14ac:dyDescent="0.25">
      <c r="A267" s="4" t="s">
        <v>109</v>
      </c>
      <c r="B267" s="6" t="s">
        <v>1027</v>
      </c>
      <c r="D267" s="1" t="s">
        <v>3047</v>
      </c>
      <c r="E267">
        <v>8</v>
      </c>
      <c r="F267">
        <v>0</v>
      </c>
      <c r="G267">
        <v>0</v>
      </c>
      <c r="H267">
        <v>0</v>
      </c>
      <c r="I267" s="7">
        <f>SUM(matriceresult__29[[#This Row],[Use]:[Creation]])</f>
        <v>8</v>
      </c>
      <c r="K267" s="1" t="s">
        <v>3047</v>
      </c>
      <c r="L267">
        <f>matriceresult__29[[#This Row],[Use]]/matriceresult__29[[#This Row],[TOTAL]]</f>
        <v>1</v>
      </c>
      <c r="M267">
        <f>matriceresult__29[[#This Row],[Compare]]/matriceresult__29[[#This Row],[TOTAL]]</f>
        <v>0</v>
      </c>
      <c r="N267">
        <f>matriceresult__29[[#This Row],[Background]]/matriceresult__29[[#This Row],[TOTAL]]</f>
        <v>0</v>
      </c>
      <c r="O267">
        <f>matriceresult__29[[#This Row],[Creation]]/matriceresult__29[[#This Row],[TOTAL]]</f>
        <v>0</v>
      </c>
      <c r="P267" s="15">
        <f>SUM(matriceresult__2910[[#This Row],[Use]:[Creation]])</f>
        <v>1</v>
      </c>
    </row>
    <row r="268" spans="1:16" x14ac:dyDescent="0.25">
      <c r="A268" s="3" t="s">
        <v>109</v>
      </c>
      <c r="B268" s="13" t="s">
        <v>1027</v>
      </c>
      <c r="D268" s="1" t="s">
        <v>826</v>
      </c>
      <c r="E268">
        <v>0</v>
      </c>
      <c r="F268">
        <v>0</v>
      </c>
      <c r="G268">
        <v>0</v>
      </c>
      <c r="H268">
        <v>1</v>
      </c>
      <c r="I268" s="7">
        <f>SUM(matriceresult__29[[#This Row],[Use]:[Creation]])</f>
        <v>1</v>
      </c>
      <c r="K268" s="1" t="s">
        <v>826</v>
      </c>
      <c r="L268">
        <f>matriceresult__29[[#This Row],[Use]]/matriceresult__29[[#This Row],[TOTAL]]</f>
        <v>0</v>
      </c>
      <c r="M268">
        <f>matriceresult__29[[#This Row],[Compare]]/matriceresult__29[[#This Row],[TOTAL]]</f>
        <v>0</v>
      </c>
      <c r="N268">
        <f>matriceresult__29[[#This Row],[Background]]/matriceresult__29[[#This Row],[TOTAL]]</f>
        <v>0</v>
      </c>
      <c r="O268">
        <f>matriceresult__29[[#This Row],[Creation]]/matriceresult__29[[#This Row],[TOTAL]]</f>
        <v>1</v>
      </c>
      <c r="P268" s="15">
        <f>SUM(matriceresult__2910[[#This Row],[Use]:[Creation]])</f>
        <v>1</v>
      </c>
    </row>
    <row r="269" spans="1:16" x14ac:dyDescent="0.25">
      <c r="A269" s="4" t="s">
        <v>109</v>
      </c>
      <c r="B269" s="6" t="s">
        <v>1027</v>
      </c>
      <c r="D269" s="1" t="s">
        <v>359</v>
      </c>
      <c r="E269">
        <v>0</v>
      </c>
      <c r="F269">
        <v>0</v>
      </c>
      <c r="G269">
        <v>1</v>
      </c>
      <c r="H269">
        <v>0</v>
      </c>
      <c r="I269" s="7">
        <f>SUM(matriceresult__29[[#This Row],[Use]:[Creation]])</f>
        <v>1</v>
      </c>
      <c r="K269" s="1" t="s">
        <v>359</v>
      </c>
      <c r="L269">
        <f>matriceresult__29[[#This Row],[Use]]/matriceresult__29[[#This Row],[TOTAL]]</f>
        <v>0</v>
      </c>
      <c r="M269">
        <f>matriceresult__29[[#This Row],[Compare]]/matriceresult__29[[#This Row],[TOTAL]]</f>
        <v>0</v>
      </c>
      <c r="N269">
        <f>matriceresult__29[[#This Row],[Background]]/matriceresult__29[[#This Row],[TOTAL]]</f>
        <v>1</v>
      </c>
      <c r="O269">
        <f>matriceresult__29[[#This Row],[Creation]]/matriceresult__29[[#This Row],[TOTAL]]</f>
        <v>0</v>
      </c>
      <c r="P269" s="15">
        <f>SUM(matriceresult__2910[[#This Row],[Use]:[Creation]])</f>
        <v>1</v>
      </c>
    </row>
    <row r="270" spans="1:16" x14ac:dyDescent="0.25">
      <c r="A270" s="3" t="s">
        <v>109</v>
      </c>
      <c r="B270" s="13" t="s">
        <v>1027</v>
      </c>
      <c r="D270" s="1" t="s">
        <v>364</v>
      </c>
      <c r="E270">
        <v>0</v>
      </c>
      <c r="F270">
        <v>0</v>
      </c>
      <c r="G270">
        <v>2</v>
      </c>
      <c r="H270">
        <v>0</v>
      </c>
      <c r="I270" s="7">
        <f>SUM(matriceresult__29[[#This Row],[Use]:[Creation]])</f>
        <v>2</v>
      </c>
      <c r="K270" s="1" t="s">
        <v>364</v>
      </c>
      <c r="L270">
        <f>matriceresult__29[[#This Row],[Use]]/matriceresult__29[[#This Row],[TOTAL]]</f>
        <v>0</v>
      </c>
      <c r="M270">
        <f>matriceresult__29[[#This Row],[Compare]]/matriceresult__29[[#This Row],[TOTAL]]</f>
        <v>0</v>
      </c>
      <c r="N270">
        <f>matriceresult__29[[#This Row],[Background]]/matriceresult__29[[#This Row],[TOTAL]]</f>
        <v>1</v>
      </c>
      <c r="O270">
        <f>matriceresult__29[[#This Row],[Creation]]/matriceresult__29[[#This Row],[TOTAL]]</f>
        <v>0</v>
      </c>
      <c r="P270" s="15">
        <f>SUM(matriceresult__2910[[#This Row],[Use]:[Creation]])</f>
        <v>1</v>
      </c>
    </row>
    <row r="271" spans="1:16" x14ac:dyDescent="0.25">
      <c r="A271" s="4" t="s">
        <v>109</v>
      </c>
      <c r="B271" s="6" t="s">
        <v>1027</v>
      </c>
      <c r="D271" s="1" t="s">
        <v>370</v>
      </c>
      <c r="E271">
        <v>11</v>
      </c>
      <c r="F271">
        <v>0</v>
      </c>
      <c r="G271">
        <v>4</v>
      </c>
      <c r="H271">
        <v>0</v>
      </c>
      <c r="I271" s="7">
        <f>SUM(matriceresult__29[[#This Row],[Use]:[Creation]])</f>
        <v>15</v>
      </c>
      <c r="K271" s="1" t="s">
        <v>370</v>
      </c>
      <c r="L271">
        <f>matriceresult__29[[#This Row],[Use]]/matriceresult__29[[#This Row],[TOTAL]]</f>
        <v>0.73333333333333328</v>
      </c>
      <c r="M271">
        <f>matriceresult__29[[#This Row],[Compare]]/matriceresult__29[[#This Row],[TOTAL]]</f>
        <v>0</v>
      </c>
      <c r="N271">
        <f>matriceresult__29[[#This Row],[Background]]/matriceresult__29[[#This Row],[TOTAL]]</f>
        <v>0.26666666666666666</v>
      </c>
      <c r="O271">
        <f>matriceresult__29[[#This Row],[Creation]]/matriceresult__29[[#This Row],[TOTAL]]</f>
        <v>0</v>
      </c>
      <c r="P271" s="15">
        <f>SUM(matriceresult__2910[[#This Row],[Use]:[Creation]])</f>
        <v>1</v>
      </c>
    </row>
    <row r="272" spans="1:16" x14ac:dyDescent="0.25">
      <c r="A272" s="3" t="s">
        <v>109</v>
      </c>
      <c r="B272" s="13" t="s">
        <v>1027</v>
      </c>
      <c r="D272" s="1" t="s">
        <v>3074</v>
      </c>
      <c r="E272">
        <v>1</v>
      </c>
      <c r="F272">
        <v>0</v>
      </c>
      <c r="G272">
        <v>0</v>
      </c>
      <c r="H272">
        <v>0</v>
      </c>
      <c r="I272" s="7">
        <f>SUM(matriceresult__29[[#This Row],[Use]:[Creation]])</f>
        <v>1</v>
      </c>
      <c r="K272" s="1" t="s">
        <v>3074</v>
      </c>
      <c r="L272">
        <f>matriceresult__29[[#This Row],[Use]]/matriceresult__29[[#This Row],[TOTAL]]</f>
        <v>1</v>
      </c>
      <c r="M272">
        <f>matriceresult__29[[#This Row],[Compare]]/matriceresult__29[[#This Row],[TOTAL]]</f>
        <v>0</v>
      </c>
      <c r="N272">
        <f>matriceresult__29[[#This Row],[Background]]/matriceresult__29[[#This Row],[TOTAL]]</f>
        <v>0</v>
      </c>
      <c r="O272">
        <f>matriceresult__29[[#This Row],[Creation]]/matriceresult__29[[#This Row],[TOTAL]]</f>
        <v>0</v>
      </c>
      <c r="P272" s="15">
        <f>SUM(matriceresult__2910[[#This Row],[Use]:[Creation]])</f>
        <v>1</v>
      </c>
    </row>
    <row r="273" spans="1:16" x14ac:dyDescent="0.25">
      <c r="A273" s="4" t="s">
        <v>109</v>
      </c>
      <c r="B273" s="6" t="s">
        <v>1027</v>
      </c>
      <c r="D273" s="1" t="s">
        <v>3079</v>
      </c>
      <c r="E273">
        <v>1</v>
      </c>
      <c r="F273">
        <v>0</v>
      </c>
      <c r="G273">
        <v>0</v>
      </c>
      <c r="H273">
        <v>0</v>
      </c>
      <c r="I273" s="7">
        <f>SUM(matriceresult__29[[#This Row],[Use]:[Creation]])</f>
        <v>1</v>
      </c>
      <c r="K273" s="1" t="s">
        <v>3079</v>
      </c>
      <c r="L273">
        <f>matriceresult__29[[#This Row],[Use]]/matriceresult__29[[#This Row],[TOTAL]]</f>
        <v>1</v>
      </c>
      <c r="M273">
        <f>matriceresult__29[[#This Row],[Compare]]/matriceresult__29[[#This Row],[TOTAL]]</f>
        <v>0</v>
      </c>
      <c r="N273">
        <f>matriceresult__29[[#This Row],[Background]]/matriceresult__29[[#This Row],[TOTAL]]</f>
        <v>0</v>
      </c>
      <c r="O273">
        <f>matriceresult__29[[#This Row],[Creation]]/matriceresult__29[[#This Row],[TOTAL]]</f>
        <v>0</v>
      </c>
      <c r="P273" s="15">
        <f>SUM(matriceresult__2910[[#This Row],[Use]:[Creation]])</f>
        <v>1</v>
      </c>
    </row>
    <row r="274" spans="1:16" x14ac:dyDescent="0.25">
      <c r="A274" s="3" t="s">
        <v>109</v>
      </c>
      <c r="B274" s="13" t="s">
        <v>1027</v>
      </c>
      <c r="D274" s="8" t="s">
        <v>3084</v>
      </c>
      <c r="E274" s="7">
        <f>SUM(E2:E273)</f>
        <v>861</v>
      </c>
      <c r="F274" s="7">
        <f t="shared" ref="F274:H274" si="0">SUM(F2:F273)</f>
        <v>4</v>
      </c>
      <c r="G274" s="7">
        <f t="shared" si="0"/>
        <v>159</v>
      </c>
      <c r="H274" s="7">
        <f t="shared" si="0"/>
        <v>163</v>
      </c>
      <c r="I274" s="8">
        <f>SUM(matriceresult__29[[#This Row],[Use]:[Creation]])</f>
        <v>1187</v>
      </c>
      <c r="K274" s="8" t="s">
        <v>3084</v>
      </c>
      <c r="L274" s="7">
        <f>SUM(L2:L273)</f>
        <v>165.85414641401479</v>
      </c>
      <c r="M274" s="7">
        <f t="shared" ref="M274" si="1">SUM(M2:M273)</f>
        <v>0.91666666666666663</v>
      </c>
      <c r="N274" s="7">
        <f t="shared" ref="N274" si="2">SUM(N2:N273)</f>
        <v>38.284419698235489</v>
      </c>
      <c r="O274" s="7">
        <f t="shared" ref="O274" si="3">SUM(O2:O273)</f>
        <v>66.944767221083012</v>
      </c>
      <c r="P274" s="8">
        <f>SUM(matriceresult__2910[[#This Row],[Use]:[Creation]])</f>
        <v>271.99999999999994</v>
      </c>
    </row>
    <row r="275" spans="1:16" x14ac:dyDescent="0.25">
      <c r="A275" s="4" t="s">
        <v>109</v>
      </c>
      <c r="B275" s="6" t="s">
        <v>1027</v>
      </c>
      <c r="D275" s="8" t="s">
        <v>3085</v>
      </c>
      <c r="E275" s="14">
        <f>E274/$I$274</f>
        <v>0.72535804549283911</v>
      </c>
      <c r="F275" s="14">
        <f t="shared" ref="F275:I275" si="4">F274/$I$274</f>
        <v>3.3698399326032012E-3</v>
      </c>
      <c r="G275" s="14">
        <f t="shared" si="4"/>
        <v>0.13395113732097724</v>
      </c>
      <c r="H275" s="14">
        <f t="shared" si="4"/>
        <v>0.13732097725358045</v>
      </c>
      <c r="I275" s="14">
        <f t="shared" si="4"/>
        <v>1</v>
      </c>
      <c r="K275" s="8" t="s">
        <v>3085</v>
      </c>
      <c r="L275" s="14">
        <f>L274/$P$274</f>
        <v>0.60975789122799573</v>
      </c>
      <c r="M275" s="14">
        <f t="shared" ref="M275:P275" si="5">M274/$P$274</f>
        <v>3.3700980392156869E-3</v>
      </c>
      <c r="N275" s="14">
        <f t="shared" si="5"/>
        <v>0.14075154300821874</v>
      </c>
      <c r="O275" s="14">
        <f t="shared" si="5"/>
        <v>0.24612046772456994</v>
      </c>
      <c r="P275" s="14">
        <f t="shared" si="5"/>
        <v>1</v>
      </c>
    </row>
    <row r="276" spans="1:16" x14ac:dyDescent="0.25">
      <c r="A276" s="3" t="s">
        <v>109</v>
      </c>
      <c r="B276" s="13" t="s">
        <v>1027</v>
      </c>
    </row>
    <row r="277" spans="1:16" x14ac:dyDescent="0.25">
      <c r="A277" s="4" t="s">
        <v>109</v>
      </c>
      <c r="B277" s="6" t="s">
        <v>1027</v>
      </c>
    </row>
    <row r="278" spans="1:16" x14ac:dyDescent="0.25">
      <c r="A278" s="3" t="s">
        <v>109</v>
      </c>
      <c r="B278" s="13" t="s">
        <v>1027</v>
      </c>
    </row>
    <row r="279" spans="1:16" x14ac:dyDescent="0.25">
      <c r="A279" s="4" t="s">
        <v>109</v>
      </c>
      <c r="B279" s="6" t="s">
        <v>1027</v>
      </c>
    </row>
    <row r="280" spans="1:16" x14ac:dyDescent="0.25">
      <c r="A280" s="3" t="s">
        <v>109</v>
      </c>
      <c r="B280" s="13" t="s">
        <v>1027</v>
      </c>
    </row>
    <row r="281" spans="1:16" x14ac:dyDescent="0.25">
      <c r="A281" s="4" t="s">
        <v>109</v>
      </c>
      <c r="B281" s="6" t="s">
        <v>1027</v>
      </c>
    </row>
    <row r="282" spans="1:16" x14ac:dyDescent="0.25">
      <c r="A282" s="3" t="s">
        <v>109</v>
      </c>
      <c r="B282" s="13" t="s">
        <v>1027</v>
      </c>
    </row>
    <row r="283" spans="1:16" x14ac:dyDescent="0.25">
      <c r="A283" s="4" t="s">
        <v>109</v>
      </c>
      <c r="B283" s="6" t="s">
        <v>1027</v>
      </c>
    </row>
    <row r="284" spans="1:16" x14ac:dyDescent="0.25">
      <c r="A284" s="3" t="s">
        <v>109</v>
      </c>
      <c r="B284" s="13" t="s">
        <v>1027</v>
      </c>
    </row>
    <row r="285" spans="1:16" x14ac:dyDescent="0.25">
      <c r="A285" s="4" t="s">
        <v>1305</v>
      </c>
      <c r="B285" s="6" t="s">
        <v>1027</v>
      </c>
    </row>
    <row r="286" spans="1:16" x14ac:dyDescent="0.25">
      <c r="A286" s="3" t="s">
        <v>1310</v>
      </c>
      <c r="B286" s="13" t="s">
        <v>1027</v>
      </c>
    </row>
    <row r="287" spans="1:16" x14ac:dyDescent="0.25">
      <c r="A287" s="4" t="s">
        <v>610</v>
      </c>
      <c r="B287" s="6" t="s">
        <v>542</v>
      </c>
    </row>
    <row r="288" spans="1:16" x14ac:dyDescent="0.25">
      <c r="A288" s="3" t="s">
        <v>610</v>
      </c>
      <c r="B288" s="13" t="s">
        <v>542</v>
      </c>
    </row>
    <row r="289" spans="1:2" x14ac:dyDescent="0.25">
      <c r="A289" s="4" t="s">
        <v>1315</v>
      </c>
      <c r="B289" s="6" t="s">
        <v>1027</v>
      </c>
    </row>
    <row r="290" spans="1:2" x14ac:dyDescent="0.25">
      <c r="A290" s="3" t="s">
        <v>1315</v>
      </c>
      <c r="B290" s="13" t="s">
        <v>1027</v>
      </c>
    </row>
    <row r="291" spans="1:2" x14ac:dyDescent="0.25">
      <c r="A291" s="4" t="s">
        <v>1315</v>
      </c>
      <c r="B291" s="6" t="s">
        <v>1027</v>
      </c>
    </row>
    <row r="292" spans="1:2" x14ac:dyDescent="0.25">
      <c r="A292" s="3" t="s">
        <v>1315</v>
      </c>
      <c r="B292" s="13" t="s">
        <v>1027</v>
      </c>
    </row>
    <row r="293" spans="1:2" x14ac:dyDescent="0.25">
      <c r="A293" s="4" t="s">
        <v>1315</v>
      </c>
      <c r="B293" s="6" t="s">
        <v>1027</v>
      </c>
    </row>
    <row r="294" spans="1:2" x14ac:dyDescent="0.25">
      <c r="A294" s="3" t="s">
        <v>1315</v>
      </c>
      <c r="B294" s="13" t="s">
        <v>1027</v>
      </c>
    </row>
    <row r="295" spans="1:2" x14ac:dyDescent="0.25">
      <c r="A295" s="4" t="s">
        <v>1315</v>
      </c>
      <c r="B295" s="6" t="s">
        <v>1027</v>
      </c>
    </row>
    <row r="296" spans="1:2" x14ac:dyDescent="0.25">
      <c r="A296" s="3" t="s">
        <v>1315</v>
      </c>
      <c r="B296" s="13" t="s">
        <v>1027</v>
      </c>
    </row>
    <row r="297" spans="1:2" x14ac:dyDescent="0.25">
      <c r="A297" s="4" t="s">
        <v>1315</v>
      </c>
      <c r="B297" s="6" t="s">
        <v>1027</v>
      </c>
    </row>
    <row r="298" spans="1:2" x14ac:dyDescent="0.25">
      <c r="A298" s="3" t="s">
        <v>1315</v>
      </c>
      <c r="B298" s="13" t="s">
        <v>1027</v>
      </c>
    </row>
    <row r="299" spans="1:2" x14ac:dyDescent="0.25">
      <c r="A299" s="4" t="s">
        <v>1339</v>
      </c>
      <c r="B299" s="6" t="s">
        <v>1027</v>
      </c>
    </row>
    <row r="300" spans="1:2" x14ac:dyDescent="0.25">
      <c r="A300" s="3" t="s">
        <v>1339</v>
      </c>
      <c r="B300" s="13" t="s">
        <v>1027</v>
      </c>
    </row>
    <row r="301" spans="1:2" x14ac:dyDescent="0.25">
      <c r="A301" s="4" t="s">
        <v>2251</v>
      </c>
      <c r="B301" s="6" t="s">
        <v>1027</v>
      </c>
    </row>
    <row r="302" spans="1:2" x14ac:dyDescent="0.25">
      <c r="A302" s="3" t="s">
        <v>2251</v>
      </c>
      <c r="B302" s="13" t="s">
        <v>1027</v>
      </c>
    </row>
    <row r="303" spans="1:2" x14ac:dyDescent="0.25">
      <c r="A303" s="4" t="s">
        <v>2251</v>
      </c>
      <c r="B303" s="6" t="s">
        <v>1027</v>
      </c>
    </row>
    <row r="304" spans="1:2" x14ac:dyDescent="0.25">
      <c r="A304" s="3" t="s">
        <v>2251</v>
      </c>
      <c r="B304" s="13" t="s">
        <v>1027</v>
      </c>
    </row>
    <row r="305" spans="1:2" x14ac:dyDescent="0.25">
      <c r="A305" s="4" t="s">
        <v>2251</v>
      </c>
      <c r="B305" s="6" t="s">
        <v>1027</v>
      </c>
    </row>
    <row r="306" spans="1:2" x14ac:dyDescent="0.25">
      <c r="A306" s="3" t="s">
        <v>2251</v>
      </c>
      <c r="B306" s="13" t="s">
        <v>1027</v>
      </c>
    </row>
    <row r="307" spans="1:2" x14ac:dyDescent="0.25">
      <c r="A307" s="4" t="s">
        <v>2251</v>
      </c>
      <c r="B307" s="6" t="s">
        <v>1027</v>
      </c>
    </row>
    <row r="308" spans="1:2" x14ac:dyDescent="0.25">
      <c r="A308" s="3" t="s">
        <v>2262</v>
      </c>
      <c r="B308" s="13" t="s">
        <v>1027</v>
      </c>
    </row>
    <row r="309" spans="1:2" x14ac:dyDescent="0.25">
      <c r="A309" s="4" t="s">
        <v>1345</v>
      </c>
      <c r="B309" s="6" t="s">
        <v>1027</v>
      </c>
    </row>
    <row r="310" spans="1:2" x14ac:dyDescent="0.25">
      <c r="A310" s="3" t="s">
        <v>1345</v>
      </c>
      <c r="B310" s="13" t="s">
        <v>1027</v>
      </c>
    </row>
    <row r="311" spans="1:2" x14ac:dyDescent="0.25">
      <c r="A311" s="4" t="s">
        <v>1345</v>
      </c>
      <c r="B311" s="6" t="s">
        <v>1027</v>
      </c>
    </row>
    <row r="312" spans="1:2" x14ac:dyDescent="0.25">
      <c r="A312" s="3" t="s">
        <v>1345</v>
      </c>
      <c r="B312" s="13" t="s">
        <v>1027</v>
      </c>
    </row>
    <row r="313" spans="1:2" x14ac:dyDescent="0.25">
      <c r="A313" s="4" t="s">
        <v>2267</v>
      </c>
      <c r="B313" s="6" t="s">
        <v>1027</v>
      </c>
    </row>
    <row r="314" spans="1:2" x14ac:dyDescent="0.25">
      <c r="A314" s="3" t="s">
        <v>2267</v>
      </c>
      <c r="B314" s="13" t="s">
        <v>1027</v>
      </c>
    </row>
    <row r="315" spans="1:2" x14ac:dyDescent="0.25">
      <c r="A315" s="4" t="s">
        <v>2267</v>
      </c>
      <c r="B315" s="6" t="s">
        <v>1027</v>
      </c>
    </row>
    <row r="316" spans="1:2" x14ac:dyDescent="0.25">
      <c r="A316" s="3" t="s">
        <v>115</v>
      </c>
      <c r="B316" s="13" t="s">
        <v>13</v>
      </c>
    </row>
    <row r="317" spans="1:2" x14ac:dyDescent="0.25">
      <c r="A317" s="4" t="s">
        <v>115</v>
      </c>
      <c r="B317" s="6" t="s">
        <v>13</v>
      </c>
    </row>
    <row r="318" spans="1:2" x14ac:dyDescent="0.25">
      <c r="A318" s="3" t="s">
        <v>115</v>
      </c>
      <c r="B318" s="13" t="s">
        <v>1027</v>
      </c>
    </row>
    <row r="319" spans="1:2" x14ac:dyDescent="0.25">
      <c r="A319" s="4" t="s">
        <v>115</v>
      </c>
      <c r="B319" s="6" t="s">
        <v>1027</v>
      </c>
    </row>
    <row r="320" spans="1:2" x14ac:dyDescent="0.25">
      <c r="A320" s="3" t="s">
        <v>115</v>
      </c>
      <c r="B320" s="13" t="s">
        <v>1027</v>
      </c>
    </row>
    <row r="321" spans="1:2" x14ac:dyDescent="0.25">
      <c r="A321" s="4" t="s">
        <v>115</v>
      </c>
      <c r="B321" s="6" t="s">
        <v>1027</v>
      </c>
    </row>
    <row r="322" spans="1:2" x14ac:dyDescent="0.25">
      <c r="A322" s="3" t="s">
        <v>115</v>
      </c>
      <c r="B322" s="13" t="s">
        <v>1027</v>
      </c>
    </row>
    <row r="323" spans="1:2" x14ac:dyDescent="0.25">
      <c r="A323" s="4" t="s">
        <v>115</v>
      </c>
      <c r="B323" s="6" t="s">
        <v>1027</v>
      </c>
    </row>
    <row r="324" spans="1:2" x14ac:dyDescent="0.25">
      <c r="A324" s="3" t="s">
        <v>115</v>
      </c>
      <c r="B324" s="13" t="s">
        <v>1027</v>
      </c>
    </row>
    <row r="325" spans="1:2" x14ac:dyDescent="0.25">
      <c r="A325" s="4" t="s">
        <v>115</v>
      </c>
      <c r="B325" s="6" t="s">
        <v>1027</v>
      </c>
    </row>
    <row r="326" spans="1:2" x14ac:dyDescent="0.25">
      <c r="A326" s="3" t="s">
        <v>115</v>
      </c>
      <c r="B326" s="13" t="s">
        <v>1027</v>
      </c>
    </row>
    <row r="327" spans="1:2" x14ac:dyDescent="0.25">
      <c r="A327" s="4" t="s">
        <v>115</v>
      </c>
      <c r="B327" s="6" t="s">
        <v>1027</v>
      </c>
    </row>
    <row r="328" spans="1:2" x14ac:dyDescent="0.25">
      <c r="A328" s="3" t="s">
        <v>115</v>
      </c>
      <c r="B328" s="13" t="s">
        <v>1027</v>
      </c>
    </row>
    <row r="329" spans="1:2" x14ac:dyDescent="0.25">
      <c r="A329" s="4" t="s">
        <v>115</v>
      </c>
      <c r="B329" s="6" t="s">
        <v>1027</v>
      </c>
    </row>
    <row r="330" spans="1:2" x14ac:dyDescent="0.25">
      <c r="A330" s="3" t="s">
        <v>115</v>
      </c>
      <c r="B330" s="13" t="s">
        <v>1027</v>
      </c>
    </row>
    <row r="331" spans="1:2" x14ac:dyDescent="0.25">
      <c r="A331" s="4" t="s">
        <v>2274</v>
      </c>
      <c r="B331" s="6" t="s">
        <v>1027</v>
      </c>
    </row>
    <row r="332" spans="1:2" x14ac:dyDescent="0.25">
      <c r="A332" s="3" t="s">
        <v>2274</v>
      </c>
      <c r="B332" s="13" t="s">
        <v>1027</v>
      </c>
    </row>
    <row r="333" spans="1:2" x14ac:dyDescent="0.25">
      <c r="A333" s="4" t="s">
        <v>2274</v>
      </c>
      <c r="B333" s="6" t="s">
        <v>1027</v>
      </c>
    </row>
    <row r="334" spans="1:2" x14ac:dyDescent="0.25">
      <c r="A334" s="3" t="s">
        <v>414</v>
      </c>
      <c r="B334" s="13" t="s">
        <v>13</v>
      </c>
    </row>
    <row r="335" spans="1:2" x14ac:dyDescent="0.25">
      <c r="A335" s="4" t="s">
        <v>414</v>
      </c>
      <c r="B335" s="6" t="s">
        <v>13</v>
      </c>
    </row>
    <row r="336" spans="1:2" x14ac:dyDescent="0.25">
      <c r="A336" s="3" t="s">
        <v>414</v>
      </c>
      <c r="B336" s="13" t="s">
        <v>13</v>
      </c>
    </row>
    <row r="337" spans="1:2" x14ac:dyDescent="0.25">
      <c r="A337" s="4" t="s">
        <v>414</v>
      </c>
      <c r="B337" s="6" t="s">
        <v>13</v>
      </c>
    </row>
    <row r="338" spans="1:2" x14ac:dyDescent="0.25">
      <c r="A338" s="3" t="s">
        <v>414</v>
      </c>
      <c r="B338" s="13" t="s">
        <v>13</v>
      </c>
    </row>
    <row r="339" spans="1:2" x14ac:dyDescent="0.25">
      <c r="A339" s="4" t="s">
        <v>414</v>
      </c>
      <c r="B339" s="6" t="s">
        <v>13</v>
      </c>
    </row>
    <row r="340" spans="1:2" x14ac:dyDescent="0.25">
      <c r="A340" s="3" t="s">
        <v>414</v>
      </c>
      <c r="B340" s="13" t="s">
        <v>13</v>
      </c>
    </row>
    <row r="341" spans="1:2" x14ac:dyDescent="0.25">
      <c r="A341" s="4" t="s">
        <v>414</v>
      </c>
      <c r="B341" s="6" t="s">
        <v>13</v>
      </c>
    </row>
    <row r="342" spans="1:2" x14ac:dyDescent="0.25">
      <c r="A342" s="3" t="s">
        <v>414</v>
      </c>
      <c r="B342" s="13" t="s">
        <v>13</v>
      </c>
    </row>
    <row r="343" spans="1:2" x14ac:dyDescent="0.25">
      <c r="A343" s="4" t="s">
        <v>414</v>
      </c>
      <c r="B343" s="6" t="s">
        <v>1027</v>
      </c>
    </row>
    <row r="344" spans="1:2" x14ac:dyDescent="0.25">
      <c r="A344" s="3" t="s">
        <v>414</v>
      </c>
      <c r="B344" s="13" t="s">
        <v>1027</v>
      </c>
    </row>
    <row r="345" spans="1:2" x14ac:dyDescent="0.25">
      <c r="A345" s="4" t="s">
        <v>414</v>
      </c>
      <c r="B345" s="6" t="s">
        <v>1027</v>
      </c>
    </row>
    <row r="346" spans="1:2" x14ac:dyDescent="0.25">
      <c r="A346" s="3" t="s">
        <v>414</v>
      </c>
      <c r="B346" s="13" t="s">
        <v>1027</v>
      </c>
    </row>
    <row r="347" spans="1:2" x14ac:dyDescent="0.25">
      <c r="A347" s="4" t="s">
        <v>414</v>
      </c>
      <c r="B347" s="6" t="s">
        <v>1027</v>
      </c>
    </row>
    <row r="348" spans="1:2" x14ac:dyDescent="0.25">
      <c r="A348" s="3" t="s">
        <v>438</v>
      </c>
      <c r="B348" s="13" t="s">
        <v>13</v>
      </c>
    </row>
    <row r="349" spans="1:2" x14ac:dyDescent="0.25">
      <c r="A349" s="4" t="s">
        <v>438</v>
      </c>
      <c r="B349" s="6" t="s">
        <v>13</v>
      </c>
    </row>
    <row r="350" spans="1:2" x14ac:dyDescent="0.25">
      <c r="A350" s="3" t="s">
        <v>844</v>
      </c>
      <c r="B350" s="13" t="s">
        <v>542</v>
      </c>
    </row>
    <row r="351" spans="1:2" x14ac:dyDescent="0.25">
      <c r="A351" s="4" t="s">
        <v>848</v>
      </c>
      <c r="B351" s="6" t="s">
        <v>542</v>
      </c>
    </row>
    <row r="352" spans="1:2" x14ac:dyDescent="0.25">
      <c r="A352" s="3" t="s">
        <v>848</v>
      </c>
      <c r="B352" s="13" t="s">
        <v>1027</v>
      </c>
    </row>
    <row r="353" spans="1:2" x14ac:dyDescent="0.25">
      <c r="A353" s="4" t="s">
        <v>848</v>
      </c>
      <c r="B353" s="6" t="s">
        <v>1027</v>
      </c>
    </row>
    <row r="354" spans="1:2" x14ac:dyDescent="0.25">
      <c r="A354" s="3" t="s">
        <v>848</v>
      </c>
      <c r="B354" s="13" t="s">
        <v>1027</v>
      </c>
    </row>
    <row r="355" spans="1:2" x14ac:dyDescent="0.25">
      <c r="A355" s="4" t="s">
        <v>848</v>
      </c>
      <c r="B355" s="6" t="s">
        <v>1027</v>
      </c>
    </row>
    <row r="356" spans="1:2" x14ac:dyDescent="0.25">
      <c r="A356" s="3" t="s">
        <v>848</v>
      </c>
      <c r="B356" s="13" t="s">
        <v>1027</v>
      </c>
    </row>
    <row r="357" spans="1:2" x14ac:dyDescent="0.25">
      <c r="A357" s="4" t="s">
        <v>848</v>
      </c>
      <c r="B357" s="6" t="s">
        <v>1027</v>
      </c>
    </row>
    <row r="358" spans="1:2" x14ac:dyDescent="0.25">
      <c r="A358" s="3" t="s">
        <v>848</v>
      </c>
      <c r="B358" s="13" t="s">
        <v>1027</v>
      </c>
    </row>
    <row r="359" spans="1:2" x14ac:dyDescent="0.25">
      <c r="A359" s="4" t="s">
        <v>848</v>
      </c>
      <c r="B359" s="6" t="s">
        <v>1027</v>
      </c>
    </row>
    <row r="360" spans="1:2" x14ac:dyDescent="0.25">
      <c r="A360" s="3" t="s">
        <v>848</v>
      </c>
      <c r="B360" s="13" t="s">
        <v>1027</v>
      </c>
    </row>
    <row r="361" spans="1:2" x14ac:dyDescent="0.25">
      <c r="A361" s="4" t="s">
        <v>2328</v>
      </c>
      <c r="B361" s="6" t="s">
        <v>1027</v>
      </c>
    </row>
    <row r="362" spans="1:2" x14ac:dyDescent="0.25">
      <c r="A362" s="3" t="s">
        <v>2328</v>
      </c>
      <c r="B362" s="13" t="s">
        <v>1027</v>
      </c>
    </row>
    <row r="363" spans="1:2" x14ac:dyDescent="0.25">
      <c r="A363" s="4" t="s">
        <v>1371</v>
      </c>
      <c r="B363" s="6" t="s">
        <v>1027</v>
      </c>
    </row>
    <row r="364" spans="1:2" x14ac:dyDescent="0.25">
      <c r="A364" s="3" t="s">
        <v>615</v>
      </c>
      <c r="B364" s="13" t="s">
        <v>542</v>
      </c>
    </row>
    <row r="365" spans="1:2" x14ac:dyDescent="0.25">
      <c r="A365" s="4" t="s">
        <v>619</v>
      </c>
      <c r="B365" s="6" t="s">
        <v>542</v>
      </c>
    </row>
    <row r="366" spans="1:2" x14ac:dyDescent="0.25">
      <c r="A366" s="3" t="s">
        <v>444</v>
      </c>
      <c r="B366" s="13" t="s">
        <v>13</v>
      </c>
    </row>
    <row r="367" spans="1:2" x14ac:dyDescent="0.25">
      <c r="A367" s="4" t="s">
        <v>444</v>
      </c>
      <c r="B367" s="6" t="s">
        <v>13</v>
      </c>
    </row>
    <row r="368" spans="1:2" x14ac:dyDescent="0.25">
      <c r="A368" s="3" t="s">
        <v>1376</v>
      </c>
      <c r="B368" s="13" t="s">
        <v>1027</v>
      </c>
    </row>
    <row r="369" spans="1:2" x14ac:dyDescent="0.25">
      <c r="A369" s="4" t="s">
        <v>1382</v>
      </c>
      <c r="B369" s="6" t="s">
        <v>1027</v>
      </c>
    </row>
    <row r="370" spans="1:2" x14ac:dyDescent="0.25">
      <c r="A370" s="3" t="s">
        <v>1382</v>
      </c>
      <c r="B370" s="13" t="s">
        <v>1027</v>
      </c>
    </row>
    <row r="371" spans="1:2" x14ac:dyDescent="0.25">
      <c r="A371" s="4" t="s">
        <v>1382</v>
      </c>
      <c r="B371" s="6" t="s">
        <v>1027</v>
      </c>
    </row>
    <row r="372" spans="1:2" x14ac:dyDescent="0.25">
      <c r="A372" s="3" t="s">
        <v>1382</v>
      </c>
      <c r="B372" s="13" t="s">
        <v>1027</v>
      </c>
    </row>
    <row r="373" spans="1:2" x14ac:dyDescent="0.25">
      <c r="A373" s="4" t="s">
        <v>1382</v>
      </c>
      <c r="B373" s="6" t="s">
        <v>1027</v>
      </c>
    </row>
    <row r="374" spans="1:2" x14ac:dyDescent="0.25">
      <c r="A374" s="3" t="s">
        <v>1382</v>
      </c>
      <c r="B374" s="13" t="s">
        <v>1027</v>
      </c>
    </row>
    <row r="375" spans="1:2" x14ac:dyDescent="0.25">
      <c r="A375" s="4" t="s">
        <v>1382</v>
      </c>
      <c r="B375" s="6" t="s">
        <v>1027</v>
      </c>
    </row>
    <row r="376" spans="1:2" x14ac:dyDescent="0.25">
      <c r="A376" s="3" t="s">
        <v>1382</v>
      </c>
      <c r="B376" s="13" t="s">
        <v>1027</v>
      </c>
    </row>
    <row r="377" spans="1:2" x14ac:dyDescent="0.25">
      <c r="A377" s="4" t="s">
        <v>1382</v>
      </c>
      <c r="B377" s="6" t="s">
        <v>1027</v>
      </c>
    </row>
    <row r="378" spans="1:2" x14ac:dyDescent="0.25">
      <c r="A378" s="3" t="s">
        <v>1382</v>
      </c>
      <c r="B378" s="13" t="s">
        <v>1027</v>
      </c>
    </row>
    <row r="379" spans="1:2" x14ac:dyDescent="0.25">
      <c r="A379" s="4" t="s">
        <v>1382</v>
      </c>
      <c r="B379" s="6" t="s">
        <v>1027</v>
      </c>
    </row>
    <row r="380" spans="1:2" x14ac:dyDescent="0.25">
      <c r="A380" s="3" t="s">
        <v>1382</v>
      </c>
      <c r="B380" s="13" t="s">
        <v>1027</v>
      </c>
    </row>
    <row r="381" spans="1:2" x14ac:dyDescent="0.25">
      <c r="A381" s="4" t="s">
        <v>1382</v>
      </c>
      <c r="B381" s="6" t="s">
        <v>1027</v>
      </c>
    </row>
    <row r="382" spans="1:2" x14ac:dyDescent="0.25">
      <c r="A382" s="3" t="s">
        <v>1382</v>
      </c>
      <c r="B382" s="13" t="s">
        <v>1027</v>
      </c>
    </row>
    <row r="383" spans="1:2" x14ac:dyDescent="0.25">
      <c r="A383" s="4" t="s">
        <v>1382</v>
      </c>
      <c r="B383" s="6" t="s">
        <v>1027</v>
      </c>
    </row>
    <row r="384" spans="1:2" x14ac:dyDescent="0.25">
      <c r="A384" s="3" t="s">
        <v>1382</v>
      </c>
      <c r="B384" s="13" t="s">
        <v>1027</v>
      </c>
    </row>
    <row r="385" spans="1:2" x14ac:dyDescent="0.25">
      <c r="A385" s="4" t="s">
        <v>1382</v>
      </c>
      <c r="B385" s="6" t="s">
        <v>1027</v>
      </c>
    </row>
    <row r="386" spans="1:2" x14ac:dyDescent="0.25">
      <c r="A386" s="3" t="s">
        <v>1382</v>
      </c>
      <c r="B386" s="13" t="s">
        <v>1027</v>
      </c>
    </row>
    <row r="387" spans="1:2" x14ac:dyDescent="0.25">
      <c r="A387" s="4" t="s">
        <v>1382</v>
      </c>
      <c r="B387" s="6" t="s">
        <v>1027</v>
      </c>
    </row>
    <row r="388" spans="1:2" x14ac:dyDescent="0.25">
      <c r="A388" s="3" t="s">
        <v>1382</v>
      </c>
      <c r="B388" s="13" t="s">
        <v>1027</v>
      </c>
    </row>
    <row r="389" spans="1:2" x14ac:dyDescent="0.25">
      <c r="A389" s="4" t="s">
        <v>1382</v>
      </c>
      <c r="B389" s="6" t="s">
        <v>1027</v>
      </c>
    </row>
    <row r="390" spans="1:2" x14ac:dyDescent="0.25">
      <c r="A390" s="3" t="s">
        <v>1382</v>
      </c>
      <c r="B390" s="13" t="s">
        <v>1027</v>
      </c>
    </row>
    <row r="391" spans="1:2" x14ac:dyDescent="0.25">
      <c r="A391" s="4" t="s">
        <v>1382</v>
      </c>
      <c r="B391" s="6" t="s">
        <v>1027</v>
      </c>
    </row>
    <row r="392" spans="1:2" x14ac:dyDescent="0.25">
      <c r="A392" s="3" t="s">
        <v>1382</v>
      </c>
      <c r="B392" s="13" t="s">
        <v>1027</v>
      </c>
    </row>
    <row r="393" spans="1:2" x14ac:dyDescent="0.25">
      <c r="A393" s="4" t="s">
        <v>1382</v>
      </c>
      <c r="B393" s="6" t="s">
        <v>1027</v>
      </c>
    </row>
    <row r="394" spans="1:2" x14ac:dyDescent="0.25">
      <c r="A394" s="3" t="s">
        <v>1382</v>
      </c>
      <c r="B394" s="13" t="s">
        <v>1027</v>
      </c>
    </row>
    <row r="395" spans="1:2" x14ac:dyDescent="0.25">
      <c r="A395" s="4" t="s">
        <v>1382</v>
      </c>
      <c r="B395" s="6" t="s">
        <v>1027</v>
      </c>
    </row>
    <row r="396" spans="1:2" x14ac:dyDescent="0.25">
      <c r="A396" s="3" t="s">
        <v>624</v>
      </c>
      <c r="B396" s="13" t="s">
        <v>542</v>
      </c>
    </row>
    <row r="397" spans="1:2" x14ac:dyDescent="0.25">
      <c r="A397" s="4" t="s">
        <v>624</v>
      </c>
      <c r="B397" s="6" t="s">
        <v>542</v>
      </c>
    </row>
    <row r="398" spans="1:2" x14ac:dyDescent="0.25">
      <c r="A398" s="3" t="s">
        <v>624</v>
      </c>
      <c r="B398" s="13" t="s">
        <v>1027</v>
      </c>
    </row>
    <row r="399" spans="1:2" x14ac:dyDescent="0.25">
      <c r="A399" s="4" t="s">
        <v>624</v>
      </c>
      <c r="B399" s="6" t="s">
        <v>1027</v>
      </c>
    </row>
    <row r="400" spans="1:2" x14ac:dyDescent="0.25">
      <c r="A400" s="3" t="s">
        <v>624</v>
      </c>
      <c r="B400" s="13" t="s">
        <v>1027</v>
      </c>
    </row>
    <row r="401" spans="1:2" x14ac:dyDescent="0.25">
      <c r="A401" s="4" t="s">
        <v>624</v>
      </c>
      <c r="B401" s="6" t="s">
        <v>1027</v>
      </c>
    </row>
    <row r="402" spans="1:2" x14ac:dyDescent="0.25">
      <c r="A402" s="3" t="s">
        <v>624</v>
      </c>
      <c r="B402" s="13" t="s">
        <v>1027</v>
      </c>
    </row>
    <row r="403" spans="1:2" x14ac:dyDescent="0.25">
      <c r="A403" s="4" t="s">
        <v>624</v>
      </c>
      <c r="B403" s="6" t="s">
        <v>1027</v>
      </c>
    </row>
    <row r="404" spans="1:2" x14ac:dyDescent="0.25">
      <c r="A404" s="3" t="s">
        <v>852</v>
      </c>
      <c r="B404" s="13" t="s">
        <v>542</v>
      </c>
    </row>
    <row r="405" spans="1:2" x14ac:dyDescent="0.25">
      <c r="A405" s="4" t="s">
        <v>852</v>
      </c>
      <c r="B405" s="6" t="s">
        <v>542</v>
      </c>
    </row>
    <row r="406" spans="1:2" x14ac:dyDescent="0.25">
      <c r="A406" s="3" t="s">
        <v>2336</v>
      </c>
      <c r="B406" s="13" t="s">
        <v>1027</v>
      </c>
    </row>
    <row r="407" spans="1:2" x14ac:dyDescent="0.25">
      <c r="A407" s="4" t="s">
        <v>2336</v>
      </c>
      <c r="B407" s="6" t="s">
        <v>1027</v>
      </c>
    </row>
    <row r="408" spans="1:2" x14ac:dyDescent="0.25">
      <c r="A408" s="3" t="s">
        <v>2336</v>
      </c>
      <c r="B408" s="13" t="s">
        <v>1027</v>
      </c>
    </row>
    <row r="409" spans="1:2" x14ac:dyDescent="0.25">
      <c r="A409" s="4" t="s">
        <v>2336</v>
      </c>
      <c r="B409" s="6" t="s">
        <v>1027</v>
      </c>
    </row>
    <row r="410" spans="1:2" x14ac:dyDescent="0.25">
      <c r="A410" s="3" t="s">
        <v>2336</v>
      </c>
      <c r="B410" s="13" t="s">
        <v>1027</v>
      </c>
    </row>
    <row r="411" spans="1:2" x14ac:dyDescent="0.25">
      <c r="A411" s="4" t="s">
        <v>2336</v>
      </c>
      <c r="B411" s="6" t="s">
        <v>1027</v>
      </c>
    </row>
    <row r="412" spans="1:2" x14ac:dyDescent="0.25">
      <c r="A412" s="3" t="s">
        <v>2336</v>
      </c>
      <c r="B412" s="13" t="s">
        <v>1027</v>
      </c>
    </row>
    <row r="413" spans="1:2" x14ac:dyDescent="0.25">
      <c r="A413" s="4" t="s">
        <v>2336</v>
      </c>
      <c r="B413" s="6" t="s">
        <v>1027</v>
      </c>
    </row>
    <row r="414" spans="1:2" x14ac:dyDescent="0.25">
      <c r="A414" s="3" t="s">
        <v>2336</v>
      </c>
      <c r="B414" s="13" t="s">
        <v>1027</v>
      </c>
    </row>
    <row r="415" spans="1:2" x14ac:dyDescent="0.25">
      <c r="A415" s="4" t="s">
        <v>2336</v>
      </c>
      <c r="B415" s="6" t="s">
        <v>1027</v>
      </c>
    </row>
    <row r="416" spans="1:2" x14ac:dyDescent="0.25">
      <c r="A416" s="3" t="s">
        <v>2336</v>
      </c>
      <c r="B416" s="13" t="s">
        <v>1027</v>
      </c>
    </row>
    <row r="417" spans="1:2" x14ac:dyDescent="0.25">
      <c r="A417" s="4" t="s">
        <v>2336</v>
      </c>
      <c r="B417" s="6" t="s">
        <v>1027</v>
      </c>
    </row>
    <row r="418" spans="1:2" x14ac:dyDescent="0.25">
      <c r="A418" s="3" t="s">
        <v>2358</v>
      </c>
      <c r="B418" s="13" t="s">
        <v>1027</v>
      </c>
    </row>
    <row r="419" spans="1:2" x14ac:dyDescent="0.25">
      <c r="A419" s="4" t="s">
        <v>121</v>
      </c>
      <c r="B419" s="6" t="s">
        <v>13</v>
      </c>
    </row>
    <row r="420" spans="1:2" x14ac:dyDescent="0.25">
      <c r="A420" s="3" t="s">
        <v>121</v>
      </c>
      <c r="B420" s="13" t="s">
        <v>1027</v>
      </c>
    </row>
    <row r="421" spans="1:2" x14ac:dyDescent="0.25">
      <c r="A421" s="4" t="s">
        <v>121</v>
      </c>
      <c r="B421" s="6" t="s">
        <v>1027</v>
      </c>
    </row>
    <row r="422" spans="1:2" x14ac:dyDescent="0.25">
      <c r="A422" s="3" t="s">
        <v>121</v>
      </c>
      <c r="B422" s="13" t="s">
        <v>1027</v>
      </c>
    </row>
    <row r="423" spans="1:2" x14ac:dyDescent="0.25">
      <c r="A423" s="4" t="s">
        <v>121</v>
      </c>
      <c r="B423" s="6" t="s">
        <v>1027</v>
      </c>
    </row>
    <row r="424" spans="1:2" x14ac:dyDescent="0.25">
      <c r="A424" s="3" t="s">
        <v>121</v>
      </c>
      <c r="B424" s="13" t="s">
        <v>1027</v>
      </c>
    </row>
    <row r="425" spans="1:2" x14ac:dyDescent="0.25">
      <c r="A425" s="4" t="s">
        <v>121</v>
      </c>
      <c r="B425" s="6" t="s">
        <v>1027</v>
      </c>
    </row>
    <row r="426" spans="1:2" x14ac:dyDescent="0.25">
      <c r="A426" s="3" t="s">
        <v>121</v>
      </c>
      <c r="B426" s="13" t="s">
        <v>1027</v>
      </c>
    </row>
    <row r="427" spans="1:2" x14ac:dyDescent="0.25">
      <c r="A427" s="4" t="s">
        <v>121</v>
      </c>
      <c r="B427" s="6" t="s">
        <v>1027</v>
      </c>
    </row>
    <row r="428" spans="1:2" x14ac:dyDescent="0.25">
      <c r="A428" s="3" t="s">
        <v>121</v>
      </c>
      <c r="B428" s="13" t="s">
        <v>1027</v>
      </c>
    </row>
    <row r="429" spans="1:2" x14ac:dyDescent="0.25">
      <c r="A429" s="4" t="s">
        <v>121</v>
      </c>
      <c r="B429" s="6" t="s">
        <v>1027</v>
      </c>
    </row>
    <row r="430" spans="1:2" x14ac:dyDescent="0.25">
      <c r="A430" s="3" t="s">
        <v>630</v>
      </c>
      <c r="B430" s="13" t="s">
        <v>542</v>
      </c>
    </row>
    <row r="431" spans="1:2" x14ac:dyDescent="0.25">
      <c r="A431" s="4" t="s">
        <v>2363</v>
      </c>
      <c r="B431" s="6" t="s">
        <v>1027</v>
      </c>
    </row>
    <row r="432" spans="1:2" x14ac:dyDescent="0.25">
      <c r="A432" s="3" t="s">
        <v>2363</v>
      </c>
      <c r="B432" s="13" t="s">
        <v>1027</v>
      </c>
    </row>
    <row r="433" spans="1:2" x14ac:dyDescent="0.25">
      <c r="A433" s="4" t="s">
        <v>2363</v>
      </c>
      <c r="B433" s="6" t="s">
        <v>1027</v>
      </c>
    </row>
    <row r="434" spans="1:2" x14ac:dyDescent="0.25">
      <c r="A434" s="3" t="s">
        <v>450</v>
      </c>
      <c r="B434" s="13" t="s">
        <v>13</v>
      </c>
    </row>
    <row r="435" spans="1:2" x14ac:dyDescent="0.25">
      <c r="A435" s="4" t="s">
        <v>450</v>
      </c>
      <c r="B435" s="6" t="s">
        <v>13</v>
      </c>
    </row>
    <row r="436" spans="1:2" x14ac:dyDescent="0.25">
      <c r="A436" s="3" t="s">
        <v>450</v>
      </c>
      <c r="B436" s="13" t="s">
        <v>1027</v>
      </c>
    </row>
    <row r="437" spans="1:2" x14ac:dyDescent="0.25">
      <c r="A437" s="4" t="s">
        <v>450</v>
      </c>
      <c r="B437" s="6" t="s">
        <v>1027</v>
      </c>
    </row>
    <row r="438" spans="1:2" x14ac:dyDescent="0.25">
      <c r="A438" s="3" t="s">
        <v>1461</v>
      </c>
      <c r="B438" s="13" t="s">
        <v>1027</v>
      </c>
    </row>
    <row r="439" spans="1:2" x14ac:dyDescent="0.25">
      <c r="A439" s="4" t="s">
        <v>1461</v>
      </c>
      <c r="B439" s="6" t="s">
        <v>1027</v>
      </c>
    </row>
    <row r="440" spans="1:2" x14ac:dyDescent="0.25">
      <c r="A440" s="3" t="s">
        <v>1461</v>
      </c>
      <c r="B440" s="13" t="s">
        <v>1027</v>
      </c>
    </row>
    <row r="441" spans="1:2" x14ac:dyDescent="0.25">
      <c r="A441" s="4" t="s">
        <v>1461</v>
      </c>
      <c r="B441" s="6" t="s">
        <v>1027</v>
      </c>
    </row>
    <row r="442" spans="1:2" x14ac:dyDescent="0.25">
      <c r="A442" s="3" t="s">
        <v>1461</v>
      </c>
      <c r="B442" s="13" t="s">
        <v>1027</v>
      </c>
    </row>
    <row r="443" spans="1:2" x14ac:dyDescent="0.25">
      <c r="A443" s="4" t="s">
        <v>1461</v>
      </c>
      <c r="B443" s="6" t="s">
        <v>1027</v>
      </c>
    </row>
    <row r="444" spans="1:2" x14ac:dyDescent="0.25">
      <c r="A444" s="3" t="s">
        <v>1461</v>
      </c>
      <c r="B444" s="13" t="s">
        <v>1027</v>
      </c>
    </row>
    <row r="445" spans="1:2" x14ac:dyDescent="0.25">
      <c r="A445" s="4" t="s">
        <v>1461</v>
      </c>
      <c r="B445" s="6" t="s">
        <v>1027</v>
      </c>
    </row>
    <row r="446" spans="1:2" x14ac:dyDescent="0.25">
      <c r="A446" s="3" t="s">
        <v>1461</v>
      </c>
      <c r="B446" s="13" t="s">
        <v>1027</v>
      </c>
    </row>
    <row r="447" spans="1:2" x14ac:dyDescent="0.25">
      <c r="A447" s="4" t="s">
        <v>1461</v>
      </c>
      <c r="B447" s="6" t="s">
        <v>1027</v>
      </c>
    </row>
    <row r="448" spans="1:2" x14ac:dyDescent="0.25">
      <c r="A448" s="3" t="s">
        <v>1461</v>
      </c>
      <c r="B448" s="13" t="s">
        <v>1027</v>
      </c>
    </row>
    <row r="449" spans="1:2" x14ac:dyDescent="0.25">
      <c r="A449" s="4" t="s">
        <v>1461</v>
      </c>
      <c r="B449" s="6" t="s">
        <v>1027</v>
      </c>
    </row>
    <row r="450" spans="1:2" x14ac:dyDescent="0.25">
      <c r="A450" s="3" t="s">
        <v>1461</v>
      </c>
      <c r="B450" s="13" t="s">
        <v>1027</v>
      </c>
    </row>
    <row r="451" spans="1:2" x14ac:dyDescent="0.25">
      <c r="A451" s="4" t="s">
        <v>1461</v>
      </c>
      <c r="B451" s="6" t="s">
        <v>1027</v>
      </c>
    </row>
    <row r="452" spans="1:2" x14ac:dyDescent="0.25">
      <c r="A452" s="3" t="s">
        <v>1461</v>
      </c>
      <c r="B452" s="13" t="s">
        <v>1027</v>
      </c>
    </row>
    <row r="453" spans="1:2" x14ac:dyDescent="0.25">
      <c r="A453" s="4" t="s">
        <v>1461</v>
      </c>
      <c r="B453" s="6" t="s">
        <v>1027</v>
      </c>
    </row>
    <row r="454" spans="1:2" x14ac:dyDescent="0.25">
      <c r="A454" s="3" t="s">
        <v>1461</v>
      </c>
      <c r="B454" s="13" t="s">
        <v>1027</v>
      </c>
    </row>
    <row r="455" spans="1:2" x14ac:dyDescent="0.25">
      <c r="A455" s="4" t="s">
        <v>1461</v>
      </c>
      <c r="B455" s="6" t="s">
        <v>1027</v>
      </c>
    </row>
    <row r="456" spans="1:2" x14ac:dyDescent="0.25">
      <c r="A456" s="3" t="s">
        <v>635</v>
      </c>
      <c r="B456" s="13" t="s">
        <v>542</v>
      </c>
    </row>
    <row r="457" spans="1:2" x14ac:dyDescent="0.25">
      <c r="A457" s="4" t="s">
        <v>639</v>
      </c>
      <c r="B457" s="6" t="s">
        <v>542</v>
      </c>
    </row>
    <row r="458" spans="1:2" x14ac:dyDescent="0.25">
      <c r="A458" s="3" t="s">
        <v>639</v>
      </c>
      <c r="B458" s="13" t="s">
        <v>542</v>
      </c>
    </row>
    <row r="459" spans="1:2" x14ac:dyDescent="0.25">
      <c r="A459" s="4" t="s">
        <v>639</v>
      </c>
      <c r="B459" s="6" t="s">
        <v>542</v>
      </c>
    </row>
    <row r="460" spans="1:2" x14ac:dyDescent="0.25">
      <c r="A460" s="3" t="s">
        <v>639</v>
      </c>
      <c r="B460" s="13" t="s">
        <v>542</v>
      </c>
    </row>
    <row r="461" spans="1:2" x14ac:dyDescent="0.25">
      <c r="A461" s="4" t="s">
        <v>639</v>
      </c>
      <c r="B461" s="6" t="s">
        <v>542</v>
      </c>
    </row>
    <row r="462" spans="1:2" x14ac:dyDescent="0.25">
      <c r="A462" s="3" t="s">
        <v>639</v>
      </c>
      <c r="B462" s="13" t="s">
        <v>542</v>
      </c>
    </row>
    <row r="463" spans="1:2" x14ac:dyDescent="0.25">
      <c r="A463" s="4" t="s">
        <v>1498</v>
      </c>
      <c r="B463" s="6" t="s">
        <v>1027</v>
      </c>
    </row>
    <row r="464" spans="1:2" x14ac:dyDescent="0.25">
      <c r="A464" s="3" t="s">
        <v>1503</v>
      </c>
      <c r="B464" s="13" t="s">
        <v>1027</v>
      </c>
    </row>
    <row r="465" spans="1:2" x14ac:dyDescent="0.25">
      <c r="A465" s="4" t="s">
        <v>1503</v>
      </c>
      <c r="B465" s="6" t="s">
        <v>1027</v>
      </c>
    </row>
    <row r="466" spans="1:2" x14ac:dyDescent="0.25">
      <c r="A466" s="3" t="s">
        <v>458</v>
      </c>
      <c r="B466" s="13" t="s">
        <v>13</v>
      </c>
    </row>
    <row r="467" spans="1:2" x14ac:dyDescent="0.25">
      <c r="A467" s="4" t="s">
        <v>458</v>
      </c>
      <c r="B467" s="6" t="s">
        <v>13</v>
      </c>
    </row>
    <row r="468" spans="1:2" x14ac:dyDescent="0.25">
      <c r="A468" s="3" t="s">
        <v>649</v>
      </c>
      <c r="B468" s="13" t="s">
        <v>542</v>
      </c>
    </row>
    <row r="469" spans="1:2" x14ac:dyDescent="0.25">
      <c r="A469" s="4" t="s">
        <v>649</v>
      </c>
      <c r="B469" s="6" t="s">
        <v>542</v>
      </c>
    </row>
    <row r="470" spans="1:2" x14ac:dyDescent="0.25">
      <c r="A470" s="3" t="s">
        <v>649</v>
      </c>
      <c r="B470" s="13" t="s">
        <v>1027</v>
      </c>
    </row>
    <row r="471" spans="1:2" x14ac:dyDescent="0.25">
      <c r="A471" s="4" t="s">
        <v>649</v>
      </c>
      <c r="B471" s="6" t="s">
        <v>1027</v>
      </c>
    </row>
    <row r="472" spans="1:2" x14ac:dyDescent="0.25">
      <c r="A472" s="3" t="s">
        <v>2375</v>
      </c>
      <c r="B472" s="13" t="s">
        <v>1027</v>
      </c>
    </row>
    <row r="473" spans="1:2" x14ac:dyDescent="0.25">
      <c r="A473" s="4" t="s">
        <v>1514</v>
      </c>
      <c r="B473" s="6" t="s">
        <v>1027</v>
      </c>
    </row>
    <row r="474" spans="1:2" x14ac:dyDescent="0.25">
      <c r="A474" s="3" t="s">
        <v>2379</v>
      </c>
      <c r="B474" s="13" t="s">
        <v>1027</v>
      </c>
    </row>
    <row r="475" spans="1:2" x14ac:dyDescent="0.25">
      <c r="A475" s="4" t="s">
        <v>2379</v>
      </c>
      <c r="B475" s="6" t="s">
        <v>1027</v>
      </c>
    </row>
    <row r="476" spans="1:2" x14ac:dyDescent="0.25">
      <c r="A476" s="3" t="s">
        <v>2379</v>
      </c>
      <c r="B476" s="13" t="s">
        <v>1027</v>
      </c>
    </row>
    <row r="477" spans="1:2" x14ac:dyDescent="0.25">
      <c r="A477" s="4" t="s">
        <v>2379</v>
      </c>
      <c r="B477" s="6" t="s">
        <v>1027</v>
      </c>
    </row>
    <row r="478" spans="1:2" x14ac:dyDescent="0.25">
      <c r="A478" s="3" t="s">
        <v>2379</v>
      </c>
      <c r="B478" s="13" t="s">
        <v>1027</v>
      </c>
    </row>
    <row r="479" spans="1:2" x14ac:dyDescent="0.25">
      <c r="A479" s="4" t="s">
        <v>2379</v>
      </c>
      <c r="B479" s="6" t="s">
        <v>1027</v>
      </c>
    </row>
    <row r="480" spans="1:2" x14ac:dyDescent="0.25">
      <c r="A480" s="3" t="s">
        <v>2379</v>
      </c>
      <c r="B480" s="13" t="s">
        <v>1027</v>
      </c>
    </row>
    <row r="481" spans="1:2" x14ac:dyDescent="0.25">
      <c r="A481" s="4" t="s">
        <v>2393</v>
      </c>
      <c r="B481" s="6" t="s">
        <v>1027</v>
      </c>
    </row>
    <row r="482" spans="1:2" x14ac:dyDescent="0.25">
      <c r="A482" s="3" t="s">
        <v>2393</v>
      </c>
      <c r="B482" s="13" t="s">
        <v>1027</v>
      </c>
    </row>
    <row r="483" spans="1:2" x14ac:dyDescent="0.25">
      <c r="A483" s="4" t="s">
        <v>2393</v>
      </c>
      <c r="B483" s="6" t="s">
        <v>1027</v>
      </c>
    </row>
    <row r="484" spans="1:2" x14ac:dyDescent="0.25">
      <c r="A484" s="3" t="s">
        <v>2393</v>
      </c>
      <c r="B484" s="13" t="s">
        <v>1027</v>
      </c>
    </row>
    <row r="485" spans="1:2" x14ac:dyDescent="0.25">
      <c r="A485" s="4" t="s">
        <v>2401</v>
      </c>
      <c r="B485" s="6" t="s">
        <v>1027</v>
      </c>
    </row>
    <row r="486" spans="1:2" x14ac:dyDescent="0.25">
      <c r="A486" s="3" t="s">
        <v>2401</v>
      </c>
      <c r="B486" s="13" t="s">
        <v>1027</v>
      </c>
    </row>
    <row r="487" spans="1:2" x14ac:dyDescent="0.25">
      <c r="A487" s="4" t="s">
        <v>2401</v>
      </c>
      <c r="B487" s="6" t="s">
        <v>1027</v>
      </c>
    </row>
    <row r="488" spans="1:2" x14ac:dyDescent="0.25">
      <c r="A488" s="3" t="s">
        <v>2401</v>
      </c>
      <c r="B488" s="13" t="s">
        <v>1027</v>
      </c>
    </row>
    <row r="489" spans="1:2" x14ac:dyDescent="0.25">
      <c r="A489" s="4" t="s">
        <v>655</v>
      </c>
      <c r="B489" s="6" t="s">
        <v>542</v>
      </c>
    </row>
    <row r="490" spans="1:2" x14ac:dyDescent="0.25">
      <c r="A490" s="3" t="s">
        <v>655</v>
      </c>
      <c r="B490" s="13" t="s">
        <v>1027</v>
      </c>
    </row>
    <row r="491" spans="1:2" x14ac:dyDescent="0.25">
      <c r="A491" s="4" t="s">
        <v>857</v>
      </c>
      <c r="B491" s="6" t="s">
        <v>542</v>
      </c>
    </row>
    <row r="492" spans="1:2" x14ac:dyDescent="0.25">
      <c r="A492" s="3" t="s">
        <v>1522</v>
      </c>
      <c r="B492" s="13" t="s">
        <v>1027</v>
      </c>
    </row>
    <row r="493" spans="1:2" x14ac:dyDescent="0.25">
      <c r="A493" s="4" t="s">
        <v>862</v>
      </c>
      <c r="B493" s="6" t="s">
        <v>542</v>
      </c>
    </row>
    <row r="494" spans="1:2" x14ac:dyDescent="0.25">
      <c r="A494" s="3" t="s">
        <v>862</v>
      </c>
      <c r="B494" s="13" t="s">
        <v>542</v>
      </c>
    </row>
    <row r="495" spans="1:2" x14ac:dyDescent="0.25">
      <c r="A495" s="4" t="s">
        <v>862</v>
      </c>
      <c r="B495" s="6" t="s">
        <v>1027</v>
      </c>
    </row>
    <row r="496" spans="1:2" x14ac:dyDescent="0.25">
      <c r="A496" s="3" t="s">
        <v>862</v>
      </c>
      <c r="B496" s="13" t="s">
        <v>1027</v>
      </c>
    </row>
    <row r="497" spans="1:2" x14ac:dyDescent="0.25">
      <c r="A497" s="4" t="s">
        <v>1527</v>
      </c>
      <c r="B497" s="6" t="s">
        <v>1027</v>
      </c>
    </row>
    <row r="498" spans="1:2" x14ac:dyDescent="0.25">
      <c r="A498" s="3" t="s">
        <v>1527</v>
      </c>
      <c r="B498" s="13" t="s">
        <v>1027</v>
      </c>
    </row>
    <row r="499" spans="1:2" x14ac:dyDescent="0.25">
      <c r="A499" s="4" t="s">
        <v>1527</v>
      </c>
      <c r="B499" s="6" t="s">
        <v>1027</v>
      </c>
    </row>
    <row r="500" spans="1:2" x14ac:dyDescent="0.25">
      <c r="A500" s="3" t="s">
        <v>660</v>
      </c>
      <c r="B500" s="13" t="s">
        <v>542</v>
      </c>
    </row>
    <row r="501" spans="1:2" x14ac:dyDescent="0.25">
      <c r="A501" s="4" t="s">
        <v>660</v>
      </c>
      <c r="B501" s="6" t="s">
        <v>542</v>
      </c>
    </row>
    <row r="502" spans="1:2" x14ac:dyDescent="0.25">
      <c r="A502" s="3" t="s">
        <v>660</v>
      </c>
      <c r="B502" s="13" t="s">
        <v>1027</v>
      </c>
    </row>
    <row r="503" spans="1:2" x14ac:dyDescent="0.25">
      <c r="A503" s="4" t="s">
        <v>660</v>
      </c>
      <c r="B503" s="6" t="s">
        <v>1027</v>
      </c>
    </row>
    <row r="504" spans="1:2" x14ac:dyDescent="0.25">
      <c r="A504" s="3" t="s">
        <v>660</v>
      </c>
      <c r="B504" s="13" t="s">
        <v>1027</v>
      </c>
    </row>
    <row r="505" spans="1:2" x14ac:dyDescent="0.25">
      <c r="A505" s="4" t="s">
        <v>660</v>
      </c>
      <c r="B505" s="6" t="s">
        <v>1027</v>
      </c>
    </row>
    <row r="506" spans="1:2" x14ac:dyDescent="0.25">
      <c r="A506" s="3" t="s">
        <v>660</v>
      </c>
      <c r="B506" s="13" t="s">
        <v>1027</v>
      </c>
    </row>
    <row r="507" spans="1:2" x14ac:dyDescent="0.25">
      <c r="A507" s="4" t="s">
        <v>660</v>
      </c>
      <c r="B507" s="6" t="s">
        <v>1027</v>
      </c>
    </row>
    <row r="508" spans="1:2" x14ac:dyDescent="0.25">
      <c r="A508" s="3" t="s">
        <v>660</v>
      </c>
      <c r="B508" s="13" t="s">
        <v>1027</v>
      </c>
    </row>
    <row r="509" spans="1:2" x14ac:dyDescent="0.25">
      <c r="A509" s="4" t="s">
        <v>660</v>
      </c>
      <c r="B509" s="6" t="s">
        <v>1027</v>
      </c>
    </row>
    <row r="510" spans="1:2" x14ac:dyDescent="0.25">
      <c r="A510" s="3" t="s">
        <v>660</v>
      </c>
      <c r="B510" s="13" t="s">
        <v>1027</v>
      </c>
    </row>
    <row r="511" spans="1:2" x14ac:dyDescent="0.25">
      <c r="A511" s="4" t="s">
        <v>2418</v>
      </c>
      <c r="B511" s="6" t="s">
        <v>1027</v>
      </c>
    </row>
    <row r="512" spans="1:2" x14ac:dyDescent="0.25">
      <c r="A512" s="3" t="s">
        <v>667</v>
      </c>
      <c r="B512" s="13" t="s">
        <v>542</v>
      </c>
    </row>
    <row r="513" spans="1:2" x14ac:dyDescent="0.25">
      <c r="A513" s="4" t="s">
        <v>667</v>
      </c>
      <c r="B513" s="6" t="s">
        <v>542</v>
      </c>
    </row>
    <row r="514" spans="1:2" x14ac:dyDescent="0.25">
      <c r="A514" s="3" t="s">
        <v>126</v>
      </c>
      <c r="B514" s="13" t="s">
        <v>13</v>
      </c>
    </row>
    <row r="515" spans="1:2" x14ac:dyDescent="0.25">
      <c r="A515" s="4" t="s">
        <v>126</v>
      </c>
      <c r="B515" s="6" t="s">
        <v>13</v>
      </c>
    </row>
    <row r="516" spans="1:2" x14ac:dyDescent="0.25">
      <c r="A516" s="3" t="s">
        <v>126</v>
      </c>
      <c r="B516" s="13" t="s">
        <v>13</v>
      </c>
    </row>
    <row r="517" spans="1:2" x14ac:dyDescent="0.25">
      <c r="A517" s="4" t="s">
        <v>126</v>
      </c>
      <c r="B517" s="6" t="s">
        <v>13</v>
      </c>
    </row>
    <row r="518" spans="1:2" x14ac:dyDescent="0.25">
      <c r="A518" s="3" t="s">
        <v>126</v>
      </c>
      <c r="B518" s="13" t="s">
        <v>1027</v>
      </c>
    </row>
    <row r="519" spans="1:2" x14ac:dyDescent="0.25">
      <c r="A519" s="4" t="s">
        <v>126</v>
      </c>
      <c r="B519" s="6" t="s">
        <v>1027</v>
      </c>
    </row>
    <row r="520" spans="1:2" x14ac:dyDescent="0.25">
      <c r="A520" s="3" t="s">
        <v>2422</v>
      </c>
      <c r="B520" s="13" t="s">
        <v>1027</v>
      </c>
    </row>
    <row r="521" spans="1:2" x14ac:dyDescent="0.25">
      <c r="A521" s="4" t="s">
        <v>2422</v>
      </c>
      <c r="B521" s="6" t="s">
        <v>1027</v>
      </c>
    </row>
    <row r="522" spans="1:2" x14ac:dyDescent="0.25">
      <c r="A522" s="3" t="s">
        <v>2422</v>
      </c>
      <c r="B522" s="13" t="s">
        <v>1027</v>
      </c>
    </row>
    <row r="523" spans="1:2" x14ac:dyDescent="0.25">
      <c r="A523" s="4" t="s">
        <v>2422</v>
      </c>
      <c r="B523" s="6" t="s">
        <v>1027</v>
      </c>
    </row>
    <row r="524" spans="1:2" x14ac:dyDescent="0.25">
      <c r="A524" s="3" t="s">
        <v>134</v>
      </c>
      <c r="B524" s="13" t="s">
        <v>13</v>
      </c>
    </row>
    <row r="525" spans="1:2" x14ac:dyDescent="0.25">
      <c r="A525" s="4" t="s">
        <v>140</v>
      </c>
      <c r="B525" s="6" t="s">
        <v>13</v>
      </c>
    </row>
    <row r="526" spans="1:2" x14ac:dyDescent="0.25">
      <c r="A526" s="3" t="s">
        <v>145</v>
      </c>
      <c r="B526" s="13" t="s">
        <v>13</v>
      </c>
    </row>
    <row r="527" spans="1:2" x14ac:dyDescent="0.25">
      <c r="A527" s="4" t="s">
        <v>2437</v>
      </c>
      <c r="B527" s="6" t="s">
        <v>1027</v>
      </c>
    </row>
    <row r="528" spans="1:2" x14ac:dyDescent="0.25">
      <c r="A528" s="3" t="s">
        <v>2437</v>
      </c>
      <c r="B528" s="13" t="s">
        <v>1027</v>
      </c>
    </row>
    <row r="529" spans="1:2" x14ac:dyDescent="0.25">
      <c r="A529" s="4" t="s">
        <v>2437</v>
      </c>
      <c r="B529" s="6" t="s">
        <v>1027</v>
      </c>
    </row>
    <row r="530" spans="1:2" x14ac:dyDescent="0.25">
      <c r="A530" s="3" t="s">
        <v>2437</v>
      </c>
      <c r="B530" s="13" t="s">
        <v>1027</v>
      </c>
    </row>
    <row r="531" spans="1:2" x14ac:dyDescent="0.25">
      <c r="A531" s="4" t="s">
        <v>2437</v>
      </c>
      <c r="B531" s="6" t="s">
        <v>1027</v>
      </c>
    </row>
    <row r="532" spans="1:2" x14ac:dyDescent="0.25">
      <c r="A532" s="3" t="s">
        <v>2437</v>
      </c>
      <c r="B532" s="13" t="s">
        <v>1027</v>
      </c>
    </row>
    <row r="533" spans="1:2" x14ac:dyDescent="0.25">
      <c r="A533" s="4" t="s">
        <v>2437</v>
      </c>
      <c r="B533" s="6" t="s">
        <v>1027</v>
      </c>
    </row>
    <row r="534" spans="1:2" x14ac:dyDescent="0.25">
      <c r="A534" s="3" t="s">
        <v>2437</v>
      </c>
      <c r="B534" s="13" t="s">
        <v>1027</v>
      </c>
    </row>
    <row r="535" spans="1:2" x14ac:dyDescent="0.25">
      <c r="A535" s="4" t="s">
        <v>2437</v>
      </c>
      <c r="B535" s="6" t="s">
        <v>1027</v>
      </c>
    </row>
    <row r="536" spans="1:2" x14ac:dyDescent="0.25">
      <c r="A536" s="3" t="s">
        <v>2437</v>
      </c>
      <c r="B536" s="13" t="s">
        <v>1027</v>
      </c>
    </row>
    <row r="537" spans="1:2" x14ac:dyDescent="0.25">
      <c r="A537" s="4" t="s">
        <v>2437</v>
      </c>
      <c r="B537" s="6" t="s">
        <v>1027</v>
      </c>
    </row>
    <row r="538" spans="1:2" x14ac:dyDescent="0.25">
      <c r="A538" s="3" t="s">
        <v>2437</v>
      </c>
      <c r="B538" s="13" t="s">
        <v>1027</v>
      </c>
    </row>
    <row r="539" spans="1:2" x14ac:dyDescent="0.25">
      <c r="A539" s="4" t="s">
        <v>2437</v>
      </c>
      <c r="B539" s="6" t="s">
        <v>1027</v>
      </c>
    </row>
    <row r="540" spans="1:2" x14ac:dyDescent="0.25">
      <c r="A540" s="3" t="s">
        <v>2437</v>
      </c>
      <c r="B540" s="13" t="s">
        <v>1027</v>
      </c>
    </row>
    <row r="541" spans="1:2" x14ac:dyDescent="0.25">
      <c r="A541" s="4" t="s">
        <v>2437</v>
      </c>
      <c r="B541" s="6" t="s">
        <v>1027</v>
      </c>
    </row>
    <row r="542" spans="1:2" x14ac:dyDescent="0.25">
      <c r="A542" s="3" t="s">
        <v>2437</v>
      </c>
      <c r="B542" s="13" t="s">
        <v>1027</v>
      </c>
    </row>
    <row r="543" spans="1:2" x14ac:dyDescent="0.25">
      <c r="A543" s="4" t="s">
        <v>2437</v>
      </c>
      <c r="B543" s="6" t="s">
        <v>1027</v>
      </c>
    </row>
    <row r="544" spans="1:2" x14ac:dyDescent="0.25">
      <c r="A544" s="3" t="s">
        <v>2437</v>
      </c>
      <c r="B544" s="13" t="s">
        <v>1027</v>
      </c>
    </row>
    <row r="545" spans="1:2" x14ac:dyDescent="0.25">
      <c r="A545" s="4" t="s">
        <v>2437</v>
      </c>
      <c r="B545" s="6" t="s">
        <v>1027</v>
      </c>
    </row>
    <row r="546" spans="1:2" x14ac:dyDescent="0.25">
      <c r="A546" s="3" t="s">
        <v>2437</v>
      </c>
      <c r="B546" s="13" t="s">
        <v>1027</v>
      </c>
    </row>
    <row r="547" spans="1:2" x14ac:dyDescent="0.25">
      <c r="A547" s="4" t="s">
        <v>2437</v>
      </c>
      <c r="B547" s="6" t="s">
        <v>1027</v>
      </c>
    </row>
    <row r="548" spans="1:2" x14ac:dyDescent="0.25">
      <c r="A548" s="3" t="s">
        <v>2437</v>
      </c>
      <c r="B548" s="13" t="s">
        <v>1027</v>
      </c>
    </row>
    <row r="549" spans="1:2" x14ac:dyDescent="0.25">
      <c r="A549" s="4" t="s">
        <v>2437</v>
      </c>
      <c r="B549" s="6" t="s">
        <v>1027</v>
      </c>
    </row>
    <row r="550" spans="1:2" x14ac:dyDescent="0.25">
      <c r="A550" s="3" t="s">
        <v>2437</v>
      </c>
      <c r="B550" s="13" t="s">
        <v>1027</v>
      </c>
    </row>
    <row r="551" spans="1:2" x14ac:dyDescent="0.25">
      <c r="A551" s="4" t="s">
        <v>2437</v>
      </c>
      <c r="B551" s="6" t="s">
        <v>1027</v>
      </c>
    </row>
    <row r="552" spans="1:2" x14ac:dyDescent="0.25">
      <c r="A552" s="3" t="s">
        <v>2437</v>
      </c>
      <c r="B552" s="13" t="s">
        <v>1027</v>
      </c>
    </row>
    <row r="553" spans="1:2" x14ac:dyDescent="0.25">
      <c r="A553" s="4" t="s">
        <v>2437</v>
      </c>
      <c r="B553" s="6" t="s">
        <v>1027</v>
      </c>
    </row>
    <row r="554" spans="1:2" x14ac:dyDescent="0.25">
      <c r="A554" s="3" t="s">
        <v>2474</v>
      </c>
      <c r="B554" s="13" t="s">
        <v>1027</v>
      </c>
    </row>
    <row r="555" spans="1:2" x14ac:dyDescent="0.25">
      <c r="A555" s="4" t="s">
        <v>866</v>
      </c>
      <c r="B555" s="6" t="s">
        <v>542</v>
      </c>
    </row>
    <row r="556" spans="1:2" x14ac:dyDescent="0.25">
      <c r="A556" s="3" t="s">
        <v>1557</v>
      </c>
      <c r="B556" s="13" t="s">
        <v>1027</v>
      </c>
    </row>
    <row r="557" spans="1:2" x14ac:dyDescent="0.25">
      <c r="A557" s="4" t="s">
        <v>1557</v>
      </c>
      <c r="B557" s="6" t="s">
        <v>1027</v>
      </c>
    </row>
    <row r="558" spans="1:2" x14ac:dyDescent="0.25">
      <c r="A558" s="3" t="s">
        <v>1557</v>
      </c>
      <c r="B558" s="13" t="s">
        <v>1027</v>
      </c>
    </row>
    <row r="559" spans="1:2" x14ac:dyDescent="0.25">
      <c r="A559" s="4" t="s">
        <v>1557</v>
      </c>
      <c r="B559" s="6" t="s">
        <v>1027</v>
      </c>
    </row>
    <row r="560" spans="1:2" x14ac:dyDescent="0.25">
      <c r="A560" s="3" t="s">
        <v>1557</v>
      </c>
      <c r="B560" s="13" t="s">
        <v>1027</v>
      </c>
    </row>
    <row r="561" spans="1:2" x14ac:dyDescent="0.25">
      <c r="A561" s="4" t="s">
        <v>1557</v>
      </c>
      <c r="B561" s="6" t="s">
        <v>1027</v>
      </c>
    </row>
    <row r="562" spans="1:2" x14ac:dyDescent="0.25">
      <c r="A562" s="3" t="s">
        <v>1557</v>
      </c>
      <c r="B562" s="13" t="s">
        <v>1027</v>
      </c>
    </row>
    <row r="563" spans="1:2" x14ac:dyDescent="0.25">
      <c r="A563" s="4" t="s">
        <v>1557</v>
      </c>
      <c r="B563" s="6" t="s">
        <v>1027</v>
      </c>
    </row>
    <row r="564" spans="1:2" x14ac:dyDescent="0.25">
      <c r="A564" s="3" t="s">
        <v>1557</v>
      </c>
      <c r="B564" s="13" t="s">
        <v>1027</v>
      </c>
    </row>
    <row r="565" spans="1:2" x14ac:dyDescent="0.25">
      <c r="A565" s="4" t="s">
        <v>1557</v>
      </c>
      <c r="B565" s="6" t="s">
        <v>1027</v>
      </c>
    </row>
    <row r="566" spans="1:2" x14ac:dyDescent="0.25">
      <c r="A566" s="3" t="s">
        <v>1557</v>
      </c>
      <c r="B566" s="13" t="s">
        <v>1027</v>
      </c>
    </row>
    <row r="567" spans="1:2" x14ac:dyDescent="0.25">
      <c r="A567" s="4" t="s">
        <v>2478</v>
      </c>
      <c r="B567" s="6" t="s">
        <v>1027</v>
      </c>
    </row>
    <row r="568" spans="1:2" x14ac:dyDescent="0.25">
      <c r="A568" s="3" t="s">
        <v>2478</v>
      </c>
      <c r="B568" s="13" t="s">
        <v>1027</v>
      </c>
    </row>
    <row r="569" spans="1:2" x14ac:dyDescent="0.25">
      <c r="A569" s="4" t="s">
        <v>871</v>
      </c>
      <c r="B569" s="6" t="s">
        <v>542</v>
      </c>
    </row>
    <row r="570" spans="1:2" x14ac:dyDescent="0.25">
      <c r="A570" s="3" t="s">
        <v>871</v>
      </c>
      <c r="B570" s="13" t="s">
        <v>542</v>
      </c>
    </row>
    <row r="571" spans="1:2" x14ac:dyDescent="0.25">
      <c r="A571" s="4" t="s">
        <v>871</v>
      </c>
      <c r="B571" s="6" t="s">
        <v>1027</v>
      </c>
    </row>
    <row r="572" spans="1:2" x14ac:dyDescent="0.25">
      <c r="A572" s="3" t="s">
        <v>871</v>
      </c>
      <c r="B572" s="13" t="s">
        <v>1027</v>
      </c>
    </row>
    <row r="573" spans="1:2" x14ac:dyDescent="0.25">
      <c r="A573" s="4" t="s">
        <v>871</v>
      </c>
      <c r="B573" s="6" t="s">
        <v>1027</v>
      </c>
    </row>
    <row r="574" spans="1:2" x14ac:dyDescent="0.25">
      <c r="A574" s="3" t="s">
        <v>871</v>
      </c>
      <c r="B574" s="13" t="s">
        <v>1027</v>
      </c>
    </row>
    <row r="575" spans="1:2" x14ac:dyDescent="0.25">
      <c r="A575" s="4" t="s">
        <v>871</v>
      </c>
      <c r="B575" s="6" t="s">
        <v>1027</v>
      </c>
    </row>
    <row r="576" spans="1:2" x14ac:dyDescent="0.25">
      <c r="A576" s="3" t="s">
        <v>871</v>
      </c>
      <c r="B576" s="13" t="s">
        <v>1027</v>
      </c>
    </row>
    <row r="577" spans="1:2" x14ac:dyDescent="0.25">
      <c r="A577" s="4" t="s">
        <v>150</v>
      </c>
      <c r="B577" s="6" t="s">
        <v>13</v>
      </c>
    </row>
    <row r="578" spans="1:2" x14ac:dyDescent="0.25">
      <c r="A578" s="3" t="s">
        <v>150</v>
      </c>
      <c r="B578" s="13" t="s">
        <v>13</v>
      </c>
    </row>
    <row r="579" spans="1:2" x14ac:dyDescent="0.25">
      <c r="A579" s="4" t="s">
        <v>150</v>
      </c>
      <c r="B579" s="6" t="s">
        <v>13</v>
      </c>
    </row>
    <row r="580" spans="1:2" x14ac:dyDescent="0.25">
      <c r="A580" s="3" t="s">
        <v>150</v>
      </c>
      <c r="B580" s="13" t="s">
        <v>1027</v>
      </c>
    </row>
    <row r="581" spans="1:2" x14ac:dyDescent="0.25">
      <c r="A581" s="4" t="s">
        <v>150</v>
      </c>
      <c r="B581" s="6" t="s">
        <v>1027</v>
      </c>
    </row>
    <row r="582" spans="1:2" x14ac:dyDescent="0.25">
      <c r="A582" s="3" t="s">
        <v>150</v>
      </c>
      <c r="B582" s="13" t="s">
        <v>1027</v>
      </c>
    </row>
    <row r="583" spans="1:2" x14ac:dyDescent="0.25">
      <c r="A583" s="4" t="s">
        <v>150</v>
      </c>
      <c r="B583" s="6" t="s">
        <v>1027</v>
      </c>
    </row>
    <row r="584" spans="1:2" x14ac:dyDescent="0.25">
      <c r="A584" s="3" t="s">
        <v>150</v>
      </c>
      <c r="B584" s="13" t="s">
        <v>1027</v>
      </c>
    </row>
    <row r="585" spans="1:2" x14ac:dyDescent="0.25">
      <c r="A585" s="4" t="s">
        <v>150</v>
      </c>
      <c r="B585" s="6" t="s">
        <v>1027</v>
      </c>
    </row>
    <row r="586" spans="1:2" x14ac:dyDescent="0.25">
      <c r="A586" s="3" t="s">
        <v>150</v>
      </c>
      <c r="B586" s="13" t="s">
        <v>1027</v>
      </c>
    </row>
    <row r="587" spans="1:2" x14ac:dyDescent="0.25">
      <c r="A587" s="4" t="s">
        <v>150</v>
      </c>
      <c r="B587" s="6" t="s">
        <v>1027</v>
      </c>
    </row>
    <row r="588" spans="1:2" x14ac:dyDescent="0.25">
      <c r="A588" s="3" t="s">
        <v>150</v>
      </c>
      <c r="B588" s="13" t="s">
        <v>1027</v>
      </c>
    </row>
    <row r="589" spans="1:2" x14ac:dyDescent="0.25">
      <c r="A589" s="4" t="s">
        <v>150</v>
      </c>
      <c r="B589" s="6" t="s">
        <v>1027</v>
      </c>
    </row>
    <row r="590" spans="1:2" x14ac:dyDescent="0.25">
      <c r="A590" s="3" t="s">
        <v>150</v>
      </c>
      <c r="B590" s="13" t="s">
        <v>1027</v>
      </c>
    </row>
    <row r="591" spans="1:2" x14ac:dyDescent="0.25">
      <c r="A591" s="4" t="s">
        <v>150</v>
      </c>
      <c r="B591" s="6" t="s">
        <v>1027</v>
      </c>
    </row>
    <row r="592" spans="1:2" x14ac:dyDescent="0.25">
      <c r="A592" s="3" t="s">
        <v>150</v>
      </c>
      <c r="B592" s="13" t="s">
        <v>1027</v>
      </c>
    </row>
    <row r="593" spans="1:2" x14ac:dyDescent="0.25">
      <c r="A593" s="4" t="s">
        <v>2503</v>
      </c>
      <c r="B593" s="6" t="s">
        <v>1027</v>
      </c>
    </row>
    <row r="594" spans="1:2" x14ac:dyDescent="0.25">
      <c r="A594" s="3" t="s">
        <v>2503</v>
      </c>
      <c r="B594" s="13" t="s">
        <v>1027</v>
      </c>
    </row>
    <row r="595" spans="1:2" x14ac:dyDescent="0.25">
      <c r="A595" s="4" t="s">
        <v>1607</v>
      </c>
      <c r="B595" s="6" t="s">
        <v>1027</v>
      </c>
    </row>
    <row r="596" spans="1:2" x14ac:dyDescent="0.25">
      <c r="A596" s="3" t="s">
        <v>1607</v>
      </c>
      <c r="B596" s="13" t="s">
        <v>1027</v>
      </c>
    </row>
    <row r="597" spans="1:2" x14ac:dyDescent="0.25">
      <c r="A597" s="4" t="s">
        <v>1607</v>
      </c>
      <c r="B597" s="6" t="s">
        <v>1027</v>
      </c>
    </row>
    <row r="598" spans="1:2" x14ac:dyDescent="0.25">
      <c r="A598" s="3" t="s">
        <v>1607</v>
      </c>
      <c r="B598" s="13" t="s">
        <v>1027</v>
      </c>
    </row>
    <row r="599" spans="1:2" x14ac:dyDescent="0.25">
      <c r="A599" s="4" t="s">
        <v>1607</v>
      </c>
      <c r="B599" s="6" t="s">
        <v>1027</v>
      </c>
    </row>
    <row r="600" spans="1:2" x14ac:dyDescent="0.25">
      <c r="A600" s="3" t="s">
        <v>1607</v>
      </c>
      <c r="B600" s="13" t="s">
        <v>1027</v>
      </c>
    </row>
    <row r="601" spans="1:2" x14ac:dyDescent="0.25">
      <c r="A601" s="4" t="s">
        <v>1607</v>
      </c>
      <c r="B601" s="6" t="s">
        <v>1027</v>
      </c>
    </row>
    <row r="602" spans="1:2" x14ac:dyDescent="0.25">
      <c r="A602" s="3" t="s">
        <v>1607</v>
      </c>
      <c r="B602" s="13" t="s">
        <v>1027</v>
      </c>
    </row>
    <row r="603" spans="1:2" x14ac:dyDescent="0.25">
      <c r="A603" s="4" t="s">
        <v>1607</v>
      </c>
      <c r="B603" s="6" t="s">
        <v>1027</v>
      </c>
    </row>
    <row r="604" spans="1:2" x14ac:dyDescent="0.25">
      <c r="A604" s="3" t="s">
        <v>1607</v>
      </c>
      <c r="B604" s="13" t="s">
        <v>1027</v>
      </c>
    </row>
    <row r="605" spans="1:2" x14ac:dyDescent="0.25">
      <c r="A605" s="4" t="s">
        <v>1607</v>
      </c>
      <c r="B605" s="6" t="s">
        <v>1027</v>
      </c>
    </row>
    <row r="606" spans="1:2" x14ac:dyDescent="0.25">
      <c r="A606" s="3" t="s">
        <v>1607</v>
      </c>
      <c r="B606" s="13" t="s">
        <v>1027</v>
      </c>
    </row>
    <row r="607" spans="1:2" x14ac:dyDescent="0.25">
      <c r="A607" s="4" t="s">
        <v>1644</v>
      </c>
      <c r="B607" s="6" t="s">
        <v>1027</v>
      </c>
    </row>
    <row r="608" spans="1:2" x14ac:dyDescent="0.25">
      <c r="A608" s="3" t="s">
        <v>1644</v>
      </c>
      <c r="B608" s="13" t="s">
        <v>1027</v>
      </c>
    </row>
    <row r="609" spans="1:2" x14ac:dyDescent="0.25">
      <c r="A609" s="4" t="s">
        <v>1644</v>
      </c>
      <c r="B609" s="6" t="s">
        <v>1027</v>
      </c>
    </row>
    <row r="610" spans="1:2" x14ac:dyDescent="0.25">
      <c r="A610" s="3" t="s">
        <v>1644</v>
      </c>
      <c r="B610" s="13" t="s">
        <v>1027</v>
      </c>
    </row>
    <row r="611" spans="1:2" x14ac:dyDescent="0.25">
      <c r="A611" s="4" t="s">
        <v>1644</v>
      </c>
      <c r="B611" s="6" t="s">
        <v>1027</v>
      </c>
    </row>
    <row r="612" spans="1:2" x14ac:dyDescent="0.25">
      <c r="A612" s="3" t="s">
        <v>1644</v>
      </c>
      <c r="B612" s="13" t="s">
        <v>1027</v>
      </c>
    </row>
    <row r="613" spans="1:2" x14ac:dyDescent="0.25">
      <c r="A613" s="4" t="s">
        <v>1644</v>
      </c>
      <c r="B613" s="6" t="s">
        <v>1027</v>
      </c>
    </row>
    <row r="614" spans="1:2" x14ac:dyDescent="0.25">
      <c r="A614" s="3" t="s">
        <v>1644</v>
      </c>
      <c r="B614" s="13" t="s">
        <v>1027</v>
      </c>
    </row>
    <row r="615" spans="1:2" x14ac:dyDescent="0.25">
      <c r="A615" s="4" t="s">
        <v>1644</v>
      </c>
      <c r="B615" s="6" t="s">
        <v>1027</v>
      </c>
    </row>
    <row r="616" spans="1:2" x14ac:dyDescent="0.25">
      <c r="A616" s="3" t="s">
        <v>676</v>
      </c>
      <c r="B616" s="13" t="s">
        <v>542</v>
      </c>
    </row>
    <row r="617" spans="1:2" x14ac:dyDescent="0.25">
      <c r="A617" s="4" t="s">
        <v>2509</v>
      </c>
      <c r="B617" s="6" t="s">
        <v>1027</v>
      </c>
    </row>
    <row r="618" spans="1:2" x14ac:dyDescent="0.25">
      <c r="A618" s="3" t="s">
        <v>466</v>
      </c>
      <c r="B618" s="13" t="s">
        <v>13</v>
      </c>
    </row>
    <row r="619" spans="1:2" x14ac:dyDescent="0.25">
      <c r="A619" s="4" t="s">
        <v>466</v>
      </c>
      <c r="B619" s="6" t="s">
        <v>13</v>
      </c>
    </row>
    <row r="620" spans="1:2" x14ac:dyDescent="0.25">
      <c r="A620" s="3" t="s">
        <v>466</v>
      </c>
      <c r="B620" s="13" t="s">
        <v>1027</v>
      </c>
    </row>
    <row r="621" spans="1:2" x14ac:dyDescent="0.25">
      <c r="A621" s="4" t="s">
        <v>466</v>
      </c>
      <c r="B621" s="6" t="s">
        <v>1027</v>
      </c>
    </row>
    <row r="622" spans="1:2" x14ac:dyDescent="0.25">
      <c r="A622" s="3" t="s">
        <v>466</v>
      </c>
      <c r="B622" s="13" t="s">
        <v>1027</v>
      </c>
    </row>
    <row r="623" spans="1:2" x14ac:dyDescent="0.25">
      <c r="A623" s="4" t="s">
        <v>466</v>
      </c>
      <c r="B623" s="6" t="s">
        <v>1027</v>
      </c>
    </row>
    <row r="624" spans="1:2" x14ac:dyDescent="0.25">
      <c r="A624" s="3" t="s">
        <v>466</v>
      </c>
      <c r="B624" s="13" t="s">
        <v>1027</v>
      </c>
    </row>
    <row r="625" spans="1:2" x14ac:dyDescent="0.25">
      <c r="A625" s="4" t="s">
        <v>466</v>
      </c>
      <c r="B625" s="6" t="s">
        <v>1027</v>
      </c>
    </row>
    <row r="626" spans="1:2" x14ac:dyDescent="0.25">
      <c r="A626" s="3" t="s">
        <v>466</v>
      </c>
      <c r="B626" s="13" t="s">
        <v>1027</v>
      </c>
    </row>
    <row r="627" spans="1:2" x14ac:dyDescent="0.25">
      <c r="A627" s="4" t="s">
        <v>680</v>
      </c>
      <c r="B627" s="6" t="s">
        <v>542</v>
      </c>
    </row>
    <row r="628" spans="1:2" x14ac:dyDescent="0.25">
      <c r="A628" s="3" t="s">
        <v>680</v>
      </c>
      <c r="B628" s="13" t="s">
        <v>542</v>
      </c>
    </row>
    <row r="629" spans="1:2" x14ac:dyDescent="0.25">
      <c r="A629" s="4" t="s">
        <v>686</v>
      </c>
      <c r="B629" s="6" t="s">
        <v>542</v>
      </c>
    </row>
    <row r="630" spans="1:2" x14ac:dyDescent="0.25">
      <c r="A630" s="3" t="s">
        <v>686</v>
      </c>
      <c r="B630" s="13" t="s">
        <v>1027</v>
      </c>
    </row>
    <row r="631" spans="1:2" x14ac:dyDescent="0.25">
      <c r="A631" s="4" t="s">
        <v>686</v>
      </c>
      <c r="B631" s="6" t="s">
        <v>1027</v>
      </c>
    </row>
    <row r="632" spans="1:2" x14ac:dyDescent="0.25">
      <c r="A632" s="3" t="s">
        <v>161</v>
      </c>
      <c r="B632" s="13" t="s">
        <v>13</v>
      </c>
    </row>
    <row r="633" spans="1:2" x14ac:dyDescent="0.25">
      <c r="A633" s="4" t="s">
        <v>161</v>
      </c>
      <c r="B633" s="6" t="s">
        <v>13</v>
      </c>
    </row>
    <row r="634" spans="1:2" x14ac:dyDescent="0.25">
      <c r="A634" s="3" t="s">
        <v>161</v>
      </c>
      <c r="B634" s="13" t="s">
        <v>13</v>
      </c>
    </row>
    <row r="635" spans="1:2" x14ac:dyDescent="0.25">
      <c r="A635" s="4" t="s">
        <v>161</v>
      </c>
      <c r="B635" s="6" t="s">
        <v>13</v>
      </c>
    </row>
    <row r="636" spans="1:2" x14ac:dyDescent="0.25">
      <c r="A636" s="3" t="s">
        <v>161</v>
      </c>
      <c r="B636" s="13" t="s">
        <v>1027</v>
      </c>
    </row>
    <row r="637" spans="1:2" x14ac:dyDescent="0.25">
      <c r="A637" s="4" t="s">
        <v>161</v>
      </c>
      <c r="B637" s="6" t="s">
        <v>1027</v>
      </c>
    </row>
    <row r="638" spans="1:2" x14ac:dyDescent="0.25">
      <c r="A638" s="3" t="s">
        <v>876</v>
      </c>
      <c r="B638" s="13" t="s">
        <v>542</v>
      </c>
    </row>
    <row r="639" spans="1:2" x14ac:dyDescent="0.25">
      <c r="A639" s="4" t="s">
        <v>876</v>
      </c>
      <c r="B639" s="6" t="s">
        <v>542</v>
      </c>
    </row>
    <row r="640" spans="1:2" x14ac:dyDescent="0.25">
      <c r="A640" s="3" t="s">
        <v>173</v>
      </c>
      <c r="B640" s="13" t="s">
        <v>13</v>
      </c>
    </row>
    <row r="641" spans="1:2" x14ac:dyDescent="0.25">
      <c r="A641" s="4" t="s">
        <v>173</v>
      </c>
      <c r="B641" s="6" t="s">
        <v>13</v>
      </c>
    </row>
    <row r="642" spans="1:2" x14ac:dyDescent="0.25">
      <c r="A642" s="3" t="s">
        <v>173</v>
      </c>
      <c r="B642" s="13" t="s">
        <v>13</v>
      </c>
    </row>
    <row r="643" spans="1:2" x14ac:dyDescent="0.25">
      <c r="A643" s="4" t="s">
        <v>173</v>
      </c>
      <c r="B643" s="6" t="s">
        <v>13</v>
      </c>
    </row>
    <row r="644" spans="1:2" x14ac:dyDescent="0.25">
      <c r="A644" s="3" t="s">
        <v>173</v>
      </c>
      <c r="B644" s="13" t="s">
        <v>13</v>
      </c>
    </row>
    <row r="645" spans="1:2" x14ac:dyDescent="0.25">
      <c r="A645" s="4" t="s">
        <v>173</v>
      </c>
      <c r="B645" s="6" t="s">
        <v>1027</v>
      </c>
    </row>
    <row r="646" spans="1:2" x14ac:dyDescent="0.25">
      <c r="A646" s="3" t="s">
        <v>173</v>
      </c>
      <c r="B646" s="13" t="s">
        <v>1027</v>
      </c>
    </row>
    <row r="647" spans="1:2" x14ac:dyDescent="0.25">
      <c r="A647" s="4" t="s">
        <v>173</v>
      </c>
      <c r="B647" s="6" t="s">
        <v>1027</v>
      </c>
    </row>
    <row r="648" spans="1:2" x14ac:dyDescent="0.25">
      <c r="A648" s="3" t="s">
        <v>885</v>
      </c>
      <c r="B648" s="13" t="s">
        <v>542</v>
      </c>
    </row>
    <row r="649" spans="1:2" x14ac:dyDescent="0.25">
      <c r="A649" s="4" t="s">
        <v>189</v>
      </c>
      <c r="B649" s="6" t="s">
        <v>13</v>
      </c>
    </row>
    <row r="650" spans="1:2" x14ac:dyDescent="0.25">
      <c r="A650" s="3" t="s">
        <v>189</v>
      </c>
      <c r="B650" s="13" t="s">
        <v>13</v>
      </c>
    </row>
    <row r="651" spans="1:2" x14ac:dyDescent="0.25">
      <c r="A651" s="4" t="s">
        <v>189</v>
      </c>
      <c r="B651" s="6" t="s">
        <v>542</v>
      </c>
    </row>
    <row r="652" spans="1:2" x14ac:dyDescent="0.25">
      <c r="A652" s="3" t="s">
        <v>189</v>
      </c>
      <c r="B652" s="13" t="s">
        <v>542</v>
      </c>
    </row>
    <row r="653" spans="1:2" x14ac:dyDescent="0.25">
      <c r="A653" s="4" t="s">
        <v>189</v>
      </c>
      <c r="B653" s="6" t="s">
        <v>542</v>
      </c>
    </row>
    <row r="654" spans="1:2" x14ac:dyDescent="0.25">
      <c r="A654" s="3" t="s">
        <v>189</v>
      </c>
      <c r="B654" s="13" t="s">
        <v>1027</v>
      </c>
    </row>
    <row r="655" spans="1:2" x14ac:dyDescent="0.25">
      <c r="A655" s="4" t="s">
        <v>189</v>
      </c>
      <c r="B655" s="6" t="s">
        <v>1027</v>
      </c>
    </row>
    <row r="656" spans="1:2" x14ac:dyDescent="0.25">
      <c r="A656" s="3" t="s">
        <v>698</v>
      </c>
      <c r="B656" s="13" t="s">
        <v>542</v>
      </c>
    </row>
    <row r="657" spans="1:2" x14ac:dyDescent="0.25">
      <c r="A657" s="4" t="s">
        <v>698</v>
      </c>
      <c r="B657" s="6" t="s">
        <v>1027</v>
      </c>
    </row>
    <row r="658" spans="1:2" x14ac:dyDescent="0.25">
      <c r="A658" s="3" t="s">
        <v>889</v>
      </c>
      <c r="B658" s="13" t="s">
        <v>542</v>
      </c>
    </row>
    <row r="659" spans="1:2" x14ac:dyDescent="0.25">
      <c r="A659" s="4" t="s">
        <v>889</v>
      </c>
      <c r="B659" s="6" t="s">
        <v>1027</v>
      </c>
    </row>
    <row r="660" spans="1:2" x14ac:dyDescent="0.25">
      <c r="A660" s="3" t="s">
        <v>1685</v>
      </c>
      <c r="B660" s="13" t="s">
        <v>1027</v>
      </c>
    </row>
    <row r="661" spans="1:2" x14ac:dyDescent="0.25">
      <c r="A661" s="4" t="s">
        <v>1685</v>
      </c>
      <c r="B661" s="6" t="s">
        <v>1027</v>
      </c>
    </row>
    <row r="662" spans="1:2" x14ac:dyDescent="0.25">
      <c r="A662" s="3" t="s">
        <v>1693</v>
      </c>
      <c r="B662" s="13" t="s">
        <v>1027</v>
      </c>
    </row>
    <row r="663" spans="1:2" x14ac:dyDescent="0.25">
      <c r="A663" s="4" t="s">
        <v>893</v>
      </c>
      <c r="B663" s="6" t="s">
        <v>542</v>
      </c>
    </row>
    <row r="664" spans="1:2" x14ac:dyDescent="0.25">
      <c r="A664" s="3" t="s">
        <v>893</v>
      </c>
      <c r="B664" s="13" t="s">
        <v>1027</v>
      </c>
    </row>
    <row r="665" spans="1:2" x14ac:dyDescent="0.25">
      <c r="A665" s="4" t="s">
        <v>893</v>
      </c>
      <c r="B665" s="6" t="s">
        <v>1027</v>
      </c>
    </row>
    <row r="666" spans="1:2" x14ac:dyDescent="0.25">
      <c r="A666" s="3" t="s">
        <v>701</v>
      </c>
      <c r="B666" s="13" t="s">
        <v>542</v>
      </c>
    </row>
    <row r="667" spans="1:2" x14ac:dyDescent="0.25">
      <c r="A667" s="4" t="s">
        <v>2541</v>
      </c>
      <c r="B667" s="6" t="s">
        <v>1027</v>
      </c>
    </row>
    <row r="668" spans="1:2" x14ac:dyDescent="0.25">
      <c r="A668" s="3" t="s">
        <v>2541</v>
      </c>
      <c r="B668" s="13" t="s">
        <v>1027</v>
      </c>
    </row>
    <row r="669" spans="1:2" x14ac:dyDescent="0.25">
      <c r="A669" s="4" t="s">
        <v>2541</v>
      </c>
      <c r="B669" s="6" t="s">
        <v>1027</v>
      </c>
    </row>
    <row r="670" spans="1:2" x14ac:dyDescent="0.25">
      <c r="A670" s="3" t="s">
        <v>2541</v>
      </c>
      <c r="B670" s="13" t="s">
        <v>1027</v>
      </c>
    </row>
    <row r="671" spans="1:2" x14ac:dyDescent="0.25">
      <c r="A671" s="4" t="s">
        <v>2541</v>
      </c>
      <c r="B671" s="6" t="s">
        <v>1027</v>
      </c>
    </row>
    <row r="672" spans="1:2" x14ac:dyDescent="0.25">
      <c r="A672" s="3" t="s">
        <v>2541</v>
      </c>
      <c r="B672" s="13" t="s">
        <v>1027</v>
      </c>
    </row>
    <row r="673" spans="1:2" x14ac:dyDescent="0.25">
      <c r="A673" s="4" t="s">
        <v>2562</v>
      </c>
      <c r="B673" s="6" t="s">
        <v>1027</v>
      </c>
    </row>
    <row r="674" spans="1:2" x14ac:dyDescent="0.25">
      <c r="A674" s="3" t="s">
        <v>2562</v>
      </c>
      <c r="B674" s="13" t="s">
        <v>1027</v>
      </c>
    </row>
    <row r="675" spans="1:2" x14ac:dyDescent="0.25">
      <c r="A675" s="4" t="s">
        <v>705</v>
      </c>
      <c r="B675" s="6" t="s">
        <v>542</v>
      </c>
    </row>
    <row r="676" spans="1:2" x14ac:dyDescent="0.25">
      <c r="A676" s="3" t="s">
        <v>705</v>
      </c>
      <c r="B676" s="13" t="s">
        <v>542</v>
      </c>
    </row>
    <row r="677" spans="1:2" x14ac:dyDescent="0.25">
      <c r="A677" s="4" t="s">
        <v>705</v>
      </c>
      <c r="B677" s="6" t="s">
        <v>542</v>
      </c>
    </row>
    <row r="678" spans="1:2" x14ac:dyDescent="0.25">
      <c r="A678" s="3" t="s">
        <v>195</v>
      </c>
      <c r="B678" s="13" t="s">
        <v>13</v>
      </c>
    </row>
    <row r="679" spans="1:2" x14ac:dyDescent="0.25">
      <c r="A679" s="4" t="s">
        <v>195</v>
      </c>
      <c r="B679" s="6" t="s">
        <v>1027</v>
      </c>
    </row>
    <row r="680" spans="1:2" x14ac:dyDescent="0.25">
      <c r="A680" s="3" t="s">
        <v>195</v>
      </c>
      <c r="B680" s="13" t="s">
        <v>1027</v>
      </c>
    </row>
    <row r="681" spans="1:2" x14ac:dyDescent="0.25">
      <c r="A681" s="4" t="s">
        <v>195</v>
      </c>
      <c r="B681" s="6" t="s">
        <v>1027</v>
      </c>
    </row>
    <row r="682" spans="1:2" x14ac:dyDescent="0.25">
      <c r="A682" s="3" t="s">
        <v>195</v>
      </c>
      <c r="B682" s="13" t="s">
        <v>1027</v>
      </c>
    </row>
    <row r="683" spans="1:2" x14ac:dyDescent="0.25">
      <c r="A683" s="4" t="s">
        <v>195</v>
      </c>
      <c r="B683" s="6" t="s">
        <v>1027</v>
      </c>
    </row>
    <row r="684" spans="1:2" x14ac:dyDescent="0.25">
      <c r="A684" s="3" t="s">
        <v>195</v>
      </c>
      <c r="B684" s="13" t="s">
        <v>1027</v>
      </c>
    </row>
    <row r="685" spans="1:2" x14ac:dyDescent="0.25">
      <c r="A685" s="4" t="s">
        <v>195</v>
      </c>
      <c r="B685" s="6" t="s">
        <v>1027</v>
      </c>
    </row>
    <row r="686" spans="1:2" x14ac:dyDescent="0.25">
      <c r="A686" s="3" t="s">
        <v>195</v>
      </c>
      <c r="B686" s="13" t="s">
        <v>1027</v>
      </c>
    </row>
    <row r="687" spans="1:2" x14ac:dyDescent="0.25">
      <c r="A687" s="4" t="s">
        <v>1712</v>
      </c>
      <c r="B687" s="6" t="s">
        <v>1027</v>
      </c>
    </row>
    <row r="688" spans="1:2" x14ac:dyDescent="0.25">
      <c r="A688" s="3" t="s">
        <v>2569</v>
      </c>
      <c r="B688" s="13" t="s">
        <v>1027</v>
      </c>
    </row>
    <row r="689" spans="1:2" x14ac:dyDescent="0.25">
      <c r="A689" s="4" t="s">
        <v>2569</v>
      </c>
      <c r="B689" s="6" t="s">
        <v>1027</v>
      </c>
    </row>
    <row r="690" spans="1:2" x14ac:dyDescent="0.25">
      <c r="A690" s="3" t="s">
        <v>2569</v>
      </c>
      <c r="B690" s="13" t="s">
        <v>1027</v>
      </c>
    </row>
    <row r="691" spans="1:2" x14ac:dyDescent="0.25">
      <c r="A691" s="4" t="s">
        <v>2569</v>
      </c>
      <c r="B691" s="6" t="s">
        <v>1027</v>
      </c>
    </row>
    <row r="692" spans="1:2" x14ac:dyDescent="0.25">
      <c r="A692" s="3" t="s">
        <v>2569</v>
      </c>
      <c r="B692" s="13" t="s">
        <v>1027</v>
      </c>
    </row>
    <row r="693" spans="1:2" x14ac:dyDescent="0.25">
      <c r="A693" s="4" t="s">
        <v>2569</v>
      </c>
      <c r="B693" s="6" t="s">
        <v>1027</v>
      </c>
    </row>
    <row r="694" spans="1:2" x14ac:dyDescent="0.25">
      <c r="A694" s="3" t="s">
        <v>201</v>
      </c>
      <c r="B694" s="13" t="s">
        <v>13</v>
      </c>
    </row>
    <row r="695" spans="1:2" x14ac:dyDescent="0.25">
      <c r="A695" s="4" t="s">
        <v>711</v>
      </c>
      <c r="B695" s="6" t="s">
        <v>542</v>
      </c>
    </row>
    <row r="696" spans="1:2" x14ac:dyDescent="0.25">
      <c r="A696" s="3" t="s">
        <v>1717</v>
      </c>
      <c r="B696" s="13" t="s">
        <v>1027</v>
      </c>
    </row>
    <row r="697" spans="1:2" x14ac:dyDescent="0.25">
      <c r="A697" s="4" t="s">
        <v>1717</v>
      </c>
      <c r="B697" s="6" t="s">
        <v>1027</v>
      </c>
    </row>
    <row r="698" spans="1:2" x14ac:dyDescent="0.25">
      <c r="A698" s="3" t="s">
        <v>2578</v>
      </c>
      <c r="B698" s="13" t="s">
        <v>1027</v>
      </c>
    </row>
    <row r="699" spans="1:2" x14ac:dyDescent="0.25">
      <c r="A699" s="4" t="s">
        <v>472</v>
      </c>
      <c r="B699" s="6" t="s">
        <v>13</v>
      </c>
    </row>
    <row r="700" spans="1:2" x14ac:dyDescent="0.25">
      <c r="A700" s="3" t="s">
        <v>1723</v>
      </c>
      <c r="B700" s="13" t="s">
        <v>1027</v>
      </c>
    </row>
    <row r="701" spans="1:2" x14ac:dyDescent="0.25">
      <c r="A701" s="4" t="s">
        <v>1723</v>
      </c>
      <c r="B701" s="6" t="s">
        <v>1027</v>
      </c>
    </row>
    <row r="702" spans="1:2" x14ac:dyDescent="0.25">
      <c r="A702" s="3" t="s">
        <v>2583</v>
      </c>
      <c r="B702" s="13" t="s">
        <v>1027</v>
      </c>
    </row>
    <row r="703" spans="1:2" x14ac:dyDescent="0.25">
      <c r="A703" s="4" t="s">
        <v>898</v>
      </c>
      <c r="B703" s="6" t="s">
        <v>542</v>
      </c>
    </row>
    <row r="704" spans="1:2" x14ac:dyDescent="0.25">
      <c r="A704" s="3" t="s">
        <v>898</v>
      </c>
      <c r="B704" s="13" t="s">
        <v>542</v>
      </c>
    </row>
    <row r="705" spans="1:2" x14ac:dyDescent="0.25">
      <c r="A705" s="4" t="s">
        <v>2588</v>
      </c>
      <c r="B705" s="6" t="s">
        <v>1027</v>
      </c>
    </row>
    <row r="706" spans="1:2" x14ac:dyDescent="0.25">
      <c r="A706" s="3" t="s">
        <v>2588</v>
      </c>
      <c r="B706" s="13" t="s">
        <v>1027</v>
      </c>
    </row>
    <row r="707" spans="1:2" x14ac:dyDescent="0.25">
      <c r="A707" s="4" t="s">
        <v>2588</v>
      </c>
      <c r="B707" s="6" t="s">
        <v>1027</v>
      </c>
    </row>
    <row r="708" spans="1:2" x14ac:dyDescent="0.25">
      <c r="A708" s="3" t="s">
        <v>2588</v>
      </c>
      <c r="B708" s="13" t="s">
        <v>1027</v>
      </c>
    </row>
    <row r="709" spans="1:2" x14ac:dyDescent="0.25">
      <c r="A709" s="4" t="s">
        <v>2588</v>
      </c>
      <c r="B709" s="6" t="s">
        <v>1027</v>
      </c>
    </row>
    <row r="710" spans="1:2" x14ac:dyDescent="0.25">
      <c r="A710" s="3" t="s">
        <v>2588</v>
      </c>
      <c r="B710" s="13" t="s">
        <v>1027</v>
      </c>
    </row>
    <row r="711" spans="1:2" x14ac:dyDescent="0.25">
      <c r="A711" s="4" t="s">
        <v>2598</v>
      </c>
      <c r="B711" s="6" t="s">
        <v>1027</v>
      </c>
    </row>
    <row r="712" spans="1:2" x14ac:dyDescent="0.25">
      <c r="A712" s="3" t="s">
        <v>205</v>
      </c>
      <c r="B712" s="13" t="s">
        <v>13</v>
      </c>
    </row>
    <row r="713" spans="1:2" x14ac:dyDescent="0.25">
      <c r="A713" s="4" t="s">
        <v>1729</v>
      </c>
      <c r="B713" s="6" t="s">
        <v>1027</v>
      </c>
    </row>
    <row r="714" spans="1:2" x14ac:dyDescent="0.25">
      <c r="A714" s="3" t="s">
        <v>1729</v>
      </c>
      <c r="B714" s="13" t="s">
        <v>1027</v>
      </c>
    </row>
    <row r="715" spans="1:2" x14ac:dyDescent="0.25">
      <c r="A715" s="4" t="s">
        <v>2602</v>
      </c>
      <c r="B715" s="6" t="s">
        <v>1027</v>
      </c>
    </row>
    <row r="716" spans="1:2" x14ac:dyDescent="0.25">
      <c r="A716" s="3" t="s">
        <v>2602</v>
      </c>
      <c r="B716" s="13" t="s">
        <v>1027</v>
      </c>
    </row>
    <row r="717" spans="1:2" x14ac:dyDescent="0.25">
      <c r="A717" s="4" t="s">
        <v>906</v>
      </c>
      <c r="B717" s="6" t="s">
        <v>542</v>
      </c>
    </row>
    <row r="718" spans="1:2" x14ac:dyDescent="0.25">
      <c r="A718" s="3" t="s">
        <v>1735</v>
      </c>
      <c r="B718" s="13" t="s">
        <v>1027</v>
      </c>
    </row>
    <row r="719" spans="1:2" x14ac:dyDescent="0.25">
      <c r="A719" s="4" t="s">
        <v>1735</v>
      </c>
      <c r="B719" s="6" t="s">
        <v>1027</v>
      </c>
    </row>
    <row r="720" spans="1:2" x14ac:dyDescent="0.25">
      <c r="A720" s="3" t="s">
        <v>1735</v>
      </c>
      <c r="B720" s="13" t="s">
        <v>1027</v>
      </c>
    </row>
    <row r="721" spans="1:2" x14ac:dyDescent="0.25">
      <c r="A721" s="4" t="s">
        <v>1735</v>
      </c>
      <c r="B721" s="6" t="s">
        <v>1027</v>
      </c>
    </row>
    <row r="722" spans="1:2" x14ac:dyDescent="0.25">
      <c r="A722" s="3" t="s">
        <v>1735</v>
      </c>
      <c r="B722" s="13" t="s">
        <v>1027</v>
      </c>
    </row>
    <row r="723" spans="1:2" x14ac:dyDescent="0.25">
      <c r="A723" s="4" t="s">
        <v>1735</v>
      </c>
      <c r="B723" s="6" t="s">
        <v>1027</v>
      </c>
    </row>
    <row r="724" spans="1:2" x14ac:dyDescent="0.25">
      <c r="A724" s="3" t="s">
        <v>2608</v>
      </c>
      <c r="B724" s="13" t="s">
        <v>1027</v>
      </c>
    </row>
    <row r="725" spans="1:2" x14ac:dyDescent="0.25">
      <c r="A725" s="4" t="s">
        <v>2608</v>
      </c>
      <c r="B725" s="6" t="s">
        <v>1027</v>
      </c>
    </row>
    <row r="726" spans="1:2" x14ac:dyDescent="0.25">
      <c r="A726" s="3" t="s">
        <v>2608</v>
      </c>
      <c r="B726" s="13" t="s">
        <v>1027</v>
      </c>
    </row>
    <row r="727" spans="1:2" x14ac:dyDescent="0.25">
      <c r="A727" s="4" t="s">
        <v>2608</v>
      </c>
      <c r="B727" s="6" t="s">
        <v>1027</v>
      </c>
    </row>
    <row r="728" spans="1:2" x14ac:dyDescent="0.25">
      <c r="A728" s="3" t="s">
        <v>2608</v>
      </c>
      <c r="B728" s="13" t="s">
        <v>1027</v>
      </c>
    </row>
    <row r="729" spans="1:2" x14ac:dyDescent="0.25">
      <c r="A729" s="4" t="s">
        <v>2608</v>
      </c>
      <c r="B729" s="6" t="s">
        <v>1027</v>
      </c>
    </row>
    <row r="730" spans="1:2" x14ac:dyDescent="0.25">
      <c r="A730" s="3" t="s">
        <v>2608</v>
      </c>
      <c r="B730" s="13" t="s">
        <v>1027</v>
      </c>
    </row>
    <row r="731" spans="1:2" x14ac:dyDescent="0.25">
      <c r="A731" s="4" t="s">
        <v>1750</v>
      </c>
      <c r="B731" s="6" t="s">
        <v>1027</v>
      </c>
    </row>
    <row r="732" spans="1:2" x14ac:dyDescent="0.25">
      <c r="A732" s="3" t="s">
        <v>1755</v>
      </c>
      <c r="B732" s="13" t="s">
        <v>1027</v>
      </c>
    </row>
    <row r="733" spans="1:2" x14ac:dyDescent="0.25">
      <c r="A733" s="4" t="s">
        <v>1755</v>
      </c>
      <c r="B733" s="6" t="s">
        <v>1027</v>
      </c>
    </row>
    <row r="734" spans="1:2" x14ac:dyDescent="0.25">
      <c r="A734" s="3" t="s">
        <v>1755</v>
      </c>
      <c r="B734" s="13" t="s">
        <v>1027</v>
      </c>
    </row>
    <row r="735" spans="1:2" x14ac:dyDescent="0.25">
      <c r="A735" s="4" t="s">
        <v>2620</v>
      </c>
      <c r="B735" s="6" t="s">
        <v>1027</v>
      </c>
    </row>
    <row r="736" spans="1:2" x14ac:dyDescent="0.25">
      <c r="A736" s="3" t="s">
        <v>2620</v>
      </c>
      <c r="B736" s="13" t="s">
        <v>1027</v>
      </c>
    </row>
    <row r="737" spans="1:2" x14ac:dyDescent="0.25">
      <c r="A737" s="4" t="s">
        <v>2620</v>
      </c>
      <c r="B737" s="6" t="s">
        <v>1027</v>
      </c>
    </row>
    <row r="738" spans="1:2" x14ac:dyDescent="0.25">
      <c r="A738" s="3" t="s">
        <v>2620</v>
      </c>
      <c r="B738" s="13" t="s">
        <v>1027</v>
      </c>
    </row>
    <row r="739" spans="1:2" x14ac:dyDescent="0.25">
      <c r="A739" s="4" t="s">
        <v>2620</v>
      </c>
      <c r="B739" s="6" t="s">
        <v>1027</v>
      </c>
    </row>
    <row r="740" spans="1:2" x14ac:dyDescent="0.25">
      <c r="A740" s="3" t="s">
        <v>2620</v>
      </c>
      <c r="B740" s="13" t="s">
        <v>1027</v>
      </c>
    </row>
    <row r="741" spans="1:2" x14ac:dyDescent="0.25">
      <c r="A741" s="4" t="s">
        <v>1767</v>
      </c>
      <c r="B741" s="6" t="s">
        <v>1027</v>
      </c>
    </row>
    <row r="742" spans="1:2" x14ac:dyDescent="0.25">
      <c r="A742" s="3" t="s">
        <v>1767</v>
      </c>
      <c r="B742" s="13" t="s">
        <v>1027</v>
      </c>
    </row>
    <row r="743" spans="1:2" x14ac:dyDescent="0.25">
      <c r="A743" s="4" t="s">
        <v>1767</v>
      </c>
      <c r="B743" s="6" t="s">
        <v>1027</v>
      </c>
    </row>
    <row r="744" spans="1:2" x14ac:dyDescent="0.25">
      <c r="A744" s="3" t="s">
        <v>2632</v>
      </c>
      <c r="B744" s="13" t="s">
        <v>1027</v>
      </c>
    </row>
    <row r="745" spans="1:2" x14ac:dyDescent="0.25">
      <c r="A745" s="4" t="s">
        <v>2637</v>
      </c>
      <c r="B745" s="6" t="s">
        <v>1027</v>
      </c>
    </row>
    <row r="746" spans="1:2" x14ac:dyDescent="0.25">
      <c r="A746" s="3" t="s">
        <v>2637</v>
      </c>
      <c r="B746" s="13" t="s">
        <v>1027</v>
      </c>
    </row>
    <row r="747" spans="1:2" x14ac:dyDescent="0.25">
      <c r="A747" s="4" t="s">
        <v>909</v>
      </c>
      <c r="B747" s="6" t="s">
        <v>542</v>
      </c>
    </row>
    <row r="748" spans="1:2" x14ac:dyDescent="0.25">
      <c r="A748" s="3" t="s">
        <v>210</v>
      </c>
      <c r="B748" s="13" t="s">
        <v>13</v>
      </c>
    </row>
    <row r="749" spans="1:2" x14ac:dyDescent="0.25">
      <c r="A749" s="4" t="s">
        <v>210</v>
      </c>
      <c r="B749" s="6" t="s">
        <v>542</v>
      </c>
    </row>
    <row r="750" spans="1:2" x14ac:dyDescent="0.25">
      <c r="A750" s="3" t="s">
        <v>210</v>
      </c>
      <c r="B750" s="13" t="s">
        <v>1027</v>
      </c>
    </row>
    <row r="751" spans="1:2" x14ac:dyDescent="0.25">
      <c r="A751" s="4" t="s">
        <v>210</v>
      </c>
      <c r="B751" s="6" t="s">
        <v>1027</v>
      </c>
    </row>
    <row r="752" spans="1:2" x14ac:dyDescent="0.25">
      <c r="A752" s="3" t="s">
        <v>210</v>
      </c>
      <c r="B752" s="13" t="s">
        <v>1027</v>
      </c>
    </row>
    <row r="753" spans="1:2" x14ac:dyDescent="0.25">
      <c r="A753" s="4" t="s">
        <v>210</v>
      </c>
      <c r="B753" s="6" t="s">
        <v>1027</v>
      </c>
    </row>
    <row r="754" spans="1:2" x14ac:dyDescent="0.25">
      <c r="A754" s="3" t="s">
        <v>210</v>
      </c>
      <c r="B754" s="13" t="s">
        <v>1027</v>
      </c>
    </row>
    <row r="755" spans="1:2" x14ac:dyDescent="0.25">
      <c r="A755" s="4" t="s">
        <v>210</v>
      </c>
      <c r="B755" s="6" t="s">
        <v>1027</v>
      </c>
    </row>
    <row r="756" spans="1:2" x14ac:dyDescent="0.25">
      <c r="A756" s="3" t="s">
        <v>210</v>
      </c>
      <c r="B756" s="13" t="s">
        <v>1027</v>
      </c>
    </row>
    <row r="757" spans="1:2" x14ac:dyDescent="0.25">
      <c r="A757" s="4" t="s">
        <v>210</v>
      </c>
      <c r="B757" s="6" t="s">
        <v>1027</v>
      </c>
    </row>
    <row r="758" spans="1:2" x14ac:dyDescent="0.25">
      <c r="A758" s="3" t="s">
        <v>1787</v>
      </c>
      <c r="B758" s="13" t="s">
        <v>1027</v>
      </c>
    </row>
    <row r="759" spans="1:2" x14ac:dyDescent="0.25">
      <c r="A759" s="4" t="s">
        <v>2643</v>
      </c>
      <c r="B759" s="6" t="s">
        <v>1027</v>
      </c>
    </row>
    <row r="760" spans="1:2" x14ac:dyDescent="0.25">
      <c r="A760" s="3" t="s">
        <v>2648</v>
      </c>
      <c r="B760" s="13" t="s">
        <v>1027</v>
      </c>
    </row>
    <row r="761" spans="1:2" x14ac:dyDescent="0.25">
      <c r="A761" s="4" t="s">
        <v>2648</v>
      </c>
      <c r="B761" s="6" t="s">
        <v>1027</v>
      </c>
    </row>
    <row r="762" spans="1:2" x14ac:dyDescent="0.25">
      <c r="A762" s="3" t="s">
        <v>2654</v>
      </c>
      <c r="B762" s="13" t="s">
        <v>1027</v>
      </c>
    </row>
    <row r="763" spans="1:2" x14ac:dyDescent="0.25">
      <c r="A763" s="4" t="s">
        <v>477</v>
      </c>
      <c r="B763" s="6" t="s">
        <v>13</v>
      </c>
    </row>
    <row r="764" spans="1:2" x14ac:dyDescent="0.25">
      <c r="A764" s="3" t="s">
        <v>477</v>
      </c>
      <c r="B764" s="13" t="s">
        <v>13</v>
      </c>
    </row>
    <row r="765" spans="1:2" x14ac:dyDescent="0.25">
      <c r="A765" s="4" t="s">
        <v>477</v>
      </c>
      <c r="B765" s="6" t="s">
        <v>13</v>
      </c>
    </row>
    <row r="766" spans="1:2" x14ac:dyDescent="0.25">
      <c r="A766" s="3" t="s">
        <v>477</v>
      </c>
      <c r="B766" s="13" t="s">
        <v>13</v>
      </c>
    </row>
    <row r="767" spans="1:2" x14ac:dyDescent="0.25">
      <c r="A767" s="4" t="s">
        <v>477</v>
      </c>
      <c r="B767" s="6" t="s">
        <v>1027</v>
      </c>
    </row>
    <row r="768" spans="1:2" x14ac:dyDescent="0.25">
      <c r="A768" s="3" t="s">
        <v>477</v>
      </c>
      <c r="B768" s="13" t="s">
        <v>1027</v>
      </c>
    </row>
    <row r="769" spans="1:2" x14ac:dyDescent="0.25">
      <c r="A769" s="4" t="s">
        <v>477</v>
      </c>
      <c r="B769" s="6" t="s">
        <v>1027</v>
      </c>
    </row>
    <row r="770" spans="1:2" x14ac:dyDescent="0.25">
      <c r="A770" s="3" t="s">
        <v>477</v>
      </c>
      <c r="B770" s="13" t="s">
        <v>1027</v>
      </c>
    </row>
    <row r="771" spans="1:2" x14ac:dyDescent="0.25">
      <c r="A771" s="4" t="s">
        <v>477</v>
      </c>
      <c r="B771" s="6" t="s">
        <v>1027</v>
      </c>
    </row>
    <row r="772" spans="1:2" x14ac:dyDescent="0.25">
      <c r="A772" s="3" t="s">
        <v>2670</v>
      </c>
      <c r="B772" s="13" t="s">
        <v>1027</v>
      </c>
    </row>
    <row r="773" spans="1:2" x14ac:dyDescent="0.25">
      <c r="A773" s="4" t="s">
        <v>493</v>
      </c>
      <c r="B773" s="6" t="s">
        <v>13</v>
      </c>
    </row>
    <row r="774" spans="1:2" x14ac:dyDescent="0.25">
      <c r="A774" s="3" t="s">
        <v>493</v>
      </c>
      <c r="B774" s="13" t="s">
        <v>542</v>
      </c>
    </row>
    <row r="775" spans="1:2" x14ac:dyDescent="0.25">
      <c r="A775" s="4" t="s">
        <v>493</v>
      </c>
      <c r="B775" s="6" t="s">
        <v>1027</v>
      </c>
    </row>
    <row r="776" spans="1:2" x14ac:dyDescent="0.25">
      <c r="A776" s="3" t="s">
        <v>493</v>
      </c>
      <c r="B776" s="13" t="s">
        <v>1027</v>
      </c>
    </row>
    <row r="777" spans="1:2" x14ac:dyDescent="0.25">
      <c r="A777" s="4" t="s">
        <v>497</v>
      </c>
      <c r="B777" s="6" t="s">
        <v>13</v>
      </c>
    </row>
    <row r="778" spans="1:2" x14ac:dyDescent="0.25">
      <c r="A778" s="3" t="s">
        <v>497</v>
      </c>
      <c r="B778" s="13" t="s">
        <v>13</v>
      </c>
    </row>
    <row r="779" spans="1:2" x14ac:dyDescent="0.25">
      <c r="A779" s="4" t="s">
        <v>497</v>
      </c>
      <c r="B779" s="6" t="s">
        <v>1027</v>
      </c>
    </row>
    <row r="780" spans="1:2" x14ac:dyDescent="0.25">
      <c r="A780" s="3" t="s">
        <v>497</v>
      </c>
      <c r="B780" s="13" t="s">
        <v>1027</v>
      </c>
    </row>
    <row r="781" spans="1:2" x14ac:dyDescent="0.25">
      <c r="A781" s="4" t="s">
        <v>497</v>
      </c>
      <c r="B781" s="6" t="s">
        <v>1027</v>
      </c>
    </row>
    <row r="782" spans="1:2" x14ac:dyDescent="0.25">
      <c r="A782" s="3" t="s">
        <v>497</v>
      </c>
      <c r="B782" s="13" t="s">
        <v>1027</v>
      </c>
    </row>
    <row r="783" spans="1:2" x14ac:dyDescent="0.25">
      <c r="A783" s="4" t="s">
        <v>497</v>
      </c>
      <c r="B783" s="6" t="s">
        <v>1027</v>
      </c>
    </row>
    <row r="784" spans="1:2" x14ac:dyDescent="0.25">
      <c r="A784" s="3" t="s">
        <v>497</v>
      </c>
      <c r="B784" s="13" t="s">
        <v>1027</v>
      </c>
    </row>
    <row r="785" spans="1:2" x14ac:dyDescent="0.25">
      <c r="A785" s="4" t="s">
        <v>497</v>
      </c>
      <c r="B785" s="6" t="s">
        <v>1027</v>
      </c>
    </row>
    <row r="786" spans="1:2" x14ac:dyDescent="0.25">
      <c r="A786" s="3" t="s">
        <v>2699</v>
      </c>
      <c r="B786" s="13" t="s">
        <v>1027</v>
      </c>
    </row>
    <row r="787" spans="1:2" x14ac:dyDescent="0.25">
      <c r="A787" s="4" t="s">
        <v>720</v>
      </c>
      <c r="B787" s="6" t="s">
        <v>542</v>
      </c>
    </row>
    <row r="788" spans="1:2" x14ac:dyDescent="0.25">
      <c r="A788" s="3" t="s">
        <v>720</v>
      </c>
      <c r="B788" s="13" t="s">
        <v>542</v>
      </c>
    </row>
    <row r="789" spans="1:2" x14ac:dyDescent="0.25">
      <c r="A789" s="4" t="s">
        <v>720</v>
      </c>
      <c r="B789" s="6" t="s">
        <v>542</v>
      </c>
    </row>
    <row r="790" spans="1:2" x14ac:dyDescent="0.25">
      <c r="A790" s="3" t="s">
        <v>917</v>
      </c>
      <c r="B790" s="13" t="s">
        <v>542</v>
      </c>
    </row>
    <row r="791" spans="1:2" x14ac:dyDescent="0.25">
      <c r="A791" s="4" t="s">
        <v>917</v>
      </c>
      <c r="B791" s="6" t="s">
        <v>1027</v>
      </c>
    </row>
    <row r="792" spans="1:2" x14ac:dyDescent="0.25">
      <c r="A792" s="3" t="s">
        <v>534</v>
      </c>
      <c r="B792" s="13" t="s">
        <v>530</v>
      </c>
    </row>
    <row r="793" spans="1:2" x14ac:dyDescent="0.25">
      <c r="A793" s="4" t="s">
        <v>534</v>
      </c>
      <c r="B793" s="6" t="s">
        <v>530</v>
      </c>
    </row>
    <row r="794" spans="1:2" x14ac:dyDescent="0.25">
      <c r="A794" s="3" t="s">
        <v>534</v>
      </c>
      <c r="B794" s="13" t="s">
        <v>542</v>
      </c>
    </row>
    <row r="795" spans="1:2" x14ac:dyDescent="0.25">
      <c r="A795" s="4" t="s">
        <v>534</v>
      </c>
      <c r="B795" s="6" t="s">
        <v>542</v>
      </c>
    </row>
    <row r="796" spans="1:2" x14ac:dyDescent="0.25">
      <c r="A796" s="3" t="s">
        <v>534</v>
      </c>
      <c r="B796" s="13" t="s">
        <v>1027</v>
      </c>
    </row>
    <row r="797" spans="1:2" x14ac:dyDescent="0.25">
      <c r="A797" s="4" t="s">
        <v>534</v>
      </c>
      <c r="B797" s="6" t="s">
        <v>1027</v>
      </c>
    </row>
    <row r="798" spans="1:2" x14ac:dyDescent="0.25">
      <c r="A798" s="3" t="s">
        <v>534</v>
      </c>
      <c r="B798" s="13" t="s">
        <v>1027</v>
      </c>
    </row>
    <row r="799" spans="1:2" x14ac:dyDescent="0.25">
      <c r="A799" s="4" t="s">
        <v>534</v>
      </c>
      <c r="B799" s="6" t="s">
        <v>1027</v>
      </c>
    </row>
    <row r="800" spans="1:2" x14ac:dyDescent="0.25">
      <c r="A800" s="3" t="s">
        <v>503</v>
      </c>
      <c r="B800" s="13" t="s">
        <v>13</v>
      </c>
    </row>
    <row r="801" spans="1:2" x14ac:dyDescent="0.25">
      <c r="A801" s="4" t="s">
        <v>503</v>
      </c>
      <c r="B801" s="6" t="s">
        <v>1027</v>
      </c>
    </row>
    <row r="802" spans="1:2" x14ac:dyDescent="0.25">
      <c r="A802" s="3" t="s">
        <v>503</v>
      </c>
      <c r="B802" s="13" t="s">
        <v>1027</v>
      </c>
    </row>
    <row r="803" spans="1:2" x14ac:dyDescent="0.25">
      <c r="A803" s="4" t="s">
        <v>503</v>
      </c>
      <c r="B803" s="6" t="s">
        <v>1027</v>
      </c>
    </row>
    <row r="804" spans="1:2" x14ac:dyDescent="0.25">
      <c r="A804" s="3" t="s">
        <v>503</v>
      </c>
      <c r="B804" s="13" t="s">
        <v>1027</v>
      </c>
    </row>
    <row r="805" spans="1:2" x14ac:dyDescent="0.25">
      <c r="A805" s="4" t="s">
        <v>215</v>
      </c>
      <c r="B805" s="6" t="s">
        <v>13</v>
      </c>
    </row>
    <row r="806" spans="1:2" x14ac:dyDescent="0.25">
      <c r="A806" s="3" t="s">
        <v>215</v>
      </c>
      <c r="B806" s="13" t="s">
        <v>13</v>
      </c>
    </row>
    <row r="807" spans="1:2" x14ac:dyDescent="0.25">
      <c r="A807" s="4" t="s">
        <v>215</v>
      </c>
      <c r="B807" s="6" t="s">
        <v>13</v>
      </c>
    </row>
    <row r="808" spans="1:2" x14ac:dyDescent="0.25">
      <c r="A808" s="3" t="s">
        <v>215</v>
      </c>
      <c r="B808" s="13" t="s">
        <v>13</v>
      </c>
    </row>
    <row r="809" spans="1:2" x14ac:dyDescent="0.25">
      <c r="A809" s="4" t="s">
        <v>2727</v>
      </c>
      <c r="B809" s="6" t="s">
        <v>1027</v>
      </c>
    </row>
    <row r="810" spans="1:2" x14ac:dyDescent="0.25">
      <c r="A810" s="3" t="s">
        <v>2727</v>
      </c>
      <c r="B810" s="13" t="s">
        <v>1027</v>
      </c>
    </row>
    <row r="811" spans="1:2" x14ac:dyDescent="0.25">
      <c r="A811" s="4" t="s">
        <v>2727</v>
      </c>
      <c r="B811" s="6" t="s">
        <v>1027</v>
      </c>
    </row>
    <row r="812" spans="1:2" x14ac:dyDescent="0.25">
      <c r="A812" s="3" t="s">
        <v>2727</v>
      </c>
      <c r="B812" s="13" t="s">
        <v>1027</v>
      </c>
    </row>
    <row r="813" spans="1:2" x14ac:dyDescent="0.25">
      <c r="A813" s="4" t="s">
        <v>2727</v>
      </c>
      <c r="B813" s="6" t="s">
        <v>1027</v>
      </c>
    </row>
    <row r="814" spans="1:2" x14ac:dyDescent="0.25">
      <c r="A814" s="3" t="s">
        <v>2727</v>
      </c>
      <c r="B814" s="13" t="s">
        <v>1027</v>
      </c>
    </row>
    <row r="815" spans="1:2" x14ac:dyDescent="0.25">
      <c r="A815" s="4" t="s">
        <v>2744</v>
      </c>
      <c r="B815" s="6" t="s">
        <v>1027</v>
      </c>
    </row>
    <row r="816" spans="1:2" x14ac:dyDescent="0.25">
      <c r="A816" s="3" t="s">
        <v>2744</v>
      </c>
      <c r="B816" s="13" t="s">
        <v>1027</v>
      </c>
    </row>
    <row r="817" spans="1:2" x14ac:dyDescent="0.25">
      <c r="A817" s="4" t="s">
        <v>2744</v>
      </c>
      <c r="B817" s="6" t="s">
        <v>1027</v>
      </c>
    </row>
    <row r="818" spans="1:2" x14ac:dyDescent="0.25">
      <c r="A818" s="3" t="s">
        <v>226</v>
      </c>
      <c r="B818" s="13" t="s">
        <v>13</v>
      </c>
    </row>
    <row r="819" spans="1:2" x14ac:dyDescent="0.25">
      <c r="A819" s="4" t="s">
        <v>226</v>
      </c>
      <c r="B819" s="6" t="s">
        <v>1027</v>
      </c>
    </row>
    <row r="820" spans="1:2" x14ac:dyDescent="0.25">
      <c r="A820" s="3" t="s">
        <v>226</v>
      </c>
      <c r="B820" s="13" t="s">
        <v>1027</v>
      </c>
    </row>
    <row r="821" spans="1:2" x14ac:dyDescent="0.25">
      <c r="A821" s="4" t="s">
        <v>231</v>
      </c>
      <c r="B821" s="6" t="s">
        <v>13</v>
      </c>
    </row>
    <row r="822" spans="1:2" x14ac:dyDescent="0.25">
      <c r="A822" s="3" t="s">
        <v>236</v>
      </c>
      <c r="B822" s="13" t="s">
        <v>13</v>
      </c>
    </row>
    <row r="823" spans="1:2" x14ac:dyDescent="0.25">
      <c r="A823" s="4" t="s">
        <v>236</v>
      </c>
      <c r="B823" s="6" t="s">
        <v>13</v>
      </c>
    </row>
    <row r="824" spans="1:2" x14ac:dyDescent="0.25">
      <c r="A824" s="3" t="s">
        <v>2752</v>
      </c>
      <c r="B824" s="13" t="s">
        <v>1027</v>
      </c>
    </row>
    <row r="825" spans="1:2" x14ac:dyDescent="0.25">
      <c r="A825" s="4" t="s">
        <v>2752</v>
      </c>
      <c r="B825" s="6" t="s">
        <v>1027</v>
      </c>
    </row>
    <row r="826" spans="1:2" x14ac:dyDescent="0.25">
      <c r="A826" s="3" t="s">
        <v>2752</v>
      </c>
      <c r="B826" s="13" t="s">
        <v>1027</v>
      </c>
    </row>
    <row r="827" spans="1:2" x14ac:dyDescent="0.25">
      <c r="A827" s="4" t="s">
        <v>727</v>
      </c>
      <c r="B827" s="6" t="s">
        <v>542</v>
      </c>
    </row>
    <row r="828" spans="1:2" x14ac:dyDescent="0.25">
      <c r="A828" s="3" t="s">
        <v>727</v>
      </c>
      <c r="B828" s="13" t="s">
        <v>1027</v>
      </c>
    </row>
    <row r="829" spans="1:2" x14ac:dyDescent="0.25">
      <c r="A829" s="4" t="s">
        <v>727</v>
      </c>
      <c r="B829" s="6" t="s">
        <v>1027</v>
      </c>
    </row>
    <row r="830" spans="1:2" x14ac:dyDescent="0.25">
      <c r="A830" s="3" t="s">
        <v>727</v>
      </c>
      <c r="B830" s="13" t="s">
        <v>1027</v>
      </c>
    </row>
    <row r="831" spans="1:2" x14ac:dyDescent="0.25">
      <c r="A831" s="4" t="s">
        <v>1805</v>
      </c>
      <c r="B831" s="6" t="s">
        <v>1027</v>
      </c>
    </row>
    <row r="832" spans="1:2" x14ac:dyDescent="0.25">
      <c r="A832" s="3" t="s">
        <v>1805</v>
      </c>
      <c r="B832" s="13" t="s">
        <v>1027</v>
      </c>
    </row>
    <row r="833" spans="1:2" x14ac:dyDescent="0.25">
      <c r="A833" s="4" t="s">
        <v>925</v>
      </c>
      <c r="B833" s="6" t="s">
        <v>542</v>
      </c>
    </row>
    <row r="834" spans="1:2" x14ac:dyDescent="0.25">
      <c r="A834" s="3" t="s">
        <v>925</v>
      </c>
      <c r="B834" s="13" t="s">
        <v>542</v>
      </c>
    </row>
    <row r="835" spans="1:2" x14ac:dyDescent="0.25">
      <c r="A835" s="4" t="s">
        <v>925</v>
      </c>
      <c r="B835" s="6" t="s">
        <v>542</v>
      </c>
    </row>
    <row r="836" spans="1:2" x14ac:dyDescent="0.25">
      <c r="A836" s="3" t="s">
        <v>925</v>
      </c>
      <c r="B836" s="13" t="s">
        <v>1027</v>
      </c>
    </row>
    <row r="837" spans="1:2" x14ac:dyDescent="0.25">
      <c r="A837" s="4" t="s">
        <v>925</v>
      </c>
      <c r="B837" s="6" t="s">
        <v>1027</v>
      </c>
    </row>
    <row r="838" spans="1:2" x14ac:dyDescent="0.25">
      <c r="A838" s="3" t="s">
        <v>925</v>
      </c>
      <c r="B838" s="13" t="s">
        <v>1027</v>
      </c>
    </row>
    <row r="839" spans="1:2" x14ac:dyDescent="0.25">
      <c r="A839" s="4" t="s">
        <v>925</v>
      </c>
      <c r="B839" s="6" t="s">
        <v>1027</v>
      </c>
    </row>
    <row r="840" spans="1:2" x14ac:dyDescent="0.25">
      <c r="A840" s="3" t="s">
        <v>925</v>
      </c>
      <c r="B840" s="13" t="s">
        <v>1027</v>
      </c>
    </row>
    <row r="841" spans="1:2" x14ac:dyDescent="0.25">
      <c r="A841" s="4" t="s">
        <v>925</v>
      </c>
      <c r="B841" s="6" t="s">
        <v>1027</v>
      </c>
    </row>
    <row r="842" spans="1:2" x14ac:dyDescent="0.25">
      <c r="A842" s="3" t="s">
        <v>925</v>
      </c>
      <c r="B842" s="13" t="s">
        <v>1027</v>
      </c>
    </row>
    <row r="843" spans="1:2" x14ac:dyDescent="0.25">
      <c r="A843" s="4" t="s">
        <v>2775</v>
      </c>
      <c r="B843" s="6" t="s">
        <v>1027</v>
      </c>
    </row>
    <row r="844" spans="1:2" x14ac:dyDescent="0.25">
      <c r="A844" s="3" t="s">
        <v>732</v>
      </c>
      <c r="B844" s="13" t="s">
        <v>542</v>
      </c>
    </row>
    <row r="845" spans="1:2" x14ac:dyDescent="0.25">
      <c r="A845" s="4" t="s">
        <v>932</v>
      </c>
      <c r="B845" s="6" t="s">
        <v>542</v>
      </c>
    </row>
    <row r="846" spans="1:2" x14ac:dyDescent="0.25">
      <c r="A846" s="3" t="s">
        <v>932</v>
      </c>
      <c r="B846" s="13" t="s">
        <v>542</v>
      </c>
    </row>
    <row r="847" spans="1:2" x14ac:dyDescent="0.25">
      <c r="A847" s="4" t="s">
        <v>932</v>
      </c>
      <c r="B847" s="6" t="s">
        <v>542</v>
      </c>
    </row>
    <row r="848" spans="1:2" x14ac:dyDescent="0.25">
      <c r="A848" s="3" t="s">
        <v>242</v>
      </c>
      <c r="B848" s="13" t="s">
        <v>13</v>
      </c>
    </row>
    <row r="849" spans="1:2" x14ac:dyDescent="0.25">
      <c r="A849" s="4" t="s">
        <v>247</v>
      </c>
      <c r="B849" s="6" t="s">
        <v>13</v>
      </c>
    </row>
    <row r="850" spans="1:2" x14ac:dyDescent="0.25">
      <c r="A850" s="3" t="s">
        <v>247</v>
      </c>
      <c r="B850" s="13" t="s">
        <v>13</v>
      </c>
    </row>
    <row r="851" spans="1:2" x14ac:dyDescent="0.25">
      <c r="A851" s="4" t="s">
        <v>247</v>
      </c>
      <c r="B851" s="6" t="s">
        <v>13</v>
      </c>
    </row>
    <row r="852" spans="1:2" x14ac:dyDescent="0.25">
      <c r="A852" s="3" t="s">
        <v>247</v>
      </c>
      <c r="B852" s="13" t="s">
        <v>13</v>
      </c>
    </row>
    <row r="853" spans="1:2" x14ac:dyDescent="0.25">
      <c r="A853" s="4" t="s">
        <v>247</v>
      </c>
      <c r="B853" s="6" t="s">
        <v>13</v>
      </c>
    </row>
    <row r="854" spans="1:2" x14ac:dyDescent="0.25">
      <c r="A854" s="3" t="s">
        <v>247</v>
      </c>
      <c r="B854" s="13" t="s">
        <v>13</v>
      </c>
    </row>
    <row r="855" spans="1:2" x14ac:dyDescent="0.25">
      <c r="A855" s="4" t="s">
        <v>247</v>
      </c>
      <c r="B855" s="6" t="s">
        <v>13</v>
      </c>
    </row>
    <row r="856" spans="1:2" x14ac:dyDescent="0.25">
      <c r="A856" s="3" t="s">
        <v>247</v>
      </c>
      <c r="B856" s="13" t="s">
        <v>13</v>
      </c>
    </row>
    <row r="857" spans="1:2" x14ac:dyDescent="0.25">
      <c r="A857" s="4" t="s">
        <v>247</v>
      </c>
      <c r="B857" s="6" t="s">
        <v>13</v>
      </c>
    </row>
    <row r="858" spans="1:2" x14ac:dyDescent="0.25">
      <c r="A858" s="3" t="s">
        <v>247</v>
      </c>
      <c r="B858" s="13" t="s">
        <v>13</v>
      </c>
    </row>
    <row r="859" spans="1:2" x14ac:dyDescent="0.25">
      <c r="A859" s="4" t="s">
        <v>247</v>
      </c>
      <c r="B859" s="6" t="s">
        <v>13</v>
      </c>
    </row>
    <row r="860" spans="1:2" x14ac:dyDescent="0.25">
      <c r="A860" s="3" t="s">
        <v>247</v>
      </c>
      <c r="B860" s="13" t="s">
        <v>13</v>
      </c>
    </row>
    <row r="861" spans="1:2" x14ac:dyDescent="0.25">
      <c r="A861" s="4" t="s">
        <v>247</v>
      </c>
      <c r="B861" s="6" t="s">
        <v>13</v>
      </c>
    </row>
    <row r="862" spans="1:2" x14ac:dyDescent="0.25">
      <c r="A862" s="3" t="s">
        <v>247</v>
      </c>
      <c r="B862" s="13" t="s">
        <v>13</v>
      </c>
    </row>
    <row r="863" spans="1:2" x14ac:dyDescent="0.25">
      <c r="A863" s="4" t="s">
        <v>247</v>
      </c>
      <c r="B863" s="6" t="s">
        <v>13</v>
      </c>
    </row>
    <row r="864" spans="1:2" x14ac:dyDescent="0.25">
      <c r="A864" s="3" t="s">
        <v>1813</v>
      </c>
      <c r="B864" s="13" t="s">
        <v>1027</v>
      </c>
    </row>
    <row r="865" spans="1:2" x14ac:dyDescent="0.25">
      <c r="A865" s="4" t="s">
        <v>1817</v>
      </c>
      <c r="B865" s="6" t="s">
        <v>1027</v>
      </c>
    </row>
    <row r="866" spans="1:2" x14ac:dyDescent="0.25">
      <c r="A866" s="3" t="s">
        <v>1817</v>
      </c>
      <c r="B866" s="13" t="s">
        <v>1027</v>
      </c>
    </row>
    <row r="867" spans="1:2" x14ac:dyDescent="0.25">
      <c r="A867" s="4" t="s">
        <v>275</v>
      </c>
      <c r="B867" s="6" t="s">
        <v>13</v>
      </c>
    </row>
    <row r="868" spans="1:2" x14ac:dyDescent="0.25">
      <c r="A868" s="3" t="s">
        <v>275</v>
      </c>
      <c r="B868" s="13" t="s">
        <v>13</v>
      </c>
    </row>
    <row r="869" spans="1:2" x14ac:dyDescent="0.25">
      <c r="A869" s="4" t="s">
        <v>275</v>
      </c>
      <c r="B869" s="6" t="s">
        <v>13</v>
      </c>
    </row>
    <row r="870" spans="1:2" x14ac:dyDescent="0.25">
      <c r="A870" s="3" t="s">
        <v>275</v>
      </c>
      <c r="B870" s="13" t="s">
        <v>13</v>
      </c>
    </row>
    <row r="871" spans="1:2" x14ac:dyDescent="0.25">
      <c r="A871" s="4" t="s">
        <v>275</v>
      </c>
      <c r="B871" s="6" t="s">
        <v>13</v>
      </c>
    </row>
    <row r="872" spans="1:2" x14ac:dyDescent="0.25">
      <c r="A872" s="3" t="s">
        <v>275</v>
      </c>
      <c r="B872" s="13" t="s">
        <v>13</v>
      </c>
    </row>
    <row r="873" spans="1:2" x14ac:dyDescent="0.25">
      <c r="A873" s="4" t="s">
        <v>275</v>
      </c>
      <c r="B873" s="6" t="s">
        <v>13</v>
      </c>
    </row>
    <row r="874" spans="1:2" x14ac:dyDescent="0.25">
      <c r="A874" s="3" t="s">
        <v>275</v>
      </c>
      <c r="B874" s="13" t="s">
        <v>13</v>
      </c>
    </row>
    <row r="875" spans="1:2" x14ac:dyDescent="0.25">
      <c r="A875" s="4" t="s">
        <v>275</v>
      </c>
      <c r="B875" s="6" t="s">
        <v>13</v>
      </c>
    </row>
    <row r="876" spans="1:2" x14ac:dyDescent="0.25">
      <c r="A876" s="3" t="s">
        <v>275</v>
      </c>
      <c r="B876" s="13" t="s">
        <v>13</v>
      </c>
    </row>
    <row r="877" spans="1:2" x14ac:dyDescent="0.25">
      <c r="A877" s="4" t="s">
        <v>275</v>
      </c>
      <c r="B877" s="6" t="s">
        <v>13</v>
      </c>
    </row>
    <row r="878" spans="1:2" x14ac:dyDescent="0.25">
      <c r="A878" s="3" t="s">
        <v>275</v>
      </c>
      <c r="B878" s="13" t="s">
        <v>13</v>
      </c>
    </row>
    <row r="879" spans="1:2" x14ac:dyDescent="0.25">
      <c r="A879" s="4" t="s">
        <v>275</v>
      </c>
      <c r="B879" s="6" t="s">
        <v>1027</v>
      </c>
    </row>
    <row r="880" spans="1:2" x14ac:dyDescent="0.25">
      <c r="A880" s="3" t="s">
        <v>275</v>
      </c>
      <c r="B880" s="13" t="s">
        <v>1027</v>
      </c>
    </row>
    <row r="881" spans="1:2" x14ac:dyDescent="0.25">
      <c r="A881" s="4" t="s">
        <v>275</v>
      </c>
      <c r="B881" s="6" t="s">
        <v>1027</v>
      </c>
    </row>
    <row r="882" spans="1:2" x14ac:dyDescent="0.25">
      <c r="A882" s="3" t="s">
        <v>275</v>
      </c>
      <c r="B882" s="13" t="s">
        <v>1027</v>
      </c>
    </row>
    <row r="883" spans="1:2" x14ac:dyDescent="0.25">
      <c r="A883" s="4" t="s">
        <v>275</v>
      </c>
      <c r="B883" s="6" t="s">
        <v>1027</v>
      </c>
    </row>
    <row r="884" spans="1:2" x14ac:dyDescent="0.25">
      <c r="A884" s="3" t="s">
        <v>275</v>
      </c>
      <c r="B884" s="13" t="s">
        <v>1027</v>
      </c>
    </row>
    <row r="885" spans="1:2" x14ac:dyDescent="0.25">
      <c r="A885" s="4" t="s">
        <v>2780</v>
      </c>
      <c r="B885" s="6" t="s">
        <v>1027</v>
      </c>
    </row>
    <row r="886" spans="1:2" x14ac:dyDescent="0.25">
      <c r="A886" s="3" t="s">
        <v>2785</v>
      </c>
      <c r="B886" s="13" t="s">
        <v>1027</v>
      </c>
    </row>
    <row r="887" spans="1:2" x14ac:dyDescent="0.25">
      <c r="A887" s="4" t="s">
        <v>2785</v>
      </c>
      <c r="B887" s="6" t="s">
        <v>1027</v>
      </c>
    </row>
    <row r="888" spans="1:2" x14ac:dyDescent="0.25">
      <c r="A888" s="3" t="s">
        <v>2785</v>
      </c>
      <c r="B888" s="13" t="s">
        <v>1027</v>
      </c>
    </row>
    <row r="889" spans="1:2" x14ac:dyDescent="0.25">
      <c r="A889" s="4" t="s">
        <v>1842</v>
      </c>
      <c r="B889" s="6" t="s">
        <v>1027</v>
      </c>
    </row>
    <row r="890" spans="1:2" x14ac:dyDescent="0.25">
      <c r="A890" s="3" t="s">
        <v>1842</v>
      </c>
      <c r="B890" s="13" t="s">
        <v>1027</v>
      </c>
    </row>
    <row r="891" spans="1:2" x14ac:dyDescent="0.25">
      <c r="A891" s="4" t="s">
        <v>1842</v>
      </c>
      <c r="B891" s="6" t="s">
        <v>1027</v>
      </c>
    </row>
    <row r="892" spans="1:2" x14ac:dyDescent="0.25">
      <c r="A892" s="3" t="s">
        <v>1842</v>
      </c>
      <c r="B892" s="13" t="s">
        <v>1027</v>
      </c>
    </row>
    <row r="893" spans="1:2" x14ac:dyDescent="0.25">
      <c r="A893" s="4" t="s">
        <v>1842</v>
      </c>
      <c r="B893" s="6" t="s">
        <v>1027</v>
      </c>
    </row>
    <row r="894" spans="1:2" x14ac:dyDescent="0.25">
      <c r="A894" s="3" t="s">
        <v>1842</v>
      </c>
      <c r="B894" s="13" t="s">
        <v>1027</v>
      </c>
    </row>
    <row r="895" spans="1:2" x14ac:dyDescent="0.25">
      <c r="A895" s="4" t="s">
        <v>1842</v>
      </c>
      <c r="B895" s="6" t="s">
        <v>1027</v>
      </c>
    </row>
    <row r="896" spans="1:2" x14ac:dyDescent="0.25">
      <c r="A896" s="3" t="s">
        <v>1842</v>
      </c>
      <c r="B896" s="13" t="s">
        <v>1027</v>
      </c>
    </row>
    <row r="897" spans="1:2" x14ac:dyDescent="0.25">
      <c r="A897" s="4" t="s">
        <v>1842</v>
      </c>
      <c r="B897" s="6" t="s">
        <v>1027</v>
      </c>
    </row>
    <row r="898" spans="1:2" x14ac:dyDescent="0.25">
      <c r="A898" s="3" t="s">
        <v>1842</v>
      </c>
      <c r="B898" s="13" t="s">
        <v>1027</v>
      </c>
    </row>
    <row r="899" spans="1:2" x14ac:dyDescent="0.25">
      <c r="A899" s="4" t="s">
        <v>1842</v>
      </c>
      <c r="B899" s="6" t="s">
        <v>1027</v>
      </c>
    </row>
    <row r="900" spans="1:2" x14ac:dyDescent="0.25">
      <c r="A900" s="3" t="s">
        <v>1842</v>
      </c>
      <c r="B900" s="13" t="s">
        <v>1027</v>
      </c>
    </row>
    <row r="901" spans="1:2" x14ac:dyDescent="0.25">
      <c r="A901" s="4" t="s">
        <v>1842</v>
      </c>
      <c r="B901" s="6" t="s">
        <v>1027</v>
      </c>
    </row>
    <row r="902" spans="1:2" x14ac:dyDescent="0.25">
      <c r="A902" s="3" t="s">
        <v>1842</v>
      </c>
      <c r="B902" s="13" t="s">
        <v>1027</v>
      </c>
    </row>
    <row r="903" spans="1:2" x14ac:dyDescent="0.25">
      <c r="A903" s="4" t="s">
        <v>1842</v>
      </c>
      <c r="B903" s="6" t="s">
        <v>1027</v>
      </c>
    </row>
    <row r="904" spans="1:2" x14ac:dyDescent="0.25">
      <c r="A904" s="3" t="s">
        <v>1842</v>
      </c>
      <c r="B904" s="13" t="s">
        <v>1027</v>
      </c>
    </row>
    <row r="905" spans="1:2" x14ac:dyDescent="0.25">
      <c r="A905" s="4" t="s">
        <v>1842</v>
      </c>
      <c r="B905" s="6" t="s">
        <v>1027</v>
      </c>
    </row>
    <row r="906" spans="1:2" x14ac:dyDescent="0.25">
      <c r="A906" s="3" t="s">
        <v>1842</v>
      </c>
      <c r="B906" s="13" t="s">
        <v>1027</v>
      </c>
    </row>
    <row r="907" spans="1:2" x14ac:dyDescent="0.25">
      <c r="A907" s="4" t="s">
        <v>1842</v>
      </c>
      <c r="B907" s="6" t="s">
        <v>1027</v>
      </c>
    </row>
    <row r="908" spans="1:2" x14ac:dyDescent="0.25">
      <c r="A908" s="3" t="s">
        <v>1842</v>
      </c>
      <c r="B908" s="13" t="s">
        <v>1027</v>
      </c>
    </row>
    <row r="909" spans="1:2" x14ac:dyDescent="0.25">
      <c r="A909" s="4" t="s">
        <v>1842</v>
      </c>
      <c r="B909" s="6" t="s">
        <v>1027</v>
      </c>
    </row>
    <row r="910" spans="1:2" x14ac:dyDescent="0.25">
      <c r="A910" s="3" t="s">
        <v>1879</v>
      </c>
      <c r="B910" s="13" t="s">
        <v>1027</v>
      </c>
    </row>
    <row r="911" spans="1:2" x14ac:dyDescent="0.25">
      <c r="A911" s="4" t="s">
        <v>1879</v>
      </c>
      <c r="B911" s="6" t="s">
        <v>1027</v>
      </c>
    </row>
    <row r="912" spans="1:2" x14ac:dyDescent="0.25">
      <c r="A912" s="3" t="s">
        <v>1879</v>
      </c>
      <c r="B912" s="13" t="s">
        <v>1027</v>
      </c>
    </row>
    <row r="913" spans="1:2" x14ac:dyDescent="0.25">
      <c r="A913" s="4" t="s">
        <v>2795</v>
      </c>
      <c r="B913" s="6" t="s">
        <v>1027</v>
      </c>
    </row>
    <row r="914" spans="1:2" x14ac:dyDescent="0.25">
      <c r="A914" s="3" t="s">
        <v>2795</v>
      </c>
      <c r="B914" s="13" t="s">
        <v>1027</v>
      </c>
    </row>
    <row r="915" spans="1:2" x14ac:dyDescent="0.25">
      <c r="A915" s="4" t="s">
        <v>1888</v>
      </c>
      <c r="B915" s="6" t="s">
        <v>1027</v>
      </c>
    </row>
    <row r="916" spans="1:2" x14ac:dyDescent="0.25">
      <c r="A916" s="3" t="s">
        <v>1888</v>
      </c>
      <c r="B916" s="13" t="s">
        <v>1027</v>
      </c>
    </row>
    <row r="917" spans="1:2" x14ac:dyDescent="0.25">
      <c r="A917" s="4" t="s">
        <v>1888</v>
      </c>
      <c r="B917" s="6" t="s">
        <v>1027</v>
      </c>
    </row>
    <row r="918" spans="1:2" x14ac:dyDescent="0.25">
      <c r="A918" s="3" t="s">
        <v>1888</v>
      </c>
      <c r="B918" s="13" t="s">
        <v>1027</v>
      </c>
    </row>
    <row r="919" spans="1:2" x14ac:dyDescent="0.25">
      <c r="A919" s="4" t="s">
        <v>1888</v>
      </c>
      <c r="B919" s="6" t="s">
        <v>1027</v>
      </c>
    </row>
    <row r="920" spans="1:2" x14ac:dyDescent="0.25">
      <c r="A920" s="3" t="s">
        <v>1888</v>
      </c>
      <c r="B920" s="13" t="s">
        <v>1027</v>
      </c>
    </row>
    <row r="921" spans="1:2" x14ac:dyDescent="0.25">
      <c r="A921" s="4" t="s">
        <v>1888</v>
      </c>
      <c r="B921" s="6" t="s">
        <v>1027</v>
      </c>
    </row>
    <row r="922" spans="1:2" x14ac:dyDescent="0.25">
      <c r="A922" s="3" t="s">
        <v>1888</v>
      </c>
      <c r="B922" s="13" t="s">
        <v>1027</v>
      </c>
    </row>
    <row r="923" spans="1:2" x14ac:dyDescent="0.25">
      <c r="A923" s="4" t="s">
        <v>1888</v>
      </c>
      <c r="B923" s="6" t="s">
        <v>1027</v>
      </c>
    </row>
    <row r="924" spans="1:2" x14ac:dyDescent="0.25">
      <c r="A924" s="3" t="s">
        <v>308</v>
      </c>
      <c r="B924" s="13" t="s">
        <v>13</v>
      </c>
    </row>
    <row r="925" spans="1:2" x14ac:dyDescent="0.25">
      <c r="A925" s="4" t="s">
        <v>308</v>
      </c>
      <c r="B925" s="6" t="s">
        <v>542</v>
      </c>
    </row>
    <row r="926" spans="1:2" x14ac:dyDescent="0.25">
      <c r="A926" s="3" t="s">
        <v>308</v>
      </c>
      <c r="B926" s="13" t="s">
        <v>542</v>
      </c>
    </row>
    <row r="927" spans="1:2" x14ac:dyDescent="0.25">
      <c r="A927" s="4" t="s">
        <v>308</v>
      </c>
      <c r="B927" s="6" t="s">
        <v>542</v>
      </c>
    </row>
    <row r="928" spans="1:2" x14ac:dyDescent="0.25">
      <c r="A928" s="3" t="s">
        <v>308</v>
      </c>
      <c r="B928" s="13" t="s">
        <v>542</v>
      </c>
    </row>
    <row r="929" spans="1:2" x14ac:dyDescent="0.25">
      <c r="A929" s="4" t="s">
        <v>308</v>
      </c>
      <c r="B929" s="6" t="s">
        <v>542</v>
      </c>
    </row>
    <row r="930" spans="1:2" x14ac:dyDescent="0.25">
      <c r="A930" s="3" t="s">
        <v>308</v>
      </c>
      <c r="B930" s="13" t="s">
        <v>1027</v>
      </c>
    </row>
    <row r="931" spans="1:2" x14ac:dyDescent="0.25">
      <c r="A931" s="4" t="s">
        <v>308</v>
      </c>
      <c r="B931" s="6" t="s">
        <v>1027</v>
      </c>
    </row>
    <row r="932" spans="1:2" x14ac:dyDescent="0.25">
      <c r="A932" s="3" t="s">
        <v>311</v>
      </c>
      <c r="B932" s="13" t="s">
        <v>13</v>
      </c>
    </row>
    <row r="933" spans="1:2" x14ac:dyDescent="0.25">
      <c r="A933" s="4" t="s">
        <v>311</v>
      </c>
      <c r="B933" s="6" t="s">
        <v>13</v>
      </c>
    </row>
    <row r="934" spans="1:2" x14ac:dyDescent="0.25">
      <c r="A934" s="3" t="s">
        <v>311</v>
      </c>
      <c r="B934" s="13" t="s">
        <v>1027</v>
      </c>
    </row>
    <row r="935" spans="1:2" x14ac:dyDescent="0.25">
      <c r="A935" s="4" t="s">
        <v>311</v>
      </c>
      <c r="B935" s="6" t="s">
        <v>1027</v>
      </c>
    </row>
    <row r="936" spans="1:2" x14ac:dyDescent="0.25">
      <c r="A936" s="3" t="s">
        <v>311</v>
      </c>
      <c r="B936" s="13" t="s">
        <v>1027</v>
      </c>
    </row>
    <row r="937" spans="1:2" x14ac:dyDescent="0.25">
      <c r="A937" s="4" t="s">
        <v>311</v>
      </c>
      <c r="B937" s="6" t="s">
        <v>1027</v>
      </c>
    </row>
    <row r="938" spans="1:2" x14ac:dyDescent="0.25">
      <c r="A938" s="3" t="s">
        <v>2801</v>
      </c>
      <c r="B938" s="13" t="s">
        <v>1027</v>
      </c>
    </row>
    <row r="939" spans="1:2" x14ac:dyDescent="0.25">
      <c r="A939" s="4" t="s">
        <v>2801</v>
      </c>
      <c r="B939" s="6" t="s">
        <v>1027</v>
      </c>
    </row>
    <row r="940" spans="1:2" x14ac:dyDescent="0.25">
      <c r="A940" s="3" t="s">
        <v>2808</v>
      </c>
      <c r="B940" s="13" t="s">
        <v>1027</v>
      </c>
    </row>
    <row r="941" spans="1:2" x14ac:dyDescent="0.25">
      <c r="A941" s="4" t="s">
        <v>2808</v>
      </c>
      <c r="B941" s="6" t="s">
        <v>1027</v>
      </c>
    </row>
    <row r="942" spans="1:2" x14ac:dyDescent="0.25">
      <c r="A942" s="3" t="s">
        <v>2808</v>
      </c>
      <c r="B942" s="13" t="s">
        <v>1027</v>
      </c>
    </row>
    <row r="943" spans="1:2" x14ac:dyDescent="0.25">
      <c r="A943" s="4" t="s">
        <v>2808</v>
      </c>
      <c r="B943" s="6" t="s">
        <v>1027</v>
      </c>
    </row>
    <row r="944" spans="1:2" x14ac:dyDescent="0.25">
      <c r="A944" s="3" t="s">
        <v>940</v>
      </c>
      <c r="B944" s="13" t="s">
        <v>542</v>
      </c>
    </row>
    <row r="945" spans="1:2" x14ac:dyDescent="0.25">
      <c r="A945" s="4" t="s">
        <v>2819</v>
      </c>
      <c r="B945" s="6" t="s">
        <v>1027</v>
      </c>
    </row>
    <row r="946" spans="1:2" x14ac:dyDescent="0.25">
      <c r="A946" s="3" t="s">
        <v>945</v>
      </c>
      <c r="B946" s="13" t="s">
        <v>542</v>
      </c>
    </row>
    <row r="947" spans="1:2" x14ac:dyDescent="0.25">
      <c r="A947" s="4" t="s">
        <v>945</v>
      </c>
      <c r="B947" s="6" t="s">
        <v>542</v>
      </c>
    </row>
    <row r="948" spans="1:2" x14ac:dyDescent="0.25">
      <c r="A948" s="3" t="s">
        <v>945</v>
      </c>
      <c r="B948" s="13" t="s">
        <v>1027</v>
      </c>
    </row>
    <row r="949" spans="1:2" x14ac:dyDescent="0.25">
      <c r="A949" s="4" t="s">
        <v>945</v>
      </c>
      <c r="B949" s="6" t="s">
        <v>1027</v>
      </c>
    </row>
    <row r="950" spans="1:2" x14ac:dyDescent="0.25">
      <c r="A950" s="3" t="s">
        <v>945</v>
      </c>
      <c r="B950" s="13" t="s">
        <v>1027</v>
      </c>
    </row>
    <row r="951" spans="1:2" x14ac:dyDescent="0.25">
      <c r="A951" s="4" t="s">
        <v>945</v>
      </c>
      <c r="B951" s="6" t="s">
        <v>1027</v>
      </c>
    </row>
    <row r="952" spans="1:2" x14ac:dyDescent="0.25">
      <c r="A952" s="3" t="s">
        <v>945</v>
      </c>
      <c r="B952" s="13" t="s">
        <v>1027</v>
      </c>
    </row>
    <row r="953" spans="1:2" x14ac:dyDescent="0.25">
      <c r="A953" s="4" t="s">
        <v>945</v>
      </c>
      <c r="B953" s="6" t="s">
        <v>1027</v>
      </c>
    </row>
    <row r="954" spans="1:2" x14ac:dyDescent="0.25">
      <c r="A954" s="3" t="s">
        <v>945</v>
      </c>
      <c r="B954" s="13" t="s">
        <v>1027</v>
      </c>
    </row>
    <row r="955" spans="1:2" x14ac:dyDescent="0.25">
      <c r="A955" s="4" t="s">
        <v>945</v>
      </c>
      <c r="B955" s="6" t="s">
        <v>1027</v>
      </c>
    </row>
    <row r="956" spans="1:2" x14ac:dyDescent="0.25">
      <c r="A956" s="3" t="s">
        <v>945</v>
      </c>
      <c r="B956" s="13" t="s">
        <v>1027</v>
      </c>
    </row>
    <row r="957" spans="1:2" x14ac:dyDescent="0.25">
      <c r="A957" s="4" t="s">
        <v>945</v>
      </c>
      <c r="B957" s="6" t="s">
        <v>1027</v>
      </c>
    </row>
    <row r="958" spans="1:2" x14ac:dyDescent="0.25">
      <c r="A958" s="3" t="s">
        <v>945</v>
      </c>
      <c r="B958" s="13" t="s">
        <v>1027</v>
      </c>
    </row>
    <row r="959" spans="1:2" x14ac:dyDescent="0.25">
      <c r="A959" s="4" t="s">
        <v>945</v>
      </c>
      <c r="B959" s="6" t="s">
        <v>1027</v>
      </c>
    </row>
    <row r="960" spans="1:2" x14ac:dyDescent="0.25">
      <c r="A960" s="3" t="s">
        <v>945</v>
      </c>
      <c r="B960" s="13" t="s">
        <v>1027</v>
      </c>
    </row>
    <row r="961" spans="1:2" x14ac:dyDescent="0.25">
      <c r="A961" s="4" t="s">
        <v>945</v>
      </c>
      <c r="B961" s="6" t="s">
        <v>1027</v>
      </c>
    </row>
    <row r="962" spans="1:2" x14ac:dyDescent="0.25">
      <c r="A962" s="3" t="s">
        <v>945</v>
      </c>
      <c r="B962" s="13" t="s">
        <v>1027</v>
      </c>
    </row>
    <row r="963" spans="1:2" x14ac:dyDescent="0.25">
      <c r="A963" s="4" t="s">
        <v>945</v>
      </c>
      <c r="B963" s="6" t="s">
        <v>1027</v>
      </c>
    </row>
    <row r="964" spans="1:2" x14ac:dyDescent="0.25">
      <c r="A964" s="3" t="s">
        <v>950</v>
      </c>
      <c r="B964" s="13" t="s">
        <v>542</v>
      </c>
    </row>
    <row r="965" spans="1:2" x14ac:dyDescent="0.25">
      <c r="A965" s="4" t="s">
        <v>954</v>
      </c>
      <c r="B965" s="6" t="s">
        <v>542</v>
      </c>
    </row>
    <row r="966" spans="1:2" x14ac:dyDescent="0.25">
      <c r="A966" s="3" t="s">
        <v>954</v>
      </c>
      <c r="B966" s="13" t="s">
        <v>542</v>
      </c>
    </row>
    <row r="967" spans="1:2" x14ac:dyDescent="0.25">
      <c r="A967" s="4" t="s">
        <v>954</v>
      </c>
      <c r="B967" s="6" t="s">
        <v>542</v>
      </c>
    </row>
    <row r="968" spans="1:2" x14ac:dyDescent="0.25">
      <c r="A968" s="3" t="s">
        <v>954</v>
      </c>
      <c r="B968" s="13" t="s">
        <v>542</v>
      </c>
    </row>
    <row r="969" spans="1:2" x14ac:dyDescent="0.25">
      <c r="A969" s="4" t="s">
        <v>954</v>
      </c>
      <c r="B969" s="6" t="s">
        <v>542</v>
      </c>
    </row>
    <row r="970" spans="1:2" x14ac:dyDescent="0.25">
      <c r="A970" s="3" t="s">
        <v>954</v>
      </c>
      <c r="B970" s="13" t="s">
        <v>542</v>
      </c>
    </row>
    <row r="971" spans="1:2" x14ac:dyDescent="0.25">
      <c r="A971" s="4" t="s">
        <v>954</v>
      </c>
      <c r="B971" s="6" t="s">
        <v>1027</v>
      </c>
    </row>
    <row r="972" spans="1:2" x14ac:dyDescent="0.25">
      <c r="A972" s="3" t="s">
        <v>954</v>
      </c>
      <c r="B972" s="13" t="s">
        <v>1027</v>
      </c>
    </row>
    <row r="973" spans="1:2" x14ac:dyDescent="0.25">
      <c r="A973" s="4" t="s">
        <v>2847</v>
      </c>
      <c r="B973" s="6" t="s">
        <v>1027</v>
      </c>
    </row>
    <row r="974" spans="1:2" x14ac:dyDescent="0.25">
      <c r="A974" s="3" t="s">
        <v>2847</v>
      </c>
      <c r="B974" s="13" t="s">
        <v>1027</v>
      </c>
    </row>
    <row r="975" spans="1:2" x14ac:dyDescent="0.25">
      <c r="A975" s="4" t="s">
        <v>2847</v>
      </c>
      <c r="B975" s="6" t="s">
        <v>1027</v>
      </c>
    </row>
    <row r="976" spans="1:2" x14ac:dyDescent="0.25">
      <c r="A976" s="3" t="s">
        <v>508</v>
      </c>
      <c r="B976" s="13" t="s">
        <v>13</v>
      </c>
    </row>
    <row r="977" spans="1:2" x14ac:dyDescent="0.25">
      <c r="A977" s="4" t="s">
        <v>319</v>
      </c>
      <c r="B977" s="6" t="s">
        <v>13</v>
      </c>
    </row>
    <row r="978" spans="1:2" x14ac:dyDescent="0.25">
      <c r="A978" s="3" t="s">
        <v>744</v>
      </c>
      <c r="B978" s="13" t="s">
        <v>542</v>
      </c>
    </row>
    <row r="979" spans="1:2" x14ac:dyDescent="0.25">
      <c r="A979" s="4" t="s">
        <v>747</v>
      </c>
      <c r="B979" s="6" t="s">
        <v>542</v>
      </c>
    </row>
    <row r="980" spans="1:2" x14ac:dyDescent="0.25">
      <c r="A980" s="3" t="s">
        <v>747</v>
      </c>
      <c r="B980" s="13" t="s">
        <v>542</v>
      </c>
    </row>
    <row r="981" spans="1:2" x14ac:dyDescent="0.25">
      <c r="A981" s="4" t="s">
        <v>2858</v>
      </c>
      <c r="B981" s="6" t="s">
        <v>1027</v>
      </c>
    </row>
    <row r="982" spans="1:2" x14ac:dyDescent="0.25">
      <c r="A982" s="3" t="s">
        <v>2858</v>
      </c>
      <c r="B982" s="13" t="s">
        <v>1027</v>
      </c>
    </row>
    <row r="983" spans="1:2" x14ac:dyDescent="0.25">
      <c r="A983" s="4" t="s">
        <v>1923</v>
      </c>
      <c r="B983" s="6" t="s">
        <v>1027</v>
      </c>
    </row>
    <row r="984" spans="1:2" x14ac:dyDescent="0.25">
      <c r="A984" s="3" t="s">
        <v>1923</v>
      </c>
      <c r="B984" s="13" t="s">
        <v>1027</v>
      </c>
    </row>
    <row r="985" spans="1:2" x14ac:dyDescent="0.25">
      <c r="A985" s="4" t="s">
        <v>1932</v>
      </c>
      <c r="B985" s="6" t="s">
        <v>1027</v>
      </c>
    </row>
    <row r="986" spans="1:2" x14ac:dyDescent="0.25">
      <c r="A986" s="3" t="s">
        <v>1932</v>
      </c>
      <c r="B986" s="13" t="s">
        <v>1027</v>
      </c>
    </row>
    <row r="987" spans="1:2" x14ac:dyDescent="0.25">
      <c r="A987" s="4" t="s">
        <v>1932</v>
      </c>
      <c r="B987" s="6" t="s">
        <v>1027</v>
      </c>
    </row>
    <row r="988" spans="1:2" x14ac:dyDescent="0.25">
      <c r="A988" s="3" t="s">
        <v>1932</v>
      </c>
      <c r="B988" s="13" t="s">
        <v>1027</v>
      </c>
    </row>
    <row r="989" spans="1:2" x14ac:dyDescent="0.25">
      <c r="A989" s="4" t="s">
        <v>1932</v>
      </c>
      <c r="B989" s="6" t="s">
        <v>1027</v>
      </c>
    </row>
    <row r="990" spans="1:2" x14ac:dyDescent="0.25">
      <c r="A990" s="3" t="s">
        <v>1932</v>
      </c>
      <c r="B990" s="13" t="s">
        <v>1027</v>
      </c>
    </row>
    <row r="991" spans="1:2" x14ac:dyDescent="0.25">
      <c r="A991" s="4" t="s">
        <v>1932</v>
      </c>
      <c r="B991" s="6" t="s">
        <v>1027</v>
      </c>
    </row>
    <row r="992" spans="1:2" x14ac:dyDescent="0.25">
      <c r="A992" s="3" t="s">
        <v>1932</v>
      </c>
      <c r="B992" s="13" t="s">
        <v>1027</v>
      </c>
    </row>
    <row r="993" spans="1:2" x14ac:dyDescent="0.25">
      <c r="A993" s="4" t="s">
        <v>1932</v>
      </c>
      <c r="B993" s="6" t="s">
        <v>1027</v>
      </c>
    </row>
    <row r="994" spans="1:2" x14ac:dyDescent="0.25">
      <c r="A994" s="3" t="s">
        <v>512</v>
      </c>
      <c r="B994" s="13" t="s">
        <v>13</v>
      </c>
    </row>
    <row r="995" spans="1:2" x14ac:dyDescent="0.25">
      <c r="A995" s="4" t="s">
        <v>512</v>
      </c>
      <c r="B995" s="6" t="s">
        <v>1027</v>
      </c>
    </row>
    <row r="996" spans="1:2" x14ac:dyDescent="0.25">
      <c r="A996" s="3" t="s">
        <v>512</v>
      </c>
      <c r="B996" s="13" t="s">
        <v>1027</v>
      </c>
    </row>
    <row r="997" spans="1:2" x14ac:dyDescent="0.25">
      <c r="A997" s="4" t="s">
        <v>512</v>
      </c>
      <c r="B997" s="6" t="s">
        <v>1027</v>
      </c>
    </row>
    <row r="998" spans="1:2" x14ac:dyDescent="0.25">
      <c r="A998" s="3" t="s">
        <v>512</v>
      </c>
      <c r="B998" s="13" t="s">
        <v>1027</v>
      </c>
    </row>
    <row r="999" spans="1:2" x14ac:dyDescent="0.25">
      <c r="A999" s="4" t="s">
        <v>512</v>
      </c>
      <c r="B999" s="6" t="s">
        <v>1027</v>
      </c>
    </row>
    <row r="1000" spans="1:2" x14ac:dyDescent="0.25">
      <c r="A1000" s="3" t="s">
        <v>512</v>
      </c>
      <c r="B1000" s="13" t="s">
        <v>1027</v>
      </c>
    </row>
    <row r="1001" spans="1:2" x14ac:dyDescent="0.25">
      <c r="A1001" s="4" t="s">
        <v>512</v>
      </c>
      <c r="B1001" s="6" t="s">
        <v>1027</v>
      </c>
    </row>
    <row r="1002" spans="1:2" x14ac:dyDescent="0.25">
      <c r="A1002" s="3" t="s">
        <v>512</v>
      </c>
      <c r="B1002" s="13" t="s">
        <v>1027</v>
      </c>
    </row>
    <row r="1003" spans="1:2" x14ac:dyDescent="0.25">
      <c r="A1003" s="4" t="s">
        <v>512</v>
      </c>
      <c r="B1003" s="6" t="s">
        <v>1027</v>
      </c>
    </row>
    <row r="1004" spans="1:2" x14ac:dyDescent="0.25">
      <c r="A1004" s="3" t="s">
        <v>512</v>
      </c>
      <c r="B1004" s="13" t="s">
        <v>1027</v>
      </c>
    </row>
    <row r="1005" spans="1:2" x14ac:dyDescent="0.25">
      <c r="A1005" s="4" t="s">
        <v>324</v>
      </c>
      <c r="B1005" s="6" t="s">
        <v>13</v>
      </c>
    </row>
    <row r="1006" spans="1:2" x14ac:dyDescent="0.25">
      <c r="A1006" s="3" t="s">
        <v>324</v>
      </c>
      <c r="B1006" s="13" t="s">
        <v>13</v>
      </c>
    </row>
    <row r="1007" spans="1:2" x14ac:dyDescent="0.25">
      <c r="A1007" s="4" t="s">
        <v>324</v>
      </c>
      <c r="B1007" s="6" t="s">
        <v>542</v>
      </c>
    </row>
    <row r="1008" spans="1:2" x14ac:dyDescent="0.25">
      <c r="A1008" s="3" t="s">
        <v>324</v>
      </c>
      <c r="B1008" s="13" t="s">
        <v>542</v>
      </c>
    </row>
    <row r="1009" spans="1:2" x14ac:dyDescent="0.25">
      <c r="A1009" s="4" t="s">
        <v>324</v>
      </c>
      <c r="B1009" s="6" t="s">
        <v>1027</v>
      </c>
    </row>
    <row r="1010" spans="1:2" x14ac:dyDescent="0.25">
      <c r="A1010" s="3" t="s">
        <v>324</v>
      </c>
      <c r="B1010" s="13" t="s">
        <v>1027</v>
      </c>
    </row>
    <row r="1011" spans="1:2" x14ac:dyDescent="0.25">
      <c r="A1011" s="4" t="s">
        <v>324</v>
      </c>
      <c r="B1011" s="6" t="s">
        <v>1027</v>
      </c>
    </row>
    <row r="1012" spans="1:2" x14ac:dyDescent="0.25">
      <c r="A1012" s="3" t="s">
        <v>324</v>
      </c>
      <c r="B1012" s="13" t="s">
        <v>1027</v>
      </c>
    </row>
    <row r="1013" spans="1:2" x14ac:dyDescent="0.25">
      <c r="A1013" s="4" t="s">
        <v>324</v>
      </c>
      <c r="B1013" s="6" t="s">
        <v>1027</v>
      </c>
    </row>
    <row r="1014" spans="1:2" x14ac:dyDescent="0.25">
      <c r="A1014" s="3" t="s">
        <v>324</v>
      </c>
      <c r="B1014" s="13" t="s">
        <v>1027</v>
      </c>
    </row>
    <row r="1015" spans="1:2" x14ac:dyDescent="0.25">
      <c r="A1015" s="4" t="s">
        <v>324</v>
      </c>
      <c r="B1015" s="6" t="s">
        <v>1027</v>
      </c>
    </row>
    <row r="1016" spans="1:2" x14ac:dyDescent="0.25">
      <c r="A1016" s="3" t="s">
        <v>324</v>
      </c>
      <c r="B1016" s="13" t="s">
        <v>1027</v>
      </c>
    </row>
    <row r="1017" spans="1:2" x14ac:dyDescent="0.25">
      <c r="A1017" s="4" t="s">
        <v>324</v>
      </c>
      <c r="B1017" s="6" t="s">
        <v>1027</v>
      </c>
    </row>
    <row r="1018" spans="1:2" x14ac:dyDescent="0.25">
      <c r="A1018" s="3" t="s">
        <v>324</v>
      </c>
      <c r="B1018" s="13" t="s">
        <v>1027</v>
      </c>
    </row>
    <row r="1019" spans="1:2" x14ac:dyDescent="0.25">
      <c r="A1019" s="4" t="s">
        <v>324</v>
      </c>
      <c r="B1019" s="6" t="s">
        <v>1027</v>
      </c>
    </row>
    <row r="1020" spans="1:2" x14ac:dyDescent="0.25">
      <c r="A1020" s="3" t="s">
        <v>324</v>
      </c>
      <c r="B1020" s="13" t="s">
        <v>1027</v>
      </c>
    </row>
    <row r="1021" spans="1:2" x14ac:dyDescent="0.25">
      <c r="A1021" s="4" t="s">
        <v>324</v>
      </c>
      <c r="B1021" s="6" t="s">
        <v>1027</v>
      </c>
    </row>
    <row r="1022" spans="1:2" x14ac:dyDescent="0.25">
      <c r="A1022" s="3" t="s">
        <v>324</v>
      </c>
      <c r="B1022" s="13" t="s">
        <v>1027</v>
      </c>
    </row>
    <row r="1023" spans="1:2" x14ac:dyDescent="0.25">
      <c r="A1023" s="4" t="s">
        <v>962</v>
      </c>
      <c r="B1023" s="6" t="s">
        <v>542</v>
      </c>
    </row>
    <row r="1024" spans="1:2" x14ac:dyDescent="0.25">
      <c r="A1024" s="3" t="s">
        <v>965</v>
      </c>
      <c r="B1024" s="13" t="s">
        <v>542</v>
      </c>
    </row>
    <row r="1025" spans="1:2" x14ac:dyDescent="0.25">
      <c r="A1025" s="4" t="s">
        <v>760</v>
      </c>
      <c r="B1025" s="6" t="s">
        <v>542</v>
      </c>
    </row>
    <row r="1026" spans="1:2" x14ac:dyDescent="0.25">
      <c r="A1026" s="3" t="s">
        <v>760</v>
      </c>
      <c r="B1026" s="13" t="s">
        <v>1027</v>
      </c>
    </row>
    <row r="1027" spans="1:2" x14ac:dyDescent="0.25">
      <c r="A1027" s="4" t="s">
        <v>760</v>
      </c>
      <c r="B1027" s="6" t="s">
        <v>1027</v>
      </c>
    </row>
    <row r="1028" spans="1:2" x14ac:dyDescent="0.25">
      <c r="A1028" s="3" t="s">
        <v>760</v>
      </c>
      <c r="B1028" s="13" t="s">
        <v>1027</v>
      </c>
    </row>
    <row r="1029" spans="1:2" x14ac:dyDescent="0.25">
      <c r="A1029" s="4" t="s">
        <v>760</v>
      </c>
      <c r="B1029" s="6" t="s">
        <v>1027</v>
      </c>
    </row>
    <row r="1030" spans="1:2" x14ac:dyDescent="0.25">
      <c r="A1030" s="3" t="s">
        <v>760</v>
      </c>
      <c r="B1030" s="13" t="s">
        <v>1027</v>
      </c>
    </row>
    <row r="1031" spans="1:2" x14ac:dyDescent="0.25">
      <c r="A1031" s="4" t="s">
        <v>760</v>
      </c>
      <c r="B1031" s="6" t="s">
        <v>1027</v>
      </c>
    </row>
    <row r="1032" spans="1:2" x14ac:dyDescent="0.25">
      <c r="A1032" s="3" t="s">
        <v>765</v>
      </c>
      <c r="B1032" s="13" t="s">
        <v>542</v>
      </c>
    </row>
    <row r="1033" spans="1:2" x14ac:dyDescent="0.25">
      <c r="A1033" s="4" t="s">
        <v>765</v>
      </c>
      <c r="B1033" s="6" t="s">
        <v>542</v>
      </c>
    </row>
    <row r="1034" spans="1:2" x14ac:dyDescent="0.25">
      <c r="A1034" s="3" t="s">
        <v>968</v>
      </c>
      <c r="B1034" s="13" t="s">
        <v>542</v>
      </c>
    </row>
    <row r="1035" spans="1:2" x14ac:dyDescent="0.25">
      <c r="A1035" s="4" t="s">
        <v>968</v>
      </c>
      <c r="B1035" s="6" t="s">
        <v>542</v>
      </c>
    </row>
    <row r="1036" spans="1:2" x14ac:dyDescent="0.25">
      <c r="A1036" s="3" t="s">
        <v>1994</v>
      </c>
      <c r="B1036" s="13" t="s">
        <v>1027</v>
      </c>
    </row>
    <row r="1037" spans="1:2" x14ac:dyDescent="0.25">
      <c r="A1037" s="4" t="s">
        <v>1994</v>
      </c>
      <c r="B1037" s="6" t="s">
        <v>1027</v>
      </c>
    </row>
    <row r="1038" spans="1:2" x14ac:dyDescent="0.25">
      <c r="A1038" s="3" t="s">
        <v>974</v>
      </c>
      <c r="B1038" s="13" t="s">
        <v>542</v>
      </c>
    </row>
    <row r="1039" spans="1:2" x14ac:dyDescent="0.25">
      <c r="A1039" s="4" t="s">
        <v>974</v>
      </c>
      <c r="B1039" s="6" t="s">
        <v>1027</v>
      </c>
    </row>
    <row r="1040" spans="1:2" x14ac:dyDescent="0.25">
      <c r="A1040" s="3" t="s">
        <v>974</v>
      </c>
      <c r="B1040" s="13" t="s">
        <v>1027</v>
      </c>
    </row>
    <row r="1041" spans="1:2" x14ac:dyDescent="0.25">
      <c r="A1041" s="4" t="s">
        <v>974</v>
      </c>
      <c r="B1041" s="6" t="s">
        <v>1027</v>
      </c>
    </row>
    <row r="1042" spans="1:2" x14ac:dyDescent="0.25">
      <c r="A1042" s="3" t="s">
        <v>770</v>
      </c>
      <c r="B1042" s="13" t="s">
        <v>542</v>
      </c>
    </row>
    <row r="1043" spans="1:2" x14ac:dyDescent="0.25">
      <c r="A1043" s="4" t="s">
        <v>770</v>
      </c>
      <c r="B1043" s="6" t="s">
        <v>542</v>
      </c>
    </row>
    <row r="1044" spans="1:2" x14ac:dyDescent="0.25">
      <c r="A1044" s="3" t="s">
        <v>979</v>
      </c>
      <c r="B1044" s="13" t="s">
        <v>542</v>
      </c>
    </row>
    <row r="1045" spans="1:2" x14ac:dyDescent="0.25">
      <c r="A1045" s="4" t="s">
        <v>979</v>
      </c>
      <c r="B1045" s="6" t="s">
        <v>542</v>
      </c>
    </row>
    <row r="1046" spans="1:2" x14ac:dyDescent="0.25">
      <c r="A1046" s="3" t="s">
        <v>979</v>
      </c>
      <c r="B1046" s="13" t="s">
        <v>1027</v>
      </c>
    </row>
    <row r="1047" spans="1:2" x14ac:dyDescent="0.25">
      <c r="A1047" s="4" t="s">
        <v>979</v>
      </c>
      <c r="B1047" s="6" t="s">
        <v>1027</v>
      </c>
    </row>
    <row r="1048" spans="1:2" x14ac:dyDescent="0.25">
      <c r="A1048" s="3" t="s">
        <v>979</v>
      </c>
      <c r="B1048" s="13" t="s">
        <v>1027</v>
      </c>
    </row>
    <row r="1049" spans="1:2" x14ac:dyDescent="0.25">
      <c r="A1049" s="4" t="s">
        <v>979</v>
      </c>
      <c r="B1049" s="6" t="s">
        <v>1027</v>
      </c>
    </row>
    <row r="1050" spans="1:2" x14ac:dyDescent="0.25">
      <c r="A1050" s="3" t="s">
        <v>979</v>
      </c>
      <c r="B1050" s="13" t="s">
        <v>1027</v>
      </c>
    </row>
    <row r="1051" spans="1:2" x14ac:dyDescent="0.25">
      <c r="A1051" s="4" t="s">
        <v>979</v>
      </c>
      <c r="B1051" s="6" t="s">
        <v>1027</v>
      </c>
    </row>
    <row r="1052" spans="1:2" x14ac:dyDescent="0.25">
      <c r="A1052" s="3" t="s">
        <v>979</v>
      </c>
      <c r="B1052" s="13" t="s">
        <v>1027</v>
      </c>
    </row>
    <row r="1053" spans="1:2" x14ac:dyDescent="0.25">
      <c r="A1053" s="4" t="s">
        <v>2910</v>
      </c>
      <c r="B1053" s="6" t="s">
        <v>1027</v>
      </c>
    </row>
    <row r="1054" spans="1:2" x14ac:dyDescent="0.25">
      <c r="A1054" s="3" t="s">
        <v>2910</v>
      </c>
      <c r="B1054" s="13" t="s">
        <v>1027</v>
      </c>
    </row>
    <row r="1055" spans="1:2" x14ac:dyDescent="0.25">
      <c r="A1055" s="4" t="s">
        <v>985</v>
      </c>
      <c r="B1055" s="6" t="s">
        <v>542</v>
      </c>
    </row>
    <row r="1056" spans="1:2" x14ac:dyDescent="0.25">
      <c r="A1056" s="3" t="s">
        <v>985</v>
      </c>
      <c r="B1056" s="13" t="s">
        <v>1027</v>
      </c>
    </row>
    <row r="1057" spans="1:2" x14ac:dyDescent="0.25">
      <c r="A1057" s="4" t="s">
        <v>985</v>
      </c>
      <c r="B1057" s="6" t="s">
        <v>1027</v>
      </c>
    </row>
    <row r="1058" spans="1:2" x14ac:dyDescent="0.25">
      <c r="A1058" s="3" t="s">
        <v>985</v>
      </c>
      <c r="B1058" s="13" t="s">
        <v>1027</v>
      </c>
    </row>
    <row r="1059" spans="1:2" x14ac:dyDescent="0.25">
      <c r="A1059" s="4" t="s">
        <v>985</v>
      </c>
      <c r="B1059" s="6" t="s">
        <v>1027</v>
      </c>
    </row>
    <row r="1060" spans="1:2" x14ac:dyDescent="0.25">
      <c r="A1060" s="3" t="s">
        <v>985</v>
      </c>
      <c r="B1060" s="13" t="s">
        <v>1027</v>
      </c>
    </row>
    <row r="1061" spans="1:2" x14ac:dyDescent="0.25">
      <c r="A1061" s="4" t="s">
        <v>985</v>
      </c>
      <c r="B1061" s="6" t="s">
        <v>1027</v>
      </c>
    </row>
    <row r="1062" spans="1:2" x14ac:dyDescent="0.25">
      <c r="A1062" s="3" t="s">
        <v>2928</v>
      </c>
      <c r="B1062" s="13" t="s">
        <v>1027</v>
      </c>
    </row>
    <row r="1063" spans="1:2" x14ac:dyDescent="0.25">
      <c r="A1063" s="4" t="s">
        <v>2928</v>
      </c>
      <c r="B1063" s="6" t="s">
        <v>1027</v>
      </c>
    </row>
    <row r="1064" spans="1:2" x14ac:dyDescent="0.25">
      <c r="A1064" s="3" t="s">
        <v>2002</v>
      </c>
      <c r="B1064" s="13" t="s">
        <v>1027</v>
      </c>
    </row>
    <row r="1065" spans="1:2" x14ac:dyDescent="0.25">
      <c r="A1065" s="4" t="s">
        <v>990</v>
      </c>
      <c r="B1065" s="6" t="s">
        <v>542</v>
      </c>
    </row>
    <row r="1066" spans="1:2" x14ac:dyDescent="0.25">
      <c r="A1066" s="3" t="s">
        <v>990</v>
      </c>
      <c r="B1066" s="13" t="s">
        <v>542</v>
      </c>
    </row>
    <row r="1067" spans="1:2" x14ac:dyDescent="0.25">
      <c r="A1067" s="4" t="s">
        <v>996</v>
      </c>
      <c r="B1067" s="6" t="s">
        <v>542</v>
      </c>
    </row>
    <row r="1068" spans="1:2" x14ac:dyDescent="0.25">
      <c r="A1068" s="3" t="s">
        <v>1001</v>
      </c>
      <c r="B1068" s="13" t="s">
        <v>542</v>
      </c>
    </row>
    <row r="1069" spans="1:2" x14ac:dyDescent="0.25">
      <c r="A1069" s="4" t="s">
        <v>1004</v>
      </c>
      <c r="B1069" s="6" t="s">
        <v>542</v>
      </c>
    </row>
    <row r="1070" spans="1:2" x14ac:dyDescent="0.25">
      <c r="A1070" s="3" t="s">
        <v>1004</v>
      </c>
      <c r="B1070" s="13" t="s">
        <v>542</v>
      </c>
    </row>
    <row r="1071" spans="1:2" x14ac:dyDescent="0.25">
      <c r="A1071" s="4" t="s">
        <v>779</v>
      </c>
      <c r="B1071" s="6" t="s">
        <v>542</v>
      </c>
    </row>
    <row r="1072" spans="1:2" x14ac:dyDescent="0.25">
      <c r="A1072" s="3" t="s">
        <v>779</v>
      </c>
      <c r="B1072" s="13" t="s">
        <v>542</v>
      </c>
    </row>
    <row r="1073" spans="1:2" x14ac:dyDescent="0.25">
      <c r="A1073" s="4" t="s">
        <v>779</v>
      </c>
      <c r="B1073" s="6" t="s">
        <v>542</v>
      </c>
    </row>
    <row r="1074" spans="1:2" x14ac:dyDescent="0.25">
      <c r="A1074" s="3" t="s">
        <v>779</v>
      </c>
      <c r="B1074" s="13" t="s">
        <v>542</v>
      </c>
    </row>
    <row r="1075" spans="1:2" x14ac:dyDescent="0.25">
      <c r="A1075" s="4" t="s">
        <v>779</v>
      </c>
      <c r="B1075" s="6" t="s">
        <v>542</v>
      </c>
    </row>
    <row r="1076" spans="1:2" x14ac:dyDescent="0.25">
      <c r="A1076" s="3" t="s">
        <v>779</v>
      </c>
      <c r="B1076" s="13" t="s">
        <v>1027</v>
      </c>
    </row>
    <row r="1077" spans="1:2" x14ac:dyDescent="0.25">
      <c r="A1077" s="4" t="s">
        <v>779</v>
      </c>
      <c r="B1077" s="6" t="s">
        <v>1027</v>
      </c>
    </row>
    <row r="1078" spans="1:2" x14ac:dyDescent="0.25">
      <c r="A1078" s="3" t="s">
        <v>2934</v>
      </c>
      <c r="B1078" s="13" t="s">
        <v>1027</v>
      </c>
    </row>
    <row r="1079" spans="1:2" x14ac:dyDescent="0.25">
      <c r="A1079" s="4" t="s">
        <v>2934</v>
      </c>
      <c r="B1079" s="6" t="s">
        <v>1027</v>
      </c>
    </row>
    <row r="1080" spans="1:2" x14ac:dyDescent="0.25">
      <c r="A1080" s="3" t="s">
        <v>2942</v>
      </c>
      <c r="B1080" s="13" t="s">
        <v>1027</v>
      </c>
    </row>
    <row r="1081" spans="1:2" x14ac:dyDescent="0.25">
      <c r="A1081" s="4" t="s">
        <v>2942</v>
      </c>
      <c r="B1081" s="6" t="s">
        <v>1027</v>
      </c>
    </row>
    <row r="1082" spans="1:2" x14ac:dyDescent="0.25">
      <c r="A1082" s="3" t="s">
        <v>2942</v>
      </c>
      <c r="B1082" s="13" t="s">
        <v>1027</v>
      </c>
    </row>
    <row r="1083" spans="1:2" x14ac:dyDescent="0.25">
      <c r="A1083" s="4" t="s">
        <v>2942</v>
      </c>
      <c r="B1083" s="6" t="s">
        <v>1027</v>
      </c>
    </row>
    <row r="1084" spans="1:2" x14ac:dyDescent="0.25">
      <c r="A1084" s="3" t="s">
        <v>2942</v>
      </c>
      <c r="B1084" s="13" t="s">
        <v>1027</v>
      </c>
    </row>
    <row r="1085" spans="1:2" x14ac:dyDescent="0.25">
      <c r="A1085" s="4" t="s">
        <v>793</v>
      </c>
      <c r="B1085" s="6" t="s">
        <v>542</v>
      </c>
    </row>
    <row r="1086" spans="1:2" x14ac:dyDescent="0.25">
      <c r="A1086" s="3" t="s">
        <v>793</v>
      </c>
      <c r="B1086" s="13" t="s">
        <v>542</v>
      </c>
    </row>
    <row r="1087" spans="1:2" x14ac:dyDescent="0.25">
      <c r="A1087" s="4" t="s">
        <v>793</v>
      </c>
      <c r="B1087" s="6" t="s">
        <v>542</v>
      </c>
    </row>
    <row r="1088" spans="1:2" x14ac:dyDescent="0.25">
      <c r="A1088" s="3" t="s">
        <v>793</v>
      </c>
      <c r="B1088" s="13" t="s">
        <v>542</v>
      </c>
    </row>
    <row r="1089" spans="1:2" x14ac:dyDescent="0.25">
      <c r="A1089" s="4" t="s">
        <v>793</v>
      </c>
      <c r="B1089" s="6" t="s">
        <v>542</v>
      </c>
    </row>
    <row r="1090" spans="1:2" x14ac:dyDescent="0.25">
      <c r="A1090" s="3" t="s">
        <v>793</v>
      </c>
      <c r="B1090" s="13" t="s">
        <v>542</v>
      </c>
    </row>
    <row r="1091" spans="1:2" x14ac:dyDescent="0.25">
      <c r="A1091" s="4" t="s">
        <v>800</v>
      </c>
      <c r="B1091" s="6" t="s">
        <v>542</v>
      </c>
    </row>
    <row r="1092" spans="1:2" x14ac:dyDescent="0.25">
      <c r="A1092" s="3" t="s">
        <v>2949</v>
      </c>
      <c r="B1092" s="13" t="s">
        <v>1027</v>
      </c>
    </row>
    <row r="1093" spans="1:2" x14ac:dyDescent="0.25">
      <c r="A1093" s="4" t="s">
        <v>2954</v>
      </c>
      <c r="B1093" s="6" t="s">
        <v>1027</v>
      </c>
    </row>
    <row r="1094" spans="1:2" x14ac:dyDescent="0.25">
      <c r="A1094" s="3" t="s">
        <v>2954</v>
      </c>
      <c r="B1094" s="13" t="s">
        <v>1027</v>
      </c>
    </row>
    <row r="1095" spans="1:2" x14ac:dyDescent="0.25">
      <c r="A1095" s="4" t="s">
        <v>2954</v>
      </c>
      <c r="B1095" s="6" t="s">
        <v>1027</v>
      </c>
    </row>
    <row r="1096" spans="1:2" x14ac:dyDescent="0.25">
      <c r="A1096" s="3" t="s">
        <v>2954</v>
      </c>
      <c r="B1096" s="13" t="s">
        <v>1027</v>
      </c>
    </row>
    <row r="1097" spans="1:2" x14ac:dyDescent="0.25">
      <c r="A1097" s="4" t="s">
        <v>2965</v>
      </c>
      <c r="B1097" s="6" t="s">
        <v>1027</v>
      </c>
    </row>
    <row r="1098" spans="1:2" x14ac:dyDescent="0.25">
      <c r="A1098" s="3" t="s">
        <v>804</v>
      </c>
      <c r="B1098" s="13" t="s">
        <v>542</v>
      </c>
    </row>
    <row r="1099" spans="1:2" x14ac:dyDescent="0.25">
      <c r="A1099" s="4" t="s">
        <v>2015</v>
      </c>
      <c r="B1099" s="6" t="s">
        <v>1027</v>
      </c>
    </row>
    <row r="1100" spans="1:2" x14ac:dyDescent="0.25">
      <c r="A1100" s="3" t="s">
        <v>2970</v>
      </c>
      <c r="B1100" s="13" t="s">
        <v>1027</v>
      </c>
    </row>
    <row r="1101" spans="1:2" x14ac:dyDescent="0.25">
      <c r="A1101" s="4" t="s">
        <v>2970</v>
      </c>
      <c r="B1101" s="6" t="s">
        <v>1027</v>
      </c>
    </row>
    <row r="1102" spans="1:2" x14ac:dyDescent="0.25">
      <c r="A1102" s="3" t="s">
        <v>2970</v>
      </c>
      <c r="B1102" s="13" t="s">
        <v>1027</v>
      </c>
    </row>
    <row r="1103" spans="1:2" x14ac:dyDescent="0.25">
      <c r="A1103" s="4" t="s">
        <v>2970</v>
      </c>
      <c r="B1103" s="6" t="s">
        <v>1027</v>
      </c>
    </row>
    <row r="1104" spans="1:2" x14ac:dyDescent="0.25">
      <c r="A1104" s="3" t="s">
        <v>2970</v>
      </c>
      <c r="B1104" s="13" t="s">
        <v>1027</v>
      </c>
    </row>
    <row r="1105" spans="1:2" x14ac:dyDescent="0.25">
      <c r="A1105" s="4" t="s">
        <v>2970</v>
      </c>
      <c r="B1105" s="6" t="s">
        <v>1027</v>
      </c>
    </row>
    <row r="1106" spans="1:2" x14ac:dyDescent="0.25">
      <c r="A1106" s="3" t="s">
        <v>2970</v>
      </c>
      <c r="B1106" s="13" t="s">
        <v>1027</v>
      </c>
    </row>
    <row r="1107" spans="1:2" x14ac:dyDescent="0.25">
      <c r="A1107" s="4" t="s">
        <v>2970</v>
      </c>
      <c r="B1107" s="6" t="s">
        <v>1027</v>
      </c>
    </row>
    <row r="1108" spans="1:2" x14ac:dyDescent="0.25">
      <c r="A1108" s="3" t="s">
        <v>2970</v>
      </c>
      <c r="B1108" s="13" t="s">
        <v>1027</v>
      </c>
    </row>
    <row r="1109" spans="1:2" x14ac:dyDescent="0.25">
      <c r="A1109" s="4" t="s">
        <v>2970</v>
      </c>
      <c r="B1109" s="6" t="s">
        <v>1027</v>
      </c>
    </row>
    <row r="1110" spans="1:2" x14ac:dyDescent="0.25">
      <c r="A1110" s="3" t="s">
        <v>2970</v>
      </c>
      <c r="B1110" s="13" t="s">
        <v>1027</v>
      </c>
    </row>
    <row r="1111" spans="1:2" x14ac:dyDescent="0.25">
      <c r="A1111" s="4" t="s">
        <v>2970</v>
      </c>
      <c r="B1111" s="6" t="s">
        <v>1027</v>
      </c>
    </row>
    <row r="1112" spans="1:2" x14ac:dyDescent="0.25">
      <c r="A1112" s="3" t="s">
        <v>2970</v>
      </c>
      <c r="B1112" s="13" t="s">
        <v>1027</v>
      </c>
    </row>
    <row r="1113" spans="1:2" x14ac:dyDescent="0.25">
      <c r="A1113" s="4" t="s">
        <v>2970</v>
      </c>
      <c r="B1113" s="6" t="s">
        <v>1027</v>
      </c>
    </row>
    <row r="1114" spans="1:2" x14ac:dyDescent="0.25">
      <c r="A1114" s="3" t="s">
        <v>2970</v>
      </c>
      <c r="B1114" s="13" t="s">
        <v>1027</v>
      </c>
    </row>
    <row r="1115" spans="1:2" x14ac:dyDescent="0.25">
      <c r="A1115" s="4" t="s">
        <v>330</v>
      </c>
      <c r="B1115" s="6" t="s">
        <v>13</v>
      </c>
    </row>
    <row r="1116" spans="1:2" x14ac:dyDescent="0.25">
      <c r="A1116" s="3" t="s">
        <v>330</v>
      </c>
      <c r="B1116" s="13" t="s">
        <v>13</v>
      </c>
    </row>
    <row r="1117" spans="1:2" x14ac:dyDescent="0.25">
      <c r="A1117" s="4" t="s">
        <v>330</v>
      </c>
      <c r="B1117" s="6" t="s">
        <v>13</v>
      </c>
    </row>
    <row r="1118" spans="1:2" x14ac:dyDescent="0.25">
      <c r="A1118" s="3" t="s">
        <v>330</v>
      </c>
      <c r="B1118" s="13" t="s">
        <v>1027</v>
      </c>
    </row>
    <row r="1119" spans="1:2" x14ac:dyDescent="0.25">
      <c r="A1119" s="4" t="s">
        <v>2997</v>
      </c>
      <c r="B1119" s="6" t="s">
        <v>1027</v>
      </c>
    </row>
    <row r="1120" spans="1:2" x14ac:dyDescent="0.25">
      <c r="A1120" s="3" t="s">
        <v>809</v>
      </c>
      <c r="B1120" s="13" t="s">
        <v>542</v>
      </c>
    </row>
    <row r="1121" spans="1:2" x14ac:dyDescent="0.25">
      <c r="A1121" s="4" t="s">
        <v>2025</v>
      </c>
      <c r="B1121" s="6" t="s">
        <v>1027</v>
      </c>
    </row>
    <row r="1122" spans="1:2" x14ac:dyDescent="0.25">
      <c r="A1122" s="3" t="s">
        <v>3000</v>
      </c>
      <c r="B1122" s="13" t="s">
        <v>1027</v>
      </c>
    </row>
    <row r="1123" spans="1:2" x14ac:dyDescent="0.25">
      <c r="A1123" s="4" t="s">
        <v>3000</v>
      </c>
      <c r="B1123" s="6" t="s">
        <v>1027</v>
      </c>
    </row>
    <row r="1124" spans="1:2" x14ac:dyDescent="0.25">
      <c r="A1124" s="3" t="s">
        <v>3000</v>
      </c>
      <c r="B1124" s="13" t="s">
        <v>1027</v>
      </c>
    </row>
    <row r="1125" spans="1:2" x14ac:dyDescent="0.25">
      <c r="A1125" s="4" t="s">
        <v>3000</v>
      </c>
      <c r="B1125" s="6" t="s">
        <v>1027</v>
      </c>
    </row>
    <row r="1126" spans="1:2" x14ac:dyDescent="0.25">
      <c r="A1126" s="3" t="s">
        <v>517</v>
      </c>
      <c r="B1126" s="13" t="s">
        <v>13</v>
      </c>
    </row>
    <row r="1127" spans="1:2" x14ac:dyDescent="0.25">
      <c r="A1127" s="4" t="s">
        <v>517</v>
      </c>
      <c r="B1127" s="6" t="s">
        <v>542</v>
      </c>
    </row>
    <row r="1128" spans="1:2" x14ac:dyDescent="0.25">
      <c r="A1128" s="3" t="s">
        <v>517</v>
      </c>
      <c r="B1128" s="13" t="s">
        <v>542</v>
      </c>
    </row>
    <row r="1129" spans="1:2" x14ac:dyDescent="0.25">
      <c r="A1129" s="4" t="s">
        <v>2030</v>
      </c>
      <c r="B1129" s="6" t="s">
        <v>1027</v>
      </c>
    </row>
    <row r="1130" spans="1:2" x14ac:dyDescent="0.25">
      <c r="A1130" s="3" t="s">
        <v>2030</v>
      </c>
      <c r="B1130" s="13" t="s">
        <v>1027</v>
      </c>
    </row>
    <row r="1131" spans="1:2" x14ac:dyDescent="0.25">
      <c r="A1131" s="4" t="s">
        <v>2030</v>
      </c>
      <c r="B1131" s="6" t="s">
        <v>1027</v>
      </c>
    </row>
    <row r="1132" spans="1:2" x14ac:dyDescent="0.25">
      <c r="A1132" s="3" t="s">
        <v>1016</v>
      </c>
      <c r="B1132" s="13" t="s">
        <v>542</v>
      </c>
    </row>
    <row r="1133" spans="1:2" x14ac:dyDescent="0.25">
      <c r="A1133" s="4" t="s">
        <v>1016</v>
      </c>
      <c r="B1133" s="6" t="s">
        <v>542</v>
      </c>
    </row>
    <row r="1134" spans="1:2" x14ac:dyDescent="0.25">
      <c r="A1134" s="3" t="s">
        <v>812</v>
      </c>
      <c r="B1134" s="13" t="s">
        <v>542</v>
      </c>
    </row>
    <row r="1135" spans="1:2" x14ac:dyDescent="0.25">
      <c r="A1135" s="4" t="s">
        <v>3008</v>
      </c>
      <c r="B1135" s="6" t="s">
        <v>1027</v>
      </c>
    </row>
    <row r="1136" spans="1:2" x14ac:dyDescent="0.25">
      <c r="A1136" s="3" t="s">
        <v>3008</v>
      </c>
      <c r="B1136" s="13" t="s">
        <v>1027</v>
      </c>
    </row>
    <row r="1137" spans="1:2" x14ac:dyDescent="0.25">
      <c r="A1137" s="4" t="s">
        <v>3008</v>
      </c>
      <c r="B1137" s="6" t="s">
        <v>1027</v>
      </c>
    </row>
    <row r="1138" spans="1:2" x14ac:dyDescent="0.25">
      <c r="A1138" s="3" t="s">
        <v>2040</v>
      </c>
      <c r="B1138" s="13" t="s">
        <v>1027</v>
      </c>
    </row>
    <row r="1139" spans="1:2" x14ac:dyDescent="0.25">
      <c r="A1139" s="4" t="s">
        <v>816</v>
      </c>
      <c r="B1139" s="6" t="s">
        <v>542</v>
      </c>
    </row>
    <row r="1140" spans="1:2" x14ac:dyDescent="0.25">
      <c r="A1140" s="3" t="s">
        <v>820</v>
      </c>
      <c r="B1140" s="13" t="s">
        <v>542</v>
      </c>
    </row>
    <row r="1141" spans="1:2" x14ac:dyDescent="0.25">
      <c r="A1141" s="4" t="s">
        <v>820</v>
      </c>
      <c r="B1141" s="6" t="s">
        <v>542</v>
      </c>
    </row>
    <row r="1142" spans="1:2" x14ac:dyDescent="0.25">
      <c r="A1142" s="3" t="s">
        <v>820</v>
      </c>
      <c r="B1142" s="13" t="s">
        <v>542</v>
      </c>
    </row>
    <row r="1143" spans="1:2" x14ac:dyDescent="0.25">
      <c r="A1143" s="4" t="s">
        <v>3018</v>
      </c>
      <c r="B1143" s="6" t="s">
        <v>1027</v>
      </c>
    </row>
    <row r="1144" spans="1:2" x14ac:dyDescent="0.25">
      <c r="A1144" s="3" t="s">
        <v>3018</v>
      </c>
      <c r="B1144" s="13" t="s">
        <v>1027</v>
      </c>
    </row>
    <row r="1145" spans="1:2" x14ac:dyDescent="0.25">
      <c r="A1145" s="4" t="s">
        <v>3018</v>
      </c>
      <c r="B1145" s="6" t="s">
        <v>1027</v>
      </c>
    </row>
    <row r="1146" spans="1:2" x14ac:dyDescent="0.25">
      <c r="A1146" s="3" t="s">
        <v>3018</v>
      </c>
      <c r="B1146" s="13" t="s">
        <v>1027</v>
      </c>
    </row>
    <row r="1147" spans="1:2" x14ac:dyDescent="0.25">
      <c r="A1147" s="4" t="s">
        <v>3018</v>
      </c>
      <c r="B1147" s="6" t="s">
        <v>1027</v>
      </c>
    </row>
    <row r="1148" spans="1:2" x14ac:dyDescent="0.25">
      <c r="A1148" s="3" t="s">
        <v>3018</v>
      </c>
      <c r="B1148" s="13" t="s">
        <v>1027</v>
      </c>
    </row>
    <row r="1149" spans="1:2" x14ac:dyDescent="0.25">
      <c r="A1149" s="4" t="s">
        <v>3018</v>
      </c>
      <c r="B1149" s="6" t="s">
        <v>1027</v>
      </c>
    </row>
    <row r="1150" spans="1:2" x14ac:dyDescent="0.25">
      <c r="A1150" s="3" t="s">
        <v>3018</v>
      </c>
      <c r="B1150" s="13" t="s">
        <v>1027</v>
      </c>
    </row>
    <row r="1151" spans="1:2" x14ac:dyDescent="0.25">
      <c r="A1151" s="4" t="s">
        <v>523</v>
      </c>
      <c r="B1151" s="6" t="s">
        <v>13</v>
      </c>
    </row>
    <row r="1152" spans="1:2" x14ac:dyDescent="0.25">
      <c r="A1152" s="3" t="s">
        <v>1020</v>
      </c>
      <c r="B1152" s="13" t="s">
        <v>542</v>
      </c>
    </row>
    <row r="1153" spans="1:2" x14ac:dyDescent="0.25">
      <c r="A1153" s="4" t="s">
        <v>1020</v>
      </c>
      <c r="B1153" s="6" t="s">
        <v>1027</v>
      </c>
    </row>
    <row r="1154" spans="1:2" x14ac:dyDescent="0.25">
      <c r="A1154" s="3" t="s">
        <v>3039</v>
      </c>
      <c r="B1154" s="13" t="s">
        <v>1027</v>
      </c>
    </row>
    <row r="1155" spans="1:2" x14ac:dyDescent="0.25">
      <c r="A1155" s="4" t="s">
        <v>343</v>
      </c>
      <c r="B1155" s="6" t="s">
        <v>13</v>
      </c>
    </row>
    <row r="1156" spans="1:2" x14ac:dyDescent="0.25">
      <c r="A1156" s="3" t="s">
        <v>343</v>
      </c>
      <c r="B1156" s="13" t="s">
        <v>13</v>
      </c>
    </row>
    <row r="1157" spans="1:2" x14ac:dyDescent="0.25">
      <c r="A1157" s="4" t="s">
        <v>343</v>
      </c>
      <c r="B1157" s="6" t="s">
        <v>13</v>
      </c>
    </row>
    <row r="1158" spans="1:2" x14ac:dyDescent="0.25">
      <c r="A1158" s="3" t="s">
        <v>343</v>
      </c>
      <c r="B1158" s="13" t="s">
        <v>13</v>
      </c>
    </row>
    <row r="1159" spans="1:2" x14ac:dyDescent="0.25">
      <c r="A1159" s="4" t="s">
        <v>3043</v>
      </c>
      <c r="B1159" s="6" t="s">
        <v>1027</v>
      </c>
    </row>
    <row r="1160" spans="1:2" x14ac:dyDescent="0.25">
      <c r="A1160" s="3" t="s">
        <v>3047</v>
      </c>
      <c r="B1160" s="13" t="s">
        <v>1027</v>
      </c>
    </row>
    <row r="1161" spans="1:2" x14ac:dyDescent="0.25">
      <c r="A1161" s="4" t="s">
        <v>3047</v>
      </c>
      <c r="B1161" s="6" t="s">
        <v>1027</v>
      </c>
    </row>
    <row r="1162" spans="1:2" x14ac:dyDescent="0.25">
      <c r="A1162" s="3" t="s">
        <v>3047</v>
      </c>
      <c r="B1162" s="13" t="s">
        <v>1027</v>
      </c>
    </row>
    <row r="1163" spans="1:2" x14ac:dyDescent="0.25">
      <c r="A1163" s="4" t="s">
        <v>3047</v>
      </c>
      <c r="B1163" s="6" t="s">
        <v>1027</v>
      </c>
    </row>
    <row r="1164" spans="1:2" x14ac:dyDescent="0.25">
      <c r="A1164" s="3" t="s">
        <v>3047</v>
      </c>
      <c r="B1164" s="13" t="s">
        <v>1027</v>
      </c>
    </row>
    <row r="1165" spans="1:2" x14ac:dyDescent="0.25">
      <c r="A1165" s="4" t="s">
        <v>3047</v>
      </c>
      <c r="B1165" s="6" t="s">
        <v>1027</v>
      </c>
    </row>
    <row r="1166" spans="1:2" x14ac:dyDescent="0.25">
      <c r="A1166" s="3" t="s">
        <v>3047</v>
      </c>
      <c r="B1166" s="13" t="s">
        <v>1027</v>
      </c>
    </row>
    <row r="1167" spans="1:2" x14ac:dyDescent="0.25">
      <c r="A1167" s="4" t="s">
        <v>3047</v>
      </c>
      <c r="B1167" s="6" t="s">
        <v>1027</v>
      </c>
    </row>
    <row r="1168" spans="1:2" x14ac:dyDescent="0.25">
      <c r="A1168" s="3" t="s">
        <v>826</v>
      </c>
      <c r="B1168" s="13" t="s">
        <v>542</v>
      </c>
    </row>
    <row r="1169" spans="1:2" x14ac:dyDescent="0.25">
      <c r="A1169" s="4" t="s">
        <v>359</v>
      </c>
      <c r="B1169" s="6" t="s">
        <v>13</v>
      </c>
    </row>
    <row r="1170" spans="1:2" x14ac:dyDescent="0.25">
      <c r="A1170" s="3" t="s">
        <v>364</v>
      </c>
      <c r="B1170" s="13" t="s">
        <v>13</v>
      </c>
    </row>
    <row r="1171" spans="1:2" x14ac:dyDescent="0.25">
      <c r="A1171" s="4" t="s">
        <v>364</v>
      </c>
      <c r="B1171" s="6" t="s">
        <v>13</v>
      </c>
    </row>
    <row r="1172" spans="1:2" x14ac:dyDescent="0.25">
      <c r="A1172" s="3" t="s">
        <v>370</v>
      </c>
      <c r="B1172" s="13" t="s">
        <v>13</v>
      </c>
    </row>
    <row r="1173" spans="1:2" x14ac:dyDescent="0.25">
      <c r="A1173" s="4" t="s">
        <v>370</v>
      </c>
      <c r="B1173" s="6" t="s">
        <v>13</v>
      </c>
    </row>
    <row r="1174" spans="1:2" x14ac:dyDescent="0.25">
      <c r="A1174" s="3" t="s">
        <v>370</v>
      </c>
      <c r="B1174" s="13" t="s">
        <v>13</v>
      </c>
    </row>
    <row r="1175" spans="1:2" x14ac:dyDescent="0.25">
      <c r="A1175" s="4" t="s">
        <v>370</v>
      </c>
      <c r="B1175" s="6" t="s">
        <v>13</v>
      </c>
    </row>
    <row r="1176" spans="1:2" x14ac:dyDescent="0.25">
      <c r="A1176" s="3" t="s">
        <v>370</v>
      </c>
      <c r="B1176" s="13" t="s">
        <v>1027</v>
      </c>
    </row>
    <row r="1177" spans="1:2" x14ac:dyDescent="0.25">
      <c r="A1177" s="4" t="s">
        <v>370</v>
      </c>
      <c r="B1177" s="6" t="s">
        <v>1027</v>
      </c>
    </row>
    <row r="1178" spans="1:2" x14ac:dyDescent="0.25">
      <c r="A1178" s="3" t="s">
        <v>370</v>
      </c>
      <c r="B1178" s="13" t="s">
        <v>1027</v>
      </c>
    </row>
    <row r="1179" spans="1:2" x14ac:dyDescent="0.25">
      <c r="A1179" s="4" t="s">
        <v>370</v>
      </c>
      <c r="B1179" s="6" t="s">
        <v>1027</v>
      </c>
    </row>
    <row r="1180" spans="1:2" x14ac:dyDescent="0.25">
      <c r="A1180" s="3" t="s">
        <v>370</v>
      </c>
      <c r="B1180" s="13" t="s">
        <v>1027</v>
      </c>
    </row>
    <row r="1181" spans="1:2" x14ac:dyDescent="0.25">
      <c r="A1181" s="4" t="s">
        <v>370</v>
      </c>
      <c r="B1181" s="6" t="s">
        <v>1027</v>
      </c>
    </row>
    <row r="1182" spans="1:2" x14ac:dyDescent="0.25">
      <c r="A1182" s="3" t="s">
        <v>370</v>
      </c>
      <c r="B1182" s="13" t="s">
        <v>1027</v>
      </c>
    </row>
    <row r="1183" spans="1:2" x14ac:dyDescent="0.25">
      <c r="A1183" s="4" t="s">
        <v>370</v>
      </c>
      <c r="B1183" s="6" t="s">
        <v>1027</v>
      </c>
    </row>
    <row r="1184" spans="1:2" x14ac:dyDescent="0.25">
      <c r="A1184" s="3" t="s">
        <v>370</v>
      </c>
      <c r="B1184" s="13" t="s">
        <v>1027</v>
      </c>
    </row>
    <row r="1185" spans="1:2" x14ac:dyDescent="0.25">
      <c r="A1185" s="4" t="s">
        <v>370</v>
      </c>
      <c r="B1185" s="6" t="s">
        <v>1027</v>
      </c>
    </row>
    <row r="1186" spans="1:2" x14ac:dyDescent="0.25">
      <c r="A1186" s="3" t="s">
        <v>370</v>
      </c>
      <c r="B1186" s="13" t="s">
        <v>1027</v>
      </c>
    </row>
    <row r="1187" spans="1:2" x14ac:dyDescent="0.25">
      <c r="A1187" s="4" t="s">
        <v>3074</v>
      </c>
      <c r="B1187" s="6" t="s">
        <v>1027</v>
      </c>
    </row>
    <row r="1188" spans="1:2" x14ac:dyDescent="0.25">
      <c r="A1188" s="3" t="s">
        <v>3079</v>
      </c>
      <c r="B1188" s="13" t="s">
        <v>1027</v>
      </c>
    </row>
  </sheetData>
  <autoFilter ref="A1:B1" xr:uid="{BC96AC0A-FD8C-4853-8B00-00CBC9971927}"/>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AC94-2552-4FC3-A96F-208EEB3D81F3}">
  <dimension ref="A1:N20"/>
  <sheetViews>
    <sheetView topLeftCell="A25" zoomScale="85" zoomScaleNormal="85" workbookViewId="0">
      <selection activeCell="B2" sqref="B2"/>
    </sheetView>
  </sheetViews>
  <sheetFormatPr defaultColWidth="11.42578125" defaultRowHeight="15" x14ac:dyDescent="0.25"/>
  <cols>
    <col min="2" max="2" width="21.85546875" bestFit="1" customWidth="1"/>
  </cols>
  <sheetData>
    <row r="1" spans="1:14" x14ac:dyDescent="0.25">
      <c r="B1" s="5" t="s">
        <v>440</v>
      </c>
      <c r="C1" s="5" t="s">
        <v>789</v>
      </c>
      <c r="D1" s="5" t="s">
        <v>3086</v>
      </c>
      <c r="E1" s="5" t="s">
        <v>1378</v>
      </c>
      <c r="F1" s="5" t="s">
        <v>304</v>
      </c>
      <c r="G1" s="5" t="s">
        <v>60</v>
      </c>
      <c r="H1" s="5" t="s">
        <v>4</v>
      </c>
      <c r="I1" s="5" t="s">
        <v>75</v>
      </c>
      <c r="J1" s="5" t="s">
        <v>11</v>
      </c>
      <c r="K1" s="5" t="s">
        <v>19</v>
      </c>
      <c r="L1" s="5" t="s">
        <v>197</v>
      </c>
      <c r="M1" s="5" t="s">
        <v>1229</v>
      </c>
      <c r="N1" s="19" t="s">
        <v>3084</v>
      </c>
    </row>
    <row r="2" spans="1:14" x14ac:dyDescent="0.25">
      <c r="A2" s="5" t="s">
        <v>1027</v>
      </c>
      <c r="B2" s="18">
        <f>$B$17*B$15</f>
        <v>1.0361454012135387E-2</v>
      </c>
      <c r="C2" s="18">
        <f t="shared" ref="C2:L2" si="0">$B$17*C$15</f>
        <v>2.5620079463361165E-3</v>
      </c>
      <c r="D2" s="18">
        <f t="shared" si="0"/>
        <v>7.5802439654664419E-2</v>
      </c>
      <c r="E2" s="18">
        <f t="shared" si="0"/>
        <v>4.4835139060882042E-3</v>
      </c>
      <c r="F2" s="18">
        <f t="shared" si="0"/>
        <v>8.4688596003888294E-3</v>
      </c>
      <c r="G2" s="18">
        <f t="shared" si="0"/>
        <v>2.458055767856936E-2</v>
      </c>
      <c r="H2" s="18">
        <f t="shared" si="0"/>
        <v>2.5344550389081899E-2</v>
      </c>
      <c r="I2" s="18">
        <f t="shared" si="0"/>
        <v>3.7124948133028038E-2</v>
      </c>
      <c r="J2" s="18">
        <f t="shared" si="0"/>
        <v>0.25048015023240594</v>
      </c>
      <c r="K2" s="18">
        <f t="shared" si="0"/>
        <v>0.16362487153145022</v>
      </c>
      <c r="L2" s="18">
        <f t="shared" si="0"/>
        <v>4.4336970849094461E-3</v>
      </c>
      <c r="M2" s="18">
        <f>$B$17*M$15</f>
        <v>2.4908410589378912E-3</v>
      </c>
      <c r="N2" s="20">
        <f>SUM(B2:M2)</f>
        <v>0.60975789122799584</v>
      </c>
    </row>
    <row r="3" spans="1:14" x14ac:dyDescent="0.25">
      <c r="A3" s="5" t="s">
        <v>530</v>
      </c>
      <c r="B3" s="18">
        <f>$B$18*B$15</f>
        <v>5.7267181535604446E-5</v>
      </c>
      <c r="C3" s="18">
        <f t="shared" ref="C3:M3" si="1">$B$18*C$15</f>
        <v>1.4160075795023895E-5</v>
      </c>
      <c r="D3" s="18">
        <f t="shared" si="1"/>
        <v>4.1895587892019567E-4</v>
      </c>
      <c r="E3" s="18">
        <f t="shared" si="1"/>
        <v>2.4780132641291813E-5</v>
      </c>
      <c r="F3" s="18">
        <f t="shared" si="1"/>
        <v>4.6806917211328981E-5</v>
      </c>
      <c r="G3" s="18">
        <f t="shared" si="1"/>
        <v>1.3585537871194233E-4</v>
      </c>
      <c r="H3" s="18">
        <f t="shared" si="1"/>
        <v>1.400779240413486E-4</v>
      </c>
      <c r="I3" s="18">
        <f t="shared" si="1"/>
        <v>2.0518752886843736E-4</v>
      </c>
      <c r="J3" s="18">
        <f t="shared" si="1"/>
        <v>1.3843898952429416E-3</v>
      </c>
      <c r="K3" s="18">
        <f t="shared" si="1"/>
        <v>9.0434558805713291E-4</v>
      </c>
      <c r="L3" s="18">
        <f t="shared" si="1"/>
        <v>2.4504797834166352E-5</v>
      </c>
      <c r="M3" s="18">
        <f t="shared" si="1"/>
        <v>1.3766740356273231E-5</v>
      </c>
      <c r="N3" s="20">
        <f t="shared" ref="N3:N5" si="2">SUM(B3:M3)</f>
        <v>3.3700980392156873E-3</v>
      </c>
    </row>
    <row r="4" spans="1:14" x14ac:dyDescent="0.25">
      <c r="A4" s="5" t="s">
        <v>13</v>
      </c>
      <c r="B4" s="18">
        <f>$B$19*B$15</f>
        <v>2.3917536140117702E-3</v>
      </c>
      <c r="C4" s="18">
        <f t="shared" ref="C4:M4" si="3">$B$19*C$15</f>
        <v>5.9139303784965858E-4</v>
      </c>
      <c r="D4" s="18">
        <f t="shared" si="3"/>
        <v>1.7497617494862439E-2</v>
      </c>
      <c r="E4" s="18">
        <f t="shared" si="3"/>
        <v>1.0349378162369024E-3</v>
      </c>
      <c r="F4" s="18">
        <f t="shared" si="3"/>
        <v>1.9548825417808158E-3</v>
      </c>
      <c r="G4" s="18">
        <f t="shared" si="3"/>
        <v>5.6739756402226114E-3</v>
      </c>
      <c r="H4" s="18">
        <f t="shared" si="3"/>
        <v>5.8503294921344075E-3</v>
      </c>
      <c r="I4" s="18">
        <f t="shared" si="3"/>
        <v>8.5696205149560726E-3</v>
      </c>
      <c r="J4" s="18">
        <f t="shared" si="3"/>
        <v>5.7818796845974949E-2</v>
      </c>
      <c r="K4" s="18">
        <f t="shared" si="3"/>
        <v>3.776983204955657E-2</v>
      </c>
      <c r="L4" s="18">
        <f t="shared" si="3"/>
        <v>1.0234385071676037E-3</v>
      </c>
      <c r="M4" s="18">
        <f t="shared" si="3"/>
        <v>5.749654534649458E-4</v>
      </c>
      <c r="N4" s="20">
        <f t="shared" si="2"/>
        <v>0.14075154300821874</v>
      </c>
    </row>
    <row r="5" spans="1:14" x14ac:dyDescent="0.25">
      <c r="A5" s="5" t="s">
        <v>542</v>
      </c>
      <c r="B5" s="18">
        <f>$B$20*B$15</f>
        <v>4.1822597861547739E-3</v>
      </c>
      <c r="C5" s="18">
        <f t="shared" ref="C5:M5" si="4">$B$20*C$15</f>
        <v>1.0341196122881089E-3</v>
      </c>
      <c r="D5" s="18">
        <f t="shared" si="4"/>
        <v>3.0596622316600076E-2</v>
      </c>
      <c r="E5" s="18">
        <f t="shared" si="4"/>
        <v>1.8097093215041907E-3</v>
      </c>
      <c r="F5" s="18">
        <f t="shared" si="4"/>
        <v>3.4183398295079158E-3</v>
      </c>
      <c r="G5" s="18">
        <f t="shared" si="4"/>
        <v>9.9216073130215139E-3</v>
      </c>
      <c r="H5" s="18">
        <f t="shared" si="4"/>
        <v>1.0229982564829777E-2</v>
      </c>
      <c r="I5" s="18">
        <f t="shared" si="4"/>
        <v>1.4984979661927408E-2</v>
      </c>
      <c r="J5" s="18">
        <f t="shared" si="4"/>
        <v>0.10110290103300897</v>
      </c>
      <c r="K5" s="18">
        <f t="shared" si="4"/>
        <v>6.6044950778070752E-2</v>
      </c>
      <c r="L5" s="18">
        <f t="shared" si="4"/>
        <v>1.7896014401541443E-3</v>
      </c>
      <c r="M5" s="18">
        <f t="shared" si="4"/>
        <v>1.0053940675023283E-3</v>
      </c>
      <c r="N5" s="20">
        <f t="shared" si="2"/>
        <v>0.24612046772456994</v>
      </c>
    </row>
    <row r="6" spans="1:14" x14ac:dyDescent="0.25">
      <c r="A6" s="19" t="s">
        <v>3084</v>
      </c>
      <c r="B6" s="20">
        <f>SUM(B2:B5)</f>
        <v>1.6992734593837537E-2</v>
      </c>
      <c r="C6" s="20">
        <f t="shared" ref="C6:N6" si="5">SUM(C2:C5)</f>
        <v>4.2016806722689082E-3</v>
      </c>
      <c r="D6" s="20">
        <f t="shared" si="5"/>
        <v>0.12431563534504714</v>
      </c>
      <c r="E6" s="20">
        <f t="shared" si="5"/>
        <v>7.352941176470589E-3</v>
      </c>
      <c r="F6" s="20">
        <f t="shared" si="5"/>
        <v>1.3888888888888892E-2</v>
      </c>
      <c r="G6" s="20">
        <f t="shared" si="5"/>
        <v>4.031199601052543E-2</v>
      </c>
      <c r="H6" s="20">
        <f t="shared" si="5"/>
        <v>4.1564940370087435E-2</v>
      </c>
      <c r="I6" s="20">
        <f t="shared" si="5"/>
        <v>6.0884735838779958E-2</v>
      </c>
      <c r="J6" s="20">
        <f t="shared" si="5"/>
        <v>0.41078623800663278</v>
      </c>
      <c r="K6" s="20">
        <f t="shared" si="5"/>
        <v>0.2683439999471347</v>
      </c>
      <c r="L6" s="20">
        <f t="shared" si="5"/>
        <v>7.2712418300653605E-3</v>
      </c>
      <c r="M6" s="20">
        <f t="shared" si="5"/>
        <v>4.084967320261439E-3</v>
      </c>
      <c r="N6" s="20">
        <f t="shared" si="5"/>
        <v>1.0000000000000002</v>
      </c>
    </row>
    <row r="14" spans="1:14" ht="15.75" thickBot="1" x14ac:dyDescent="0.3">
      <c r="B14" s="5" t="s">
        <v>440</v>
      </c>
      <c r="C14" s="5" t="s">
        <v>789</v>
      </c>
      <c r="D14" s="5" t="s">
        <v>3086</v>
      </c>
      <c r="E14" s="5" t="s">
        <v>1378</v>
      </c>
      <c r="F14" s="5" t="s">
        <v>304</v>
      </c>
      <c r="G14" s="5" t="s">
        <v>60</v>
      </c>
      <c r="H14" s="5" t="s">
        <v>4</v>
      </c>
      <c r="I14" s="5" t="s">
        <v>75</v>
      </c>
      <c r="J14" s="5" t="s">
        <v>11</v>
      </c>
      <c r="K14" s="5" t="s">
        <v>19</v>
      </c>
      <c r="L14" s="5" t="s">
        <v>197</v>
      </c>
      <c r="M14" s="5" t="s">
        <v>1229</v>
      </c>
    </row>
    <row r="15" spans="1:14" ht="15.75" thickTop="1" x14ac:dyDescent="0.25">
      <c r="B15" s="17">
        <v>1.6992734593837534E-2</v>
      </c>
      <c r="C15" s="17">
        <v>4.2016806722689074E-3</v>
      </c>
      <c r="D15" s="17">
        <v>0.12431563534504712</v>
      </c>
      <c r="E15" s="17">
        <v>7.3529411764705881E-3</v>
      </c>
      <c r="F15" s="17">
        <v>1.3888888888888888E-2</v>
      </c>
      <c r="G15" s="17">
        <v>4.0311996010525424E-2</v>
      </c>
      <c r="H15" s="17">
        <v>4.1564940370087428E-2</v>
      </c>
      <c r="I15" s="17">
        <v>6.0884735838779951E-2</v>
      </c>
      <c r="J15" s="17">
        <v>0.41078623800663278</v>
      </c>
      <c r="K15" s="17">
        <v>0.26834399994713465</v>
      </c>
      <c r="L15" s="17">
        <v>7.2712418300653597E-3</v>
      </c>
      <c r="M15" s="17">
        <v>4.0849673202614381E-3</v>
      </c>
    </row>
    <row r="17" spans="1:2" x14ac:dyDescent="0.25">
      <c r="A17" s="5" t="s">
        <v>1027</v>
      </c>
      <c r="B17" s="16">
        <v>0.60975789122799573</v>
      </c>
    </row>
    <row r="18" spans="1:2" x14ac:dyDescent="0.25">
      <c r="A18" s="5" t="s">
        <v>530</v>
      </c>
      <c r="B18" s="16">
        <v>3.3700980392156869E-3</v>
      </c>
    </row>
    <row r="19" spans="1:2" x14ac:dyDescent="0.25">
      <c r="A19" s="5" t="s">
        <v>13</v>
      </c>
      <c r="B19" s="16">
        <v>0.14075154300821874</v>
      </c>
    </row>
    <row r="20" spans="1:2" x14ac:dyDescent="0.25">
      <c r="A20" s="5" t="s">
        <v>542</v>
      </c>
      <c r="B20" s="16">
        <v>0.24612046772456994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7615-6A8E-430E-93B1-C93389CF98EA}">
  <dimension ref="A1:AZ1188"/>
  <sheetViews>
    <sheetView zoomScale="55" zoomScaleNormal="55" workbookViewId="0">
      <selection activeCell="AZ276" sqref="AC276:AZ276"/>
    </sheetView>
  </sheetViews>
  <sheetFormatPr defaultColWidth="11.42578125" defaultRowHeight="15" x14ac:dyDescent="0.25"/>
  <cols>
    <col min="4" max="4" width="23.140625" customWidth="1"/>
    <col min="29" max="29" width="19.5703125" customWidth="1"/>
  </cols>
  <sheetData>
    <row r="1" spans="1:52" x14ac:dyDescent="0.25">
      <c r="A1" s="2" t="s">
        <v>0</v>
      </c>
      <c r="B1" s="5" t="s">
        <v>3</v>
      </c>
      <c r="D1" t="s">
        <v>0</v>
      </c>
      <c r="E1" t="s">
        <v>588</v>
      </c>
      <c r="F1" t="s">
        <v>669</v>
      </c>
      <c r="G1" t="s">
        <v>878</v>
      </c>
      <c r="H1" t="s">
        <v>519</v>
      </c>
      <c r="I1" t="s">
        <v>919</v>
      </c>
      <c r="J1" t="s">
        <v>111</v>
      </c>
      <c r="K1" t="s">
        <v>2173</v>
      </c>
      <c r="L1" t="s">
        <v>510</v>
      </c>
      <c r="M1" t="s">
        <v>841</v>
      </c>
      <c r="N1" t="s">
        <v>167</v>
      </c>
      <c r="O1" t="s">
        <v>550</v>
      </c>
      <c r="P1" t="s">
        <v>2017</v>
      </c>
      <c r="Q1" t="s">
        <v>1563</v>
      </c>
      <c r="R1" t="s">
        <v>1622</v>
      </c>
      <c r="S1" t="s">
        <v>76</v>
      </c>
      <c r="T1" t="s">
        <v>12</v>
      </c>
      <c r="U1" t="s">
        <v>28</v>
      </c>
      <c r="V1" t="s">
        <v>772</v>
      </c>
      <c r="W1" t="s">
        <v>136</v>
      </c>
      <c r="X1" t="s">
        <v>61</v>
      </c>
      <c r="Y1" t="s">
        <v>802</v>
      </c>
      <c r="Z1" t="s">
        <v>20</v>
      </c>
      <c r="AA1" s="7" t="s">
        <v>3084</v>
      </c>
      <c r="AC1" t="s">
        <v>0</v>
      </c>
      <c r="AD1" t="s">
        <v>588</v>
      </c>
      <c r="AE1" t="s">
        <v>669</v>
      </c>
      <c r="AF1" t="s">
        <v>878</v>
      </c>
      <c r="AG1" t="s">
        <v>519</v>
      </c>
      <c r="AH1" t="s">
        <v>919</v>
      </c>
      <c r="AI1" t="s">
        <v>111</v>
      </c>
      <c r="AJ1" t="s">
        <v>2173</v>
      </c>
      <c r="AK1" t="s">
        <v>510</v>
      </c>
      <c r="AL1" t="s">
        <v>841</v>
      </c>
      <c r="AM1" t="s">
        <v>167</v>
      </c>
      <c r="AN1" t="s">
        <v>550</v>
      </c>
      <c r="AO1" t="s">
        <v>2017</v>
      </c>
      <c r="AP1" t="s">
        <v>1563</v>
      </c>
      <c r="AQ1" t="s">
        <v>1622</v>
      </c>
      <c r="AR1" t="s">
        <v>76</v>
      </c>
      <c r="AS1" t="s">
        <v>12</v>
      </c>
      <c r="AT1" t="s">
        <v>28</v>
      </c>
      <c r="AU1" t="s">
        <v>772</v>
      </c>
      <c r="AV1" t="s">
        <v>136</v>
      </c>
      <c r="AW1" t="s">
        <v>61</v>
      </c>
      <c r="AX1" t="s">
        <v>802</v>
      </c>
      <c r="AY1" t="s">
        <v>20</v>
      </c>
      <c r="AZ1" s="7" t="s">
        <v>3084</v>
      </c>
    </row>
    <row r="2" spans="1:52" x14ac:dyDescent="0.25">
      <c r="A2" s="3" t="s">
        <v>1025</v>
      </c>
      <c r="B2" s="13" t="s">
        <v>111</v>
      </c>
      <c r="D2" s="1" t="s">
        <v>1025</v>
      </c>
      <c r="E2">
        <v>0</v>
      </c>
      <c r="F2">
        <v>0</v>
      </c>
      <c r="G2">
        <v>0</v>
      </c>
      <c r="H2">
        <v>0</v>
      </c>
      <c r="I2">
        <v>0</v>
      </c>
      <c r="J2">
        <v>1</v>
      </c>
      <c r="K2">
        <v>0</v>
      </c>
      <c r="L2">
        <v>0</v>
      </c>
      <c r="M2">
        <v>0</v>
      </c>
      <c r="N2">
        <v>0</v>
      </c>
      <c r="O2">
        <v>0</v>
      </c>
      <c r="P2">
        <v>0</v>
      </c>
      <c r="Q2">
        <v>0</v>
      </c>
      <c r="R2">
        <v>0</v>
      </c>
      <c r="S2">
        <v>0</v>
      </c>
      <c r="T2">
        <v>0</v>
      </c>
      <c r="U2">
        <v>0</v>
      </c>
      <c r="V2">
        <v>0</v>
      </c>
      <c r="W2">
        <v>0</v>
      </c>
      <c r="X2">
        <v>0</v>
      </c>
      <c r="Y2">
        <v>0</v>
      </c>
      <c r="Z2">
        <v>0</v>
      </c>
      <c r="AA2" s="8">
        <f>SUM(matriceresult_25[[#This Row],[ArrayExpress]:[UniProt]])</f>
        <v>1</v>
      </c>
      <c r="AC2" s="1" t="s">
        <v>1025</v>
      </c>
      <c r="AD2">
        <f>matriceresult_25[[#This Row],[ArrayExpress]]/matriceresult_25[[#This Row],[TOTAL]]</f>
        <v>0</v>
      </c>
      <c r="AE2">
        <f>matriceresult_25[[#This Row],[BioProject]]/matriceresult_25[[#This Row],[TOTAL]]</f>
        <v>0</v>
      </c>
      <c r="AF2">
        <f>matriceresult_25[[#This Row],[dbGaP]]/matriceresult_25[[#This Row],[TOTAL]]</f>
        <v>0</v>
      </c>
      <c r="AG2">
        <f>matriceresult_25[[#This Row],[DOI]]/matriceresult_25[[#This Row],[TOTAL]]</f>
        <v>0</v>
      </c>
      <c r="AH2">
        <f>matriceresult_25[[#This Row],[EMDB]]/matriceresult_25[[#This Row],[TOTAL]]</f>
        <v>0</v>
      </c>
      <c r="AI2">
        <f>matriceresult_25[[#This Row],[ENA]]/matriceresult_25[[#This Row],[TOTAL]]</f>
        <v>1</v>
      </c>
      <c r="AJ2">
        <f>matriceresult_25[[#This Row],[Ensembl]]/matriceresult_25[[#This Row],[TOTAL]]</f>
        <v>0</v>
      </c>
      <c r="AK2">
        <f>matriceresult_25[[#This Row],[EUDRACT]]/matriceresult_25[[#This Row],[TOTAL]]</f>
        <v>0</v>
      </c>
      <c r="AL2">
        <f>matriceresult_25[[#This Row],[GCA]]/matriceresult_25[[#This Row],[TOTAL]]</f>
        <v>0</v>
      </c>
      <c r="AM2">
        <f>matriceresult_25[[#This Row],[Gene Ontology (GO)]]/matriceresult_25[[#This Row],[TOTAL]]</f>
        <v>0</v>
      </c>
      <c r="AN2">
        <f>matriceresult_25[[#This Row],[GEO]]/matriceresult_25[[#This Row],[TOTAL]]</f>
        <v>0</v>
      </c>
      <c r="AO2">
        <f>matriceresult_25[[#This Row],[HPA]]/matriceresult_25[[#This Row],[TOTAL]]</f>
        <v>0</v>
      </c>
      <c r="AP2">
        <f>matriceresult_25[[#This Row],[IGSR/1000 Genomes]]/matriceresult_25[[#This Row],[TOTAL]]</f>
        <v>0</v>
      </c>
      <c r="AQ2">
        <f>matriceresult_25[[#This Row],[InterPro]]/matriceresult_25[[#This Row],[TOTAL]]</f>
        <v>0</v>
      </c>
      <c r="AR2">
        <f>matriceresult_25[[#This Row],[OMIM]]/matriceresult_25[[#This Row],[TOTAL]]</f>
        <v>0</v>
      </c>
      <c r="AS2">
        <f>matriceresult_25[[#This Row],[PDBe]]/matriceresult_25[[#This Row],[TOTAL]]</f>
        <v>0</v>
      </c>
      <c r="AT2">
        <f>matriceresult_25[[#This Row],[Pfam]]/matriceresult_25[[#This Row],[TOTAL]]</f>
        <v>0</v>
      </c>
      <c r="AU2">
        <f>matriceresult_25[[#This Row],[PRIDE]]/matriceresult_25[[#This Row],[TOTAL]]</f>
        <v>0</v>
      </c>
      <c r="AV2">
        <f>matriceresult_25[[#This Row],[RefSeq]]/matriceresult_25[[#This Row],[TOTAL]]</f>
        <v>0</v>
      </c>
      <c r="AW2">
        <f>matriceresult_25[[#This Row],[RefSNP]]/matriceresult_25[[#This Row],[TOTAL]]</f>
        <v>0</v>
      </c>
      <c r="AX2">
        <f>matriceresult_25[[#This Row],[RRID]]/matriceresult_25[[#This Row],[TOTAL]]</f>
        <v>0</v>
      </c>
      <c r="AY2">
        <f>matriceresult_25[[#This Row],[UniProt]]/matriceresult_25[[#This Row],[TOTAL]]</f>
        <v>0</v>
      </c>
      <c r="AZ2" s="8">
        <f>SUM(matriceresult_258[[#This Row],[ArrayExpress]:[UniProt]])</f>
        <v>1</v>
      </c>
    </row>
    <row r="3" spans="1:52" x14ac:dyDescent="0.25">
      <c r="A3" s="4" t="s">
        <v>2056</v>
      </c>
      <c r="B3" s="6" t="s">
        <v>111</v>
      </c>
      <c r="D3" s="1" t="s">
        <v>2056</v>
      </c>
      <c r="E3">
        <v>0</v>
      </c>
      <c r="F3">
        <v>0</v>
      </c>
      <c r="G3">
        <v>0</v>
      </c>
      <c r="H3">
        <v>0</v>
      </c>
      <c r="I3">
        <v>0</v>
      </c>
      <c r="J3">
        <v>15</v>
      </c>
      <c r="K3">
        <v>0</v>
      </c>
      <c r="L3">
        <v>0</v>
      </c>
      <c r="M3">
        <v>0</v>
      </c>
      <c r="N3">
        <v>0</v>
      </c>
      <c r="O3">
        <v>0</v>
      </c>
      <c r="P3">
        <v>0</v>
      </c>
      <c r="Q3">
        <v>0</v>
      </c>
      <c r="R3">
        <v>0</v>
      </c>
      <c r="S3">
        <v>0</v>
      </c>
      <c r="T3">
        <v>0</v>
      </c>
      <c r="U3">
        <v>0</v>
      </c>
      <c r="V3">
        <v>0</v>
      </c>
      <c r="W3">
        <v>0</v>
      </c>
      <c r="X3">
        <v>0</v>
      </c>
      <c r="Y3">
        <v>0</v>
      </c>
      <c r="Z3">
        <v>0</v>
      </c>
      <c r="AA3" s="8">
        <f>SUM(matriceresult_25[[#This Row],[ArrayExpress]:[UniProt]])</f>
        <v>15</v>
      </c>
      <c r="AC3" s="1" t="s">
        <v>2056</v>
      </c>
      <c r="AD3">
        <f>matriceresult_25[[#This Row],[ArrayExpress]]/matriceresult_25[[#This Row],[TOTAL]]</f>
        <v>0</v>
      </c>
      <c r="AE3">
        <f>matriceresult_25[[#This Row],[BioProject]]/matriceresult_25[[#This Row],[TOTAL]]</f>
        <v>0</v>
      </c>
      <c r="AF3">
        <f>matriceresult_25[[#This Row],[dbGaP]]/matriceresult_25[[#This Row],[TOTAL]]</f>
        <v>0</v>
      </c>
      <c r="AG3">
        <f>matriceresult_25[[#This Row],[DOI]]/matriceresult_25[[#This Row],[TOTAL]]</f>
        <v>0</v>
      </c>
      <c r="AH3">
        <f>matriceresult_25[[#This Row],[EMDB]]/matriceresult_25[[#This Row],[TOTAL]]</f>
        <v>0</v>
      </c>
      <c r="AI3">
        <f>matriceresult_25[[#This Row],[ENA]]/matriceresult_25[[#This Row],[TOTAL]]</f>
        <v>1</v>
      </c>
      <c r="AJ3">
        <f>matriceresult_25[[#This Row],[Ensembl]]/matriceresult_25[[#This Row],[TOTAL]]</f>
        <v>0</v>
      </c>
      <c r="AK3">
        <f>matriceresult_25[[#This Row],[EUDRACT]]/matriceresult_25[[#This Row],[TOTAL]]</f>
        <v>0</v>
      </c>
      <c r="AL3">
        <f>matriceresult_25[[#This Row],[GCA]]/matriceresult_25[[#This Row],[TOTAL]]</f>
        <v>0</v>
      </c>
      <c r="AM3">
        <f>matriceresult_25[[#This Row],[Gene Ontology (GO)]]/matriceresult_25[[#This Row],[TOTAL]]</f>
        <v>0</v>
      </c>
      <c r="AN3">
        <f>matriceresult_25[[#This Row],[GEO]]/matriceresult_25[[#This Row],[TOTAL]]</f>
        <v>0</v>
      </c>
      <c r="AO3">
        <f>matriceresult_25[[#This Row],[HPA]]/matriceresult_25[[#This Row],[TOTAL]]</f>
        <v>0</v>
      </c>
      <c r="AP3">
        <f>matriceresult_25[[#This Row],[IGSR/1000 Genomes]]/matriceresult_25[[#This Row],[TOTAL]]</f>
        <v>0</v>
      </c>
      <c r="AQ3">
        <f>matriceresult_25[[#This Row],[InterPro]]/matriceresult_25[[#This Row],[TOTAL]]</f>
        <v>0</v>
      </c>
      <c r="AR3">
        <f>matriceresult_25[[#This Row],[OMIM]]/matriceresult_25[[#This Row],[TOTAL]]</f>
        <v>0</v>
      </c>
      <c r="AS3">
        <f>matriceresult_25[[#This Row],[PDBe]]/matriceresult_25[[#This Row],[TOTAL]]</f>
        <v>0</v>
      </c>
      <c r="AT3">
        <f>matriceresult_25[[#This Row],[Pfam]]/matriceresult_25[[#This Row],[TOTAL]]</f>
        <v>0</v>
      </c>
      <c r="AU3">
        <f>matriceresult_25[[#This Row],[PRIDE]]/matriceresult_25[[#This Row],[TOTAL]]</f>
        <v>0</v>
      </c>
      <c r="AV3">
        <f>matriceresult_25[[#This Row],[RefSeq]]/matriceresult_25[[#This Row],[TOTAL]]</f>
        <v>0</v>
      </c>
      <c r="AW3">
        <f>matriceresult_25[[#This Row],[RefSNP]]/matriceresult_25[[#This Row],[TOTAL]]</f>
        <v>0</v>
      </c>
      <c r="AX3">
        <f>matriceresult_25[[#This Row],[RRID]]/matriceresult_25[[#This Row],[TOTAL]]</f>
        <v>0</v>
      </c>
      <c r="AY3">
        <f>matriceresult_25[[#This Row],[UniProt]]/matriceresult_25[[#This Row],[TOTAL]]</f>
        <v>0</v>
      </c>
      <c r="AZ3" s="8">
        <f>SUM(matriceresult_258[[#This Row],[ArrayExpress]:[UniProt]])</f>
        <v>1</v>
      </c>
    </row>
    <row r="4" spans="1:52" x14ac:dyDescent="0.25">
      <c r="A4" s="3" t="s">
        <v>2056</v>
      </c>
      <c r="B4" s="13" t="s">
        <v>111</v>
      </c>
      <c r="D4" s="1" t="s">
        <v>9</v>
      </c>
      <c r="E4">
        <v>0</v>
      </c>
      <c r="F4">
        <v>0</v>
      </c>
      <c r="G4">
        <v>0</v>
      </c>
      <c r="H4">
        <v>0</v>
      </c>
      <c r="I4">
        <v>0</v>
      </c>
      <c r="J4">
        <v>0</v>
      </c>
      <c r="K4">
        <v>0</v>
      </c>
      <c r="L4">
        <v>0</v>
      </c>
      <c r="M4">
        <v>0</v>
      </c>
      <c r="N4">
        <v>0</v>
      </c>
      <c r="O4">
        <v>0</v>
      </c>
      <c r="P4">
        <v>0</v>
      </c>
      <c r="Q4">
        <v>0</v>
      </c>
      <c r="R4">
        <v>0</v>
      </c>
      <c r="S4">
        <v>0</v>
      </c>
      <c r="T4">
        <v>1</v>
      </c>
      <c r="U4">
        <v>0</v>
      </c>
      <c r="V4">
        <v>0</v>
      </c>
      <c r="W4">
        <v>0</v>
      </c>
      <c r="X4">
        <v>0</v>
      </c>
      <c r="Y4">
        <v>0</v>
      </c>
      <c r="Z4">
        <v>0</v>
      </c>
      <c r="AA4" s="8">
        <f>SUM(matriceresult_25[[#This Row],[ArrayExpress]:[UniProt]])</f>
        <v>1</v>
      </c>
      <c r="AC4" s="1" t="s">
        <v>9</v>
      </c>
      <c r="AD4">
        <f>matriceresult_25[[#This Row],[ArrayExpress]]/matriceresult_25[[#This Row],[TOTAL]]</f>
        <v>0</v>
      </c>
      <c r="AE4">
        <f>matriceresult_25[[#This Row],[BioProject]]/matriceresult_25[[#This Row],[TOTAL]]</f>
        <v>0</v>
      </c>
      <c r="AF4">
        <f>matriceresult_25[[#This Row],[dbGaP]]/matriceresult_25[[#This Row],[TOTAL]]</f>
        <v>0</v>
      </c>
      <c r="AG4">
        <f>matriceresult_25[[#This Row],[DOI]]/matriceresult_25[[#This Row],[TOTAL]]</f>
        <v>0</v>
      </c>
      <c r="AH4">
        <f>matriceresult_25[[#This Row],[EMDB]]/matriceresult_25[[#This Row],[TOTAL]]</f>
        <v>0</v>
      </c>
      <c r="AI4">
        <f>matriceresult_25[[#This Row],[ENA]]/matriceresult_25[[#This Row],[TOTAL]]</f>
        <v>0</v>
      </c>
      <c r="AJ4">
        <f>matriceresult_25[[#This Row],[Ensembl]]/matriceresult_25[[#This Row],[TOTAL]]</f>
        <v>0</v>
      </c>
      <c r="AK4">
        <f>matriceresult_25[[#This Row],[EUDRACT]]/matriceresult_25[[#This Row],[TOTAL]]</f>
        <v>0</v>
      </c>
      <c r="AL4">
        <f>matriceresult_25[[#This Row],[GCA]]/matriceresult_25[[#This Row],[TOTAL]]</f>
        <v>0</v>
      </c>
      <c r="AM4">
        <f>matriceresult_25[[#This Row],[Gene Ontology (GO)]]/matriceresult_25[[#This Row],[TOTAL]]</f>
        <v>0</v>
      </c>
      <c r="AN4">
        <f>matriceresult_25[[#This Row],[GEO]]/matriceresult_25[[#This Row],[TOTAL]]</f>
        <v>0</v>
      </c>
      <c r="AO4">
        <f>matriceresult_25[[#This Row],[HPA]]/matriceresult_25[[#This Row],[TOTAL]]</f>
        <v>0</v>
      </c>
      <c r="AP4">
        <f>matriceresult_25[[#This Row],[IGSR/1000 Genomes]]/matriceresult_25[[#This Row],[TOTAL]]</f>
        <v>0</v>
      </c>
      <c r="AQ4">
        <f>matriceresult_25[[#This Row],[InterPro]]/matriceresult_25[[#This Row],[TOTAL]]</f>
        <v>0</v>
      </c>
      <c r="AR4">
        <f>matriceresult_25[[#This Row],[OMIM]]/matriceresult_25[[#This Row],[TOTAL]]</f>
        <v>0</v>
      </c>
      <c r="AS4">
        <f>matriceresult_25[[#This Row],[PDBe]]/matriceresult_25[[#This Row],[TOTAL]]</f>
        <v>1</v>
      </c>
      <c r="AT4">
        <f>matriceresult_25[[#This Row],[Pfam]]/matriceresult_25[[#This Row],[TOTAL]]</f>
        <v>0</v>
      </c>
      <c r="AU4">
        <f>matriceresult_25[[#This Row],[PRIDE]]/matriceresult_25[[#This Row],[TOTAL]]</f>
        <v>0</v>
      </c>
      <c r="AV4">
        <f>matriceresult_25[[#This Row],[RefSeq]]/matriceresult_25[[#This Row],[TOTAL]]</f>
        <v>0</v>
      </c>
      <c r="AW4">
        <f>matriceresult_25[[#This Row],[RefSNP]]/matriceresult_25[[#This Row],[TOTAL]]</f>
        <v>0</v>
      </c>
      <c r="AX4">
        <f>matriceresult_25[[#This Row],[RRID]]/matriceresult_25[[#This Row],[TOTAL]]</f>
        <v>0</v>
      </c>
      <c r="AY4">
        <f>matriceresult_25[[#This Row],[UniProt]]/matriceresult_25[[#This Row],[TOTAL]]</f>
        <v>0</v>
      </c>
      <c r="AZ4" s="8">
        <f>SUM(matriceresult_258[[#This Row],[ArrayExpress]:[UniProt]])</f>
        <v>1</v>
      </c>
    </row>
    <row r="5" spans="1:52" x14ac:dyDescent="0.25">
      <c r="A5" s="4" t="s">
        <v>2056</v>
      </c>
      <c r="B5" s="6" t="s">
        <v>111</v>
      </c>
      <c r="D5" s="1" t="s">
        <v>2077</v>
      </c>
      <c r="E5">
        <v>0</v>
      </c>
      <c r="F5">
        <v>0</v>
      </c>
      <c r="G5">
        <v>0</v>
      </c>
      <c r="H5">
        <v>0</v>
      </c>
      <c r="I5">
        <v>0</v>
      </c>
      <c r="J5">
        <v>1</v>
      </c>
      <c r="K5">
        <v>0</v>
      </c>
      <c r="L5">
        <v>0</v>
      </c>
      <c r="M5">
        <v>0</v>
      </c>
      <c r="N5">
        <v>0</v>
      </c>
      <c r="O5">
        <v>0</v>
      </c>
      <c r="P5">
        <v>0</v>
      </c>
      <c r="Q5">
        <v>0</v>
      </c>
      <c r="R5">
        <v>0</v>
      </c>
      <c r="S5">
        <v>0</v>
      </c>
      <c r="T5">
        <v>0</v>
      </c>
      <c r="U5">
        <v>0</v>
      </c>
      <c r="V5">
        <v>0</v>
      </c>
      <c r="W5">
        <v>0</v>
      </c>
      <c r="X5">
        <v>0</v>
      </c>
      <c r="Y5">
        <v>0</v>
      </c>
      <c r="Z5">
        <v>0</v>
      </c>
      <c r="AA5" s="8">
        <f>SUM(matriceresult_25[[#This Row],[ArrayExpress]:[UniProt]])</f>
        <v>1</v>
      </c>
      <c r="AC5" s="1" t="s">
        <v>2077</v>
      </c>
      <c r="AD5">
        <f>matriceresult_25[[#This Row],[ArrayExpress]]/matriceresult_25[[#This Row],[TOTAL]]</f>
        <v>0</v>
      </c>
      <c r="AE5">
        <f>matriceresult_25[[#This Row],[BioProject]]/matriceresult_25[[#This Row],[TOTAL]]</f>
        <v>0</v>
      </c>
      <c r="AF5">
        <f>matriceresult_25[[#This Row],[dbGaP]]/matriceresult_25[[#This Row],[TOTAL]]</f>
        <v>0</v>
      </c>
      <c r="AG5">
        <f>matriceresult_25[[#This Row],[DOI]]/matriceresult_25[[#This Row],[TOTAL]]</f>
        <v>0</v>
      </c>
      <c r="AH5">
        <f>matriceresult_25[[#This Row],[EMDB]]/matriceresult_25[[#This Row],[TOTAL]]</f>
        <v>0</v>
      </c>
      <c r="AI5">
        <f>matriceresult_25[[#This Row],[ENA]]/matriceresult_25[[#This Row],[TOTAL]]</f>
        <v>1</v>
      </c>
      <c r="AJ5">
        <f>matriceresult_25[[#This Row],[Ensembl]]/matriceresult_25[[#This Row],[TOTAL]]</f>
        <v>0</v>
      </c>
      <c r="AK5">
        <f>matriceresult_25[[#This Row],[EUDRACT]]/matriceresult_25[[#This Row],[TOTAL]]</f>
        <v>0</v>
      </c>
      <c r="AL5">
        <f>matriceresult_25[[#This Row],[GCA]]/matriceresult_25[[#This Row],[TOTAL]]</f>
        <v>0</v>
      </c>
      <c r="AM5">
        <f>matriceresult_25[[#This Row],[Gene Ontology (GO)]]/matriceresult_25[[#This Row],[TOTAL]]</f>
        <v>0</v>
      </c>
      <c r="AN5">
        <f>matriceresult_25[[#This Row],[GEO]]/matriceresult_25[[#This Row],[TOTAL]]</f>
        <v>0</v>
      </c>
      <c r="AO5">
        <f>matriceresult_25[[#This Row],[HPA]]/matriceresult_25[[#This Row],[TOTAL]]</f>
        <v>0</v>
      </c>
      <c r="AP5">
        <f>matriceresult_25[[#This Row],[IGSR/1000 Genomes]]/matriceresult_25[[#This Row],[TOTAL]]</f>
        <v>0</v>
      </c>
      <c r="AQ5">
        <f>matriceresult_25[[#This Row],[InterPro]]/matriceresult_25[[#This Row],[TOTAL]]</f>
        <v>0</v>
      </c>
      <c r="AR5">
        <f>matriceresult_25[[#This Row],[OMIM]]/matriceresult_25[[#This Row],[TOTAL]]</f>
        <v>0</v>
      </c>
      <c r="AS5">
        <f>matriceresult_25[[#This Row],[PDBe]]/matriceresult_25[[#This Row],[TOTAL]]</f>
        <v>0</v>
      </c>
      <c r="AT5">
        <f>matriceresult_25[[#This Row],[Pfam]]/matriceresult_25[[#This Row],[TOTAL]]</f>
        <v>0</v>
      </c>
      <c r="AU5">
        <f>matriceresult_25[[#This Row],[PRIDE]]/matriceresult_25[[#This Row],[TOTAL]]</f>
        <v>0</v>
      </c>
      <c r="AV5">
        <f>matriceresult_25[[#This Row],[RefSeq]]/matriceresult_25[[#This Row],[TOTAL]]</f>
        <v>0</v>
      </c>
      <c r="AW5">
        <f>matriceresult_25[[#This Row],[RefSNP]]/matriceresult_25[[#This Row],[TOTAL]]</f>
        <v>0</v>
      </c>
      <c r="AX5">
        <f>matriceresult_25[[#This Row],[RRID]]/matriceresult_25[[#This Row],[TOTAL]]</f>
        <v>0</v>
      </c>
      <c r="AY5">
        <f>matriceresult_25[[#This Row],[UniProt]]/matriceresult_25[[#This Row],[TOTAL]]</f>
        <v>0</v>
      </c>
      <c r="AZ5" s="8">
        <f>SUM(matriceresult_258[[#This Row],[ArrayExpress]:[UniProt]])</f>
        <v>1</v>
      </c>
    </row>
    <row r="6" spans="1:52" x14ac:dyDescent="0.25">
      <c r="A6" s="3" t="s">
        <v>2056</v>
      </c>
      <c r="B6" s="13" t="s">
        <v>111</v>
      </c>
      <c r="D6" s="1" t="s">
        <v>17</v>
      </c>
      <c r="E6">
        <v>0</v>
      </c>
      <c r="F6">
        <v>0</v>
      </c>
      <c r="G6">
        <v>0</v>
      </c>
      <c r="H6">
        <v>0</v>
      </c>
      <c r="I6">
        <v>0</v>
      </c>
      <c r="J6">
        <v>0</v>
      </c>
      <c r="K6">
        <v>0</v>
      </c>
      <c r="L6">
        <v>0</v>
      </c>
      <c r="M6">
        <v>0</v>
      </c>
      <c r="N6">
        <v>16</v>
      </c>
      <c r="O6">
        <v>0</v>
      </c>
      <c r="P6">
        <v>0</v>
      </c>
      <c r="Q6">
        <v>0</v>
      </c>
      <c r="R6">
        <v>0</v>
      </c>
      <c r="S6">
        <v>0</v>
      </c>
      <c r="T6">
        <v>0</v>
      </c>
      <c r="U6">
        <v>7</v>
      </c>
      <c r="V6">
        <v>0</v>
      </c>
      <c r="W6">
        <v>0</v>
      </c>
      <c r="X6">
        <v>0</v>
      </c>
      <c r="Y6">
        <v>0</v>
      </c>
      <c r="Z6">
        <v>17</v>
      </c>
      <c r="AA6" s="8">
        <f>SUM(matriceresult_25[[#This Row],[ArrayExpress]:[UniProt]])</f>
        <v>40</v>
      </c>
      <c r="AC6" s="1" t="s">
        <v>17</v>
      </c>
      <c r="AD6">
        <f>matriceresult_25[[#This Row],[ArrayExpress]]/matriceresult_25[[#This Row],[TOTAL]]</f>
        <v>0</v>
      </c>
      <c r="AE6">
        <f>matriceresult_25[[#This Row],[BioProject]]/matriceresult_25[[#This Row],[TOTAL]]</f>
        <v>0</v>
      </c>
      <c r="AF6">
        <f>matriceresult_25[[#This Row],[dbGaP]]/matriceresult_25[[#This Row],[TOTAL]]</f>
        <v>0</v>
      </c>
      <c r="AG6">
        <f>matriceresult_25[[#This Row],[DOI]]/matriceresult_25[[#This Row],[TOTAL]]</f>
        <v>0</v>
      </c>
      <c r="AH6">
        <f>matriceresult_25[[#This Row],[EMDB]]/matriceresult_25[[#This Row],[TOTAL]]</f>
        <v>0</v>
      </c>
      <c r="AI6">
        <f>matriceresult_25[[#This Row],[ENA]]/matriceresult_25[[#This Row],[TOTAL]]</f>
        <v>0</v>
      </c>
      <c r="AJ6">
        <f>matriceresult_25[[#This Row],[Ensembl]]/matriceresult_25[[#This Row],[TOTAL]]</f>
        <v>0</v>
      </c>
      <c r="AK6">
        <f>matriceresult_25[[#This Row],[EUDRACT]]/matriceresult_25[[#This Row],[TOTAL]]</f>
        <v>0</v>
      </c>
      <c r="AL6">
        <f>matriceresult_25[[#This Row],[GCA]]/matriceresult_25[[#This Row],[TOTAL]]</f>
        <v>0</v>
      </c>
      <c r="AM6">
        <f>matriceresult_25[[#This Row],[Gene Ontology (GO)]]/matriceresult_25[[#This Row],[TOTAL]]</f>
        <v>0.4</v>
      </c>
      <c r="AN6">
        <f>matriceresult_25[[#This Row],[GEO]]/matriceresult_25[[#This Row],[TOTAL]]</f>
        <v>0</v>
      </c>
      <c r="AO6">
        <f>matriceresult_25[[#This Row],[HPA]]/matriceresult_25[[#This Row],[TOTAL]]</f>
        <v>0</v>
      </c>
      <c r="AP6">
        <f>matriceresult_25[[#This Row],[IGSR/1000 Genomes]]/matriceresult_25[[#This Row],[TOTAL]]</f>
        <v>0</v>
      </c>
      <c r="AQ6">
        <f>matriceresult_25[[#This Row],[InterPro]]/matriceresult_25[[#This Row],[TOTAL]]</f>
        <v>0</v>
      </c>
      <c r="AR6">
        <f>matriceresult_25[[#This Row],[OMIM]]/matriceresult_25[[#This Row],[TOTAL]]</f>
        <v>0</v>
      </c>
      <c r="AS6">
        <f>matriceresult_25[[#This Row],[PDBe]]/matriceresult_25[[#This Row],[TOTAL]]</f>
        <v>0</v>
      </c>
      <c r="AT6">
        <f>matriceresult_25[[#This Row],[Pfam]]/matriceresult_25[[#This Row],[TOTAL]]</f>
        <v>0.17499999999999999</v>
      </c>
      <c r="AU6">
        <f>matriceresult_25[[#This Row],[PRIDE]]/matriceresult_25[[#This Row],[TOTAL]]</f>
        <v>0</v>
      </c>
      <c r="AV6">
        <f>matriceresult_25[[#This Row],[RefSeq]]/matriceresult_25[[#This Row],[TOTAL]]</f>
        <v>0</v>
      </c>
      <c r="AW6">
        <f>matriceresult_25[[#This Row],[RefSNP]]/matriceresult_25[[#This Row],[TOTAL]]</f>
        <v>0</v>
      </c>
      <c r="AX6">
        <f>matriceresult_25[[#This Row],[RRID]]/matriceresult_25[[#This Row],[TOTAL]]</f>
        <v>0</v>
      </c>
      <c r="AY6">
        <f>matriceresult_25[[#This Row],[UniProt]]/matriceresult_25[[#This Row],[TOTAL]]</f>
        <v>0.42499999999999999</v>
      </c>
      <c r="AZ6" s="8">
        <f>SUM(matriceresult_258[[#This Row],[ArrayExpress]:[UniProt]])</f>
        <v>1</v>
      </c>
    </row>
    <row r="7" spans="1:52" x14ac:dyDescent="0.25">
      <c r="A7" s="4" t="s">
        <v>2056</v>
      </c>
      <c r="B7" s="6" t="s">
        <v>111</v>
      </c>
      <c r="D7" s="1" t="s">
        <v>2082</v>
      </c>
      <c r="E7">
        <v>0</v>
      </c>
      <c r="F7">
        <v>0</v>
      </c>
      <c r="G7">
        <v>0</v>
      </c>
      <c r="H7">
        <v>0</v>
      </c>
      <c r="I7">
        <v>0</v>
      </c>
      <c r="J7">
        <v>1</v>
      </c>
      <c r="K7">
        <v>0</v>
      </c>
      <c r="L7">
        <v>0</v>
      </c>
      <c r="M7">
        <v>0</v>
      </c>
      <c r="N7">
        <v>0</v>
      </c>
      <c r="O7">
        <v>0</v>
      </c>
      <c r="P7">
        <v>0</v>
      </c>
      <c r="Q7">
        <v>0</v>
      </c>
      <c r="R7">
        <v>0</v>
      </c>
      <c r="S7">
        <v>0</v>
      </c>
      <c r="T7">
        <v>0</v>
      </c>
      <c r="U7">
        <v>0</v>
      </c>
      <c r="V7">
        <v>0</v>
      </c>
      <c r="W7">
        <v>0</v>
      </c>
      <c r="X7">
        <v>0</v>
      </c>
      <c r="Y7">
        <v>0</v>
      </c>
      <c r="Z7">
        <v>0</v>
      </c>
      <c r="AA7" s="8">
        <f>SUM(matriceresult_25[[#This Row],[ArrayExpress]:[UniProt]])</f>
        <v>1</v>
      </c>
      <c r="AC7" s="1" t="s">
        <v>2082</v>
      </c>
      <c r="AD7">
        <f>matriceresult_25[[#This Row],[ArrayExpress]]/matriceresult_25[[#This Row],[TOTAL]]</f>
        <v>0</v>
      </c>
      <c r="AE7">
        <f>matriceresult_25[[#This Row],[BioProject]]/matriceresult_25[[#This Row],[TOTAL]]</f>
        <v>0</v>
      </c>
      <c r="AF7">
        <f>matriceresult_25[[#This Row],[dbGaP]]/matriceresult_25[[#This Row],[TOTAL]]</f>
        <v>0</v>
      </c>
      <c r="AG7">
        <f>matriceresult_25[[#This Row],[DOI]]/matriceresult_25[[#This Row],[TOTAL]]</f>
        <v>0</v>
      </c>
      <c r="AH7">
        <f>matriceresult_25[[#This Row],[EMDB]]/matriceresult_25[[#This Row],[TOTAL]]</f>
        <v>0</v>
      </c>
      <c r="AI7">
        <f>matriceresult_25[[#This Row],[ENA]]/matriceresult_25[[#This Row],[TOTAL]]</f>
        <v>1</v>
      </c>
      <c r="AJ7">
        <f>matriceresult_25[[#This Row],[Ensembl]]/matriceresult_25[[#This Row],[TOTAL]]</f>
        <v>0</v>
      </c>
      <c r="AK7">
        <f>matriceresult_25[[#This Row],[EUDRACT]]/matriceresult_25[[#This Row],[TOTAL]]</f>
        <v>0</v>
      </c>
      <c r="AL7">
        <f>matriceresult_25[[#This Row],[GCA]]/matriceresult_25[[#This Row],[TOTAL]]</f>
        <v>0</v>
      </c>
      <c r="AM7">
        <f>matriceresult_25[[#This Row],[Gene Ontology (GO)]]/matriceresult_25[[#This Row],[TOTAL]]</f>
        <v>0</v>
      </c>
      <c r="AN7">
        <f>matriceresult_25[[#This Row],[GEO]]/matriceresult_25[[#This Row],[TOTAL]]</f>
        <v>0</v>
      </c>
      <c r="AO7">
        <f>matriceresult_25[[#This Row],[HPA]]/matriceresult_25[[#This Row],[TOTAL]]</f>
        <v>0</v>
      </c>
      <c r="AP7">
        <f>matriceresult_25[[#This Row],[IGSR/1000 Genomes]]/matriceresult_25[[#This Row],[TOTAL]]</f>
        <v>0</v>
      </c>
      <c r="AQ7">
        <f>matriceresult_25[[#This Row],[InterPro]]/matriceresult_25[[#This Row],[TOTAL]]</f>
        <v>0</v>
      </c>
      <c r="AR7">
        <f>matriceresult_25[[#This Row],[OMIM]]/matriceresult_25[[#This Row],[TOTAL]]</f>
        <v>0</v>
      </c>
      <c r="AS7">
        <f>matriceresult_25[[#This Row],[PDBe]]/matriceresult_25[[#This Row],[TOTAL]]</f>
        <v>0</v>
      </c>
      <c r="AT7">
        <f>matriceresult_25[[#This Row],[Pfam]]/matriceresult_25[[#This Row],[TOTAL]]</f>
        <v>0</v>
      </c>
      <c r="AU7">
        <f>matriceresult_25[[#This Row],[PRIDE]]/matriceresult_25[[#This Row],[TOTAL]]</f>
        <v>0</v>
      </c>
      <c r="AV7">
        <f>matriceresult_25[[#This Row],[RefSeq]]/matriceresult_25[[#This Row],[TOTAL]]</f>
        <v>0</v>
      </c>
      <c r="AW7">
        <f>matriceresult_25[[#This Row],[RefSNP]]/matriceresult_25[[#This Row],[TOTAL]]</f>
        <v>0</v>
      </c>
      <c r="AX7">
        <f>matriceresult_25[[#This Row],[RRID]]/matriceresult_25[[#This Row],[TOTAL]]</f>
        <v>0</v>
      </c>
      <c r="AY7">
        <f>matriceresult_25[[#This Row],[UniProt]]/matriceresult_25[[#This Row],[TOTAL]]</f>
        <v>0</v>
      </c>
      <c r="AZ7" s="8">
        <f>SUM(matriceresult_258[[#This Row],[ArrayExpress]:[UniProt]])</f>
        <v>1</v>
      </c>
    </row>
    <row r="8" spans="1:52" x14ac:dyDescent="0.25">
      <c r="A8" s="3" t="s">
        <v>2056</v>
      </c>
      <c r="B8" s="13" t="s">
        <v>111</v>
      </c>
      <c r="D8" s="1" t="s">
        <v>1089</v>
      </c>
      <c r="E8">
        <v>0</v>
      </c>
      <c r="F8">
        <v>0</v>
      </c>
      <c r="G8">
        <v>0</v>
      </c>
      <c r="H8">
        <v>0</v>
      </c>
      <c r="I8">
        <v>0</v>
      </c>
      <c r="J8">
        <v>1</v>
      </c>
      <c r="K8">
        <v>0</v>
      </c>
      <c r="L8">
        <v>0</v>
      </c>
      <c r="M8">
        <v>0</v>
      </c>
      <c r="N8">
        <v>0</v>
      </c>
      <c r="O8">
        <v>0</v>
      </c>
      <c r="P8">
        <v>0</v>
      </c>
      <c r="Q8">
        <v>0</v>
      </c>
      <c r="R8">
        <v>0</v>
      </c>
      <c r="S8">
        <v>0</v>
      </c>
      <c r="T8">
        <v>0</v>
      </c>
      <c r="U8">
        <v>0</v>
      </c>
      <c r="V8">
        <v>0</v>
      </c>
      <c r="W8">
        <v>0</v>
      </c>
      <c r="X8">
        <v>0</v>
      </c>
      <c r="Y8">
        <v>0</v>
      </c>
      <c r="Z8">
        <v>0</v>
      </c>
      <c r="AA8" s="8">
        <f>SUM(matriceresult_25[[#This Row],[ArrayExpress]:[UniProt]])</f>
        <v>1</v>
      </c>
      <c r="AC8" s="1" t="s">
        <v>1089</v>
      </c>
      <c r="AD8">
        <f>matriceresult_25[[#This Row],[ArrayExpress]]/matriceresult_25[[#This Row],[TOTAL]]</f>
        <v>0</v>
      </c>
      <c r="AE8">
        <f>matriceresult_25[[#This Row],[BioProject]]/matriceresult_25[[#This Row],[TOTAL]]</f>
        <v>0</v>
      </c>
      <c r="AF8">
        <f>matriceresult_25[[#This Row],[dbGaP]]/matriceresult_25[[#This Row],[TOTAL]]</f>
        <v>0</v>
      </c>
      <c r="AG8">
        <f>matriceresult_25[[#This Row],[DOI]]/matriceresult_25[[#This Row],[TOTAL]]</f>
        <v>0</v>
      </c>
      <c r="AH8">
        <f>matriceresult_25[[#This Row],[EMDB]]/matriceresult_25[[#This Row],[TOTAL]]</f>
        <v>0</v>
      </c>
      <c r="AI8">
        <f>matriceresult_25[[#This Row],[ENA]]/matriceresult_25[[#This Row],[TOTAL]]</f>
        <v>1</v>
      </c>
      <c r="AJ8">
        <f>matriceresult_25[[#This Row],[Ensembl]]/matriceresult_25[[#This Row],[TOTAL]]</f>
        <v>0</v>
      </c>
      <c r="AK8">
        <f>matriceresult_25[[#This Row],[EUDRACT]]/matriceresult_25[[#This Row],[TOTAL]]</f>
        <v>0</v>
      </c>
      <c r="AL8">
        <f>matriceresult_25[[#This Row],[GCA]]/matriceresult_25[[#This Row],[TOTAL]]</f>
        <v>0</v>
      </c>
      <c r="AM8">
        <f>matriceresult_25[[#This Row],[Gene Ontology (GO)]]/matriceresult_25[[#This Row],[TOTAL]]</f>
        <v>0</v>
      </c>
      <c r="AN8">
        <f>matriceresult_25[[#This Row],[GEO]]/matriceresult_25[[#This Row],[TOTAL]]</f>
        <v>0</v>
      </c>
      <c r="AO8">
        <f>matriceresult_25[[#This Row],[HPA]]/matriceresult_25[[#This Row],[TOTAL]]</f>
        <v>0</v>
      </c>
      <c r="AP8">
        <f>matriceresult_25[[#This Row],[IGSR/1000 Genomes]]/matriceresult_25[[#This Row],[TOTAL]]</f>
        <v>0</v>
      </c>
      <c r="AQ8">
        <f>matriceresult_25[[#This Row],[InterPro]]/matriceresult_25[[#This Row],[TOTAL]]</f>
        <v>0</v>
      </c>
      <c r="AR8">
        <f>matriceresult_25[[#This Row],[OMIM]]/matriceresult_25[[#This Row],[TOTAL]]</f>
        <v>0</v>
      </c>
      <c r="AS8">
        <f>matriceresult_25[[#This Row],[PDBe]]/matriceresult_25[[#This Row],[TOTAL]]</f>
        <v>0</v>
      </c>
      <c r="AT8">
        <f>matriceresult_25[[#This Row],[Pfam]]/matriceresult_25[[#This Row],[TOTAL]]</f>
        <v>0</v>
      </c>
      <c r="AU8">
        <f>matriceresult_25[[#This Row],[PRIDE]]/matriceresult_25[[#This Row],[TOTAL]]</f>
        <v>0</v>
      </c>
      <c r="AV8">
        <f>matriceresult_25[[#This Row],[RefSeq]]/matriceresult_25[[#This Row],[TOTAL]]</f>
        <v>0</v>
      </c>
      <c r="AW8">
        <f>matriceresult_25[[#This Row],[RefSNP]]/matriceresult_25[[#This Row],[TOTAL]]</f>
        <v>0</v>
      </c>
      <c r="AX8">
        <f>matriceresult_25[[#This Row],[RRID]]/matriceresult_25[[#This Row],[TOTAL]]</f>
        <v>0</v>
      </c>
      <c r="AY8">
        <f>matriceresult_25[[#This Row],[UniProt]]/matriceresult_25[[#This Row],[TOTAL]]</f>
        <v>0</v>
      </c>
      <c r="AZ8" s="8">
        <f>SUM(matriceresult_258[[#This Row],[ArrayExpress]:[UniProt]])</f>
        <v>1</v>
      </c>
    </row>
    <row r="9" spans="1:52" x14ac:dyDescent="0.25">
      <c r="A9" s="4" t="s">
        <v>2056</v>
      </c>
      <c r="B9" s="6" t="s">
        <v>111</v>
      </c>
      <c r="D9" s="1" t="s">
        <v>1093</v>
      </c>
      <c r="E9">
        <v>0</v>
      </c>
      <c r="F9">
        <v>0</v>
      </c>
      <c r="G9">
        <v>0</v>
      </c>
      <c r="H9">
        <v>0</v>
      </c>
      <c r="I9">
        <v>0</v>
      </c>
      <c r="J9">
        <v>0</v>
      </c>
      <c r="K9">
        <v>0</v>
      </c>
      <c r="L9">
        <v>0</v>
      </c>
      <c r="M9">
        <v>0</v>
      </c>
      <c r="N9">
        <v>0</v>
      </c>
      <c r="O9">
        <v>0</v>
      </c>
      <c r="P9">
        <v>0</v>
      </c>
      <c r="Q9">
        <v>0</v>
      </c>
      <c r="R9">
        <v>0</v>
      </c>
      <c r="S9">
        <v>0</v>
      </c>
      <c r="T9">
        <v>9</v>
      </c>
      <c r="U9">
        <v>0</v>
      </c>
      <c r="V9">
        <v>0</v>
      </c>
      <c r="W9">
        <v>0</v>
      </c>
      <c r="X9">
        <v>0</v>
      </c>
      <c r="Y9">
        <v>0</v>
      </c>
      <c r="Z9">
        <v>0</v>
      </c>
      <c r="AA9" s="8">
        <f>SUM(matriceresult_25[[#This Row],[ArrayExpress]:[UniProt]])</f>
        <v>9</v>
      </c>
      <c r="AC9" s="1" t="s">
        <v>1093</v>
      </c>
      <c r="AD9">
        <f>matriceresult_25[[#This Row],[ArrayExpress]]/matriceresult_25[[#This Row],[TOTAL]]</f>
        <v>0</v>
      </c>
      <c r="AE9">
        <f>matriceresult_25[[#This Row],[BioProject]]/matriceresult_25[[#This Row],[TOTAL]]</f>
        <v>0</v>
      </c>
      <c r="AF9">
        <f>matriceresult_25[[#This Row],[dbGaP]]/matriceresult_25[[#This Row],[TOTAL]]</f>
        <v>0</v>
      </c>
      <c r="AG9">
        <f>matriceresult_25[[#This Row],[DOI]]/matriceresult_25[[#This Row],[TOTAL]]</f>
        <v>0</v>
      </c>
      <c r="AH9">
        <f>matriceresult_25[[#This Row],[EMDB]]/matriceresult_25[[#This Row],[TOTAL]]</f>
        <v>0</v>
      </c>
      <c r="AI9">
        <f>matriceresult_25[[#This Row],[ENA]]/matriceresult_25[[#This Row],[TOTAL]]</f>
        <v>0</v>
      </c>
      <c r="AJ9">
        <f>matriceresult_25[[#This Row],[Ensembl]]/matriceresult_25[[#This Row],[TOTAL]]</f>
        <v>0</v>
      </c>
      <c r="AK9">
        <f>matriceresult_25[[#This Row],[EUDRACT]]/matriceresult_25[[#This Row],[TOTAL]]</f>
        <v>0</v>
      </c>
      <c r="AL9">
        <f>matriceresult_25[[#This Row],[GCA]]/matriceresult_25[[#This Row],[TOTAL]]</f>
        <v>0</v>
      </c>
      <c r="AM9">
        <f>matriceresult_25[[#This Row],[Gene Ontology (GO)]]/matriceresult_25[[#This Row],[TOTAL]]</f>
        <v>0</v>
      </c>
      <c r="AN9">
        <f>matriceresult_25[[#This Row],[GEO]]/matriceresult_25[[#This Row],[TOTAL]]</f>
        <v>0</v>
      </c>
      <c r="AO9">
        <f>matriceresult_25[[#This Row],[HPA]]/matriceresult_25[[#This Row],[TOTAL]]</f>
        <v>0</v>
      </c>
      <c r="AP9">
        <f>matriceresult_25[[#This Row],[IGSR/1000 Genomes]]/matriceresult_25[[#This Row],[TOTAL]]</f>
        <v>0</v>
      </c>
      <c r="AQ9">
        <f>matriceresult_25[[#This Row],[InterPro]]/matriceresult_25[[#This Row],[TOTAL]]</f>
        <v>0</v>
      </c>
      <c r="AR9">
        <f>matriceresult_25[[#This Row],[OMIM]]/matriceresult_25[[#This Row],[TOTAL]]</f>
        <v>0</v>
      </c>
      <c r="AS9">
        <f>matriceresult_25[[#This Row],[PDBe]]/matriceresult_25[[#This Row],[TOTAL]]</f>
        <v>1</v>
      </c>
      <c r="AT9">
        <f>matriceresult_25[[#This Row],[Pfam]]/matriceresult_25[[#This Row],[TOTAL]]</f>
        <v>0</v>
      </c>
      <c r="AU9">
        <f>matriceresult_25[[#This Row],[PRIDE]]/matriceresult_25[[#This Row],[TOTAL]]</f>
        <v>0</v>
      </c>
      <c r="AV9">
        <f>matriceresult_25[[#This Row],[RefSeq]]/matriceresult_25[[#This Row],[TOTAL]]</f>
        <v>0</v>
      </c>
      <c r="AW9">
        <f>matriceresult_25[[#This Row],[RefSNP]]/matriceresult_25[[#This Row],[TOTAL]]</f>
        <v>0</v>
      </c>
      <c r="AX9">
        <f>matriceresult_25[[#This Row],[RRID]]/matriceresult_25[[#This Row],[TOTAL]]</f>
        <v>0</v>
      </c>
      <c r="AY9">
        <f>matriceresult_25[[#This Row],[UniProt]]/matriceresult_25[[#This Row],[TOTAL]]</f>
        <v>0</v>
      </c>
      <c r="AZ9" s="8">
        <f>SUM(matriceresult_258[[#This Row],[ArrayExpress]:[UniProt]])</f>
        <v>1</v>
      </c>
    </row>
    <row r="10" spans="1:52" x14ac:dyDescent="0.25">
      <c r="A10" s="3" t="s">
        <v>2056</v>
      </c>
      <c r="B10" s="13" t="s">
        <v>111</v>
      </c>
      <c r="D10" s="1" t="s">
        <v>45</v>
      </c>
      <c r="E10">
        <v>0</v>
      </c>
      <c r="F10">
        <v>0</v>
      </c>
      <c r="G10">
        <v>0</v>
      </c>
      <c r="H10">
        <v>0</v>
      </c>
      <c r="I10">
        <v>0</v>
      </c>
      <c r="J10">
        <v>0</v>
      </c>
      <c r="K10">
        <v>0</v>
      </c>
      <c r="L10">
        <v>0</v>
      </c>
      <c r="M10">
        <v>0</v>
      </c>
      <c r="N10">
        <v>0</v>
      </c>
      <c r="O10">
        <v>0</v>
      </c>
      <c r="P10">
        <v>0</v>
      </c>
      <c r="Q10">
        <v>0</v>
      </c>
      <c r="R10">
        <v>0</v>
      </c>
      <c r="S10">
        <v>0</v>
      </c>
      <c r="T10">
        <v>4</v>
      </c>
      <c r="U10">
        <v>0</v>
      </c>
      <c r="V10">
        <v>0</v>
      </c>
      <c r="W10">
        <v>0</v>
      </c>
      <c r="X10">
        <v>0</v>
      </c>
      <c r="Y10">
        <v>0</v>
      </c>
      <c r="Z10">
        <v>0</v>
      </c>
      <c r="AA10" s="8">
        <f>SUM(matriceresult_25[[#This Row],[ArrayExpress]:[UniProt]])</f>
        <v>4</v>
      </c>
      <c r="AC10" s="1" t="s">
        <v>45</v>
      </c>
      <c r="AD10">
        <f>matriceresult_25[[#This Row],[ArrayExpress]]/matriceresult_25[[#This Row],[TOTAL]]</f>
        <v>0</v>
      </c>
      <c r="AE10">
        <f>matriceresult_25[[#This Row],[BioProject]]/matriceresult_25[[#This Row],[TOTAL]]</f>
        <v>0</v>
      </c>
      <c r="AF10">
        <f>matriceresult_25[[#This Row],[dbGaP]]/matriceresult_25[[#This Row],[TOTAL]]</f>
        <v>0</v>
      </c>
      <c r="AG10">
        <f>matriceresult_25[[#This Row],[DOI]]/matriceresult_25[[#This Row],[TOTAL]]</f>
        <v>0</v>
      </c>
      <c r="AH10">
        <f>matriceresult_25[[#This Row],[EMDB]]/matriceresult_25[[#This Row],[TOTAL]]</f>
        <v>0</v>
      </c>
      <c r="AI10">
        <f>matriceresult_25[[#This Row],[ENA]]/matriceresult_25[[#This Row],[TOTAL]]</f>
        <v>0</v>
      </c>
      <c r="AJ10">
        <f>matriceresult_25[[#This Row],[Ensembl]]/matriceresult_25[[#This Row],[TOTAL]]</f>
        <v>0</v>
      </c>
      <c r="AK10">
        <f>matriceresult_25[[#This Row],[EUDRACT]]/matriceresult_25[[#This Row],[TOTAL]]</f>
        <v>0</v>
      </c>
      <c r="AL10">
        <f>matriceresult_25[[#This Row],[GCA]]/matriceresult_25[[#This Row],[TOTAL]]</f>
        <v>0</v>
      </c>
      <c r="AM10">
        <f>matriceresult_25[[#This Row],[Gene Ontology (GO)]]/matriceresult_25[[#This Row],[TOTAL]]</f>
        <v>0</v>
      </c>
      <c r="AN10">
        <f>matriceresult_25[[#This Row],[GEO]]/matriceresult_25[[#This Row],[TOTAL]]</f>
        <v>0</v>
      </c>
      <c r="AO10">
        <f>matriceresult_25[[#This Row],[HPA]]/matriceresult_25[[#This Row],[TOTAL]]</f>
        <v>0</v>
      </c>
      <c r="AP10">
        <f>matriceresult_25[[#This Row],[IGSR/1000 Genomes]]/matriceresult_25[[#This Row],[TOTAL]]</f>
        <v>0</v>
      </c>
      <c r="AQ10">
        <f>matriceresult_25[[#This Row],[InterPro]]/matriceresult_25[[#This Row],[TOTAL]]</f>
        <v>0</v>
      </c>
      <c r="AR10">
        <f>matriceresult_25[[#This Row],[OMIM]]/matriceresult_25[[#This Row],[TOTAL]]</f>
        <v>0</v>
      </c>
      <c r="AS10">
        <f>matriceresult_25[[#This Row],[PDBe]]/matriceresult_25[[#This Row],[TOTAL]]</f>
        <v>1</v>
      </c>
      <c r="AT10">
        <f>matriceresult_25[[#This Row],[Pfam]]/matriceresult_25[[#This Row],[TOTAL]]</f>
        <v>0</v>
      </c>
      <c r="AU10">
        <f>matriceresult_25[[#This Row],[PRIDE]]/matriceresult_25[[#This Row],[TOTAL]]</f>
        <v>0</v>
      </c>
      <c r="AV10">
        <f>matriceresult_25[[#This Row],[RefSeq]]/matriceresult_25[[#This Row],[TOTAL]]</f>
        <v>0</v>
      </c>
      <c r="AW10">
        <f>matriceresult_25[[#This Row],[RefSNP]]/matriceresult_25[[#This Row],[TOTAL]]</f>
        <v>0</v>
      </c>
      <c r="AX10">
        <f>matriceresult_25[[#This Row],[RRID]]/matriceresult_25[[#This Row],[TOTAL]]</f>
        <v>0</v>
      </c>
      <c r="AY10">
        <f>matriceresult_25[[#This Row],[UniProt]]/matriceresult_25[[#This Row],[TOTAL]]</f>
        <v>0</v>
      </c>
      <c r="AZ10" s="8">
        <f>SUM(matriceresult_258[[#This Row],[ArrayExpress]:[UniProt]])</f>
        <v>1</v>
      </c>
    </row>
    <row r="11" spans="1:52" x14ac:dyDescent="0.25">
      <c r="A11" s="4" t="s">
        <v>2056</v>
      </c>
      <c r="B11" s="6" t="s">
        <v>111</v>
      </c>
      <c r="D11" s="1" t="s">
        <v>2086</v>
      </c>
      <c r="E11">
        <v>0</v>
      </c>
      <c r="F11">
        <v>0</v>
      </c>
      <c r="G11">
        <v>0</v>
      </c>
      <c r="H11">
        <v>0</v>
      </c>
      <c r="I11">
        <v>0</v>
      </c>
      <c r="J11">
        <v>0</v>
      </c>
      <c r="K11">
        <v>0</v>
      </c>
      <c r="L11">
        <v>0</v>
      </c>
      <c r="M11">
        <v>0</v>
      </c>
      <c r="N11">
        <v>0</v>
      </c>
      <c r="O11">
        <v>0</v>
      </c>
      <c r="P11">
        <v>0</v>
      </c>
      <c r="Q11">
        <v>0</v>
      </c>
      <c r="R11">
        <v>0</v>
      </c>
      <c r="S11">
        <v>0</v>
      </c>
      <c r="T11">
        <v>7</v>
      </c>
      <c r="U11">
        <v>0</v>
      </c>
      <c r="V11">
        <v>0</v>
      </c>
      <c r="W11">
        <v>0</v>
      </c>
      <c r="X11">
        <v>0</v>
      </c>
      <c r="Y11">
        <v>0</v>
      </c>
      <c r="Z11">
        <v>0</v>
      </c>
      <c r="AA11" s="8">
        <f>SUM(matriceresult_25[[#This Row],[ArrayExpress]:[UniProt]])</f>
        <v>7</v>
      </c>
      <c r="AC11" s="1" t="s">
        <v>2086</v>
      </c>
      <c r="AD11">
        <f>matriceresult_25[[#This Row],[ArrayExpress]]/matriceresult_25[[#This Row],[TOTAL]]</f>
        <v>0</v>
      </c>
      <c r="AE11">
        <f>matriceresult_25[[#This Row],[BioProject]]/matriceresult_25[[#This Row],[TOTAL]]</f>
        <v>0</v>
      </c>
      <c r="AF11">
        <f>matriceresult_25[[#This Row],[dbGaP]]/matriceresult_25[[#This Row],[TOTAL]]</f>
        <v>0</v>
      </c>
      <c r="AG11">
        <f>matriceresult_25[[#This Row],[DOI]]/matriceresult_25[[#This Row],[TOTAL]]</f>
        <v>0</v>
      </c>
      <c r="AH11">
        <f>matriceresult_25[[#This Row],[EMDB]]/matriceresult_25[[#This Row],[TOTAL]]</f>
        <v>0</v>
      </c>
      <c r="AI11">
        <f>matriceresult_25[[#This Row],[ENA]]/matriceresult_25[[#This Row],[TOTAL]]</f>
        <v>0</v>
      </c>
      <c r="AJ11">
        <f>matriceresult_25[[#This Row],[Ensembl]]/matriceresult_25[[#This Row],[TOTAL]]</f>
        <v>0</v>
      </c>
      <c r="AK11">
        <f>matriceresult_25[[#This Row],[EUDRACT]]/matriceresult_25[[#This Row],[TOTAL]]</f>
        <v>0</v>
      </c>
      <c r="AL11">
        <f>matriceresult_25[[#This Row],[GCA]]/matriceresult_25[[#This Row],[TOTAL]]</f>
        <v>0</v>
      </c>
      <c r="AM11">
        <f>matriceresult_25[[#This Row],[Gene Ontology (GO)]]/matriceresult_25[[#This Row],[TOTAL]]</f>
        <v>0</v>
      </c>
      <c r="AN11">
        <f>matriceresult_25[[#This Row],[GEO]]/matriceresult_25[[#This Row],[TOTAL]]</f>
        <v>0</v>
      </c>
      <c r="AO11">
        <f>matriceresult_25[[#This Row],[HPA]]/matriceresult_25[[#This Row],[TOTAL]]</f>
        <v>0</v>
      </c>
      <c r="AP11">
        <f>matriceresult_25[[#This Row],[IGSR/1000 Genomes]]/matriceresult_25[[#This Row],[TOTAL]]</f>
        <v>0</v>
      </c>
      <c r="AQ11">
        <f>matriceresult_25[[#This Row],[InterPro]]/matriceresult_25[[#This Row],[TOTAL]]</f>
        <v>0</v>
      </c>
      <c r="AR11">
        <f>matriceresult_25[[#This Row],[OMIM]]/matriceresult_25[[#This Row],[TOTAL]]</f>
        <v>0</v>
      </c>
      <c r="AS11">
        <f>matriceresult_25[[#This Row],[PDBe]]/matriceresult_25[[#This Row],[TOTAL]]</f>
        <v>1</v>
      </c>
      <c r="AT11">
        <f>matriceresult_25[[#This Row],[Pfam]]/matriceresult_25[[#This Row],[TOTAL]]</f>
        <v>0</v>
      </c>
      <c r="AU11">
        <f>matriceresult_25[[#This Row],[PRIDE]]/matriceresult_25[[#This Row],[TOTAL]]</f>
        <v>0</v>
      </c>
      <c r="AV11">
        <f>matriceresult_25[[#This Row],[RefSeq]]/matriceresult_25[[#This Row],[TOTAL]]</f>
        <v>0</v>
      </c>
      <c r="AW11">
        <f>matriceresult_25[[#This Row],[RefSNP]]/matriceresult_25[[#This Row],[TOTAL]]</f>
        <v>0</v>
      </c>
      <c r="AX11">
        <f>matriceresult_25[[#This Row],[RRID]]/matriceresult_25[[#This Row],[TOTAL]]</f>
        <v>0</v>
      </c>
      <c r="AY11">
        <f>matriceresult_25[[#This Row],[UniProt]]/matriceresult_25[[#This Row],[TOTAL]]</f>
        <v>0</v>
      </c>
      <c r="AZ11" s="8">
        <f>SUM(matriceresult_258[[#This Row],[ArrayExpress]:[UniProt]])</f>
        <v>1</v>
      </c>
    </row>
    <row r="12" spans="1:52" x14ac:dyDescent="0.25">
      <c r="A12" s="3" t="s">
        <v>2056</v>
      </c>
      <c r="B12" s="13" t="s">
        <v>111</v>
      </c>
      <c r="D12" s="1" t="s">
        <v>2096</v>
      </c>
      <c r="E12">
        <v>0</v>
      </c>
      <c r="F12">
        <v>0</v>
      </c>
      <c r="G12">
        <v>0</v>
      </c>
      <c r="H12">
        <v>0</v>
      </c>
      <c r="I12">
        <v>0</v>
      </c>
      <c r="J12">
        <v>0</v>
      </c>
      <c r="K12">
        <v>0</v>
      </c>
      <c r="L12">
        <v>0</v>
      </c>
      <c r="M12">
        <v>0</v>
      </c>
      <c r="N12">
        <v>0</v>
      </c>
      <c r="O12">
        <v>0</v>
      </c>
      <c r="P12">
        <v>0</v>
      </c>
      <c r="Q12">
        <v>0</v>
      </c>
      <c r="R12">
        <v>0</v>
      </c>
      <c r="S12">
        <v>0</v>
      </c>
      <c r="T12">
        <v>4</v>
      </c>
      <c r="U12">
        <v>0</v>
      </c>
      <c r="V12">
        <v>0</v>
      </c>
      <c r="W12">
        <v>0</v>
      </c>
      <c r="X12">
        <v>0</v>
      </c>
      <c r="Y12">
        <v>0</v>
      </c>
      <c r="Z12">
        <v>0</v>
      </c>
      <c r="AA12" s="8">
        <f>SUM(matriceresult_25[[#This Row],[ArrayExpress]:[UniProt]])</f>
        <v>4</v>
      </c>
      <c r="AC12" s="1" t="s">
        <v>2096</v>
      </c>
      <c r="AD12">
        <f>matriceresult_25[[#This Row],[ArrayExpress]]/matriceresult_25[[#This Row],[TOTAL]]</f>
        <v>0</v>
      </c>
      <c r="AE12">
        <f>matriceresult_25[[#This Row],[BioProject]]/matriceresult_25[[#This Row],[TOTAL]]</f>
        <v>0</v>
      </c>
      <c r="AF12">
        <f>matriceresult_25[[#This Row],[dbGaP]]/matriceresult_25[[#This Row],[TOTAL]]</f>
        <v>0</v>
      </c>
      <c r="AG12">
        <f>matriceresult_25[[#This Row],[DOI]]/matriceresult_25[[#This Row],[TOTAL]]</f>
        <v>0</v>
      </c>
      <c r="AH12">
        <f>matriceresult_25[[#This Row],[EMDB]]/matriceresult_25[[#This Row],[TOTAL]]</f>
        <v>0</v>
      </c>
      <c r="AI12">
        <f>matriceresult_25[[#This Row],[ENA]]/matriceresult_25[[#This Row],[TOTAL]]</f>
        <v>0</v>
      </c>
      <c r="AJ12">
        <f>matriceresult_25[[#This Row],[Ensembl]]/matriceresult_25[[#This Row],[TOTAL]]</f>
        <v>0</v>
      </c>
      <c r="AK12">
        <f>matriceresult_25[[#This Row],[EUDRACT]]/matriceresult_25[[#This Row],[TOTAL]]</f>
        <v>0</v>
      </c>
      <c r="AL12">
        <f>matriceresult_25[[#This Row],[GCA]]/matriceresult_25[[#This Row],[TOTAL]]</f>
        <v>0</v>
      </c>
      <c r="AM12">
        <f>matriceresult_25[[#This Row],[Gene Ontology (GO)]]/matriceresult_25[[#This Row],[TOTAL]]</f>
        <v>0</v>
      </c>
      <c r="AN12">
        <f>matriceresult_25[[#This Row],[GEO]]/matriceresult_25[[#This Row],[TOTAL]]</f>
        <v>0</v>
      </c>
      <c r="AO12">
        <f>matriceresult_25[[#This Row],[HPA]]/matriceresult_25[[#This Row],[TOTAL]]</f>
        <v>0</v>
      </c>
      <c r="AP12">
        <f>matriceresult_25[[#This Row],[IGSR/1000 Genomes]]/matriceresult_25[[#This Row],[TOTAL]]</f>
        <v>0</v>
      </c>
      <c r="AQ12">
        <f>matriceresult_25[[#This Row],[InterPro]]/matriceresult_25[[#This Row],[TOTAL]]</f>
        <v>0</v>
      </c>
      <c r="AR12">
        <f>matriceresult_25[[#This Row],[OMIM]]/matriceresult_25[[#This Row],[TOTAL]]</f>
        <v>0</v>
      </c>
      <c r="AS12">
        <f>matriceresult_25[[#This Row],[PDBe]]/matriceresult_25[[#This Row],[TOTAL]]</f>
        <v>1</v>
      </c>
      <c r="AT12">
        <f>matriceresult_25[[#This Row],[Pfam]]/matriceresult_25[[#This Row],[TOTAL]]</f>
        <v>0</v>
      </c>
      <c r="AU12">
        <f>matriceresult_25[[#This Row],[PRIDE]]/matriceresult_25[[#This Row],[TOTAL]]</f>
        <v>0</v>
      </c>
      <c r="AV12">
        <f>matriceresult_25[[#This Row],[RefSeq]]/matriceresult_25[[#This Row],[TOTAL]]</f>
        <v>0</v>
      </c>
      <c r="AW12">
        <f>matriceresult_25[[#This Row],[RefSNP]]/matriceresult_25[[#This Row],[TOTAL]]</f>
        <v>0</v>
      </c>
      <c r="AX12">
        <f>matriceresult_25[[#This Row],[RRID]]/matriceresult_25[[#This Row],[TOTAL]]</f>
        <v>0</v>
      </c>
      <c r="AY12">
        <f>matriceresult_25[[#This Row],[UniProt]]/matriceresult_25[[#This Row],[TOTAL]]</f>
        <v>0</v>
      </c>
      <c r="AZ12" s="8">
        <f>SUM(matriceresult_258[[#This Row],[ArrayExpress]:[UniProt]])</f>
        <v>1</v>
      </c>
    </row>
    <row r="13" spans="1:52" x14ac:dyDescent="0.25">
      <c r="A13" s="4" t="s">
        <v>2056</v>
      </c>
      <c r="B13" s="6" t="s">
        <v>111</v>
      </c>
      <c r="D13" s="1" t="s">
        <v>540</v>
      </c>
      <c r="E13">
        <v>0</v>
      </c>
      <c r="F13">
        <v>0</v>
      </c>
      <c r="G13">
        <v>0</v>
      </c>
      <c r="H13">
        <v>0</v>
      </c>
      <c r="I13">
        <v>0</v>
      </c>
      <c r="J13">
        <v>4</v>
      </c>
      <c r="K13">
        <v>0</v>
      </c>
      <c r="L13">
        <v>0</v>
      </c>
      <c r="M13">
        <v>0</v>
      </c>
      <c r="N13">
        <v>0</v>
      </c>
      <c r="O13">
        <v>0</v>
      </c>
      <c r="P13">
        <v>0</v>
      </c>
      <c r="Q13">
        <v>0</v>
      </c>
      <c r="R13">
        <v>0</v>
      </c>
      <c r="S13">
        <v>0</v>
      </c>
      <c r="T13">
        <v>0</v>
      </c>
      <c r="U13">
        <v>0</v>
      </c>
      <c r="V13">
        <v>0</v>
      </c>
      <c r="W13">
        <v>0</v>
      </c>
      <c r="X13">
        <v>0</v>
      </c>
      <c r="Y13">
        <v>0</v>
      </c>
      <c r="Z13">
        <v>0</v>
      </c>
      <c r="AA13" s="8">
        <f>SUM(matriceresult_25[[#This Row],[ArrayExpress]:[UniProt]])</f>
        <v>4</v>
      </c>
      <c r="AC13" s="1" t="s">
        <v>540</v>
      </c>
      <c r="AD13">
        <f>matriceresult_25[[#This Row],[ArrayExpress]]/matriceresult_25[[#This Row],[TOTAL]]</f>
        <v>0</v>
      </c>
      <c r="AE13">
        <f>matriceresult_25[[#This Row],[BioProject]]/matriceresult_25[[#This Row],[TOTAL]]</f>
        <v>0</v>
      </c>
      <c r="AF13">
        <f>matriceresult_25[[#This Row],[dbGaP]]/matriceresult_25[[#This Row],[TOTAL]]</f>
        <v>0</v>
      </c>
      <c r="AG13">
        <f>matriceresult_25[[#This Row],[DOI]]/matriceresult_25[[#This Row],[TOTAL]]</f>
        <v>0</v>
      </c>
      <c r="AH13">
        <f>matriceresult_25[[#This Row],[EMDB]]/matriceresult_25[[#This Row],[TOTAL]]</f>
        <v>0</v>
      </c>
      <c r="AI13">
        <f>matriceresult_25[[#This Row],[ENA]]/matriceresult_25[[#This Row],[TOTAL]]</f>
        <v>1</v>
      </c>
      <c r="AJ13">
        <f>matriceresult_25[[#This Row],[Ensembl]]/matriceresult_25[[#This Row],[TOTAL]]</f>
        <v>0</v>
      </c>
      <c r="AK13">
        <f>matriceresult_25[[#This Row],[EUDRACT]]/matriceresult_25[[#This Row],[TOTAL]]</f>
        <v>0</v>
      </c>
      <c r="AL13">
        <f>matriceresult_25[[#This Row],[GCA]]/matriceresult_25[[#This Row],[TOTAL]]</f>
        <v>0</v>
      </c>
      <c r="AM13">
        <f>matriceresult_25[[#This Row],[Gene Ontology (GO)]]/matriceresult_25[[#This Row],[TOTAL]]</f>
        <v>0</v>
      </c>
      <c r="AN13">
        <f>matriceresult_25[[#This Row],[GEO]]/matriceresult_25[[#This Row],[TOTAL]]</f>
        <v>0</v>
      </c>
      <c r="AO13">
        <f>matriceresult_25[[#This Row],[HPA]]/matriceresult_25[[#This Row],[TOTAL]]</f>
        <v>0</v>
      </c>
      <c r="AP13">
        <f>matriceresult_25[[#This Row],[IGSR/1000 Genomes]]/matriceresult_25[[#This Row],[TOTAL]]</f>
        <v>0</v>
      </c>
      <c r="AQ13">
        <f>matriceresult_25[[#This Row],[InterPro]]/matriceresult_25[[#This Row],[TOTAL]]</f>
        <v>0</v>
      </c>
      <c r="AR13">
        <f>matriceresult_25[[#This Row],[OMIM]]/matriceresult_25[[#This Row],[TOTAL]]</f>
        <v>0</v>
      </c>
      <c r="AS13">
        <f>matriceresult_25[[#This Row],[PDBe]]/matriceresult_25[[#This Row],[TOTAL]]</f>
        <v>0</v>
      </c>
      <c r="AT13">
        <f>matriceresult_25[[#This Row],[Pfam]]/matriceresult_25[[#This Row],[TOTAL]]</f>
        <v>0</v>
      </c>
      <c r="AU13">
        <f>matriceresult_25[[#This Row],[PRIDE]]/matriceresult_25[[#This Row],[TOTAL]]</f>
        <v>0</v>
      </c>
      <c r="AV13">
        <f>matriceresult_25[[#This Row],[RefSeq]]/matriceresult_25[[#This Row],[TOTAL]]</f>
        <v>0</v>
      </c>
      <c r="AW13">
        <f>matriceresult_25[[#This Row],[RefSNP]]/matriceresult_25[[#This Row],[TOTAL]]</f>
        <v>0</v>
      </c>
      <c r="AX13">
        <f>matriceresult_25[[#This Row],[RRID]]/matriceresult_25[[#This Row],[TOTAL]]</f>
        <v>0</v>
      </c>
      <c r="AY13">
        <f>matriceresult_25[[#This Row],[UniProt]]/matriceresult_25[[#This Row],[TOTAL]]</f>
        <v>0</v>
      </c>
      <c r="AZ13" s="8">
        <f>SUM(matriceresult_258[[#This Row],[ArrayExpress]:[UniProt]])</f>
        <v>1</v>
      </c>
    </row>
    <row r="14" spans="1:52" x14ac:dyDescent="0.25">
      <c r="A14" s="3" t="s">
        <v>2056</v>
      </c>
      <c r="B14" s="13" t="s">
        <v>111</v>
      </c>
      <c r="D14" s="1" t="s">
        <v>53</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2</v>
      </c>
      <c r="AA14" s="8">
        <f>SUM(matriceresult_25[[#This Row],[ArrayExpress]:[UniProt]])</f>
        <v>2</v>
      </c>
      <c r="AC14" s="1" t="s">
        <v>53</v>
      </c>
      <c r="AD14">
        <f>matriceresult_25[[#This Row],[ArrayExpress]]/matriceresult_25[[#This Row],[TOTAL]]</f>
        <v>0</v>
      </c>
      <c r="AE14">
        <f>matriceresult_25[[#This Row],[BioProject]]/matriceresult_25[[#This Row],[TOTAL]]</f>
        <v>0</v>
      </c>
      <c r="AF14">
        <f>matriceresult_25[[#This Row],[dbGaP]]/matriceresult_25[[#This Row],[TOTAL]]</f>
        <v>0</v>
      </c>
      <c r="AG14">
        <f>matriceresult_25[[#This Row],[DOI]]/matriceresult_25[[#This Row],[TOTAL]]</f>
        <v>0</v>
      </c>
      <c r="AH14">
        <f>matriceresult_25[[#This Row],[EMDB]]/matriceresult_25[[#This Row],[TOTAL]]</f>
        <v>0</v>
      </c>
      <c r="AI14">
        <f>matriceresult_25[[#This Row],[ENA]]/matriceresult_25[[#This Row],[TOTAL]]</f>
        <v>0</v>
      </c>
      <c r="AJ14">
        <f>matriceresult_25[[#This Row],[Ensembl]]/matriceresult_25[[#This Row],[TOTAL]]</f>
        <v>0</v>
      </c>
      <c r="AK14">
        <f>matriceresult_25[[#This Row],[EUDRACT]]/matriceresult_25[[#This Row],[TOTAL]]</f>
        <v>0</v>
      </c>
      <c r="AL14">
        <f>matriceresult_25[[#This Row],[GCA]]/matriceresult_25[[#This Row],[TOTAL]]</f>
        <v>0</v>
      </c>
      <c r="AM14">
        <f>matriceresult_25[[#This Row],[Gene Ontology (GO)]]/matriceresult_25[[#This Row],[TOTAL]]</f>
        <v>0</v>
      </c>
      <c r="AN14">
        <f>matriceresult_25[[#This Row],[GEO]]/matriceresult_25[[#This Row],[TOTAL]]</f>
        <v>0</v>
      </c>
      <c r="AO14">
        <f>matriceresult_25[[#This Row],[HPA]]/matriceresult_25[[#This Row],[TOTAL]]</f>
        <v>0</v>
      </c>
      <c r="AP14">
        <f>matriceresult_25[[#This Row],[IGSR/1000 Genomes]]/matriceresult_25[[#This Row],[TOTAL]]</f>
        <v>0</v>
      </c>
      <c r="AQ14">
        <f>matriceresult_25[[#This Row],[InterPro]]/matriceresult_25[[#This Row],[TOTAL]]</f>
        <v>0</v>
      </c>
      <c r="AR14">
        <f>matriceresult_25[[#This Row],[OMIM]]/matriceresult_25[[#This Row],[TOTAL]]</f>
        <v>0</v>
      </c>
      <c r="AS14">
        <f>matriceresult_25[[#This Row],[PDBe]]/matriceresult_25[[#This Row],[TOTAL]]</f>
        <v>0</v>
      </c>
      <c r="AT14">
        <f>matriceresult_25[[#This Row],[Pfam]]/matriceresult_25[[#This Row],[TOTAL]]</f>
        <v>0</v>
      </c>
      <c r="AU14">
        <f>matriceresult_25[[#This Row],[PRIDE]]/matriceresult_25[[#This Row],[TOTAL]]</f>
        <v>0</v>
      </c>
      <c r="AV14">
        <f>matriceresult_25[[#This Row],[RefSeq]]/matriceresult_25[[#This Row],[TOTAL]]</f>
        <v>0</v>
      </c>
      <c r="AW14">
        <f>matriceresult_25[[#This Row],[RefSNP]]/matriceresult_25[[#This Row],[TOTAL]]</f>
        <v>0</v>
      </c>
      <c r="AX14">
        <f>matriceresult_25[[#This Row],[RRID]]/matriceresult_25[[#This Row],[TOTAL]]</f>
        <v>0</v>
      </c>
      <c r="AY14">
        <f>matriceresult_25[[#This Row],[UniProt]]/matriceresult_25[[#This Row],[TOTAL]]</f>
        <v>1</v>
      </c>
      <c r="AZ14" s="8">
        <f>SUM(matriceresult_258[[#This Row],[ArrayExpress]:[UniProt]])</f>
        <v>1</v>
      </c>
    </row>
    <row r="15" spans="1:52" x14ac:dyDescent="0.25">
      <c r="A15" s="4" t="s">
        <v>2056</v>
      </c>
      <c r="B15" s="6" t="s">
        <v>111</v>
      </c>
      <c r="D15" s="1" t="s">
        <v>548</v>
      </c>
      <c r="E15">
        <v>0</v>
      </c>
      <c r="F15">
        <v>0</v>
      </c>
      <c r="G15">
        <v>0</v>
      </c>
      <c r="H15">
        <v>0</v>
      </c>
      <c r="I15">
        <v>0</v>
      </c>
      <c r="J15">
        <v>5</v>
      </c>
      <c r="K15">
        <v>0</v>
      </c>
      <c r="L15">
        <v>0</v>
      </c>
      <c r="M15">
        <v>0</v>
      </c>
      <c r="N15">
        <v>0</v>
      </c>
      <c r="O15">
        <v>1</v>
      </c>
      <c r="P15">
        <v>0</v>
      </c>
      <c r="Q15">
        <v>0</v>
      </c>
      <c r="R15">
        <v>0</v>
      </c>
      <c r="S15">
        <v>0</v>
      </c>
      <c r="T15">
        <v>0</v>
      </c>
      <c r="U15">
        <v>0</v>
      </c>
      <c r="V15">
        <v>0</v>
      </c>
      <c r="W15">
        <v>0</v>
      </c>
      <c r="X15">
        <v>0</v>
      </c>
      <c r="Y15">
        <v>0</v>
      </c>
      <c r="Z15">
        <v>0</v>
      </c>
      <c r="AA15" s="8">
        <f>SUM(matriceresult_25[[#This Row],[ArrayExpress]:[UniProt]])</f>
        <v>6</v>
      </c>
      <c r="AC15" s="1" t="s">
        <v>548</v>
      </c>
      <c r="AD15">
        <f>matriceresult_25[[#This Row],[ArrayExpress]]/matriceresult_25[[#This Row],[TOTAL]]</f>
        <v>0</v>
      </c>
      <c r="AE15">
        <f>matriceresult_25[[#This Row],[BioProject]]/matriceresult_25[[#This Row],[TOTAL]]</f>
        <v>0</v>
      </c>
      <c r="AF15">
        <f>matriceresult_25[[#This Row],[dbGaP]]/matriceresult_25[[#This Row],[TOTAL]]</f>
        <v>0</v>
      </c>
      <c r="AG15">
        <f>matriceresult_25[[#This Row],[DOI]]/matriceresult_25[[#This Row],[TOTAL]]</f>
        <v>0</v>
      </c>
      <c r="AH15">
        <f>matriceresult_25[[#This Row],[EMDB]]/matriceresult_25[[#This Row],[TOTAL]]</f>
        <v>0</v>
      </c>
      <c r="AI15">
        <f>matriceresult_25[[#This Row],[ENA]]/matriceresult_25[[#This Row],[TOTAL]]</f>
        <v>0.83333333333333337</v>
      </c>
      <c r="AJ15">
        <f>matriceresult_25[[#This Row],[Ensembl]]/matriceresult_25[[#This Row],[TOTAL]]</f>
        <v>0</v>
      </c>
      <c r="AK15">
        <f>matriceresult_25[[#This Row],[EUDRACT]]/matriceresult_25[[#This Row],[TOTAL]]</f>
        <v>0</v>
      </c>
      <c r="AL15">
        <f>matriceresult_25[[#This Row],[GCA]]/matriceresult_25[[#This Row],[TOTAL]]</f>
        <v>0</v>
      </c>
      <c r="AM15">
        <f>matriceresult_25[[#This Row],[Gene Ontology (GO)]]/matriceresult_25[[#This Row],[TOTAL]]</f>
        <v>0</v>
      </c>
      <c r="AN15">
        <f>matriceresult_25[[#This Row],[GEO]]/matriceresult_25[[#This Row],[TOTAL]]</f>
        <v>0.16666666666666666</v>
      </c>
      <c r="AO15">
        <f>matriceresult_25[[#This Row],[HPA]]/matriceresult_25[[#This Row],[TOTAL]]</f>
        <v>0</v>
      </c>
      <c r="AP15">
        <f>matriceresult_25[[#This Row],[IGSR/1000 Genomes]]/matriceresult_25[[#This Row],[TOTAL]]</f>
        <v>0</v>
      </c>
      <c r="AQ15">
        <f>matriceresult_25[[#This Row],[InterPro]]/matriceresult_25[[#This Row],[TOTAL]]</f>
        <v>0</v>
      </c>
      <c r="AR15">
        <f>matriceresult_25[[#This Row],[OMIM]]/matriceresult_25[[#This Row],[TOTAL]]</f>
        <v>0</v>
      </c>
      <c r="AS15">
        <f>matriceresult_25[[#This Row],[PDBe]]/matriceresult_25[[#This Row],[TOTAL]]</f>
        <v>0</v>
      </c>
      <c r="AT15">
        <f>matriceresult_25[[#This Row],[Pfam]]/matriceresult_25[[#This Row],[TOTAL]]</f>
        <v>0</v>
      </c>
      <c r="AU15">
        <f>matriceresult_25[[#This Row],[PRIDE]]/matriceresult_25[[#This Row],[TOTAL]]</f>
        <v>0</v>
      </c>
      <c r="AV15">
        <f>matriceresult_25[[#This Row],[RefSeq]]/matriceresult_25[[#This Row],[TOTAL]]</f>
        <v>0</v>
      </c>
      <c r="AW15">
        <f>matriceresult_25[[#This Row],[RefSNP]]/matriceresult_25[[#This Row],[TOTAL]]</f>
        <v>0</v>
      </c>
      <c r="AX15">
        <f>matriceresult_25[[#This Row],[RRID]]/matriceresult_25[[#This Row],[TOTAL]]</f>
        <v>0</v>
      </c>
      <c r="AY15">
        <f>matriceresult_25[[#This Row],[UniProt]]/matriceresult_25[[#This Row],[TOTAL]]</f>
        <v>0</v>
      </c>
      <c r="AZ15" s="8">
        <f>SUM(matriceresult_258[[#This Row],[ArrayExpress]:[UniProt]])</f>
        <v>1</v>
      </c>
    </row>
    <row r="16" spans="1:52" x14ac:dyDescent="0.25">
      <c r="A16" s="3" t="s">
        <v>2056</v>
      </c>
      <c r="B16" s="13" t="s">
        <v>111</v>
      </c>
      <c r="D16" s="1" t="s">
        <v>378</v>
      </c>
      <c r="E16">
        <v>0</v>
      </c>
      <c r="F16">
        <v>0</v>
      </c>
      <c r="G16">
        <v>0</v>
      </c>
      <c r="H16">
        <v>0</v>
      </c>
      <c r="I16">
        <v>0</v>
      </c>
      <c r="J16">
        <v>0</v>
      </c>
      <c r="K16">
        <v>0</v>
      </c>
      <c r="L16">
        <v>0</v>
      </c>
      <c r="M16">
        <v>0</v>
      </c>
      <c r="N16">
        <v>0</v>
      </c>
      <c r="O16">
        <v>0</v>
      </c>
      <c r="P16">
        <v>0</v>
      </c>
      <c r="Q16">
        <v>0</v>
      </c>
      <c r="R16">
        <v>0</v>
      </c>
      <c r="S16">
        <v>1</v>
      </c>
      <c r="T16">
        <v>0</v>
      </c>
      <c r="U16">
        <v>0</v>
      </c>
      <c r="V16">
        <v>0</v>
      </c>
      <c r="W16">
        <v>0</v>
      </c>
      <c r="X16">
        <v>0</v>
      </c>
      <c r="Y16">
        <v>0</v>
      </c>
      <c r="Z16">
        <v>0</v>
      </c>
      <c r="AA16" s="8">
        <f>SUM(matriceresult_25[[#This Row],[ArrayExpress]:[UniProt]])</f>
        <v>1</v>
      </c>
      <c r="AC16" s="1" t="s">
        <v>378</v>
      </c>
      <c r="AD16">
        <f>matriceresult_25[[#This Row],[ArrayExpress]]/matriceresult_25[[#This Row],[TOTAL]]</f>
        <v>0</v>
      </c>
      <c r="AE16">
        <f>matriceresult_25[[#This Row],[BioProject]]/matriceresult_25[[#This Row],[TOTAL]]</f>
        <v>0</v>
      </c>
      <c r="AF16">
        <f>matriceresult_25[[#This Row],[dbGaP]]/matriceresult_25[[#This Row],[TOTAL]]</f>
        <v>0</v>
      </c>
      <c r="AG16">
        <f>matriceresult_25[[#This Row],[DOI]]/matriceresult_25[[#This Row],[TOTAL]]</f>
        <v>0</v>
      </c>
      <c r="AH16">
        <f>matriceresult_25[[#This Row],[EMDB]]/matriceresult_25[[#This Row],[TOTAL]]</f>
        <v>0</v>
      </c>
      <c r="AI16">
        <f>matriceresult_25[[#This Row],[ENA]]/matriceresult_25[[#This Row],[TOTAL]]</f>
        <v>0</v>
      </c>
      <c r="AJ16">
        <f>matriceresult_25[[#This Row],[Ensembl]]/matriceresult_25[[#This Row],[TOTAL]]</f>
        <v>0</v>
      </c>
      <c r="AK16">
        <f>matriceresult_25[[#This Row],[EUDRACT]]/matriceresult_25[[#This Row],[TOTAL]]</f>
        <v>0</v>
      </c>
      <c r="AL16">
        <f>matriceresult_25[[#This Row],[GCA]]/matriceresult_25[[#This Row],[TOTAL]]</f>
        <v>0</v>
      </c>
      <c r="AM16">
        <f>matriceresult_25[[#This Row],[Gene Ontology (GO)]]/matriceresult_25[[#This Row],[TOTAL]]</f>
        <v>0</v>
      </c>
      <c r="AN16">
        <f>matriceresult_25[[#This Row],[GEO]]/matriceresult_25[[#This Row],[TOTAL]]</f>
        <v>0</v>
      </c>
      <c r="AO16">
        <f>matriceresult_25[[#This Row],[HPA]]/matriceresult_25[[#This Row],[TOTAL]]</f>
        <v>0</v>
      </c>
      <c r="AP16">
        <f>matriceresult_25[[#This Row],[IGSR/1000 Genomes]]/matriceresult_25[[#This Row],[TOTAL]]</f>
        <v>0</v>
      </c>
      <c r="AQ16">
        <f>matriceresult_25[[#This Row],[InterPro]]/matriceresult_25[[#This Row],[TOTAL]]</f>
        <v>0</v>
      </c>
      <c r="AR16">
        <f>matriceresult_25[[#This Row],[OMIM]]/matriceresult_25[[#This Row],[TOTAL]]</f>
        <v>1</v>
      </c>
      <c r="AS16">
        <f>matriceresult_25[[#This Row],[PDBe]]/matriceresult_25[[#This Row],[TOTAL]]</f>
        <v>0</v>
      </c>
      <c r="AT16">
        <f>matriceresult_25[[#This Row],[Pfam]]/matriceresult_25[[#This Row],[TOTAL]]</f>
        <v>0</v>
      </c>
      <c r="AU16">
        <f>matriceresult_25[[#This Row],[PRIDE]]/matriceresult_25[[#This Row],[TOTAL]]</f>
        <v>0</v>
      </c>
      <c r="AV16">
        <f>matriceresult_25[[#This Row],[RefSeq]]/matriceresult_25[[#This Row],[TOTAL]]</f>
        <v>0</v>
      </c>
      <c r="AW16">
        <f>matriceresult_25[[#This Row],[RefSNP]]/matriceresult_25[[#This Row],[TOTAL]]</f>
        <v>0</v>
      </c>
      <c r="AX16">
        <f>matriceresult_25[[#This Row],[RRID]]/matriceresult_25[[#This Row],[TOTAL]]</f>
        <v>0</v>
      </c>
      <c r="AY16">
        <f>matriceresult_25[[#This Row],[UniProt]]/matriceresult_25[[#This Row],[TOTAL]]</f>
        <v>0</v>
      </c>
      <c r="AZ16" s="8">
        <f>SUM(matriceresult_258[[#This Row],[ArrayExpress]:[UniProt]])</f>
        <v>1</v>
      </c>
    </row>
    <row r="17" spans="1:52" x14ac:dyDescent="0.25">
      <c r="A17" s="4" t="s">
        <v>2056</v>
      </c>
      <c r="B17" s="6" t="s">
        <v>111</v>
      </c>
      <c r="D17" s="1" t="s">
        <v>58</v>
      </c>
      <c r="E17">
        <v>0</v>
      </c>
      <c r="F17">
        <v>0</v>
      </c>
      <c r="G17">
        <v>0</v>
      </c>
      <c r="H17">
        <v>0</v>
      </c>
      <c r="I17">
        <v>0</v>
      </c>
      <c r="J17">
        <v>0</v>
      </c>
      <c r="K17">
        <v>0</v>
      </c>
      <c r="L17">
        <v>0</v>
      </c>
      <c r="M17">
        <v>0</v>
      </c>
      <c r="N17">
        <v>0</v>
      </c>
      <c r="O17">
        <v>0</v>
      </c>
      <c r="P17">
        <v>0</v>
      </c>
      <c r="Q17">
        <v>0</v>
      </c>
      <c r="R17">
        <v>0</v>
      </c>
      <c r="S17">
        <v>0</v>
      </c>
      <c r="T17">
        <v>0</v>
      </c>
      <c r="U17">
        <v>0</v>
      </c>
      <c r="V17">
        <v>0</v>
      </c>
      <c r="W17">
        <v>0</v>
      </c>
      <c r="X17">
        <v>24</v>
      </c>
      <c r="Y17">
        <v>0</v>
      </c>
      <c r="Z17">
        <v>0</v>
      </c>
      <c r="AA17" s="8">
        <f>SUM(matriceresult_25[[#This Row],[ArrayExpress]:[UniProt]])</f>
        <v>24</v>
      </c>
      <c r="AC17" s="1" t="s">
        <v>58</v>
      </c>
      <c r="AD17">
        <f>matriceresult_25[[#This Row],[ArrayExpress]]/matriceresult_25[[#This Row],[TOTAL]]</f>
        <v>0</v>
      </c>
      <c r="AE17">
        <f>matriceresult_25[[#This Row],[BioProject]]/matriceresult_25[[#This Row],[TOTAL]]</f>
        <v>0</v>
      </c>
      <c r="AF17">
        <f>matriceresult_25[[#This Row],[dbGaP]]/matriceresult_25[[#This Row],[TOTAL]]</f>
        <v>0</v>
      </c>
      <c r="AG17">
        <f>matriceresult_25[[#This Row],[DOI]]/matriceresult_25[[#This Row],[TOTAL]]</f>
        <v>0</v>
      </c>
      <c r="AH17">
        <f>matriceresult_25[[#This Row],[EMDB]]/matriceresult_25[[#This Row],[TOTAL]]</f>
        <v>0</v>
      </c>
      <c r="AI17">
        <f>matriceresult_25[[#This Row],[ENA]]/matriceresult_25[[#This Row],[TOTAL]]</f>
        <v>0</v>
      </c>
      <c r="AJ17">
        <f>matriceresult_25[[#This Row],[Ensembl]]/matriceresult_25[[#This Row],[TOTAL]]</f>
        <v>0</v>
      </c>
      <c r="AK17">
        <f>matriceresult_25[[#This Row],[EUDRACT]]/matriceresult_25[[#This Row],[TOTAL]]</f>
        <v>0</v>
      </c>
      <c r="AL17">
        <f>matriceresult_25[[#This Row],[GCA]]/matriceresult_25[[#This Row],[TOTAL]]</f>
        <v>0</v>
      </c>
      <c r="AM17">
        <f>matriceresult_25[[#This Row],[Gene Ontology (GO)]]/matriceresult_25[[#This Row],[TOTAL]]</f>
        <v>0</v>
      </c>
      <c r="AN17">
        <f>matriceresult_25[[#This Row],[GEO]]/matriceresult_25[[#This Row],[TOTAL]]</f>
        <v>0</v>
      </c>
      <c r="AO17">
        <f>matriceresult_25[[#This Row],[HPA]]/matriceresult_25[[#This Row],[TOTAL]]</f>
        <v>0</v>
      </c>
      <c r="AP17">
        <f>matriceresult_25[[#This Row],[IGSR/1000 Genomes]]/matriceresult_25[[#This Row],[TOTAL]]</f>
        <v>0</v>
      </c>
      <c r="AQ17">
        <f>matriceresult_25[[#This Row],[InterPro]]/matriceresult_25[[#This Row],[TOTAL]]</f>
        <v>0</v>
      </c>
      <c r="AR17">
        <f>matriceresult_25[[#This Row],[OMIM]]/matriceresult_25[[#This Row],[TOTAL]]</f>
        <v>0</v>
      </c>
      <c r="AS17">
        <f>matriceresult_25[[#This Row],[PDBe]]/matriceresult_25[[#This Row],[TOTAL]]</f>
        <v>0</v>
      </c>
      <c r="AT17">
        <f>matriceresult_25[[#This Row],[Pfam]]/matriceresult_25[[#This Row],[TOTAL]]</f>
        <v>0</v>
      </c>
      <c r="AU17">
        <f>matriceresult_25[[#This Row],[PRIDE]]/matriceresult_25[[#This Row],[TOTAL]]</f>
        <v>0</v>
      </c>
      <c r="AV17">
        <f>matriceresult_25[[#This Row],[RefSeq]]/matriceresult_25[[#This Row],[TOTAL]]</f>
        <v>0</v>
      </c>
      <c r="AW17">
        <f>matriceresult_25[[#This Row],[RefSNP]]/matriceresult_25[[#This Row],[TOTAL]]</f>
        <v>1</v>
      </c>
      <c r="AX17">
        <f>matriceresult_25[[#This Row],[RRID]]/matriceresult_25[[#This Row],[TOTAL]]</f>
        <v>0</v>
      </c>
      <c r="AY17">
        <f>matriceresult_25[[#This Row],[UniProt]]/matriceresult_25[[#This Row],[TOTAL]]</f>
        <v>0</v>
      </c>
      <c r="AZ17" s="8">
        <f>SUM(matriceresult_258[[#This Row],[ArrayExpress]:[UniProt]])</f>
        <v>1</v>
      </c>
    </row>
    <row r="18" spans="1:52" x14ac:dyDescent="0.25">
      <c r="A18" s="3" t="s">
        <v>9</v>
      </c>
      <c r="B18" s="13" t="s">
        <v>12</v>
      </c>
      <c r="D18" s="1" t="s">
        <v>564</v>
      </c>
      <c r="E18">
        <v>0</v>
      </c>
      <c r="F18">
        <v>0</v>
      </c>
      <c r="G18">
        <v>0</v>
      </c>
      <c r="H18">
        <v>0</v>
      </c>
      <c r="I18">
        <v>0</v>
      </c>
      <c r="J18">
        <v>1</v>
      </c>
      <c r="K18">
        <v>0</v>
      </c>
      <c r="L18">
        <v>0</v>
      </c>
      <c r="M18">
        <v>0</v>
      </c>
      <c r="N18">
        <v>0</v>
      </c>
      <c r="O18">
        <v>0</v>
      </c>
      <c r="P18">
        <v>0</v>
      </c>
      <c r="Q18">
        <v>0</v>
      </c>
      <c r="R18">
        <v>0</v>
      </c>
      <c r="S18">
        <v>0</v>
      </c>
      <c r="T18">
        <v>0</v>
      </c>
      <c r="U18">
        <v>0</v>
      </c>
      <c r="V18">
        <v>0</v>
      </c>
      <c r="W18">
        <v>0</v>
      </c>
      <c r="X18">
        <v>0</v>
      </c>
      <c r="Y18">
        <v>0</v>
      </c>
      <c r="Z18">
        <v>0</v>
      </c>
      <c r="AA18" s="8">
        <f>SUM(matriceresult_25[[#This Row],[ArrayExpress]:[UniProt]])</f>
        <v>1</v>
      </c>
      <c r="AC18" s="1" t="s">
        <v>564</v>
      </c>
      <c r="AD18">
        <f>matriceresult_25[[#This Row],[ArrayExpress]]/matriceresult_25[[#This Row],[TOTAL]]</f>
        <v>0</v>
      </c>
      <c r="AE18">
        <f>matriceresult_25[[#This Row],[BioProject]]/matriceresult_25[[#This Row],[TOTAL]]</f>
        <v>0</v>
      </c>
      <c r="AF18">
        <f>matriceresult_25[[#This Row],[dbGaP]]/matriceresult_25[[#This Row],[TOTAL]]</f>
        <v>0</v>
      </c>
      <c r="AG18">
        <f>matriceresult_25[[#This Row],[DOI]]/matriceresult_25[[#This Row],[TOTAL]]</f>
        <v>0</v>
      </c>
      <c r="AH18">
        <f>matriceresult_25[[#This Row],[EMDB]]/matriceresult_25[[#This Row],[TOTAL]]</f>
        <v>0</v>
      </c>
      <c r="AI18">
        <f>matriceresult_25[[#This Row],[ENA]]/matriceresult_25[[#This Row],[TOTAL]]</f>
        <v>1</v>
      </c>
      <c r="AJ18">
        <f>matriceresult_25[[#This Row],[Ensembl]]/matriceresult_25[[#This Row],[TOTAL]]</f>
        <v>0</v>
      </c>
      <c r="AK18">
        <f>matriceresult_25[[#This Row],[EUDRACT]]/matriceresult_25[[#This Row],[TOTAL]]</f>
        <v>0</v>
      </c>
      <c r="AL18">
        <f>matriceresult_25[[#This Row],[GCA]]/matriceresult_25[[#This Row],[TOTAL]]</f>
        <v>0</v>
      </c>
      <c r="AM18">
        <f>matriceresult_25[[#This Row],[Gene Ontology (GO)]]/matriceresult_25[[#This Row],[TOTAL]]</f>
        <v>0</v>
      </c>
      <c r="AN18">
        <f>matriceresult_25[[#This Row],[GEO]]/matriceresult_25[[#This Row],[TOTAL]]</f>
        <v>0</v>
      </c>
      <c r="AO18">
        <f>matriceresult_25[[#This Row],[HPA]]/matriceresult_25[[#This Row],[TOTAL]]</f>
        <v>0</v>
      </c>
      <c r="AP18">
        <f>matriceresult_25[[#This Row],[IGSR/1000 Genomes]]/matriceresult_25[[#This Row],[TOTAL]]</f>
        <v>0</v>
      </c>
      <c r="AQ18">
        <f>matriceresult_25[[#This Row],[InterPro]]/matriceresult_25[[#This Row],[TOTAL]]</f>
        <v>0</v>
      </c>
      <c r="AR18">
        <f>matriceresult_25[[#This Row],[OMIM]]/matriceresult_25[[#This Row],[TOTAL]]</f>
        <v>0</v>
      </c>
      <c r="AS18">
        <f>matriceresult_25[[#This Row],[PDBe]]/matriceresult_25[[#This Row],[TOTAL]]</f>
        <v>0</v>
      </c>
      <c r="AT18">
        <f>matriceresult_25[[#This Row],[Pfam]]/matriceresult_25[[#This Row],[TOTAL]]</f>
        <v>0</v>
      </c>
      <c r="AU18">
        <f>matriceresult_25[[#This Row],[PRIDE]]/matriceresult_25[[#This Row],[TOTAL]]</f>
        <v>0</v>
      </c>
      <c r="AV18">
        <f>matriceresult_25[[#This Row],[RefSeq]]/matriceresult_25[[#This Row],[TOTAL]]</f>
        <v>0</v>
      </c>
      <c r="AW18">
        <f>matriceresult_25[[#This Row],[RefSNP]]/matriceresult_25[[#This Row],[TOTAL]]</f>
        <v>0</v>
      </c>
      <c r="AX18">
        <f>matriceresult_25[[#This Row],[RRID]]/matriceresult_25[[#This Row],[TOTAL]]</f>
        <v>0</v>
      </c>
      <c r="AY18">
        <f>matriceresult_25[[#This Row],[UniProt]]/matriceresult_25[[#This Row],[TOTAL]]</f>
        <v>0</v>
      </c>
      <c r="AZ18" s="8">
        <f>SUM(matriceresult_258[[#This Row],[ArrayExpress]:[UniProt]])</f>
        <v>1</v>
      </c>
    </row>
    <row r="19" spans="1:52" x14ac:dyDescent="0.25">
      <c r="A19" s="4" t="s">
        <v>2077</v>
      </c>
      <c r="B19" s="6" t="s">
        <v>111</v>
      </c>
      <c r="D19" s="1" t="s">
        <v>1159</v>
      </c>
      <c r="E19">
        <v>0</v>
      </c>
      <c r="F19">
        <v>0</v>
      </c>
      <c r="G19">
        <v>0</v>
      </c>
      <c r="H19">
        <v>0</v>
      </c>
      <c r="I19">
        <v>0</v>
      </c>
      <c r="J19">
        <v>0</v>
      </c>
      <c r="K19">
        <v>0</v>
      </c>
      <c r="L19">
        <v>0</v>
      </c>
      <c r="M19">
        <v>0</v>
      </c>
      <c r="N19">
        <v>0</v>
      </c>
      <c r="O19">
        <v>0</v>
      </c>
      <c r="P19">
        <v>0</v>
      </c>
      <c r="Q19">
        <v>0</v>
      </c>
      <c r="R19">
        <v>0</v>
      </c>
      <c r="S19">
        <v>0</v>
      </c>
      <c r="T19">
        <v>5</v>
      </c>
      <c r="U19">
        <v>0</v>
      </c>
      <c r="V19">
        <v>0</v>
      </c>
      <c r="W19">
        <v>0</v>
      </c>
      <c r="X19">
        <v>0</v>
      </c>
      <c r="Y19">
        <v>0</v>
      </c>
      <c r="Z19">
        <v>0</v>
      </c>
      <c r="AA19" s="8">
        <f>SUM(matriceresult_25[[#This Row],[ArrayExpress]:[UniProt]])</f>
        <v>5</v>
      </c>
      <c r="AC19" s="1" t="s">
        <v>1159</v>
      </c>
      <c r="AD19">
        <f>matriceresult_25[[#This Row],[ArrayExpress]]/matriceresult_25[[#This Row],[TOTAL]]</f>
        <v>0</v>
      </c>
      <c r="AE19">
        <f>matriceresult_25[[#This Row],[BioProject]]/matriceresult_25[[#This Row],[TOTAL]]</f>
        <v>0</v>
      </c>
      <c r="AF19">
        <f>matriceresult_25[[#This Row],[dbGaP]]/matriceresult_25[[#This Row],[TOTAL]]</f>
        <v>0</v>
      </c>
      <c r="AG19">
        <f>matriceresult_25[[#This Row],[DOI]]/matriceresult_25[[#This Row],[TOTAL]]</f>
        <v>0</v>
      </c>
      <c r="AH19">
        <f>matriceresult_25[[#This Row],[EMDB]]/matriceresult_25[[#This Row],[TOTAL]]</f>
        <v>0</v>
      </c>
      <c r="AI19">
        <f>matriceresult_25[[#This Row],[ENA]]/matriceresult_25[[#This Row],[TOTAL]]</f>
        <v>0</v>
      </c>
      <c r="AJ19">
        <f>matriceresult_25[[#This Row],[Ensembl]]/matriceresult_25[[#This Row],[TOTAL]]</f>
        <v>0</v>
      </c>
      <c r="AK19">
        <f>matriceresult_25[[#This Row],[EUDRACT]]/matriceresult_25[[#This Row],[TOTAL]]</f>
        <v>0</v>
      </c>
      <c r="AL19">
        <f>matriceresult_25[[#This Row],[GCA]]/matriceresult_25[[#This Row],[TOTAL]]</f>
        <v>0</v>
      </c>
      <c r="AM19">
        <f>matriceresult_25[[#This Row],[Gene Ontology (GO)]]/matriceresult_25[[#This Row],[TOTAL]]</f>
        <v>0</v>
      </c>
      <c r="AN19">
        <f>matriceresult_25[[#This Row],[GEO]]/matriceresult_25[[#This Row],[TOTAL]]</f>
        <v>0</v>
      </c>
      <c r="AO19">
        <f>matriceresult_25[[#This Row],[HPA]]/matriceresult_25[[#This Row],[TOTAL]]</f>
        <v>0</v>
      </c>
      <c r="AP19">
        <f>matriceresult_25[[#This Row],[IGSR/1000 Genomes]]/matriceresult_25[[#This Row],[TOTAL]]</f>
        <v>0</v>
      </c>
      <c r="AQ19">
        <f>matriceresult_25[[#This Row],[InterPro]]/matriceresult_25[[#This Row],[TOTAL]]</f>
        <v>0</v>
      </c>
      <c r="AR19">
        <f>matriceresult_25[[#This Row],[OMIM]]/matriceresult_25[[#This Row],[TOTAL]]</f>
        <v>0</v>
      </c>
      <c r="AS19">
        <f>matriceresult_25[[#This Row],[PDBe]]/matriceresult_25[[#This Row],[TOTAL]]</f>
        <v>1</v>
      </c>
      <c r="AT19">
        <f>matriceresult_25[[#This Row],[Pfam]]/matriceresult_25[[#This Row],[TOTAL]]</f>
        <v>0</v>
      </c>
      <c r="AU19">
        <f>matriceresult_25[[#This Row],[PRIDE]]/matriceresult_25[[#This Row],[TOTAL]]</f>
        <v>0</v>
      </c>
      <c r="AV19">
        <f>matriceresult_25[[#This Row],[RefSeq]]/matriceresult_25[[#This Row],[TOTAL]]</f>
        <v>0</v>
      </c>
      <c r="AW19">
        <f>matriceresult_25[[#This Row],[RefSNP]]/matriceresult_25[[#This Row],[TOTAL]]</f>
        <v>0</v>
      </c>
      <c r="AX19">
        <f>matriceresult_25[[#This Row],[RRID]]/matriceresult_25[[#This Row],[TOTAL]]</f>
        <v>0</v>
      </c>
      <c r="AY19">
        <f>matriceresult_25[[#This Row],[UniProt]]/matriceresult_25[[#This Row],[TOTAL]]</f>
        <v>0</v>
      </c>
      <c r="AZ19" s="8">
        <f>SUM(matriceresult_258[[#This Row],[ArrayExpress]:[UniProt]])</f>
        <v>1</v>
      </c>
    </row>
    <row r="20" spans="1:52" x14ac:dyDescent="0.25">
      <c r="A20" s="3" t="s">
        <v>17</v>
      </c>
      <c r="B20" s="13" t="s">
        <v>20</v>
      </c>
      <c r="D20" s="1" t="s">
        <v>829</v>
      </c>
      <c r="E20">
        <v>0</v>
      </c>
      <c r="F20">
        <v>0</v>
      </c>
      <c r="G20">
        <v>0</v>
      </c>
      <c r="H20">
        <v>0</v>
      </c>
      <c r="I20">
        <v>0</v>
      </c>
      <c r="J20">
        <v>0</v>
      </c>
      <c r="K20">
        <v>0</v>
      </c>
      <c r="L20">
        <v>0</v>
      </c>
      <c r="M20">
        <v>0</v>
      </c>
      <c r="N20">
        <v>0</v>
      </c>
      <c r="O20">
        <v>0</v>
      </c>
      <c r="P20">
        <v>0</v>
      </c>
      <c r="Q20">
        <v>0</v>
      </c>
      <c r="R20">
        <v>0</v>
      </c>
      <c r="S20">
        <v>0</v>
      </c>
      <c r="T20">
        <v>7</v>
      </c>
      <c r="U20">
        <v>0</v>
      </c>
      <c r="V20">
        <v>0</v>
      </c>
      <c r="W20">
        <v>0</v>
      </c>
      <c r="X20">
        <v>0</v>
      </c>
      <c r="Y20">
        <v>0</v>
      </c>
      <c r="Z20">
        <v>0</v>
      </c>
      <c r="AA20" s="8">
        <f>SUM(matriceresult_25[[#This Row],[ArrayExpress]:[UniProt]])</f>
        <v>7</v>
      </c>
      <c r="AC20" s="1" t="s">
        <v>829</v>
      </c>
      <c r="AD20">
        <f>matriceresult_25[[#This Row],[ArrayExpress]]/matriceresult_25[[#This Row],[TOTAL]]</f>
        <v>0</v>
      </c>
      <c r="AE20">
        <f>matriceresult_25[[#This Row],[BioProject]]/matriceresult_25[[#This Row],[TOTAL]]</f>
        <v>0</v>
      </c>
      <c r="AF20">
        <f>matriceresult_25[[#This Row],[dbGaP]]/matriceresult_25[[#This Row],[TOTAL]]</f>
        <v>0</v>
      </c>
      <c r="AG20">
        <f>matriceresult_25[[#This Row],[DOI]]/matriceresult_25[[#This Row],[TOTAL]]</f>
        <v>0</v>
      </c>
      <c r="AH20">
        <f>matriceresult_25[[#This Row],[EMDB]]/matriceresult_25[[#This Row],[TOTAL]]</f>
        <v>0</v>
      </c>
      <c r="AI20">
        <f>matriceresult_25[[#This Row],[ENA]]/matriceresult_25[[#This Row],[TOTAL]]</f>
        <v>0</v>
      </c>
      <c r="AJ20">
        <f>matriceresult_25[[#This Row],[Ensembl]]/matriceresult_25[[#This Row],[TOTAL]]</f>
        <v>0</v>
      </c>
      <c r="AK20">
        <f>matriceresult_25[[#This Row],[EUDRACT]]/matriceresult_25[[#This Row],[TOTAL]]</f>
        <v>0</v>
      </c>
      <c r="AL20">
        <f>matriceresult_25[[#This Row],[GCA]]/matriceresult_25[[#This Row],[TOTAL]]</f>
        <v>0</v>
      </c>
      <c r="AM20">
        <f>matriceresult_25[[#This Row],[Gene Ontology (GO)]]/matriceresult_25[[#This Row],[TOTAL]]</f>
        <v>0</v>
      </c>
      <c r="AN20">
        <f>matriceresult_25[[#This Row],[GEO]]/matriceresult_25[[#This Row],[TOTAL]]</f>
        <v>0</v>
      </c>
      <c r="AO20">
        <f>matriceresult_25[[#This Row],[HPA]]/matriceresult_25[[#This Row],[TOTAL]]</f>
        <v>0</v>
      </c>
      <c r="AP20">
        <f>matriceresult_25[[#This Row],[IGSR/1000 Genomes]]/matriceresult_25[[#This Row],[TOTAL]]</f>
        <v>0</v>
      </c>
      <c r="AQ20">
        <f>matriceresult_25[[#This Row],[InterPro]]/matriceresult_25[[#This Row],[TOTAL]]</f>
        <v>0</v>
      </c>
      <c r="AR20">
        <f>matriceresult_25[[#This Row],[OMIM]]/matriceresult_25[[#This Row],[TOTAL]]</f>
        <v>0</v>
      </c>
      <c r="AS20">
        <f>matriceresult_25[[#This Row],[PDBe]]/matriceresult_25[[#This Row],[TOTAL]]</f>
        <v>1</v>
      </c>
      <c r="AT20">
        <f>matriceresult_25[[#This Row],[Pfam]]/matriceresult_25[[#This Row],[TOTAL]]</f>
        <v>0</v>
      </c>
      <c r="AU20">
        <f>matriceresult_25[[#This Row],[PRIDE]]/matriceresult_25[[#This Row],[TOTAL]]</f>
        <v>0</v>
      </c>
      <c r="AV20">
        <f>matriceresult_25[[#This Row],[RefSeq]]/matriceresult_25[[#This Row],[TOTAL]]</f>
        <v>0</v>
      </c>
      <c r="AW20">
        <f>matriceresult_25[[#This Row],[RefSNP]]/matriceresult_25[[#This Row],[TOTAL]]</f>
        <v>0</v>
      </c>
      <c r="AX20">
        <f>matriceresult_25[[#This Row],[RRID]]/matriceresult_25[[#This Row],[TOTAL]]</f>
        <v>0</v>
      </c>
      <c r="AY20">
        <f>matriceresult_25[[#This Row],[UniProt]]/matriceresult_25[[#This Row],[TOTAL]]</f>
        <v>0</v>
      </c>
      <c r="AZ20" s="8">
        <f>SUM(matriceresult_258[[#This Row],[ArrayExpress]:[UniProt]])</f>
        <v>1</v>
      </c>
    </row>
    <row r="21" spans="1:52" x14ac:dyDescent="0.25">
      <c r="A21" s="4" t="s">
        <v>17</v>
      </c>
      <c r="B21" s="6" t="s">
        <v>20</v>
      </c>
      <c r="D21" s="1" t="s">
        <v>569</v>
      </c>
      <c r="E21">
        <v>0</v>
      </c>
      <c r="F21">
        <v>0</v>
      </c>
      <c r="G21">
        <v>0</v>
      </c>
      <c r="H21">
        <v>0</v>
      </c>
      <c r="I21">
        <v>0</v>
      </c>
      <c r="J21">
        <v>0</v>
      </c>
      <c r="K21">
        <v>0</v>
      </c>
      <c r="L21">
        <v>0</v>
      </c>
      <c r="M21">
        <v>0</v>
      </c>
      <c r="N21">
        <v>0</v>
      </c>
      <c r="O21">
        <v>0</v>
      </c>
      <c r="P21">
        <v>0</v>
      </c>
      <c r="Q21">
        <v>0</v>
      </c>
      <c r="R21">
        <v>0</v>
      </c>
      <c r="S21">
        <v>0</v>
      </c>
      <c r="T21">
        <v>1</v>
      </c>
      <c r="U21">
        <v>0</v>
      </c>
      <c r="V21">
        <v>0</v>
      </c>
      <c r="W21">
        <v>0</v>
      </c>
      <c r="X21">
        <v>0</v>
      </c>
      <c r="Y21">
        <v>0</v>
      </c>
      <c r="Z21">
        <v>0</v>
      </c>
      <c r="AA21" s="8">
        <f>SUM(matriceresult_25[[#This Row],[ArrayExpress]:[UniProt]])</f>
        <v>1</v>
      </c>
      <c r="AC21" s="1" t="s">
        <v>569</v>
      </c>
      <c r="AD21">
        <f>matriceresult_25[[#This Row],[ArrayExpress]]/matriceresult_25[[#This Row],[TOTAL]]</f>
        <v>0</v>
      </c>
      <c r="AE21">
        <f>matriceresult_25[[#This Row],[BioProject]]/matriceresult_25[[#This Row],[TOTAL]]</f>
        <v>0</v>
      </c>
      <c r="AF21">
        <f>matriceresult_25[[#This Row],[dbGaP]]/matriceresult_25[[#This Row],[TOTAL]]</f>
        <v>0</v>
      </c>
      <c r="AG21">
        <f>matriceresult_25[[#This Row],[DOI]]/matriceresult_25[[#This Row],[TOTAL]]</f>
        <v>0</v>
      </c>
      <c r="AH21">
        <f>matriceresult_25[[#This Row],[EMDB]]/matriceresult_25[[#This Row],[TOTAL]]</f>
        <v>0</v>
      </c>
      <c r="AI21">
        <f>matriceresult_25[[#This Row],[ENA]]/matriceresult_25[[#This Row],[TOTAL]]</f>
        <v>0</v>
      </c>
      <c r="AJ21">
        <f>matriceresult_25[[#This Row],[Ensembl]]/matriceresult_25[[#This Row],[TOTAL]]</f>
        <v>0</v>
      </c>
      <c r="AK21">
        <f>matriceresult_25[[#This Row],[EUDRACT]]/matriceresult_25[[#This Row],[TOTAL]]</f>
        <v>0</v>
      </c>
      <c r="AL21">
        <f>matriceresult_25[[#This Row],[GCA]]/matriceresult_25[[#This Row],[TOTAL]]</f>
        <v>0</v>
      </c>
      <c r="AM21">
        <f>matriceresult_25[[#This Row],[Gene Ontology (GO)]]/matriceresult_25[[#This Row],[TOTAL]]</f>
        <v>0</v>
      </c>
      <c r="AN21">
        <f>matriceresult_25[[#This Row],[GEO]]/matriceresult_25[[#This Row],[TOTAL]]</f>
        <v>0</v>
      </c>
      <c r="AO21">
        <f>matriceresult_25[[#This Row],[HPA]]/matriceresult_25[[#This Row],[TOTAL]]</f>
        <v>0</v>
      </c>
      <c r="AP21">
        <f>matriceresult_25[[#This Row],[IGSR/1000 Genomes]]/matriceresult_25[[#This Row],[TOTAL]]</f>
        <v>0</v>
      </c>
      <c r="AQ21">
        <f>matriceresult_25[[#This Row],[InterPro]]/matriceresult_25[[#This Row],[TOTAL]]</f>
        <v>0</v>
      </c>
      <c r="AR21">
        <f>matriceresult_25[[#This Row],[OMIM]]/matriceresult_25[[#This Row],[TOTAL]]</f>
        <v>0</v>
      </c>
      <c r="AS21">
        <f>matriceresult_25[[#This Row],[PDBe]]/matriceresult_25[[#This Row],[TOTAL]]</f>
        <v>1</v>
      </c>
      <c r="AT21">
        <f>matriceresult_25[[#This Row],[Pfam]]/matriceresult_25[[#This Row],[TOTAL]]</f>
        <v>0</v>
      </c>
      <c r="AU21">
        <f>matriceresult_25[[#This Row],[PRIDE]]/matriceresult_25[[#This Row],[TOTAL]]</f>
        <v>0</v>
      </c>
      <c r="AV21">
        <f>matriceresult_25[[#This Row],[RefSeq]]/matriceresult_25[[#This Row],[TOTAL]]</f>
        <v>0</v>
      </c>
      <c r="AW21">
        <f>matriceresult_25[[#This Row],[RefSNP]]/matriceresult_25[[#This Row],[TOTAL]]</f>
        <v>0</v>
      </c>
      <c r="AX21">
        <f>matriceresult_25[[#This Row],[RRID]]/matriceresult_25[[#This Row],[TOTAL]]</f>
        <v>0</v>
      </c>
      <c r="AY21">
        <f>matriceresult_25[[#This Row],[UniProt]]/matriceresult_25[[#This Row],[TOTAL]]</f>
        <v>0</v>
      </c>
      <c r="AZ21" s="8">
        <f>SUM(matriceresult_258[[#This Row],[ArrayExpress]:[UniProt]])</f>
        <v>1</v>
      </c>
    </row>
    <row r="22" spans="1:52" x14ac:dyDescent="0.25">
      <c r="A22" s="3" t="s">
        <v>17</v>
      </c>
      <c r="B22" s="13" t="s">
        <v>20</v>
      </c>
      <c r="D22" s="1" t="s">
        <v>833</v>
      </c>
      <c r="E22">
        <v>0</v>
      </c>
      <c r="F22">
        <v>0</v>
      </c>
      <c r="G22">
        <v>0</v>
      </c>
      <c r="H22">
        <v>0</v>
      </c>
      <c r="I22">
        <v>0</v>
      </c>
      <c r="J22">
        <v>0</v>
      </c>
      <c r="K22">
        <v>0</v>
      </c>
      <c r="L22">
        <v>0</v>
      </c>
      <c r="M22">
        <v>0</v>
      </c>
      <c r="N22">
        <v>0</v>
      </c>
      <c r="O22">
        <v>0</v>
      </c>
      <c r="P22">
        <v>0</v>
      </c>
      <c r="Q22">
        <v>0</v>
      </c>
      <c r="R22">
        <v>0</v>
      </c>
      <c r="S22">
        <v>0</v>
      </c>
      <c r="T22">
        <v>3</v>
      </c>
      <c r="U22">
        <v>0</v>
      </c>
      <c r="V22">
        <v>0</v>
      </c>
      <c r="W22">
        <v>0</v>
      </c>
      <c r="X22">
        <v>0</v>
      </c>
      <c r="Y22">
        <v>0</v>
      </c>
      <c r="Z22">
        <v>0</v>
      </c>
      <c r="AA22" s="8">
        <f>SUM(matriceresult_25[[#This Row],[ArrayExpress]:[UniProt]])</f>
        <v>3</v>
      </c>
      <c r="AC22" s="1" t="s">
        <v>833</v>
      </c>
      <c r="AD22">
        <f>matriceresult_25[[#This Row],[ArrayExpress]]/matriceresult_25[[#This Row],[TOTAL]]</f>
        <v>0</v>
      </c>
      <c r="AE22">
        <f>matriceresult_25[[#This Row],[BioProject]]/matriceresult_25[[#This Row],[TOTAL]]</f>
        <v>0</v>
      </c>
      <c r="AF22">
        <f>matriceresult_25[[#This Row],[dbGaP]]/matriceresult_25[[#This Row],[TOTAL]]</f>
        <v>0</v>
      </c>
      <c r="AG22">
        <f>matriceresult_25[[#This Row],[DOI]]/matriceresult_25[[#This Row],[TOTAL]]</f>
        <v>0</v>
      </c>
      <c r="AH22">
        <f>matriceresult_25[[#This Row],[EMDB]]/matriceresult_25[[#This Row],[TOTAL]]</f>
        <v>0</v>
      </c>
      <c r="AI22">
        <f>matriceresult_25[[#This Row],[ENA]]/matriceresult_25[[#This Row],[TOTAL]]</f>
        <v>0</v>
      </c>
      <c r="AJ22">
        <f>matriceresult_25[[#This Row],[Ensembl]]/matriceresult_25[[#This Row],[TOTAL]]</f>
        <v>0</v>
      </c>
      <c r="AK22">
        <f>matriceresult_25[[#This Row],[EUDRACT]]/matriceresult_25[[#This Row],[TOTAL]]</f>
        <v>0</v>
      </c>
      <c r="AL22">
        <f>matriceresult_25[[#This Row],[GCA]]/matriceresult_25[[#This Row],[TOTAL]]</f>
        <v>0</v>
      </c>
      <c r="AM22">
        <f>matriceresult_25[[#This Row],[Gene Ontology (GO)]]/matriceresult_25[[#This Row],[TOTAL]]</f>
        <v>0</v>
      </c>
      <c r="AN22">
        <f>matriceresult_25[[#This Row],[GEO]]/matriceresult_25[[#This Row],[TOTAL]]</f>
        <v>0</v>
      </c>
      <c r="AO22">
        <f>matriceresult_25[[#This Row],[HPA]]/matriceresult_25[[#This Row],[TOTAL]]</f>
        <v>0</v>
      </c>
      <c r="AP22">
        <f>matriceresult_25[[#This Row],[IGSR/1000 Genomes]]/matriceresult_25[[#This Row],[TOTAL]]</f>
        <v>0</v>
      </c>
      <c r="AQ22">
        <f>matriceresult_25[[#This Row],[InterPro]]/matriceresult_25[[#This Row],[TOTAL]]</f>
        <v>0</v>
      </c>
      <c r="AR22">
        <f>matriceresult_25[[#This Row],[OMIM]]/matriceresult_25[[#This Row],[TOTAL]]</f>
        <v>0</v>
      </c>
      <c r="AS22">
        <f>matriceresult_25[[#This Row],[PDBe]]/matriceresult_25[[#This Row],[TOTAL]]</f>
        <v>1</v>
      </c>
      <c r="AT22">
        <f>matriceresult_25[[#This Row],[Pfam]]/matriceresult_25[[#This Row],[TOTAL]]</f>
        <v>0</v>
      </c>
      <c r="AU22">
        <f>matriceresult_25[[#This Row],[PRIDE]]/matriceresult_25[[#This Row],[TOTAL]]</f>
        <v>0</v>
      </c>
      <c r="AV22">
        <f>matriceresult_25[[#This Row],[RefSeq]]/matriceresult_25[[#This Row],[TOTAL]]</f>
        <v>0</v>
      </c>
      <c r="AW22">
        <f>matriceresult_25[[#This Row],[RefSNP]]/matriceresult_25[[#This Row],[TOTAL]]</f>
        <v>0</v>
      </c>
      <c r="AX22">
        <f>matriceresult_25[[#This Row],[RRID]]/matriceresult_25[[#This Row],[TOTAL]]</f>
        <v>0</v>
      </c>
      <c r="AY22">
        <f>matriceresult_25[[#This Row],[UniProt]]/matriceresult_25[[#This Row],[TOTAL]]</f>
        <v>0</v>
      </c>
      <c r="AZ22" s="8">
        <f>SUM(matriceresult_258[[#This Row],[ArrayExpress]:[UniProt]])</f>
        <v>1</v>
      </c>
    </row>
    <row r="23" spans="1:52" x14ac:dyDescent="0.25">
      <c r="A23" s="4" t="s">
        <v>17</v>
      </c>
      <c r="B23" s="6" t="s">
        <v>20</v>
      </c>
      <c r="D23" s="1" t="s">
        <v>382</v>
      </c>
      <c r="E23">
        <v>0</v>
      </c>
      <c r="F23">
        <v>0</v>
      </c>
      <c r="G23">
        <v>0</v>
      </c>
      <c r="H23">
        <v>0</v>
      </c>
      <c r="I23">
        <v>0</v>
      </c>
      <c r="J23">
        <v>7</v>
      </c>
      <c r="K23">
        <v>0</v>
      </c>
      <c r="L23">
        <v>0</v>
      </c>
      <c r="M23">
        <v>0</v>
      </c>
      <c r="N23">
        <v>0</v>
      </c>
      <c r="O23">
        <v>0</v>
      </c>
      <c r="P23">
        <v>0</v>
      </c>
      <c r="Q23">
        <v>0</v>
      </c>
      <c r="R23">
        <v>0</v>
      </c>
      <c r="S23">
        <v>0</v>
      </c>
      <c r="T23">
        <v>0</v>
      </c>
      <c r="U23">
        <v>0</v>
      </c>
      <c r="V23">
        <v>0</v>
      </c>
      <c r="W23">
        <v>0</v>
      </c>
      <c r="X23">
        <v>0</v>
      </c>
      <c r="Y23">
        <v>0</v>
      </c>
      <c r="Z23">
        <v>0</v>
      </c>
      <c r="AA23" s="8">
        <f>SUM(matriceresult_25[[#This Row],[ArrayExpress]:[UniProt]])</f>
        <v>7</v>
      </c>
      <c r="AC23" s="1" t="s">
        <v>382</v>
      </c>
      <c r="AD23">
        <f>matriceresult_25[[#This Row],[ArrayExpress]]/matriceresult_25[[#This Row],[TOTAL]]</f>
        <v>0</v>
      </c>
      <c r="AE23">
        <f>matriceresult_25[[#This Row],[BioProject]]/matriceresult_25[[#This Row],[TOTAL]]</f>
        <v>0</v>
      </c>
      <c r="AF23">
        <f>matriceresult_25[[#This Row],[dbGaP]]/matriceresult_25[[#This Row],[TOTAL]]</f>
        <v>0</v>
      </c>
      <c r="AG23">
        <f>matriceresult_25[[#This Row],[DOI]]/matriceresult_25[[#This Row],[TOTAL]]</f>
        <v>0</v>
      </c>
      <c r="AH23">
        <f>matriceresult_25[[#This Row],[EMDB]]/matriceresult_25[[#This Row],[TOTAL]]</f>
        <v>0</v>
      </c>
      <c r="AI23">
        <f>matriceresult_25[[#This Row],[ENA]]/matriceresult_25[[#This Row],[TOTAL]]</f>
        <v>1</v>
      </c>
      <c r="AJ23">
        <f>matriceresult_25[[#This Row],[Ensembl]]/matriceresult_25[[#This Row],[TOTAL]]</f>
        <v>0</v>
      </c>
      <c r="AK23">
        <f>matriceresult_25[[#This Row],[EUDRACT]]/matriceresult_25[[#This Row],[TOTAL]]</f>
        <v>0</v>
      </c>
      <c r="AL23">
        <f>matriceresult_25[[#This Row],[GCA]]/matriceresult_25[[#This Row],[TOTAL]]</f>
        <v>0</v>
      </c>
      <c r="AM23">
        <f>matriceresult_25[[#This Row],[Gene Ontology (GO)]]/matriceresult_25[[#This Row],[TOTAL]]</f>
        <v>0</v>
      </c>
      <c r="AN23">
        <f>matriceresult_25[[#This Row],[GEO]]/matriceresult_25[[#This Row],[TOTAL]]</f>
        <v>0</v>
      </c>
      <c r="AO23">
        <f>matriceresult_25[[#This Row],[HPA]]/matriceresult_25[[#This Row],[TOTAL]]</f>
        <v>0</v>
      </c>
      <c r="AP23">
        <f>matriceresult_25[[#This Row],[IGSR/1000 Genomes]]/matriceresult_25[[#This Row],[TOTAL]]</f>
        <v>0</v>
      </c>
      <c r="AQ23">
        <f>matriceresult_25[[#This Row],[InterPro]]/matriceresult_25[[#This Row],[TOTAL]]</f>
        <v>0</v>
      </c>
      <c r="AR23">
        <f>matriceresult_25[[#This Row],[OMIM]]/matriceresult_25[[#This Row],[TOTAL]]</f>
        <v>0</v>
      </c>
      <c r="AS23">
        <f>matriceresult_25[[#This Row],[PDBe]]/matriceresult_25[[#This Row],[TOTAL]]</f>
        <v>0</v>
      </c>
      <c r="AT23">
        <f>matriceresult_25[[#This Row],[Pfam]]/matriceresult_25[[#This Row],[TOTAL]]</f>
        <v>0</v>
      </c>
      <c r="AU23">
        <f>matriceresult_25[[#This Row],[PRIDE]]/matriceresult_25[[#This Row],[TOTAL]]</f>
        <v>0</v>
      </c>
      <c r="AV23">
        <f>matriceresult_25[[#This Row],[RefSeq]]/matriceresult_25[[#This Row],[TOTAL]]</f>
        <v>0</v>
      </c>
      <c r="AW23">
        <f>matriceresult_25[[#This Row],[RefSNP]]/matriceresult_25[[#This Row],[TOTAL]]</f>
        <v>0</v>
      </c>
      <c r="AX23">
        <f>matriceresult_25[[#This Row],[RRID]]/matriceresult_25[[#This Row],[TOTAL]]</f>
        <v>0</v>
      </c>
      <c r="AY23">
        <f>matriceresult_25[[#This Row],[UniProt]]/matriceresult_25[[#This Row],[TOTAL]]</f>
        <v>0</v>
      </c>
      <c r="AZ23" s="8">
        <f>SUM(matriceresult_258[[#This Row],[ArrayExpress]:[UniProt]])</f>
        <v>1</v>
      </c>
    </row>
    <row r="24" spans="1:52" x14ac:dyDescent="0.25">
      <c r="A24" s="3" t="s">
        <v>17</v>
      </c>
      <c r="B24" s="13" t="s">
        <v>28</v>
      </c>
      <c r="D24" s="1" t="s">
        <v>73</v>
      </c>
      <c r="E24">
        <v>0</v>
      </c>
      <c r="F24">
        <v>0</v>
      </c>
      <c r="G24">
        <v>0</v>
      </c>
      <c r="H24">
        <v>0</v>
      </c>
      <c r="I24">
        <v>0</v>
      </c>
      <c r="J24">
        <v>0</v>
      </c>
      <c r="K24">
        <v>0</v>
      </c>
      <c r="L24">
        <v>0</v>
      </c>
      <c r="M24">
        <v>0</v>
      </c>
      <c r="N24">
        <v>0</v>
      </c>
      <c r="O24">
        <v>0</v>
      </c>
      <c r="P24">
        <v>0</v>
      </c>
      <c r="Q24">
        <v>0</v>
      </c>
      <c r="R24">
        <v>0</v>
      </c>
      <c r="S24">
        <v>2</v>
      </c>
      <c r="T24">
        <v>0</v>
      </c>
      <c r="U24">
        <v>0</v>
      </c>
      <c r="V24">
        <v>0</v>
      </c>
      <c r="W24">
        <v>1</v>
      </c>
      <c r="X24">
        <v>2</v>
      </c>
      <c r="Y24">
        <v>0</v>
      </c>
      <c r="Z24">
        <v>0</v>
      </c>
      <c r="AA24" s="8">
        <f>SUM(matriceresult_25[[#This Row],[ArrayExpress]:[UniProt]])</f>
        <v>5</v>
      </c>
      <c r="AC24" s="1" t="s">
        <v>73</v>
      </c>
      <c r="AD24">
        <f>matriceresult_25[[#This Row],[ArrayExpress]]/matriceresult_25[[#This Row],[TOTAL]]</f>
        <v>0</v>
      </c>
      <c r="AE24">
        <f>matriceresult_25[[#This Row],[BioProject]]/matriceresult_25[[#This Row],[TOTAL]]</f>
        <v>0</v>
      </c>
      <c r="AF24">
        <f>matriceresult_25[[#This Row],[dbGaP]]/matriceresult_25[[#This Row],[TOTAL]]</f>
        <v>0</v>
      </c>
      <c r="AG24">
        <f>matriceresult_25[[#This Row],[DOI]]/matriceresult_25[[#This Row],[TOTAL]]</f>
        <v>0</v>
      </c>
      <c r="AH24">
        <f>matriceresult_25[[#This Row],[EMDB]]/matriceresult_25[[#This Row],[TOTAL]]</f>
        <v>0</v>
      </c>
      <c r="AI24">
        <f>matriceresult_25[[#This Row],[ENA]]/matriceresult_25[[#This Row],[TOTAL]]</f>
        <v>0</v>
      </c>
      <c r="AJ24">
        <f>matriceresult_25[[#This Row],[Ensembl]]/matriceresult_25[[#This Row],[TOTAL]]</f>
        <v>0</v>
      </c>
      <c r="AK24">
        <f>matriceresult_25[[#This Row],[EUDRACT]]/matriceresult_25[[#This Row],[TOTAL]]</f>
        <v>0</v>
      </c>
      <c r="AL24">
        <f>matriceresult_25[[#This Row],[GCA]]/matriceresult_25[[#This Row],[TOTAL]]</f>
        <v>0</v>
      </c>
      <c r="AM24">
        <f>matriceresult_25[[#This Row],[Gene Ontology (GO)]]/matriceresult_25[[#This Row],[TOTAL]]</f>
        <v>0</v>
      </c>
      <c r="AN24">
        <f>matriceresult_25[[#This Row],[GEO]]/matriceresult_25[[#This Row],[TOTAL]]</f>
        <v>0</v>
      </c>
      <c r="AO24">
        <f>matriceresult_25[[#This Row],[HPA]]/matriceresult_25[[#This Row],[TOTAL]]</f>
        <v>0</v>
      </c>
      <c r="AP24">
        <f>matriceresult_25[[#This Row],[IGSR/1000 Genomes]]/matriceresult_25[[#This Row],[TOTAL]]</f>
        <v>0</v>
      </c>
      <c r="AQ24">
        <f>matriceresult_25[[#This Row],[InterPro]]/matriceresult_25[[#This Row],[TOTAL]]</f>
        <v>0</v>
      </c>
      <c r="AR24">
        <f>matriceresult_25[[#This Row],[OMIM]]/matriceresult_25[[#This Row],[TOTAL]]</f>
        <v>0.4</v>
      </c>
      <c r="AS24">
        <f>matriceresult_25[[#This Row],[PDBe]]/matriceresult_25[[#This Row],[TOTAL]]</f>
        <v>0</v>
      </c>
      <c r="AT24">
        <f>matriceresult_25[[#This Row],[Pfam]]/matriceresult_25[[#This Row],[TOTAL]]</f>
        <v>0</v>
      </c>
      <c r="AU24">
        <f>matriceresult_25[[#This Row],[PRIDE]]/matriceresult_25[[#This Row],[TOTAL]]</f>
        <v>0</v>
      </c>
      <c r="AV24">
        <f>matriceresult_25[[#This Row],[RefSeq]]/matriceresult_25[[#This Row],[TOTAL]]</f>
        <v>0.2</v>
      </c>
      <c r="AW24">
        <f>matriceresult_25[[#This Row],[RefSNP]]/matriceresult_25[[#This Row],[TOTAL]]</f>
        <v>0.4</v>
      </c>
      <c r="AX24">
        <f>matriceresult_25[[#This Row],[RRID]]/matriceresult_25[[#This Row],[TOTAL]]</f>
        <v>0</v>
      </c>
      <c r="AY24">
        <f>matriceresult_25[[#This Row],[UniProt]]/matriceresult_25[[#This Row],[TOTAL]]</f>
        <v>0</v>
      </c>
      <c r="AZ24" s="8">
        <f>SUM(matriceresult_258[[#This Row],[ArrayExpress]:[UniProt]])</f>
        <v>1</v>
      </c>
    </row>
    <row r="25" spans="1:52" x14ac:dyDescent="0.25">
      <c r="A25" s="4" t="s">
        <v>17</v>
      </c>
      <c r="B25" s="6" t="s">
        <v>28</v>
      </c>
      <c r="D25" s="1" t="s">
        <v>1177</v>
      </c>
      <c r="E25">
        <v>0</v>
      </c>
      <c r="F25">
        <v>0</v>
      </c>
      <c r="G25">
        <v>0</v>
      </c>
      <c r="H25">
        <v>0</v>
      </c>
      <c r="I25">
        <v>0</v>
      </c>
      <c r="J25">
        <v>0</v>
      </c>
      <c r="K25">
        <v>0</v>
      </c>
      <c r="L25">
        <v>0</v>
      </c>
      <c r="M25">
        <v>0</v>
      </c>
      <c r="N25">
        <v>0</v>
      </c>
      <c r="O25">
        <v>3</v>
      </c>
      <c r="P25">
        <v>0</v>
      </c>
      <c r="Q25">
        <v>0</v>
      </c>
      <c r="R25">
        <v>0</v>
      </c>
      <c r="S25">
        <v>0</v>
      </c>
      <c r="T25">
        <v>0</v>
      </c>
      <c r="U25">
        <v>0</v>
      </c>
      <c r="V25">
        <v>0</v>
      </c>
      <c r="W25">
        <v>0</v>
      </c>
      <c r="X25">
        <v>0</v>
      </c>
      <c r="Y25">
        <v>0</v>
      </c>
      <c r="Z25">
        <v>0</v>
      </c>
      <c r="AA25" s="8">
        <f>SUM(matriceresult_25[[#This Row],[ArrayExpress]:[UniProt]])</f>
        <v>3</v>
      </c>
      <c r="AC25" s="1" t="s">
        <v>1177</v>
      </c>
      <c r="AD25">
        <f>matriceresult_25[[#This Row],[ArrayExpress]]/matriceresult_25[[#This Row],[TOTAL]]</f>
        <v>0</v>
      </c>
      <c r="AE25">
        <f>matriceresult_25[[#This Row],[BioProject]]/matriceresult_25[[#This Row],[TOTAL]]</f>
        <v>0</v>
      </c>
      <c r="AF25">
        <f>matriceresult_25[[#This Row],[dbGaP]]/matriceresult_25[[#This Row],[TOTAL]]</f>
        <v>0</v>
      </c>
      <c r="AG25">
        <f>matriceresult_25[[#This Row],[DOI]]/matriceresult_25[[#This Row],[TOTAL]]</f>
        <v>0</v>
      </c>
      <c r="AH25">
        <f>matriceresult_25[[#This Row],[EMDB]]/matriceresult_25[[#This Row],[TOTAL]]</f>
        <v>0</v>
      </c>
      <c r="AI25">
        <f>matriceresult_25[[#This Row],[ENA]]/matriceresult_25[[#This Row],[TOTAL]]</f>
        <v>0</v>
      </c>
      <c r="AJ25">
        <f>matriceresult_25[[#This Row],[Ensembl]]/matriceresult_25[[#This Row],[TOTAL]]</f>
        <v>0</v>
      </c>
      <c r="AK25">
        <f>matriceresult_25[[#This Row],[EUDRACT]]/matriceresult_25[[#This Row],[TOTAL]]</f>
        <v>0</v>
      </c>
      <c r="AL25">
        <f>matriceresult_25[[#This Row],[GCA]]/matriceresult_25[[#This Row],[TOTAL]]</f>
        <v>0</v>
      </c>
      <c r="AM25">
        <f>matriceresult_25[[#This Row],[Gene Ontology (GO)]]/matriceresult_25[[#This Row],[TOTAL]]</f>
        <v>0</v>
      </c>
      <c r="AN25">
        <f>matriceresult_25[[#This Row],[GEO]]/matriceresult_25[[#This Row],[TOTAL]]</f>
        <v>1</v>
      </c>
      <c r="AO25">
        <f>matriceresult_25[[#This Row],[HPA]]/matriceresult_25[[#This Row],[TOTAL]]</f>
        <v>0</v>
      </c>
      <c r="AP25">
        <f>matriceresult_25[[#This Row],[IGSR/1000 Genomes]]/matriceresult_25[[#This Row],[TOTAL]]</f>
        <v>0</v>
      </c>
      <c r="AQ25">
        <f>matriceresult_25[[#This Row],[InterPro]]/matriceresult_25[[#This Row],[TOTAL]]</f>
        <v>0</v>
      </c>
      <c r="AR25">
        <f>matriceresult_25[[#This Row],[OMIM]]/matriceresult_25[[#This Row],[TOTAL]]</f>
        <v>0</v>
      </c>
      <c r="AS25">
        <f>matriceresult_25[[#This Row],[PDBe]]/matriceresult_25[[#This Row],[TOTAL]]</f>
        <v>0</v>
      </c>
      <c r="AT25">
        <f>matriceresult_25[[#This Row],[Pfam]]/matriceresult_25[[#This Row],[TOTAL]]</f>
        <v>0</v>
      </c>
      <c r="AU25">
        <f>matriceresult_25[[#This Row],[PRIDE]]/matriceresult_25[[#This Row],[TOTAL]]</f>
        <v>0</v>
      </c>
      <c r="AV25">
        <f>matriceresult_25[[#This Row],[RefSeq]]/matriceresult_25[[#This Row],[TOTAL]]</f>
        <v>0</v>
      </c>
      <c r="AW25">
        <f>matriceresult_25[[#This Row],[RefSNP]]/matriceresult_25[[#This Row],[TOTAL]]</f>
        <v>0</v>
      </c>
      <c r="AX25">
        <f>matriceresult_25[[#This Row],[RRID]]/matriceresult_25[[#This Row],[TOTAL]]</f>
        <v>0</v>
      </c>
      <c r="AY25">
        <f>matriceresult_25[[#This Row],[UniProt]]/matriceresult_25[[#This Row],[TOTAL]]</f>
        <v>0</v>
      </c>
      <c r="AZ25" s="8">
        <f>SUM(matriceresult_258[[#This Row],[ArrayExpress]:[UniProt]])</f>
        <v>1</v>
      </c>
    </row>
    <row r="26" spans="1:52" x14ac:dyDescent="0.25">
      <c r="A26" s="3" t="s">
        <v>17</v>
      </c>
      <c r="B26" s="13" t="s">
        <v>28</v>
      </c>
      <c r="D26" s="1" t="s">
        <v>1186</v>
      </c>
      <c r="E26">
        <v>0</v>
      </c>
      <c r="F26">
        <v>0</v>
      </c>
      <c r="G26">
        <v>0</v>
      </c>
      <c r="H26">
        <v>0</v>
      </c>
      <c r="I26">
        <v>0</v>
      </c>
      <c r="J26">
        <v>4</v>
      </c>
      <c r="K26">
        <v>0</v>
      </c>
      <c r="L26">
        <v>0</v>
      </c>
      <c r="M26">
        <v>0</v>
      </c>
      <c r="N26">
        <v>0</v>
      </c>
      <c r="O26">
        <v>0</v>
      </c>
      <c r="P26">
        <v>0</v>
      </c>
      <c r="Q26">
        <v>0</v>
      </c>
      <c r="R26">
        <v>0</v>
      </c>
      <c r="S26">
        <v>0</v>
      </c>
      <c r="T26">
        <v>0</v>
      </c>
      <c r="U26">
        <v>0</v>
      </c>
      <c r="V26">
        <v>0</v>
      </c>
      <c r="W26">
        <v>0</v>
      </c>
      <c r="X26">
        <v>0</v>
      </c>
      <c r="Y26">
        <v>0</v>
      </c>
      <c r="Z26">
        <v>0</v>
      </c>
      <c r="AA26" s="8">
        <f>SUM(matriceresult_25[[#This Row],[ArrayExpress]:[UniProt]])</f>
        <v>4</v>
      </c>
      <c r="AC26" s="1" t="s">
        <v>1186</v>
      </c>
      <c r="AD26">
        <f>matriceresult_25[[#This Row],[ArrayExpress]]/matriceresult_25[[#This Row],[TOTAL]]</f>
        <v>0</v>
      </c>
      <c r="AE26">
        <f>matriceresult_25[[#This Row],[BioProject]]/matriceresult_25[[#This Row],[TOTAL]]</f>
        <v>0</v>
      </c>
      <c r="AF26">
        <f>matriceresult_25[[#This Row],[dbGaP]]/matriceresult_25[[#This Row],[TOTAL]]</f>
        <v>0</v>
      </c>
      <c r="AG26">
        <f>matriceresult_25[[#This Row],[DOI]]/matriceresult_25[[#This Row],[TOTAL]]</f>
        <v>0</v>
      </c>
      <c r="AH26">
        <f>matriceresult_25[[#This Row],[EMDB]]/matriceresult_25[[#This Row],[TOTAL]]</f>
        <v>0</v>
      </c>
      <c r="AI26">
        <f>matriceresult_25[[#This Row],[ENA]]/matriceresult_25[[#This Row],[TOTAL]]</f>
        <v>1</v>
      </c>
      <c r="AJ26">
        <f>matriceresult_25[[#This Row],[Ensembl]]/matriceresult_25[[#This Row],[TOTAL]]</f>
        <v>0</v>
      </c>
      <c r="AK26">
        <f>matriceresult_25[[#This Row],[EUDRACT]]/matriceresult_25[[#This Row],[TOTAL]]</f>
        <v>0</v>
      </c>
      <c r="AL26">
        <f>matriceresult_25[[#This Row],[GCA]]/matriceresult_25[[#This Row],[TOTAL]]</f>
        <v>0</v>
      </c>
      <c r="AM26">
        <f>matriceresult_25[[#This Row],[Gene Ontology (GO)]]/matriceresult_25[[#This Row],[TOTAL]]</f>
        <v>0</v>
      </c>
      <c r="AN26">
        <f>matriceresult_25[[#This Row],[GEO]]/matriceresult_25[[#This Row],[TOTAL]]</f>
        <v>0</v>
      </c>
      <c r="AO26">
        <f>matriceresult_25[[#This Row],[HPA]]/matriceresult_25[[#This Row],[TOTAL]]</f>
        <v>0</v>
      </c>
      <c r="AP26">
        <f>matriceresult_25[[#This Row],[IGSR/1000 Genomes]]/matriceresult_25[[#This Row],[TOTAL]]</f>
        <v>0</v>
      </c>
      <c r="AQ26">
        <f>matriceresult_25[[#This Row],[InterPro]]/matriceresult_25[[#This Row],[TOTAL]]</f>
        <v>0</v>
      </c>
      <c r="AR26">
        <f>matriceresult_25[[#This Row],[OMIM]]/matriceresult_25[[#This Row],[TOTAL]]</f>
        <v>0</v>
      </c>
      <c r="AS26">
        <f>matriceresult_25[[#This Row],[PDBe]]/matriceresult_25[[#This Row],[TOTAL]]</f>
        <v>0</v>
      </c>
      <c r="AT26">
        <f>matriceresult_25[[#This Row],[Pfam]]/matriceresult_25[[#This Row],[TOTAL]]</f>
        <v>0</v>
      </c>
      <c r="AU26">
        <f>matriceresult_25[[#This Row],[PRIDE]]/matriceresult_25[[#This Row],[TOTAL]]</f>
        <v>0</v>
      </c>
      <c r="AV26">
        <f>matriceresult_25[[#This Row],[RefSeq]]/matriceresult_25[[#This Row],[TOTAL]]</f>
        <v>0</v>
      </c>
      <c r="AW26">
        <f>matriceresult_25[[#This Row],[RefSNP]]/matriceresult_25[[#This Row],[TOTAL]]</f>
        <v>0</v>
      </c>
      <c r="AX26">
        <f>matriceresult_25[[#This Row],[RRID]]/matriceresult_25[[#This Row],[TOTAL]]</f>
        <v>0</v>
      </c>
      <c r="AY26">
        <f>matriceresult_25[[#This Row],[UniProt]]/matriceresult_25[[#This Row],[TOTAL]]</f>
        <v>0</v>
      </c>
      <c r="AZ26" s="8">
        <f>SUM(matriceresult_258[[#This Row],[ArrayExpress]:[UniProt]])</f>
        <v>1</v>
      </c>
    </row>
    <row r="27" spans="1:52" x14ac:dyDescent="0.25">
      <c r="A27" s="4" t="s">
        <v>17</v>
      </c>
      <c r="B27" s="6" t="s">
        <v>28</v>
      </c>
      <c r="D27" s="1" t="s">
        <v>573</v>
      </c>
      <c r="E27">
        <v>0</v>
      </c>
      <c r="F27">
        <v>0</v>
      </c>
      <c r="G27">
        <v>0</v>
      </c>
      <c r="H27">
        <v>0</v>
      </c>
      <c r="I27">
        <v>0</v>
      </c>
      <c r="J27">
        <v>0</v>
      </c>
      <c r="K27">
        <v>0</v>
      </c>
      <c r="L27">
        <v>0</v>
      </c>
      <c r="M27">
        <v>0</v>
      </c>
      <c r="N27">
        <v>0</v>
      </c>
      <c r="O27">
        <v>1</v>
      </c>
      <c r="P27">
        <v>0</v>
      </c>
      <c r="Q27">
        <v>0</v>
      </c>
      <c r="R27">
        <v>0</v>
      </c>
      <c r="S27">
        <v>0</v>
      </c>
      <c r="T27">
        <v>0</v>
      </c>
      <c r="U27">
        <v>0</v>
      </c>
      <c r="V27">
        <v>0</v>
      </c>
      <c r="W27">
        <v>0</v>
      </c>
      <c r="X27">
        <v>0</v>
      </c>
      <c r="Y27">
        <v>0</v>
      </c>
      <c r="Z27">
        <v>0</v>
      </c>
      <c r="AA27" s="8">
        <f>SUM(matriceresult_25[[#This Row],[ArrayExpress]:[UniProt]])</f>
        <v>1</v>
      </c>
      <c r="AC27" s="1" t="s">
        <v>573</v>
      </c>
      <c r="AD27">
        <f>matriceresult_25[[#This Row],[ArrayExpress]]/matriceresult_25[[#This Row],[TOTAL]]</f>
        <v>0</v>
      </c>
      <c r="AE27">
        <f>matriceresult_25[[#This Row],[BioProject]]/matriceresult_25[[#This Row],[TOTAL]]</f>
        <v>0</v>
      </c>
      <c r="AF27">
        <f>matriceresult_25[[#This Row],[dbGaP]]/matriceresult_25[[#This Row],[TOTAL]]</f>
        <v>0</v>
      </c>
      <c r="AG27">
        <f>matriceresult_25[[#This Row],[DOI]]/matriceresult_25[[#This Row],[TOTAL]]</f>
        <v>0</v>
      </c>
      <c r="AH27">
        <f>matriceresult_25[[#This Row],[EMDB]]/matriceresult_25[[#This Row],[TOTAL]]</f>
        <v>0</v>
      </c>
      <c r="AI27">
        <f>matriceresult_25[[#This Row],[ENA]]/matriceresult_25[[#This Row],[TOTAL]]</f>
        <v>0</v>
      </c>
      <c r="AJ27">
        <f>matriceresult_25[[#This Row],[Ensembl]]/matriceresult_25[[#This Row],[TOTAL]]</f>
        <v>0</v>
      </c>
      <c r="AK27">
        <f>matriceresult_25[[#This Row],[EUDRACT]]/matriceresult_25[[#This Row],[TOTAL]]</f>
        <v>0</v>
      </c>
      <c r="AL27">
        <f>matriceresult_25[[#This Row],[GCA]]/matriceresult_25[[#This Row],[TOTAL]]</f>
        <v>0</v>
      </c>
      <c r="AM27">
        <f>matriceresult_25[[#This Row],[Gene Ontology (GO)]]/matriceresult_25[[#This Row],[TOTAL]]</f>
        <v>0</v>
      </c>
      <c r="AN27">
        <f>matriceresult_25[[#This Row],[GEO]]/matriceresult_25[[#This Row],[TOTAL]]</f>
        <v>1</v>
      </c>
      <c r="AO27">
        <f>matriceresult_25[[#This Row],[HPA]]/matriceresult_25[[#This Row],[TOTAL]]</f>
        <v>0</v>
      </c>
      <c r="AP27">
        <f>matriceresult_25[[#This Row],[IGSR/1000 Genomes]]/matriceresult_25[[#This Row],[TOTAL]]</f>
        <v>0</v>
      </c>
      <c r="AQ27">
        <f>matriceresult_25[[#This Row],[InterPro]]/matriceresult_25[[#This Row],[TOTAL]]</f>
        <v>0</v>
      </c>
      <c r="AR27">
        <f>matriceresult_25[[#This Row],[OMIM]]/matriceresult_25[[#This Row],[TOTAL]]</f>
        <v>0</v>
      </c>
      <c r="AS27">
        <f>matriceresult_25[[#This Row],[PDBe]]/matriceresult_25[[#This Row],[TOTAL]]</f>
        <v>0</v>
      </c>
      <c r="AT27">
        <f>matriceresult_25[[#This Row],[Pfam]]/matriceresult_25[[#This Row],[TOTAL]]</f>
        <v>0</v>
      </c>
      <c r="AU27">
        <f>matriceresult_25[[#This Row],[PRIDE]]/matriceresult_25[[#This Row],[TOTAL]]</f>
        <v>0</v>
      </c>
      <c r="AV27">
        <f>matriceresult_25[[#This Row],[RefSeq]]/matriceresult_25[[#This Row],[TOTAL]]</f>
        <v>0</v>
      </c>
      <c r="AW27">
        <f>matriceresult_25[[#This Row],[RefSNP]]/matriceresult_25[[#This Row],[TOTAL]]</f>
        <v>0</v>
      </c>
      <c r="AX27">
        <f>matriceresult_25[[#This Row],[RRID]]/matriceresult_25[[#This Row],[TOTAL]]</f>
        <v>0</v>
      </c>
      <c r="AY27">
        <f>matriceresult_25[[#This Row],[UniProt]]/matriceresult_25[[#This Row],[TOTAL]]</f>
        <v>0</v>
      </c>
      <c r="AZ27" s="8">
        <f>SUM(matriceresult_258[[#This Row],[ArrayExpress]:[UniProt]])</f>
        <v>1</v>
      </c>
    </row>
    <row r="28" spans="1:52" x14ac:dyDescent="0.25">
      <c r="A28" s="3" t="s">
        <v>17</v>
      </c>
      <c r="B28" s="13" t="s">
        <v>28</v>
      </c>
      <c r="D28" s="1" t="s">
        <v>577</v>
      </c>
      <c r="E28">
        <v>0</v>
      </c>
      <c r="F28">
        <v>0</v>
      </c>
      <c r="G28">
        <v>0</v>
      </c>
      <c r="H28">
        <v>0</v>
      </c>
      <c r="I28">
        <v>0</v>
      </c>
      <c r="J28">
        <v>0</v>
      </c>
      <c r="K28">
        <v>0</v>
      </c>
      <c r="L28">
        <v>0</v>
      </c>
      <c r="M28">
        <v>0</v>
      </c>
      <c r="N28">
        <v>0</v>
      </c>
      <c r="O28">
        <v>1</v>
      </c>
      <c r="P28">
        <v>0</v>
      </c>
      <c r="Q28">
        <v>0</v>
      </c>
      <c r="R28">
        <v>0</v>
      </c>
      <c r="S28">
        <v>0</v>
      </c>
      <c r="T28">
        <v>0</v>
      </c>
      <c r="U28">
        <v>0</v>
      </c>
      <c r="V28">
        <v>0</v>
      </c>
      <c r="W28">
        <v>0</v>
      </c>
      <c r="X28">
        <v>0</v>
      </c>
      <c r="Y28">
        <v>0</v>
      </c>
      <c r="Z28">
        <v>0</v>
      </c>
      <c r="AA28" s="8">
        <f>SUM(matriceresult_25[[#This Row],[ArrayExpress]:[UniProt]])</f>
        <v>1</v>
      </c>
      <c r="AC28" s="1" t="s">
        <v>577</v>
      </c>
      <c r="AD28">
        <f>matriceresult_25[[#This Row],[ArrayExpress]]/matriceresult_25[[#This Row],[TOTAL]]</f>
        <v>0</v>
      </c>
      <c r="AE28">
        <f>matriceresult_25[[#This Row],[BioProject]]/matriceresult_25[[#This Row],[TOTAL]]</f>
        <v>0</v>
      </c>
      <c r="AF28">
        <f>matriceresult_25[[#This Row],[dbGaP]]/matriceresult_25[[#This Row],[TOTAL]]</f>
        <v>0</v>
      </c>
      <c r="AG28">
        <f>matriceresult_25[[#This Row],[DOI]]/matriceresult_25[[#This Row],[TOTAL]]</f>
        <v>0</v>
      </c>
      <c r="AH28">
        <f>matriceresult_25[[#This Row],[EMDB]]/matriceresult_25[[#This Row],[TOTAL]]</f>
        <v>0</v>
      </c>
      <c r="AI28">
        <f>matriceresult_25[[#This Row],[ENA]]/matriceresult_25[[#This Row],[TOTAL]]</f>
        <v>0</v>
      </c>
      <c r="AJ28">
        <f>matriceresult_25[[#This Row],[Ensembl]]/matriceresult_25[[#This Row],[TOTAL]]</f>
        <v>0</v>
      </c>
      <c r="AK28">
        <f>matriceresult_25[[#This Row],[EUDRACT]]/matriceresult_25[[#This Row],[TOTAL]]</f>
        <v>0</v>
      </c>
      <c r="AL28">
        <f>matriceresult_25[[#This Row],[GCA]]/matriceresult_25[[#This Row],[TOTAL]]</f>
        <v>0</v>
      </c>
      <c r="AM28">
        <f>matriceresult_25[[#This Row],[Gene Ontology (GO)]]/matriceresult_25[[#This Row],[TOTAL]]</f>
        <v>0</v>
      </c>
      <c r="AN28">
        <f>matriceresult_25[[#This Row],[GEO]]/matriceresult_25[[#This Row],[TOTAL]]</f>
        <v>1</v>
      </c>
      <c r="AO28">
        <f>matriceresult_25[[#This Row],[HPA]]/matriceresult_25[[#This Row],[TOTAL]]</f>
        <v>0</v>
      </c>
      <c r="AP28">
        <f>matriceresult_25[[#This Row],[IGSR/1000 Genomes]]/matriceresult_25[[#This Row],[TOTAL]]</f>
        <v>0</v>
      </c>
      <c r="AQ28">
        <f>matriceresult_25[[#This Row],[InterPro]]/matriceresult_25[[#This Row],[TOTAL]]</f>
        <v>0</v>
      </c>
      <c r="AR28">
        <f>matriceresult_25[[#This Row],[OMIM]]/matriceresult_25[[#This Row],[TOTAL]]</f>
        <v>0</v>
      </c>
      <c r="AS28">
        <f>matriceresult_25[[#This Row],[PDBe]]/matriceresult_25[[#This Row],[TOTAL]]</f>
        <v>0</v>
      </c>
      <c r="AT28">
        <f>matriceresult_25[[#This Row],[Pfam]]/matriceresult_25[[#This Row],[TOTAL]]</f>
        <v>0</v>
      </c>
      <c r="AU28">
        <f>matriceresult_25[[#This Row],[PRIDE]]/matriceresult_25[[#This Row],[TOTAL]]</f>
        <v>0</v>
      </c>
      <c r="AV28">
        <f>matriceresult_25[[#This Row],[RefSeq]]/matriceresult_25[[#This Row],[TOTAL]]</f>
        <v>0</v>
      </c>
      <c r="AW28">
        <f>matriceresult_25[[#This Row],[RefSNP]]/matriceresult_25[[#This Row],[TOTAL]]</f>
        <v>0</v>
      </c>
      <c r="AX28">
        <f>matriceresult_25[[#This Row],[RRID]]/matriceresult_25[[#This Row],[TOTAL]]</f>
        <v>0</v>
      </c>
      <c r="AY28">
        <f>matriceresult_25[[#This Row],[UniProt]]/matriceresult_25[[#This Row],[TOTAL]]</f>
        <v>0</v>
      </c>
      <c r="AZ28" s="8">
        <f>SUM(matriceresult_258[[#This Row],[ArrayExpress]:[UniProt]])</f>
        <v>1</v>
      </c>
    </row>
    <row r="29" spans="1:52" x14ac:dyDescent="0.25">
      <c r="A29" s="4" t="s">
        <v>17</v>
      </c>
      <c r="B29" s="6" t="s">
        <v>28</v>
      </c>
      <c r="D29" s="1" t="s">
        <v>83</v>
      </c>
      <c r="E29">
        <v>0</v>
      </c>
      <c r="F29">
        <v>0</v>
      </c>
      <c r="G29">
        <v>0</v>
      </c>
      <c r="H29">
        <v>0</v>
      </c>
      <c r="I29">
        <v>0</v>
      </c>
      <c r="J29">
        <v>0</v>
      </c>
      <c r="K29">
        <v>0</v>
      </c>
      <c r="L29">
        <v>0</v>
      </c>
      <c r="M29">
        <v>0</v>
      </c>
      <c r="N29">
        <v>0</v>
      </c>
      <c r="O29">
        <v>0</v>
      </c>
      <c r="P29">
        <v>0</v>
      </c>
      <c r="Q29">
        <v>0</v>
      </c>
      <c r="R29">
        <v>0</v>
      </c>
      <c r="S29">
        <v>0</v>
      </c>
      <c r="T29">
        <v>1</v>
      </c>
      <c r="U29">
        <v>0</v>
      </c>
      <c r="V29">
        <v>0</v>
      </c>
      <c r="W29">
        <v>0</v>
      </c>
      <c r="X29">
        <v>0</v>
      </c>
      <c r="Y29">
        <v>0</v>
      </c>
      <c r="Z29">
        <v>0</v>
      </c>
      <c r="AA29" s="8">
        <f>SUM(matriceresult_25[[#This Row],[ArrayExpress]:[UniProt]])</f>
        <v>1</v>
      </c>
      <c r="AC29" s="1" t="s">
        <v>83</v>
      </c>
      <c r="AD29">
        <f>matriceresult_25[[#This Row],[ArrayExpress]]/matriceresult_25[[#This Row],[TOTAL]]</f>
        <v>0</v>
      </c>
      <c r="AE29">
        <f>matriceresult_25[[#This Row],[BioProject]]/matriceresult_25[[#This Row],[TOTAL]]</f>
        <v>0</v>
      </c>
      <c r="AF29">
        <f>matriceresult_25[[#This Row],[dbGaP]]/matriceresult_25[[#This Row],[TOTAL]]</f>
        <v>0</v>
      </c>
      <c r="AG29">
        <f>matriceresult_25[[#This Row],[DOI]]/matriceresult_25[[#This Row],[TOTAL]]</f>
        <v>0</v>
      </c>
      <c r="AH29">
        <f>matriceresult_25[[#This Row],[EMDB]]/matriceresult_25[[#This Row],[TOTAL]]</f>
        <v>0</v>
      </c>
      <c r="AI29">
        <f>matriceresult_25[[#This Row],[ENA]]/matriceresult_25[[#This Row],[TOTAL]]</f>
        <v>0</v>
      </c>
      <c r="AJ29">
        <f>matriceresult_25[[#This Row],[Ensembl]]/matriceresult_25[[#This Row],[TOTAL]]</f>
        <v>0</v>
      </c>
      <c r="AK29">
        <f>matriceresult_25[[#This Row],[EUDRACT]]/matriceresult_25[[#This Row],[TOTAL]]</f>
        <v>0</v>
      </c>
      <c r="AL29">
        <f>matriceresult_25[[#This Row],[GCA]]/matriceresult_25[[#This Row],[TOTAL]]</f>
        <v>0</v>
      </c>
      <c r="AM29">
        <f>matriceresult_25[[#This Row],[Gene Ontology (GO)]]/matriceresult_25[[#This Row],[TOTAL]]</f>
        <v>0</v>
      </c>
      <c r="AN29">
        <f>matriceresult_25[[#This Row],[GEO]]/matriceresult_25[[#This Row],[TOTAL]]</f>
        <v>0</v>
      </c>
      <c r="AO29">
        <f>matriceresult_25[[#This Row],[HPA]]/matriceresult_25[[#This Row],[TOTAL]]</f>
        <v>0</v>
      </c>
      <c r="AP29">
        <f>matriceresult_25[[#This Row],[IGSR/1000 Genomes]]/matriceresult_25[[#This Row],[TOTAL]]</f>
        <v>0</v>
      </c>
      <c r="AQ29">
        <f>matriceresult_25[[#This Row],[InterPro]]/matriceresult_25[[#This Row],[TOTAL]]</f>
        <v>0</v>
      </c>
      <c r="AR29">
        <f>matriceresult_25[[#This Row],[OMIM]]/matriceresult_25[[#This Row],[TOTAL]]</f>
        <v>0</v>
      </c>
      <c r="AS29">
        <f>matriceresult_25[[#This Row],[PDBe]]/matriceresult_25[[#This Row],[TOTAL]]</f>
        <v>1</v>
      </c>
      <c r="AT29">
        <f>matriceresult_25[[#This Row],[Pfam]]/matriceresult_25[[#This Row],[TOTAL]]</f>
        <v>0</v>
      </c>
      <c r="AU29">
        <f>matriceresult_25[[#This Row],[PRIDE]]/matriceresult_25[[#This Row],[TOTAL]]</f>
        <v>0</v>
      </c>
      <c r="AV29">
        <f>matriceresult_25[[#This Row],[RefSeq]]/matriceresult_25[[#This Row],[TOTAL]]</f>
        <v>0</v>
      </c>
      <c r="AW29">
        <f>matriceresult_25[[#This Row],[RefSNP]]/matriceresult_25[[#This Row],[TOTAL]]</f>
        <v>0</v>
      </c>
      <c r="AX29">
        <f>matriceresult_25[[#This Row],[RRID]]/matriceresult_25[[#This Row],[TOTAL]]</f>
        <v>0</v>
      </c>
      <c r="AY29">
        <f>matriceresult_25[[#This Row],[UniProt]]/matriceresult_25[[#This Row],[TOTAL]]</f>
        <v>0</v>
      </c>
      <c r="AZ29" s="8">
        <f>SUM(matriceresult_258[[#This Row],[ArrayExpress]:[UniProt]])</f>
        <v>1</v>
      </c>
    </row>
    <row r="30" spans="1:52" x14ac:dyDescent="0.25">
      <c r="A30" s="3" t="s">
        <v>17</v>
      </c>
      <c r="B30" s="13" t="s">
        <v>28</v>
      </c>
      <c r="D30" s="1" t="s">
        <v>2134</v>
      </c>
      <c r="E30">
        <v>0</v>
      </c>
      <c r="F30">
        <v>0</v>
      </c>
      <c r="G30">
        <v>0</v>
      </c>
      <c r="H30">
        <v>0</v>
      </c>
      <c r="I30">
        <v>0</v>
      </c>
      <c r="J30">
        <v>0</v>
      </c>
      <c r="K30">
        <v>0</v>
      </c>
      <c r="L30">
        <v>0</v>
      </c>
      <c r="M30">
        <v>0</v>
      </c>
      <c r="N30">
        <v>0</v>
      </c>
      <c r="O30">
        <v>0</v>
      </c>
      <c r="P30">
        <v>0</v>
      </c>
      <c r="Q30">
        <v>0</v>
      </c>
      <c r="R30">
        <v>0</v>
      </c>
      <c r="S30">
        <v>0</v>
      </c>
      <c r="T30">
        <v>3</v>
      </c>
      <c r="U30">
        <v>0</v>
      </c>
      <c r="V30">
        <v>0</v>
      </c>
      <c r="W30">
        <v>0</v>
      </c>
      <c r="X30">
        <v>0</v>
      </c>
      <c r="Y30">
        <v>0</v>
      </c>
      <c r="Z30">
        <v>0</v>
      </c>
      <c r="AA30" s="8">
        <f>SUM(matriceresult_25[[#This Row],[ArrayExpress]:[UniProt]])</f>
        <v>3</v>
      </c>
      <c r="AC30" s="1" t="s">
        <v>2134</v>
      </c>
      <c r="AD30">
        <f>matriceresult_25[[#This Row],[ArrayExpress]]/matriceresult_25[[#This Row],[TOTAL]]</f>
        <v>0</v>
      </c>
      <c r="AE30">
        <f>matriceresult_25[[#This Row],[BioProject]]/matriceresult_25[[#This Row],[TOTAL]]</f>
        <v>0</v>
      </c>
      <c r="AF30">
        <f>matriceresult_25[[#This Row],[dbGaP]]/matriceresult_25[[#This Row],[TOTAL]]</f>
        <v>0</v>
      </c>
      <c r="AG30">
        <f>matriceresult_25[[#This Row],[DOI]]/matriceresult_25[[#This Row],[TOTAL]]</f>
        <v>0</v>
      </c>
      <c r="AH30">
        <f>matriceresult_25[[#This Row],[EMDB]]/matriceresult_25[[#This Row],[TOTAL]]</f>
        <v>0</v>
      </c>
      <c r="AI30">
        <f>matriceresult_25[[#This Row],[ENA]]/matriceresult_25[[#This Row],[TOTAL]]</f>
        <v>0</v>
      </c>
      <c r="AJ30">
        <f>matriceresult_25[[#This Row],[Ensembl]]/matriceresult_25[[#This Row],[TOTAL]]</f>
        <v>0</v>
      </c>
      <c r="AK30">
        <f>matriceresult_25[[#This Row],[EUDRACT]]/matriceresult_25[[#This Row],[TOTAL]]</f>
        <v>0</v>
      </c>
      <c r="AL30">
        <f>matriceresult_25[[#This Row],[GCA]]/matriceresult_25[[#This Row],[TOTAL]]</f>
        <v>0</v>
      </c>
      <c r="AM30">
        <f>matriceresult_25[[#This Row],[Gene Ontology (GO)]]/matriceresult_25[[#This Row],[TOTAL]]</f>
        <v>0</v>
      </c>
      <c r="AN30">
        <f>matriceresult_25[[#This Row],[GEO]]/matriceresult_25[[#This Row],[TOTAL]]</f>
        <v>0</v>
      </c>
      <c r="AO30">
        <f>matriceresult_25[[#This Row],[HPA]]/matriceresult_25[[#This Row],[TOTAL]]</f>
        <v>0</v>
      </c>
      <c r="AP30">
        <f>matriceresult_25[[#This Row],[IGSR/1000 Genomes]]/matriceresult_25[[#This Row],[TOTAL]]</f>
        <v>0</v>
      </c>
      <c r="AQ30">
        <f>matriceresult_25[[#This Row],[InterPro]]/matriceresult_25[[#This Row],[TOTAL]]</f>
        <v>0</v>
      </c>
      <c r="AR30">
        <f>matriceresult_25[[#This Row],[OMIM]]/matriceresult_25[[#This Row],[TOTAL]]</f>
        <v>0</v>
      </c>
      <c r="AS30">
        <f>matriceresult_25[[#This Row],[PDBe]]/matriceresult_25[[#This Row],[TOTAL]]</f>
        <v>1</v>
      </c>
      <c r="AT30">
        <f>matriceresult_25[[#This Row],[Pfam]]/matriceresult_25[[#This Row],[TOTAL]]</f>
        <v>0</v>
      </c>
      <c r="AU30">
        <f>matriceresult_25[[#This Row],[PRIDE]]/matriceresult_25[[#This Row],[TOTAL]]</f>
        <v>0</v>
      </c>
      <c r="AV30">
        <f>matriceresult_25[[#This Row],[RefSeq]]/matriceresult_25[[#This Row],[TOTAL]]</f>
        <v>0</v>
      </c>
      <c r="AW30">
        <f>matriceresult_25[[#This Row],[RefSNP]]/matriceresult_25[[#This Row],[TOTAL]]</f>
        <v>0</v>
      </c>
      <c r="AX30">
        <f>matriceresult_25[[#This Row],[RRID]]/matriceresult_25[[#This Row],[TOTAL]]</f>
        <v>0</v>
      </c>
      <c r="AY30">
        <f>matriceresult_25[[#This Row],[UniProt]]/matriceresult_25[[#This Row],[TOTAL]]</f>
        <v>0</v>
      </c>
      <c r="AZ30" s="8">
        <f>SUM(matriceresult_258[[#This Row],[ArrayExpress]:[UniProt]])</f>
        <v>1</v>
      </c>
    </row>
    <row r="31" spans="1:52" x14ac:dyDescent="0.25">
      <c r="A31" s="4" t="s">
        <v>17</v>
      </c>
      <c r="B31" s="6" t="s">
        <v>20</v>
      </c>
      <c r="D31" s="1" t="s">
        <v>87</v>
      </c>
      <c r="E31">
        <v>0</v>
      </c>
      <c r="F31">
        <v>0</v>
      </c>
      <c r="G31">
        <v>0</v>
      </c>
      <c r="H31">
        <v>0</v>
      </c>
      <c r="I31">
        <v>0</v>
      </c>
      <c r="J31">
        <v>0</v>
      </c>
      <c r="K31">
        <v>0</v>
      </c>
      <c r="L31">
        <v>0</v>
      </c>
      <c r="M31">
        <v>0</v>
      </c>
      <c r="N31">
        <v>0</v>
      </c>
      <c r="O31">
        <v>0</v>
      </c>
      <c r="P31">
        <v>0</v>
      </c>
      <c r="Q31">
        <v>0</v>
      </c>
      <c r="R31">
        <v>0</v>
      </c>
      <c r="S31">
        <v>0</v>
      </c>
      <c r="T31">
        <v>19</v>
      </c>
      <c r="U31">
        <v>0</v>
      </c>
      <c r="V31">
        <v>0</v>
      </c>
      <c r="W31">
        <v>0</v>
      </c>
      <c r="X31">
        <v>0</v>
      </c>
      <c r="Y31">
        <v>0</v>
      </c>
      <c r="Z31">
        <v>0</v>
      </c>
      <c r="AA31" s="8">
        <f>SUM(matriceresult_25[[#This Row],[ArrayExpress]:[UniProt]])</f>
        <v>19</v>
      </c>
      <c r="AC31" s="1" t="s">
        <v>87</v>
      </c>
      <c r="AD31">
        <f>matriceresult_25[[#This Row],[ArrayExpress]]/matriceresult_25[[#This Row],[TOTAL]]</f>
        <v>0</v>
      </c>
      <c r="AE31">
        <f>matriceresult_25[[#This Row],[BioProject]]/matriceresult_25[[#This Row],[TOTAL]]</f>
        <v>0</v>
      </c>
      <c r="AF31">
        <f>matriceresult_25[[#This Row],[dbGaP]]/matriceresult_25[[#This Row],[TOTAL]]</f>
        <v>0</v>
      </c>
      <c r="AG31">
        <f>matriceresult_25[[#This Row],[DOI]]/matriceresult_25[[#This Row],[TOTAL]]</f>
        <v>0</v>
      </c>
      <c r="AH31">
        <f>matriceresult_25[[#This Row],[EMDB]]/matriceresult_25[[#This Row],[TOTAL]]</f>
        <v>0</v>
      </c>
      <c r="AI31">
        <f>matriceresult_25[[#This Row],[ENA]]/matriceresult_25[[#This Row],[TOTAL]]</f>
        <v>0</v>
      </c>
      <c r="AJ31">
        <f>matriceresult_25[[#This Row],[Ensembl]]/matriceresult_25[[#This Row],[TOTAL]]</f>
        <v>0</v>
      </c>
      <c r="AK31">
        <f>matriceresult_25[[#This Row],[EUDRACT]]/matriceresult_25[[#This Row],[TOTAL]]</f>
        <v>0</v>
      </c>
      <c r="AL31">
        <f>matriceresult_25[[#This Row],[GCA]]/matriceresult_25[[#This Row],[TOTAL]]</f>
        <v>0</v>
      </c>
      <c r="AM31">
        <f>matriceresult_25[[#This Row],[Gene Ontology (GO)]]/matriceresult_25[[#This Row],[TOTAL]]</f>
        <v>0</v>
      </c>
      <c r="AN31">
        <f>matriceresult_25[[#This Row],[GEO]]/matriceresult_25[[#This Row],[TOTAL]]</f>
        <v>0</v>
      </c>
      <c r="AO31">
        <f>matriceresult_25[[#This Row],[HPA]]/matriceresult_25[[#This Row],[TOTAL]]</f>
        <v>0</v>
      </c>
      <c r="AP31">
        <f>matriceresult_25[[#This Row],[IGSR/1000 Genomes]]/matriceresult_25[[#This Row],[TOTAL]]</f>
        <v>0</v>
      </c>
      <c r="AQ31">
        <f>matriceresult_25[[#This Row],[InterPro]]/matriceresult_25[[#This Row],[TOTAL]]</f>
        <v>0</v>
      </c>
      <c r="AR31">
        <f>matriceresult_25[[#This Row],[OMIM]]/matriceresult_25[[#This Row],[TOTAL]]</f>
        <v>0</v>
      </c>
      <c r="AS31">
        <f>matriceresult_25[[#This Row],[PDBe]]/matriceresult_25[[#This Row],[TOTAL]]</f>
        <v>1</v>
      </c>
      <c r="AT31">
        <f>matriceresult_25[[#This Row],[Pfam]]/matriceresult_25[[#This Row],[TOTAL]]</f>
        <v>0</v>
      </c>
      <c r="AU31">
        <f>matriceresult_25[[#This Row],[PRIDE]]/matriceresult_25[[#This Row],[TOTAL]]</f>
        <v>0</v>
      </c>
      <c r="AV31">
        <f>matriceresult_25[[#This Row],[RefSeq]]/matriceresult_25[[#This Row],[TOTAL]]</f>
        <v>0</v>
      </c>
      <c r="AW31">
        <f>matriceresult_25[[#This Row],[RefSNP]]/matriceresult_25[[#This Row],[TOTAL]]</f>
        <v>0</v>
      </c>
      <c r="AX31">
        <f>matriceresult_25[[#This Row],[RRID]]/matriceresult_25[[#This Row],[TOTAL]]</f>
        <v>0</v>
      </c>
      <c r="AY31">
        <f>matriceresult_25[[#This Row],[UniProt]]/matriceresult_25[[#This Row],[TOTAL]]</f>
        <v>0</v>
      </c>
      <c r="AZ31" s="8">
        <f>SUM(matriceresult_258[[#This Row],[ArrayExpress]:[UniProt]])</f>
        <v>1</v>
      </c>
    </row>
    <row r="32" spans="1:52" x14ac:dyDescent="0.25">
      <c r="A32" s="3" t="s">
        <v>17</v>
      </c>
      <c r="B32" s="13" t="s">
        <v>20</v>
      </c>
      <c r="D32" s="1" t="s">
        <v>2144</v>
      </c>
      <c r="E32">
        <v>0</v>
      </c>
      <c r="F32">
        <v>0</v>
      </c>
      <c r="G32">
        <v>0</v>
      </c>
      <c r="H32">
        <v>0</v>
      </c>
      <c r="I32">
        <v>0</v>
      </c>
      <c r="J32">
        <v>1</v>
      </c>
      <c r="K32">
        <v>0</v>
      </c>
      <c r="L32">
        <v>0</v>
      </c>
      <c r="M32">
        <v>0</v>
      </c>
      <c r="N32">
        <v>0</v>
      </c>
      <c r="O32">
        <v>0</v>
      </c>
      <c r="P32">
        <v>0</v>
      </c>
      <c r="Q32">
        <v>0</v>
      </c>
      <c r="R32">
        <v>0</v>
      </c>
      <c r="S32">
        <v>0</v>
      </c>
      <c r="T32">
        <v>0</v>
      </c>
      <c r="U32">
        <v>0</v>
      </c>
      <c r="V32">
        <v>0</v>
      </c>
      <c r="W32">
        <v>0</v>
      </c>
      <c r="X32">
        <v>0</v>
      </c>
      <c r="Y32">
        <v>0</v>
      </c>
      <c r="Z32">
        <v>0</v>
      </c>
      <c r="AA32" s="8">
        <f>SUM(matriceresult_25[[#This Row],[ArrayExpress]:[UniProt]])</f>
        <v>1</v>
      </c>
      <c r="AC32" s="1" t="s">
        <v>2144</v>
      </c>
      <c r="AD32">
        <f>matriceresult_25[[#This Row],[ArrayExpress]]/matriceresult_25[[#This Row],[TOTAL]]</f>
        <v>0</v>
      </c>
      <c r="AE32">
        <f>matriceresult_25[[#This Row],[BioProject]]/matriceresult_25[[#This Row],[TOTAL]]</f>
        <v>0</v>
      </c>
      <c r="AF32">
        <f>matriceresult_25[[#This Row],[dbGaP]]/matriceresult_25[[#This Row],[TOTAL]]</f>
        <v>0</v>
      </c>
      <c r="AG32">
        <f>matriceresult_25[[#This Row],[DOI]]/matriceresult_25[[#This Row],[TOTAL]]</f>
        <v>0</v>
      </c>
      <c r="AH32">
        <f>matriceresult_25[[#This Row],[EMDB]]/matriceresult_25[[#This Row],[TOTAL]]</f>
        <v>0</v>
      </c>
      <c r="AI32">
        <f>matriceresult_25[[#This Row],[ENA]]/matriceresult_25[[#This Row],[TOTAL]]</f>
        <v>1</v>
      </c>
      <c r="AJ32">
        <f>matriceresult_25[[#This Row],[Ensembl]]/matriceresult_25[[#This Row],[TOTAL]]</f>
        <v>0</v>
      </c>
      <c r="AK32">
        <f>matriceresult_25[[#This Row],[EUDRACT]]/matriceresult_25[[#This Row],[TOTAL]]</f>
        <v>0</v>
      </c>
      <c r="AL32">
        <f>matriceresult_25[[#This Row],[GCA]]/matriceresult_25[[#This Row],[TOTAL]]</f>
        <v>0</v>
      </c>
      <c r="AM32">
        <f>matriceresult_25[[#This Row],[Gene Ontology (GO)]]/matriceresult_25[[#This Row],[TOTAL]]</f>
        <v>0</v>
      </c>
      <c r="AN32">
        <f>matriceresult_25[[#This Row],[GEO]]/matriceresult_25[[#This Row],[TOTAL]]</f>
        <v>0</v>
      </c>
      <c r="AO32">
        <f>matriceresult_25[[#This Row],[HPA]]/matriceresult_25[[#This Row],[TOTAL]]</f>
        <v>0</v>
      </c>
      <c r="AP32">
        <f>matriceresult_25[[#This Row],[IGSR/1000 Genomes]]/matriceresult_25[[#This Row],[TOTAL]]</f>
        <v>0</v>
      </c>
      <c r="AQ32">
        <f>matriceresult_25[[#This Row],[InterPro]]/matriceresult_25[[#This Row],[TOTAL]]</f>
        <v>0</v>
      </c>
      <c r="AR32">
        <f>matriceresult_25[[#This Row],[OMIM]]/matriceresult_25[[#This Row],[TOTAL]]</f>
        <v>0</v>
      </c>
      <c r="AS32">
        <f>matriceresult_25[[#This Row],[PDBe]]/matriceresult_25[[#This Row],[TOTAL]]</f>
        <v>0</v>
      </c>
      <c r="AT32">
        <f>matriceresult_25[[#This Row],[Pfam]]/matriceresult_25[[#This Row],[TOTAL]]</f>
        <v>0</v>
      </c>
      <c r="AU32">
        <f>matriceresult_25[[#This Row],[PRIDE]]/matriceresult_25[[#This Row],[TOTAL]]</f>
        <v>0</v>
      </c>
      <c r="AV32">
        <f>matriceresult_25[[#This Row],[RefSeq]]/matriceresult_25[[#This Row],[TOTAL]]</f>
        <v>0</v>
      </c>
      <c r="AW32">
        <f>matriceresult_25[[#This Row],[RefSNP]]/matriceresult_25[[#This Row],[TOTAL]]</f>
        <v>0</v>
      </c>
      <c r="AX32">
        <f>matriceresult_25[[#This Row],[RRID]]/matriceresult_25[[#This Row],[TOTAL]]</f>
        <v>0</v>
      </c>
      <c r="AY32">
        <f>matriceresult_25[[#This Row],[UniProt]]/matriceresult_25[[#This Row],[TOTAL]]</f>
        <v>0</v>
      </c>
      <c r="AZ32" s="8">
        <f>SUM(matriceresult_258[[#This Row],[ArrayExpress]:[UniProt]])</f>
        <v>1</v>
      </c>
    </row>
    <row r="33" spans="1:52" x14ac:dyDescent="0.25">
      <c r="A33" s="4" t="s">
        <v>17</v>
      </c>
      <c r="B33" s="6" t="s">
        <v>20</v>
      </c>
      <c r="D33" s="1" t="s">
        <v>2149</v>
      </c>
      <c r="E33">
        <v>0</v>
      </c>
      <c r="F33">
        <v>0</v>
      </c>
      <c r="G33">
        <v>0</v>
      </c>
      <c r="H33">
        <v>0</v>
      </c>
      <c r="I33">
        <v>0</v>
      </c>
      <c r="J33">
        <v>0</v>
      </c>
      <c r="K33">
        <v>0</v>
      </c>
      <c r="L33">
        <v>0</v>
      </c>
      <c r="M33">
        <v>0</v>
      </c>
      <c r="N33">
        <v>0</v>
      </c>
      <c r="O33">
        <v>0</v>
      </c>
      <c r="P33">
        <v>0</v>
      </c>
      <c r="Q33">
        <v>0</v>
      </c>
      <c r="R33">
        <v>0</v>
      </c>
      <c r="S33">
        <v>0</v>
      </c>
      <c r="T33">
        <v>3</v>
      </c>
      <c r="U33">
        <v>1</v>
      </c>
      <c r="V33">
        <v>0</v>
      </c>
      <c r="W33">
        <v>0</v>
      </c>
      <c r="X33">
        <v>0</v>
      </c>
      <c r="Y33">
        <v>0</v>
      </c>
      <c r="Z33">
        <v>0</v>
      </c>
      <c r="AA33" s="8">
        <f>SUM(matriceresult_25[[#This Row],[ArrayExpress]:[UniProt]])</f>
        <v>4</v>
      </c>
      <c r="AC33" s="1" t="s">
        <v>2149</v>
      </c>
      <c r="AD33">
        <f>matriceresult_25[[#This Row],[ArrayExpress]]/matriceresult_25[[#This Row],[TOTAL]]</f>
        <v>0</v>
      </c>
      <c r="AE33">
        <f>matriceresult_25[[#This Row],[BioProject]]/matriceresult_25[[#This Row],[TOTAL]]</f>
        <v>0</v>
      </c>
      <c r="AF33">
        <f>matriceresult_25[[#This Row],[dbGaP]]/matriceresult_25[[#This Row],[TOTAL]]</f>
        <v>0</v>
      </c>
      <c r="AG33">
        <f>matriceresult_25[[#This Row],[DOI]]/matriceresult_25[[#This Row],[TOTAL]]</f>
        <v>0</v>
      </c>
      <c r="AH33">
        <f>matriceresult_25[[#This Row],[EMDB]]/matriceresult_25[[#This Row],[TOTAL]]</f>
        <v>0</v>
      </c>
      <c r="AI33">
        <f>matriceresult_25[[#This Row],[ENA]]/matriceresult_25[[#This Row],[TOTAL]]</f>
        <v>0</v>
      </c>
      <c r="AJ33">
        <f>matriceresult_25[[#This Row],[Ensembl]]/matriceresult_25[[#This Row],[TOTAL]]</f>
        <v>0</v>
      </c>
      <c r="AK33">
        <f>matriceresult_25[[#This Row],[EUDRACT]]/matriceresult_25[[#This Row],[TOTAL]]</f>
        <v>0</v>
      </c>
      <c r="AL33">
        <f>matriceresult_25[[#This Row],[GCA]]/matriceresult_25[[#This Row],[TOTAL]]</f>
        <v>0</v>
      </c>
      <c r="AM33">
        <f>matriceresult_25[[#This Row],[Gene Ontology (GO)]]/matriceresult_25[[#This Row],[TOTAL]]</f>
        <v>0</v>
      </c>
      <c r="AN33">
        <f>matriceresult_25[[#This Row],[GEO]]/matriceresult_25[[#This Row],[TOTAL]]</f>
        <v>0</v>
      </c>
      <c r="AO33">
        <f>matriceresult_25[[#This Row],[HPA]]/matriceresult_25[[#This Row],[TOTAL]]</f>
        <v>0</v>
      </c>
      <c r="AP33">
        <f>matriceresult_25[[#This Row],[IGSR/1000 Genomes]]/matriceresult_25[[#This Row],[TOTAL]]</f>
        <v>0</v>
      </c>
      <c r="AQ33">
        <f>matriceresult_25[[#This Row],[InterPro]]/matriceresult_25[[#This Row],[TOTAL]]</f>
        <v>0</v>
      </c>
      <c r="AR33">
        <f>matriceresult_25[[#This Row],[OMIM]]/matriceresult_25[[#This Row],[TOTAL]]</f>
        <v>0</v>
      </c>
      <c r="AS33">
        <f>matriceresult_25[[#This Row],[PDBe]]/matriceresult_25[[#This Row],[TOTAL]]</f>
        <v>0.75</v>
      </c>
      <c r="AT33">
        <f>matriceresult_25[[#This Row],[Pfam]]/matriceresult_25[[#This Row],[TOTAL]]</f>
        <v>0.25</v>
      </c>
      <c r="AU33">
        <f>matriceresult_25[[#This Row],[PRIDE]]/matriceresult_25[[#This Row],[TOTAL]]</f>
        <v>0</v>
      </c>
      <c r="AV33">
        <f>matriceresult_25[[#This Row],[RefSeq]]/matriceresult_25[[#This Row],[TOTAL]]</f>
        <v>0</v>
      </c>
      <c r="AW33">
        <f>matriceresult_25[[#This Row],[RefSNP]]/matriceresult_25[[#This Row],[TOTAL]]</f>
        <v>0</v>
      </c>
      <c r="AX33">
        <f>matriceresult_25[[#This Row],[RRID]]/matriceresult_25[[#This Row],[TOTAL]]</f>
        <v>0</v>
      </c>
      <c r="AY33">
        <f>matriceresult_25[[#This Row],[UniProt]]/matriceresult_25[[#This Row],[TOTAL]]</f>
        <v>0</v>
      </c>
      <c r="AZ33" s="8">
        <f>SUM(matriceresult_258[[#This Row],[ArrayExpress]:[UniProt]])</f>
        <v>1</v>
      </c>
    </row>
    <row r="34" spans="1:52" x14ac:dyDescent="0.25">
      <c r="A34" s="3" t="s">
        <v>17</v>
      </c>
      <c r="B34" s="13" t="s">
        <v>167</v>
      </c>
      <c r="D34" s="1" t="s">
        <v>2163</v>
      </c>
      <c r="E34">
        <v>0</v>
      </c>
      <c r="F34">
        <v>0</v>
      </c>
      <c r="G34">
        <v>0</v>
      </c>
      <c r="H34">
        <v>0</v>
      </c>
      <c r="I34">
        <v>0</v>
      </c>
      <c r="J34">
        <v>0</v>
      </c>
      <c r="K34">
        <v>0</v>
      </c>
      <c r="L34">
        <v>0</v>
      </c>
      <c r="M34">
        <v>0</v>
      </c>
      <c r="N34">
        <v>0</v>
      </c>
      <c r="O34">
        <v>0</v>
      </c>
      <c r="P34">
        <v>0</v>
      </c>
      <c r="Q34">
        <v>0</v>
      </c>
      <c r="R34">
        <v>0</v>
      </c>
      <c r="S34">
        <v>0</v>
      </c>
      <c r="T34">
        <v>2</v>
      </c>
      <c r="U34">
        <v>0</v>
      </c>
      <c r="V34">
        <v>0</v>
      </c>
      <c r="W34">
        <v>0</v>
      </c>
      <c r="X34">
        <v>0</v>
      </c>
      <c r="Y34">
        <v>0</v>
      </c>
      <c r="Z34">
        <v>0</v>
      </c>
      <c r="AA34" s="8">
        <f>SUM(matriceresult_25[[#This Row],[ArrayExpress]:[UniProt]])</f>
        <v>2</v>
      </c>
      <c r="AC34" s="1" t="s">
        <v>2163</v>
      </c>
      <c r="AD34">
        <f>matriceresult_25[[#This Row],[ArrayExpress]]/matriceresult_25[[#This Row],[TOTAL]]</f>
        <v>0</v>
      </c>
      <c r="AE34">
        <f>matriceresult_25[[#This Row],[BioProject]]/matriceresult_25[[#This Row],[TOTAL]]</f>
        <v>0</v>
      </c>
      <c r="AF34">
        <f>matriceresult_25[[#This Row],[dbGaP]]/matriceresult_25[[#This Row],[TOTAL]]</f>
        <v>0</v>
      </c>
      <c r="AG34">
        <f>matriceresult_25[[#This Row],[DOI]]/matriceresult_25[[#This Row],[TOTAL]]</f>
        <v>0</v>
      </c>
      <c r="AH34">
        <f>matriceresult_25[[#This Row],[EMDB]]/matriceresult_25[[#This Row],[TOTAL]]</f>
        <v>0</v>
      </c>
      <c r="AI34">
        <f>matriceresult_25[[#This Row],[ENA]]/matriceresult_25[[#This Row],[TOTAL]]</f>
        <v>0</v>
      </c>
      <c r="AJ34">
        <f>matriceresult_25[[#This Row],[Ensembl]]/matriceresult_25[[#This Row],[TOTAL]]</f>
        <v>0</v>
      </c>
      <c r="AK34">
        <f>matriceresult_25[[#This Row],[EUDRACT]]/matriceresult_25[[#This Row],[TOTAL]]</f>
        <v>0</v>
      </c>
      <c r="AL34">
        <f>matriceresult_25[[#This Row],[GCA]]/matriceresult_25[[#This Row],[TOTAL]]</f>
        <v>0</v>
      </c>
      <c r="AM34">
        <f>matriceresult_25[[#This Row],[Gene Ontology (GO)]]/matriceresult_25[[#This Row],[TOTAL]]</f>
        <v>0</v>
      </c>
      <c r="AN34">
        <f>matriceresult_25[[#This Row],[GEO]]/matriceresult_25[[#This Row],[TOTAL]]</f>
        <v>0</v>
      </c>
      <c r="AO34">
        <f>matriceresult_25[[#This Row],[HPA]]/matriceresult_25[[#This Row],[TOTAL]]</f>
        <v>0</v>
      </c>
      <c r="AP34">
        <f>matriceresult_25[[#This Row],[IGSR/1000 Genomes]]/matriceresult_25[[#This Row],[TOTAL]]</f>
        <v>0</v>
      </c>
      <c r="AQ34">
        <f>matriceresult_25[[#This Row],[InterPro]]/matriceresult_25[[#This Row],[TOTAL]]</f>
        <v>0</v>
      </c>
      <c r="AR34">
        <f>matriceresult_25[[#This Row],[OMIM]]/matriceresult_25[[#This Row],[TOTAL]]</f>
        <v>0</v>
      </c>
      <c r="AS34">
        <f>matriceresult_25[[#This Row],[PDBe]]/matriceresult_25[[#This Row],[TOTAL]]</f>
        <v>1</v>
      </c>
      <c r="AT34">
        <f>matriceresult_25[[#This Row],[Pfam]]/matriceresult_25[[#This Row],[TOTAL]]</f>
        <v>0</v>
      </c>
      <c r="AU34">
        <f>matriceresult_25[[#This Row],[PRIDE]]/matriceresult_25[[#This Row],[TOTAL]]</f>
        <v>0</v>
      </c>
      <c r="AV34">
        <f>matriceresult_25[[#This Row],[RefSeq]]/matriceresult_25[[#This Row],[TOTAL]]</f>
        <v>0</v>
      </c>
      <c r="AW34">
        <f>matriceresult_25[[#This Row],[RefSNP]]/matriceresult_25[[#This Row],[TOTAL]]</f>
        <v>0</v>
      </c>
      <c r="AX34">
        <f>matriceresult_25[[#This Row],[RRID]]/matriceresult_25[[#This Row],[TOTAL]]</f>
        <v>0</v>
      </c>
      <c r="AY34">
        <f>matriceresult_25[[#This Row],[UniProt]]/matriceresult_25[[#This Row],[TOTAL]]</f>
        <v>0</v>
      </c>
      <c r="AZ34" s="8">
        <f>SUM(matriceresult_258[[#This Row],[ArrayExpress]:[UniProt]])</f>
        <v>1</v>
      </c>
    </row>
    <row r="35" spans="1:52" x14ac:dyDescent="0.25">
      <c r="A35" s="4" t="s">
        <v>17</v>
      </c>
      <c r="B35" s="6" t="s">
        <v>167</v>
      </c>
      <c r="D35" s="1" t="s">
        <v>586</v>
      </c>
      <c r="E35">
        <v>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s="8">
        <f>SUM(matriceresult_25[[#This Row],[ArrayExpress]:[UniProt]])</f>
        <v>1</v>
      </c>
      <c r="AC35" s="1" t="s">
        <v>586</v>
      </c>
      <c r="AD35">
        <f>matriceresult_25[[#This Row],[ArrayExpress]]/matriceresult_25[[#This Row],[TOTAL]]</f>
        <v>1</v>
      </c>
      <c r="AE35">
        <f>matriceresult_25[[#This Row],[BioProject]]/matriceresult_25[[#This Row],[TOTAL]]</f>
        <v>0</v>
      </c>
      <c r="AF35">
        <f>matriceresult_25[[#This Row],[dbGaP]]/matriceresult_25[[#This Row],[TOTAL]]</f>
        <v>0</v>
      </c>
      <c r="AG35">
        <f>matriceresult_25[[#This Row],[DOI]]/matriceresult_25[[#This Row],[TOTAL]]</f>
        <v>0</v>
      </c>
      <c r="AH35">
        <f>matriceresult_25[[#This Row],[EMDB]]/matriceresult_25[[#This Row],[TOTAL]]</f>
        <v>0</v>
      </c>
      <c r="AI35">
        <f>matriceresult_25[[#This Row],[ENA]]/matriceresult_25[[#This Row],[TOTAL]]</f>
        <v>0</v>
      </c>
      <c r="AJ35">
        <f>matriceresult_25[[#This Row],[Ensembl]]/matriceresult_25[[#This Row],[TOTAL]]</f>
        <v>0</v>
      </c>
      <c r="AK35">
        <f>matriceresult_25[[#This Row],[EUDRACT]]/matriceresult_25[[#This Row],[TOTAL]]</f>
        <v>0</v>
      </c>
      <c r="AL35">
        <f>matriceresult_25[[#This Row],[GCA]]/matriceresult_25[[#This Row],[TOTAL]]</f>
        <v>0</v>
      </c>
      <c r="AM35">
        <f>matriceresult_25[[#This Row],[Gene Ontology (GO)]]/matriceresult_25[[#This Row],[TOTAL]]</f>
        <v>0</v>
      </c>
      <c r="AN35">
        <f>matriceresult_25[[#This Row],[GEO]]/matriceresult_25[[#This Row],[TOTAL]]</f>
        <v>0</v>
      </c>
      <c r="AO35">
        <f>matriceresult_25[[#This Row],[HPA]]/matriceresult_25[[#This Row],[TOTAL]]</f>
        <v>0</v>
      </c>
      <c r="AP35">
        <f>matriceresult_25[[#This Row],[IGSR/1000 Genomes]]/matriceresult_25[[#This Row],[TOTAL]]</f>
        <v>0</v>
      </c>
      <c r="AQ35">
        <f>matriceresult_25[[#This Row],[InterPro]]/matriceresult_25[[#This Row],[TOTAL]]</f>
        <v>0</v>
      </c>
      <c r="AR35">
        <f>matriceresult_25[[#This Row],[OMIM]]/matriceresult_25[[#This Row],[TOTAL]]</f>
        <v>0</v>
      </c>
      <c r="AS35">
        <f>matriceresult_25[[#This Row],[PDBe]]/matriceresult_25[[#This Row],[TOTAL]]</f>
        <v>0</v>
      </c>
      <c r="AT35">
        <f>matriceresult_25[[#This Row],[Pfam]]/matriceresult_25[[#This Row],[TOTAL]]</f>
        <v>0</v>
      </c>
      <c r="AU35">
        <f>matriceresult_25[[#This Row],[PRIDE]]/matriceresult_25[[#This Row],[TOTAL]]</f>
        <v>0</v>
      </c>
      <c r="AV35">
        <f>matriceresult_25[[#This Row],[RefSeq]]/matriceresult_25[[#This Row],[TOTAL]]</f>
        <v>0</v>
      </c>
      <c r="AW35">
        <f>matriceresult_25[[#This Row],[RefSNP]]/matriceresult_25[[#This Row],[TOTAL]]</f>
        <v>0</v>
      </c>
      <c r="AX35">
        <f>matriceresult_25[[#This Row],[RRID]]/matriceresult_25[[#This Row],[TOTAL]]</f>
        <v>0</v>
      </c>
      <c r="AY35">
        <f>matriceresult_25[[#This Row],[UniProt]]/matriceresult_25[[#This Row],[TOTAL]]</f>
        <v>0</v>
      </c>
      <c r="AZ35" s="8">
        <f>SUM(matriceresult_258[[#This Row],[ArrayExpress]:[UniProt]])</f>
        <v>1</v>
      </c>
    </row>
    <row r="36" spans="1:52" x14ac:dyDescent="0.25">
      <c r="A36" s="3" t="s">
        <v>17</v>
      </c>
      <c r="B36" s="13" t="s">
        <v>167</v>
      </c>
      <c r="D36" s="1" t="s">
        <v>92</v>
      </c>
      <c r="E36">
        <v>0</v>
      </c>
      <c r="F36">
        <v>0</v>
      </c>
      <c r="G36">
        <v>0</v>
      </c>
      <c r="H36">
        <v>0</v>
      </c>
      <c r="I36">
        <v>0</v>
      </c>
      <c r="J36">
        <v>0</v>
      </c>
      <c r="K36">
        <v>0</v>
      </c>
      <c r="L36">
        <v>0</v>
      </c>
      <c r="M36">
        <v>0</v>
      </c>
      <c r="N36">
        <v>0</v>
      </c>
      <c r="O36">
        <v>0</v>
      </c>
      <c r="P36">
        <v>0</v>
      </c>
      <c r="Q36">
        <v>0</v>
      </c>
      <c r="R36">
        <v>0</v>
      </c>
      <c r="S36">
        <v>0</v>
      </c>
      <c r="T36">
        <v>0</v>
      </c>
      <c r="U36">
        <v>0</v>
      </c>
      <c r="V36">
        <v>0</v>
      </c>
      <c r="W36">
        <v>0</v>
      </c>
      <c r="X36">
        <v>9</v>
      </c>
      <c r="Y36">
        <v>0</v>
      </c>
      <c r="Z36">
        <v>0</v>
      </c>
      <c r="AA36" s="8">
        <f>SUM(matriceresult_25[[#This Row],[ArrayExpress]:[UniProt]])</f>
        <v>9</v>
      </c>
      <c r="AC36" s="1" t="s">
        <v>92</v>
      </c>
      <c r="AD36">
        <f>matriceresult_25[[#This Row],[ArrayExpress]]/matriceresult_25[[#This Row],[TOTAL]]</f>
        <v>0</v>
      </c>
      <c r="AE36">
        <f>matriceresult_25[[#This Row],[BioProject]]/matriceresult_25[[#This Row],[TOTAL]]</f>
        <v>0</v>
      </c>
      <c r="AF36">
        <f>matriceresult_25[[#This Row],[dbGaP]]/matriceresult_25[[#This Row],[TOTAL]]</f>
        <v>0</v>
      </c>
      <c r="AG36">
        <f>matriceresult_25[[#This Row],[DOI]]/matriceresult_25[[#This Row],[TOTAL]]</f>
        <v>0</v>
      </c>
      <c r="AH36">
        <f>matriceresult_25[[#This Row],[EMDB]]/matriceresult_25[[#This Row],[TOTAL]]</f>
        <v>0</v>
      </c>
      <c r="AI36">
        <f>matriceresult_25[[#This Row],[ENA]]/matriceresult_25[[#This Row],[TOTAL]]</f>
        <v>0</v>
      </c>
      <c r="AJ36">
        <f>matriceresult_25[[#This Row],[Ensembl]]/matriceresult_25[[#This Row],[TOTAL]]</f>
        <v>0</v>
      </c>
      <c r="AK36">
        <f>matriceresult_25[[#This Row],[EUDRACT]]/matriceresult_25[[#This Row],[TOTAL]]</f>
        <v>0</v>
      </c>
      <c r="AL36">
        <f>matriceresult_25[[#This Row],[GCA]]/matriceresult_25[[#This Row],[TOTAL]]</f>
        <v>0</v>
      </c>
      <c r="AM36">
        <f>matriceresult_25[[#This Row],[Gene Ontology (GO)]]/matriceresult_25[[#This Row],[TOTAL]]</f>
        <v>0</v>
      </c>
      <c r="AN36">
        <f>matriceresult_25[[#This Row],[GEO]]/matriceresult_25[[#This Row],[TOTAL]]</f>
        <v>0</v>
      </c>
      <c r="AO36">
        <f>matriceresult_25[[#This Row],[HPA]]/matriceresult_25[[#This Row],[TOTAL]]</f>
        <v>0</v>
      </c>
      <c r="AP36">
        <f>matriceresult_25[[#This Row],[IGSR/1000 Genomes]]/matriceresult_25[[#This Row],[TOTAL]]</f>
        <v>0</v>
      </c>
      <c r="AQ36">
        <f>matriceresult_25[[#This Row],[InterPro]]/matriceresult_25[[#This Row],[TOTAL]]</f>
        <v>0</v>
      </c>
      <c r="AR36">
        <f>matriceresult_25[[#This Row],[OMIM]]/matriceresult_25[[#This Row],[TOTAL]]</f>
        <v>0</v>
      </c>
      <c r="AS36">
        <f>matriceresult_25[[#This Row],[PDBe]]/matriceresult_25[[#This Row],[TOTAL]]</f>
        <v>0</v>
      </c>
      <c r="AT36">
        <f>matriceresult_25[[#This Row],[Pfam]]/matriceresult_25[[#This Row],[TOTAL]]</f>
        <v>0</v>
      </c>
      <c r="AU36">
        <f>matriceresult_25[[#This Row],[PRIDE]]/matriceresult_25[[#This Row],[TOTAL]]</f>
        <v>0</v>
      </c>
      <c r="AV36">
        <f>matriceresult_25[[#This Row],[RefSeq]]/matriceresult_25[[#This Row],[TOTAL]]</f>
        <v>0</v>
      </c>
      <c r="AW36">
        <f>matriceresult_25[[#This Row],[RefSNP]]/matriceresult_25[[#This Row],[TOTAL]]</f>
        <v>1</v>
      </c>
      <c r="AX36">
        <f>matriceresult_25[[#This Row],[RRID]]/matriceresult_25[[#This Row],[TOTAL]]</f>
        <v>0</v>
      </c>
      <c r="AY36">
        <f>matriceresult_25[[#This Row],[UniProt]]/matriceresult_25[[#This Row],[TOTAL]]</f>
        <v>0</v>
      </c>
      <c r="AZ36" s="8">
        <f>SUM(matriceresult_258[[#This Row],[ArrayExpress]:[UniProt]])</f>
        <v>1</v>
      </c>
    </row>
    <row r="37" spans="1:52" x14ac:dyDescent="0.25">
      <c r="A37" s="4" t="s">
        <v>17</v>
      </c>
      <c r="B37" s="6" t="s">
        <v>167</v>
      </c>
      <c r="D37" s="1" t="s">
        <v>99</v>
      </c>
      <c r="E37">
        <v>0</v>
      </c>
      <c r="F37">
        <v>0</v>
      </c>
      <c r="G37">
        <v>0</v>
      </c>
      <c r="H37">
        <v>0</v>
      </c>
      <c r="I37">
        <v>0</v>
      </c>
      <c r="J37">
        <v>0</v>
      </c>
      <c r="K37">
        <v>0</v>
      </c>
      <c r="L37">
        <v>0</v>
      </c>
      <c r="M37">
        <v>0</v>
      </c>
      <c r="N37">
        <v>0</v>
      </c>
      <c r="O37">
        <v>0</v>
      </c>
      <c r="P37">
        <v>0</v>
      </c>
      <c r="Q37">
        <v>0</v>
      </c>
      <c r="R37">
        <v>0</v>
      </c>
      <c r="S37">
        <v>0</v>
      </c>
      <c r="T37">
        <v>0</v>
      </c>
      <c r="U37">
        <v>0</v>
      </c>
      <c r="V37">
        <v>0</v>
      </c>
      <c r="W37">
        <v>0</v>
      </c>
      <c r="X37">
        <v>1</v>
      </c>
      <c r="Y37">
        <v>0</v>
      </c>
      <c r="Z37">
        <v>0</v>
      </c>
      <c r="AA37" s="8">
        <f>SUM(matriceresult_25[[#This Row],[ArrayExpress]:[UniProt]])</f>
        <v>1</v>
      </c>
      <c r="AC37" s="1" t="s">
        <v>99</v>
      </c>
      <c r="AD37">
        <f>matriceresult_25[[#This Row],[ArrayExpress]]/matriceresult_25[[#This Row],[TOTAL]]</f>
        <v>0</v>
      </c>
      <c r="AE37">
        <f>matriceresult_25[[#This Row],[BioProject]]/matriceresult_25[[#This Row],[TOTAL]]</f>
        <v>0</v>
      </c>
      <c r="AF37">
        <f>matriceresult_25[[#This Row],[dbGaP]]/matriceresult_25[[#This Row],[TOTAL]]</f>
        <v>0</v>
      </c>
      <c r="AG37">
        <f>matriceresult_25[[#This Row],[DOI]]/matriceresult_25[[#This Row],[TOTAL]]</f>
        <v>0</v>
      </c>
      <c r="AH37">
        <f>matriceresult_25[[#This Row],[EMDB]]/matriceresult_25[[#This Row],[TOTAL]]</f>
        <v>0</v>
      </c>
      <c r="AI37">
        <f>matriceresult_25[[#This Row],[ENA]]/matriceresult_25[[#This Row],[TOTAL]]</f>
        <v>0</v>
      </c>
      <c r="AJ37">
        <f>matriceresult_25[[#This Row],[Ensembl]]/matriceresult_25[[#This Row],[TOTAL]]</f>
        <v>0</v>
      </c>
      <c r="AK37">
        <f>matriceresult_25[[#This Row],[EUDRACT]]/matriceresult_25[[#This Row],[TOTAL]]</f>
        <v>0</v>
      </c>
      <c r="AL37">
        <f>matriceresult_25[[#This Row],[GCA]]/matriceresult_25[[#This Row],[TOTAL]]</f>
        <v>0</v>
      </c>
      <c r="AM37">
        <f>matriceresult_25[[#This Row],[Gene Ontology (GO)]]/matriceresult_25[[#This Row],[TOTAL]]</f>
        <v>0</v>
      </c>
      <c r="AN37">
        <f>matriceresult_25[[#This Row],[GEO]]/matriceresult_25[[#This Row],[TOTAL]]</f>
        <v>0</v>
      </c>
      <c r="AO37">
        <f>matriceresult_25[[#This Row],[HPA]]/matriceresult_25[[#This Row],[TOTAL]]</f>
        <v>0</v>
      </c>
      <c r="AP37">
        <f>matriceresult_25[[#This Row],[IGSR/1000 Genomes]]/matriceresult_25[[#This Row],[TOTAL]]</f>
        <v>0</v>
      </c>
      <c r="AQ37">
        <f>matriceresult_25[[#This Row],[InterPro]]/matriceresult_25[[#This Row],[TOTAL]]</f>
        <v>0</v>
      </c>
      <c r="AR37">
        <f>matriceresult_25[[#This Row],[OMIM]]/matriceresult_25[[#This Row],[TOTAL]]</f>
        <v>0</v>
      </c>
      <c r="AS37">
        <f>matriceresult_25[[#This Row],[PDBe]]/matriceresult_25[[#This Row],[TOTAL]]</f>
        <v>0</v>
      </c>
      <c r="AT37">
        <f>matriceresult_25[[#This Row],[Pfam]]/matriceresult_25[[#This Row],[TOTAL]]</f>
        <v>0</v>
      </c>
      <c r="AU37">
        <f>matriceresult_25[[#This Row],[PRIDE]]/matriceresult_25[[#This Row],[TOTAL]]</f>
        <v>0</v>
      </c>
      <c r="AV37">
        <f>matriceresult_25[[#This Row],[RefSeq]]/matriceresult_25[[#This Row],[TOTAL]]</f>
        <v>0</v>
      </c>
      <c r="AW37">
        <f>matriceresult_25[[#This Row],[RefSNP]]/matriceresult_25[[#This Row],[TOTAL]]</f>
        <v>1</v>
      </c>
      <c r="AX37">
        <f>matriceresult_25[[#This Row],[RRID]]/matriceresult_25[[#This Row],[TOTAL]]</f>
        <v>0</v>
      </c>
      <c r="AY37">
        <f>matriceresult_25[[#This Row],[UniProt]]/matriceresult_25[[#This Row],[TOTAL]]</f>
        <v>0</v>
      </c>
      <c r="AZ37" s="8">
        <f>SUM(matriceresult_258[[#This Row],[ArrayExpress]:[UniProt]])</f>
        <v>1</v>
      </c>
    </row>
    <row r="38" spans="1:52" x14ac:dyDescent="0.25">
      <c r="A38" s="3" t="s">
        <v>17</v>
      </c>
      <c r="B38" s="13" t="s">
        <v>167</v>
      </c>
      <c r="D38" s="1" t="s">
        <v>2171</v>
      </c>
      <c r="E38">
        <v>0</v>
      </c>
      <c r="F38">
        <v>0</v>
      </c>
      <c r="G38">
        <v>0</v>
      </c>
      <c r="H38">
        <v>0</v>
      </c>
      <c r="I38">
        <v>0</v>
      </c>
      <c r="J38">
        <v>0</v>
      </c>
      <c r="K38">
        <v>1</v>
      </c>
      <c r="L38">
        <v>0</v>
      </c>
      <c r="M38">
        <v>0</v>
      </c>
      <c r="N38">
        <v>0</v>
      </c>
      <c r="O38">
        <v>0</v>
      </c>
      <c r="P38">
        <v>0</v>
      </c>
      <c r="Q38">
        <v>0</v>
      </c>
      <c r="R38">
        <v>0</v>
      </c>
      <c r="S38">
        <v>0</v>
      </c>
      <c r="T38">
        <v>0</v>
      </c>
      <c r="U38">
        <v>0</v>
      </c>
      <c r="V38">
        <v>0</v>
      </c>
      <c r="W38">
        <v>0</v>
      </c>
      <c r="X38">
        <v>0</v>
      </c>
      <c r="Y38">
        <v>0</v>
      </c>
      <c r="Z38">
        <v>0</v>
      </c>
      <c r="AA38" s="8">
        <f>SUM(matriceresult_25[[#This Row],[ArrayExpress]:[UniProt]])</f>
        <v>1</v>
      </c>
      <c r="AC38" s="1" t="s">
        <v>2171</v>
      </c>
      <c r="AD38">
        <f>matriceresult_25[[#This Row],[ArrayExpress]]/matriceresult_25[[#This Row],[TOTAL]]</f>
        <v>0</v>
      </c>
      <c r="AE38">
        <f>matriceresult_25[[#This Row],[BioProject]]/matriceresult_25[[#This Row],[TOTAL]]</f>
        <v>0</v>
      </c>
      <c r="AF38">
        <f>matriceresult_25[[#This Row],[dbGaP]]/matriceresult_25[[#This Row],[TOTAL]]</f>
        <v>0</v>
      </c>
      <c r="AG38">
        <f>matriceresult_25[[#This Row],[DOI]]/matriceresult_25[[#This Row],[TOTAL]]</f>
        <v>0</v>
      </c>
      <c r="AH38">
        <f>matriceresult_25[[#This Row],[EMDB]]/matriceresult_25[[#This Row],[TOTAL]]</f>
        <v>0</v>
      </c>
      <c r="AI38">
        <f>matriceresult_25[[#This Row],[ENA]]/matriceresult_25[[#This Row],[TOTAL]]</f>
        <v>0</v>
      </c>
      <c r="AJ38">
        <f>matriceresult_25[[#This Row],[Ensembl]]/matriceresult_25[[#This Row],[TOTAL]]</f>
        <v>1</v>
      </c>
      <c r="AK38">
        <f>matriceresult_25[[#This Row],[EUDRACT]]/matriceresult_25[[#This Row],[TOTAL]]</f>
        <v>0</v>
      </c>
      <c r="AL38">
        <f>matriceresult_25[[#This Row],[GCA]]/matriceresult_25[[#This Row],[TOTAL]]</f>
        <v>0</v>
      </c>
      <c r="AM38">
        <f>matriceresult_25[[#This Row],[Gene Ontology (GO)]]/matriceresult_25[[#This Row],[TOTAL]]</f>
        <v>0</v>
      </c>
      <c r="AN38">
        <f>matriceresult_25[[#This Row],[GEO]]/matriceresult_25[[#This Row],[TOTAL]]</f>
        <v>0</v>
      </c>
      <c r="AO38">
        <f>matriceresult_25[[#This Row],[HPA]]/matriceresult_25[[#This Row],[TOTAL]]</f>
        <v>0</v>
      </c>
      <c r="AP38">
        <f>matriceresult_25[[#This Row],[IGSR/1000 Genomes]]/matriceresult_25[[#This Row],[TOTAL]]</f>
        <v>0</v>
      </c>
      <c r="AQ38">
        <f>matriceresult_25[[#This Row],[InterPro]]/matriceresult_25[[#This Row],[TOTAL]]</f>
        <v>0</v>
      </c>
      <c r="AR38">
        <f>matriceresult_25[[#This Row],[OMIM]]/matriceresult_25[[#This Row],[TOTAL]]</f>
        <v>0</v>
      </c>
      <c r="AS38">
        <f>matriceresult_25[[#This Row],[PDBe]]/matriceresult_25[[#This Row],[TOTAL]]</f>
        <v>0</v>
      </c>
      <c r="AT38">
        <f>matriceresult_25[[#This Row],[Pfam]]/matriceresult_25[[#This Row],[TOTAL]]</f>
        <v>0</v>
      </c>
      <c r="AU38">
        <f>matriceresult_25[[#This Row],[PRIDE]]/matriceresult_25[[#This Row],[TOTAL]]</f>
        <v>0</v>
      </c>
      <c r="AV38">
        <f>matriceresult_25[[#This Row],[RefSeq]]/matriceresult_25[[#This Row],[TOTAL]]</f>
        <v>0</v>
      </c>
      <c r="AW38">
        <f>matriceresult_25[[#This Row],[RefSNP]]/matriceresult_25[[#This Row],[TOTAL]]</f>
        <v>0</v>
      </c>
      <c r="AX38">
        <f>matriceresult_25[[#This Row],[RRID]]/matriceresult_25[[#This Row],[TOTAL]]</f>
        <v>0</v>
      </c>
      <c r="AY38">
        <f>matriceresult_25[[#This Row],[UniProt]]/matriceresult_25[[#This Row],[TOTAL]]</f>
        <v>0</v>
      </c>
      <c r="AZ38" s="8">
        <f>SUM(matriceresult_258[[#This Row],[ArrayExpress]:[UniProt]])</f>
        <v>1</v>
      </c>
    </row>
    <row r="39" spans="1:52" x14ac:dyDescent="0.25">
      <c r="A39" s="4" t="s">
        <v>17</v>
      </c>
      <c r="B39" s="6" t="s">
        <v>167</v>
      </c>
      <c r="D39" s="1" t="s">
        <v>393</v>
      </c>
      <c r="E39">
        <v>0</v>
      </c>
      <c r="F39">
        <v>0</v>
      </c>
      <c r="G39">
        <v>0</v>
      </c>
      <c r="H39">
        <v>0</v>
      </c>
      <c r="I39">
        <v>0</v>
      </c>
      <c r="J39">
        <v>0</v>
      </c>
      <c r="K39">
        <v>0</v>
      </c>
      <c r="L39">
        <v>0</v>
      </c>
      <c r="M39">
        <v>0</v>
      </c>
      <c r="N39">
        <v>0</v>
      </c>
      <c r="O39">
        <v>0</v>
      </c>
      <c r="P39">
        <v>0</v>
      </c>
      <c r="Q39">
        <v>0</v>
      </c>
      <c r="R39">
        <v>0</v>
      </c>
      <c r="S39">
        <v>2</v>
      </c>
      <c r="T39">
        <v>0</v>
      </c>
      <c r="U39">
        <v>0</v>
      </c>
      <c r="V39">
        <v>0</v>
      </c>
      <c r="W39">
        <v>0</v>
      </c>
      <c r="X39">
        <v>0</v>
      </c>
      <c r="Y39">
        <v>0</v>
      </c>
      <c r="Z39">
        <v>0</v>
      </c>
      <c r="AA39" s="8">
        <f>SUM(matriceresult_25[[#This Row],[ArrayExpress]:[UniProt]])</f>
        <v>2</v>
      </c>
      <c r="AC39" s="1" t="s">
        <v>393</v>
      </c>
      <c r="AD39">
        <f>matriceresult_25[[#This Row],[ArrayExpress]]/matriceresult_25[[#This Row],[TOTAL]]</f>
        <v>0</v>
      </c>
      <c r="AE39">
        <f>matriceresult_25[[#This Row],[BioProject]]/matriceresult_25[[#This Row],[TOTAL]]</f>
        <v>0</v>
      </c>
      <c r="AF39">
        <f>matriceresult_25[[#This Row],[dbGaP]]/matriceresult_25[[#This Row],[TOTAL]]</f>
        <v>0</v>
      </c>
      <c r="AG39">
        <f>matriceresult_25[[#This Row],[DOI]]/matriceresult_25[[#This Row],[TOTAL]]</f>
        <v>0</v>
      </c>
      <c r="AH39">
        <f>matriceresult_25[[#This Row],[EMDB]]/matriceresult_25[[#This Row],[TOTAL]]</f>
        <v>0</v>
      </c>
      <c r="AI39">
        <f>matriceresult_25[[#This Row],[ENA]]/matriceresult_25[[#This Row],[TOTAL]]</f>
        <v>0</v>
      </c>
      <c r="AJ39">
        <f>matriceresult_25[[#This Row],[Ensembl]]/matriceresult_25[[#This Row],[TOTAL]]</f>
        <v>0</v>
      </c>
      <c r="AK39">
        <f>matriceresult_25[[#This Row],[EUDRACT]]/matriceresult_25[[#This Row],[TOTAL]]</f>
        <v>0</v>
      </c>
      <c r="AL39">
        <f>matriceresult_25[[#This Row],[GCA]]/matriceresult_25[[#This Row],[TOTAL]]</f>
        <v>0</v>
      </c>
      <c r="AM39">
        <f>matriceresult_25[[#This Row],[Gene Ontology (GO)]]/matriceresult_25[[#This Row],[TOTAL]]</f>
        <v>0</v>
      </c>
      <c r="AN39">
        <f>matriceresult_25[[#This Row],[GEO]]/matriceresult_25[[#This Row],[TOTAL]]</f>
        <v>0</v>
      </c>
      <c r="AO39">
        <f>matriceresult_25[[#This Row],[HPA]]/matriceresult_25[[#This Row],[TOTAL]]</f>
        <v>0</v>
      </c>
      <c r="AP39">
        <f>matriceresult_25[[#This Row],[IGSR/1000 Genomes]]/matriceresult_25[[#This Row],[TOTAL]]</f>
        <v>0</v>
      </c>
      <c r="AQ39">
        <f>matriceresult_25[[#This Row],[InterPro]]/matriceresult_25[[#This Row],[TOTAL]]</f>
        <v>0</v>
      </c>
      <c r="AR39">
        <f>matriceresult_25[[#This Row],[OMIM]]/matriceresult_25[[#This Row],[TOTAL]]</f>
        <v>1</v>
      </c>
      <c r="AS39">
        <f>matriceresult_25[[#This Row],[PDBe]]/matriceresult_25[[#This Row],[TOTAL]]</f>
        <v>0</v>
      </c>
      <c r="AT39">
        <f>matriceresult_25[[#This Row],[Pfam]]/matriceresult_25[[#This Row],[TOTAL]]</f>
        <v>0</v>
      </c>
      <c r="AU39">
        <f>matriceresult_25[[#This Row],[PRIDE]]/matriceresult_25[[#This Row],[TOTAL]]</f>
        <v>0</v>
      </c>
      <c r="AV39">
        <f>matriceresult_25[[#This Row],[RefSeq]]/matriceresult_25[[#This Row],[TOTAL]]</f>
        <v>0</v>
      </c>
      <c r="AW39">
        <f>matriceresult_25[[#This Row],[RefSNP]]/matriceresult_25[[#This Row],[TOTAL]]</f>
        <v>0</v>
      </c>
      <c r="AX39">
        <f>matriceresult_25[[#This Row],[RRID]]/matriceresult_25[[#This Row],[TOTAL]]</f>
        <v>0</v>
      </c>
      <c r="AY39">
        <f>matriceresult_25[[#This Row],[UniProt]]/matriceresult_25[[#This Row],[TOTAL]]</f>
        <v>0</v>
      </c>
      <c r="AZ39" s="8">
        <f>SUM(matriceresult_258[[#This Row],[ArrayExpress]:[UniProt]])</f>
        <v>1</v>
      </c>
    </row>
    <row r="40" spans="1:52" x14ac:dyDescent="0.25">
      <c r="A40" s="3" t="s">
        <v>17</v>
      </c>
      <c r="B40" s="13" t="s">
        <v>20</v>
      </c>
      <c r="D40" s="1" t="s">
        <v>400</v>
      </c>
      <c r="E40">
        <v>0</v>
      </c>
      <c r="F40">
        <v>0</v>
      </c>
      <c r="G40">
        <v>0</v>
      </c>
      <c r="H40">
        <v>0</v>
      </c>
      <c r="I40">
        <v>0</v>
      </c>
      <c r="J40">
        <v>0</v>
      </c>
      <c r="K40">
        <v>0</v>
      </c>
      <c r="L40">
        <v>0</v>
      </c>
      <c r="M40">
        <v>0</v>
      </c>
      <c r="N40">
        <v>0</v>
      </c>
      <c r="O40">
        <v>0</v>
      </c>
      <c r="P40">
        <v>0</v>
      </c>
      <c r="Q40">
        <v>0</v>
      </c>
      <c r="R40">
        <v>0</v>
      </c>
      <c r="S40">
        <v>0</v>
      </c>
      <c r="T40">
        <v>9</v>
      </c>
      <c r="U40">
        <v>0</v>
      </c>
      <c r="V40">
        <v>0</v>
      </c>
      <c r="W40">
        <v>0</v>
      </c>
      <c r="X40">
        <v>0</v>
      </c>
      <c r="Y40">
        <v>0</v>
      </c>
      <c r="Z40">
        <v>0</v>
      </c>
      <c r="AA40" s="8">
        <f>SUM(matriceresult_25[[#This Row],[ArrayExpress]:[UniProt]])</f>
        <v>9</v>
      </c>
      <c r="AC40" s="1" t="s">
        <v>400</v>
      </c>
      <c r="AD40">
        <f>matriceresult_25[[#This Row],[ArrayExpress]]/matriceresult_25[[#This Row],[TOTAL]]</f>
        <v>0</v>
      </c>
      <c r="AE40">
        <f>matriceresult_25[[#This Row],[BioProject]]/matriceresult_25[[#This Row],[TOTAL]]</f>
        <v>0</v>
      </c>
      <c r="AF40">
        <f>matriceresult_25[[#This Row],[dbGaP]]/matriceresult_25[[#This Row],[TOTAL]]</f>
        <v>0</v>
      </c>
      <c r="AG40">
        <f>matriceresult_25[[#This Row],[DOI]]/matriceresult_25[[#This Row],[TOTAL]]</f>
        <v>0</v>
      </c>
      <c r="AH40">
        <f>matriceresult_25[[#This Row],[EMDB]]/matriceresult_25[[#This Row],[TOTAL]]</f>
        <v>0</v>
      </c>
      <c r="AI40">
        <f>matriceresult_25[[#This Row],[ENA]]/matriceresult_25[[#This Row],[TOTAL]]</f>
        <v>0</v>
      </c>
      <c r="AJ40">
        <f>matriceresult_25[[#This Row],[Ensembl]]/matriceresult_25[[#This Row],[TOTAL]]</f>
        <v>0</v>
      </c>
      <c r="AK40">
        <f>matriceresult_25[[#This Row],[EUDRACT]]/matriceresult_25[[#This Row],[TOTAL]]</f>
        <v>0</v>
      </c>
      <c r="AL40">
        <f>matriceresult_25[[#This Row],[GCA]]/matriceresult_25[[#This Row],[TOTAL]]</f>
        <v>0</v>
      </c>
      <c r="AM40">
        <f>matriceresult_25[[#This Row],[Gene Ontology (GO)]]/matriceresult_25[[#This Row],[TOTAL]]</f>
        <v>0</v>
      </c>
      <c r="AN40">
        <f>matriceresult_25[[#This Row],[GEO]]/matriceresult_25[[#This Row],[TOTAL]]</f>
        <v>0</v>
      </c>
      <c r="AO40">
        <f>matriceresult_25[[#This Row],[HPA]]/matriceresult_25[[#This Row],[TOTAL]]</f>
        <v>0</v>
      </c>
      <c r="AP40">
        <f>matriceresult_25[[#This Row],[IGSR/1000 Genomes]]/matriceresult_25[[#This Row],[TOTAL]]</f>
        <v>0</v>
      </c>
      <c r="AQ40">
        <f>matriceresult_25[[#This Row],[InterPro]]/matriceresult_25[[#This Row],[TOTAL]]</f>
        <v>0</v>
      </c>
      <c r="AR40">
        <f>matriceresult_25[[#This Row],[OMIM]]/matriceresult_25[[#This Row],[TOTAL]]</f>
        <v>0</v>
      </c>
      <c r="AS40">
        <f>matriceresult_25[[#This Row],[PDBe]]/matriceresult_25[[#This Row],[TOTAL]]</f>
        <v>1</v>
      </c>
      <c r="AT40">
        <f>matriceresult_25[[#This Row],[Pfam]]/matriceresult_25[[#This Row],[TOTAL]]</f>
        <v>0</v>
      </c>
      <c r="AU40">
        <f>matriceresult_25[[#This Row],[PRIDE]]/matriceresult_25[[#This Row],[TOTAL]]</f>
        <v>0</v>
      </c>
      <c r="AV40">
        <f>matriceresult_25[[#This Row],[RefSeq]]/matriceresult_25[[#This Row],[TOTAL]]</f>
        <v>0</v>
      </c>
      <c r="AW40">
        <f>matriceresult_25[[#This Row],[RefSNP]]/matriceresult_25[[#This Row],[TOTAL]]</f>
        <v>0</v>
      </c>
      <c r="AX40">
        <f>matriceresult_25[[#This Row],[RRID]]/matriceresult_25[[#This Row],[TOTAL]]</f>
        <v>0</v>
      </c>
      <c r="AY40">
        <f>matriceresult_25[[#This Row],[UniProt]]/matriceresult_25[[#This Row],[TOTAL]]</f>
        <v>0</v>
      </c>
      <c r="AZ40" s="8">
        <f>SUM(matriceresult_258[[#This Row],[ArrayExpress]:[UniProt]])</f>
        <v>1</v>
      </c>
    </row>
    <row r="41" spans="1:52" x14ac:dyDescent="0.25">
      <c r="A41" s="4" t="s">
        <v>17</v>
      </c>
      <c r="B41" s="6" t="s">
        <v>167</v>
      </c>
      <c r="D41" s="1" t="s">
        <v>592</v>
      </c>
      <c r="E41">
        <v>0</v>
      </c>
      <c r="F41">
        <v>0</v>
      </c>
      <c r="G41">
        <v>0</v>
      </c>
      <c r="H41">
        <v>0</v>
      </c>
      <c r="I41">
        <v>0</v>
      </c>
      <c r="J41">
        <v>12</v>
      </c>
      <c r="K41">
        <v>0</v>
      </c>
      <c r="L41">
        <v>0</v>
      </c>
      <c r="M41">
        <v>0</v>
      </c>
      <c r="N41">
        <v>0</v>
      </c>
      <c r="O41">
        <v>0</v>
      </c>
      <c r="P41">
        <v>0</v>
      </c>
      <c r="Q41">
        <v>0</v>
      </c>
      <c r="R41">
        <v>0</v>
      </c>
      <c r="S41">
        <v>0</v>
      </c>
      <c r="T41">
        <v>0</v>
      </c>
      <c r="U41">
        <v>0</v>
      </c>
      <c r="V41">
        <v>0</v>
      </c>
      <c r="W41">
        <v>0</v>
      </c>
      <c r="X41">
        <v>0</v>
      </c>
      <c r="Y41">
        <v>0</v>
      </c>
      <c r="Z41">
        <v>0</v>
      </c>
      <c r="AA41" s="8">
        <f>SUM(matriceresult_25[[#This Row],[ArrayExpress]:[UniProt]])</f>
        <v>12</v>
      </c>
      <c r="AC41" s="1" t="s">
        <v>592</v>
      </c>
      <c r="AD41">
        <f>matriceresult_25[[#This Row],[ArrayExpress]]/matriceresult_25[[#This Row],[TOTAL]]</f>
        <v>0</v>
      </c>
      <c r="AE41">
        <f>matriceresult_25[[#This Row],[BioProject]]/matriceresult_25[[#This Row],[TOTAL]]</f>
        <v>0</v>
      </c>
      <c r="AF41">
        <f>matriceresult_25[[#This Row],[dbGaP]]/matriceresult_25[[#This Row],[TOTAL]]</f>
        <v>0</v>
      </c>
      <c r="AG41">
        <f>matriceresult_25[[#This Row],[DOI]]/matriceresult_25[[#This Row],[TOTAL]]</f>
        <v>0</v>
      </c>
      <c r="AH41">
        <f>matriceresult_25[[#This Row],[EMDB]]/matriceresult_25[[#This Row],[TOTAL]]</f>
        <v>0</v>
      </c>
      <c r="AI41">
        <f>matriceresult_25[[#This Row],[ENA]]/matriceresult_25[[#This Row],[TOTAL]]</f>
        <v>1</v>
      </c>
      <c r="AJ41">
        <f>matriceresult_25[[#This Row],[Ensembl]]/matriceresult_25[[#This Row],[TOTAL]]</f>
        <v>0</v>
      </c>
      <c r="AK41">
        <f>matriceresult_25[[#This Row],[EUDRACT]]/matriceresult_25[[#This Row],[TOTAL]]</f>
        <v>0</v>
      </c>
      <c r="AL41">
        <f>matriceresult_25[[#This Row],[GCA]]/matriceresult_25[[#This Row],[TOTAL]]</f>
        <v>0</v>
      </c>
      <c r="AM41">
        <f>matriceresult_25[[#This Row],[Gene Ontology (GO)]]/matriceresult_25[[#This Row],[TOTAL]]</f>
        <v>0</v>
      </c>
      <c r="AN41">
        <f>matriceresult_25[[#This Row],[GEO]]/matriceresult_25[[#This Row],[TOTAL]]</f>
        <v>0</v>
      </c>
      <c r="AO41">
        <f>matriceresult_25[[#This Row],[HPA]]/matriceresult_25[[#This Row],[TOTAL]]</f>
        <v>0</v>
      </c>
      <c r="AP41">
        <f>matriceresult_25[[#This Row],[IGSR/1000 Genomes]]/matriceresult_25[[#This Row],[TOTAL]]</f>
        <v>0</v>
      </c>
      <c r="AQ41">
        <f>matriceresult_25[[#This Row],[InterPro]]/matriceresult_25[[#This Row],[TOTAL]]</f>
        <v>0</v>
      </c>
      <c r="AR41">
        <f>matriceresult_25[[#This Row],[OMIM]]/matriceresult_25[[#This Row],[TOTAL]]</f>
        <v>0</v>
      </c>
      <c r="AS41">
        <f>matriceresult_25[[#This Row],[PDBe]]/matriceresult_25[[#This Row],[TOTAL]]</f>
        <v>0</v>
      </c>
      <c r="AT41">
        <f>matriceresult_25[[#This Row],[Pfam]]/matriceresult_25[[#This Row],[TOTAL]]</f>
        <v>0</v>
      </c>
      <c r="AU41">
        <f>matriceresult_25[[#This Row],[PRIDE]]/matriceresult_25[[#This Row],[TOTAL]]</f>
        <v>0</v>
      </c>
      <c r="AV41">
        <f>matriceresult_25[[#This Row],[RefSeq]]/matriceresult_25[[#This Row],[TOTAL]]</f>
        <v>0</v>
      </c>
      <c r="AW41">
        <f>matriceresult_25[[#This Row],[RefSNP]]/matriceresult_25[[#This Row],[TOTAL]]</f>
        <v>0</v>
      </c>
      <c r="AX41">
        <f>matriceresult_25[[#This Row],[RRID]]/matriceresult_25[[#This Row],[TOTAL]]</f>
        <v>0</v>
      </c>
      <c r="AY41">
        <f>matriceresult_25[[#This Row],[UniProt]]/matriceresult_25[[#This Row],[TOTAL]]</f>
        <v>0</v>
      </c>
      <c r="AZ41" s="8">
        <f>SUM(matriceresult_258[[#This Row],[ArrayExpress]:[UniProt]])</f>
        <v>1</v>
      </c>
    </row>
    <row r="42" spans="1:52" x14ac:dyDescent="0.25">
      <c r="A42" s="3" t="s">
        <v>17</v>
      </c>
      <c r="B42" s="13" t="s">
        <v>167</v>
      </c>
      <c r="D42" s="1" t="s">
        <v>406</v>
      </c>
      <c r="E42">
        <v>0</v>
      </c>
      <c r="F42">
        <v>0</v>
      </c>
      <c r="G42">
        <v>0</v>
      </c>
      <c r="H42">
        <v>0</v>
      </c>
      <c r="I42">
        <v>0</v>
      </c>
      <c r="J42">
        <v>2</v>
      </c>
      <c r="K42">
        <v>0</v>
      </c>
      <c r="L42">
        <v>0</v>
      </c>
      <c r="M42">
        <v>0</v>
      </c>
      <c r="N42">
        <v>0</v>
      </c>
      <c r="O42">
        <v>0</v>
      </c>
      <c r="P42">
        <v>0</v>
      </c>
      <c r="Q42">
        <v>0</v>
      </c>
      <c r="R42">
        <v>0</v>
      </c>
      <c r="S42">
        <v>0</v>
      </c>
      <c r="T42">
        <v>9</v>
      </c>
      <c r="U42">
        <v>0</v>
      </c>
      <c r="V42">
        <v>0</v>
      </c>
      <c r="W42">
        <v>0</v>
      </c>
      <c r="X42">
        <v>0</v>
      </c>
      <c r="Y42">
        <v>0</v>
      </c>
      <c r="Z42">
        <v>0</v>
      </c>
      <c r="AA42" s="8">
        <f>SUM(matriceresult_25[[#This Row],[ArrayExpress]:[UniProt]])</f>
        <v>11</v>
      </c>
      <c r="AC42" s="1" t="s">
        <v>406</v>
      </c>
      <c r="AD42">
        <f>matriceresult_25[[#This Row],[ArrayExpress]]/matriceresult_25[[#This Row],[TOTAL]]</f>
        <v>0</v>
      </c>
      <c r="AE42">
        <f>matriceresult_25[[#This Row],[BioProject]]/matriceresult_25[[#This Row],[TOTAL]]</f>
        <v>0</v>
      </c>
      <c r="AF42">
        <f>matriceresult_25[[#This Row],[dbGaP]]/matriceresult_25[[#This Row],[TOTAL]]</f>
        <v>0</v>
      </c>
      <c r="AG42">
        <f>matriceresult_25[[#This Row],[DOI]]/matriceresult_25[[#This Row],[TOTAL]]</f>
        <v>0</v>
      </c>
      <c r="AH42">
        <f>matriceresult_25[[#This Row],[EMDB]]/matriceresult_25[[#This Row],[TOTAL]]</f>
        <v>0</v>
      </c>
      <c r="AI42">
        <f>matriceresult_25[[#This Row],[ENA]]/matriceresult_25[[#This Row],[TOTAL]]</f>
        <v>0.18181818181818182</v>
      </c>
      <c r="AJ42">
        <f>matriceresult_25[[#This Row],[Ensembl]]/matriceresult_25[[#This Row],[TOTAL]]</f>
        <v>0</v>
      </c>
      <c r="AK42">
        <f>matriceresult_25[[#This Row],[EUDRACT]]/matriceresult_25[[#This Row],[TOTAL]]</f>
        <v>0</v>
      </c>
      <c r="AL42">
        <f>matriceresult_25[[#This Row],[GCA]]/matriceresult_25[[#This Row],[TOTAL]]</f>
        <v>0</v>
      </c>
      <c r="AM42">
        <f>matriceresult_25[[#This Row],[Gene Ontology (GO)]]/matriceresult_25[[#This Row],[TOTAL]]</f>
        <v>0</v>
      </c>
      <c r="AN42">
        <f>matriceresult_25[[#This Row],[GEO]]/matriceresult_25[[#This Row],[TOTAL]]</f>
        <v>0</v>
      </c>
      <c r="AO42">
        <f>matriceresult_25[[#This Row],[HPA]]/matriceresult_25[[#This Row],[TOTAL]]</f>
        <v>0</v>
      </c>
      <c r="AP42">
        <f>matriceresult_25[[#This Row],[IGSR/1000 Genomes]]/matriceresult_25[[#This Row],[TOTAL]]</f>
        <v>0</v>
      </c>
      <c r="AQ42">
        <f>matriceresult_25[[#This Row],[InterPro]]/matriceresult_25[[#This Row],[TOTAL]]</f>
        <v>0</v>
      </c>
      <c r="AR42">
        <f>matriceresult_25[[#This Row],[OMIM]]/matriceresult_25[[#This Row],[TOTAL]]</f>
        <v>0</v>
      </c>
      <c r="AS42">
        <f>matriceresult_25[[#This Row],[PDBe]]/matriceresult_25[[#This Row],[TOTAL]]</f>
        <v>0.81818181818181823</v>
      </c>
      <c r="AT42">
        <f>matriceresult_25[[#This Row],[Pfam]]/matriceresult_25[[#This Row],[TOTAL]]</f>
        <v>0</v>
      </c>
      <c r="AU42">
        <f>matriceresult_25[[#This Row],[PRIDE]]/matriceresult_25[[#This Row],[TOTAL]]</f>
        <v>0</v>
      </c>
      <c r="AV42">
        <f>matriceresult_25[[#This Row],[RefSeq]]/matriceresult_25[[#This Row],[TOTAL]]</f>
        <v>0</v>
      </c>
      <c r="AW42">
        <f>matriceresult_25[[#This Row],[RefSNP]]/matriceresult_25[[#This Row],[TOTAL]]</f>
        <v>0</v>
      </c>
      <c r="AX42">
        <f>matriceresult_25[[#This Row],[RRID]]/matriceresult_25[[#This Row],[TOTAL]]</f>
        <v>0</v>
      </c>
      <c r="AY42">
        <f>matriceresult_25[[#This Row],[UniProt]]/matriceresult_25[[#This Row],[TOTAL]]</f>
        <v>0</v>
      </c>
      <c r="AZ42" s="8">
        <f>SUM(matriceresult_258[[#This Row],[ArrayExpress]:[UniProt]])</f>
        <v>1</v>
      </c>
    </row>
    <row r="43" spans="1:52" x14ac:dyDescent="0.25">
      <c r="A43" s="4" t="s">
        <v>17</v>
      </c>
      <c r="B43" s="6" t="s">
        <v>20</v>
      </c>
      <c r="D43" s="1" t="s">
        <v>2222</v>
      </c>
      <c r="E43">
        <v>0</v>
      </c>
      <c r="F43">
        <v>0</v>
      </c>
      <c r="G43">
        <v>0</v>
      </c>
      <c r="H43">
        <v>0</v>
      </c>
      <c r="I43">
        <v>0</v>
      </c>
      <c r="J43">
        <v>1</v>
      </c>
      <c r="K43">
        <v>0</v>
      </c>
      <c r="L43">
        <v>0</v>
      </c>
      <c r="M43">
        <v>0</v>
      </c>
      <c r="N43">
        <v>0</v>
      </c>
      <c r="O43">
        <v>0</v>
      </c>
      <c r="P43">
        <v>0</v>
      </c>
      <c r="Q43">
        <v>0</v>
      </c>
      <c r="R43">
        <v>0</v>
      </c>
      <c r="S43">
        <v>0</v>
      </c>
      <c r="T43">
        <v>0</v>
      </c>
      <c r="U43">
        <v>0</v>
      </c>
      <c r="V43">
        <v>0</v>
      </c>
      <c r="W43">
        <v>0</v>
      </c>
      <c r="X43">
        <v>0</v>
      </c>
      <c r="Y43">
        <v>0</v>
      </c>
      <c r="Z43">
        <v>0</v>
      </c>
      <c r="AA43" s="8">
        <f>SUM(matriceresult_25[[#This Row],[ArrayExpress]:[UniProt]])</f>
        <v>1</v>
      </c>
      <c r="AC43" s="1" t="s">
        <v>2222</v>
      </c>
      <c r="AD43">
        <f>matriceresult_25[[#This Row],[ArrayExpress]]/matriceresult_25[[#This Row],[TOTAL]]</f>
        <v>0</v>
      </c>
      <c r="AE43">
        <f>matriceresult_25[[#This Row],[BioProject]]/matriceresult_25[[#This Row],[TOTAL]]</f>
        <v>0</v>
      </c>
      <c r="AF43">
        <f>matriceresult_25[[#This Row],[dbGaP]]/matriceresult_25[[#This Row],[TOTAL]]</f>
        <v>0</v>
      </c>
      <c r="AG43">
        <f>matriceresult_25[[#This Row],[DOI]]/matriceresult_25[[#This Row],[TOTAL]]</f>
        <v>0</v>
      </c>
      <c r="AH43">
        <f>matriceresult_25[[#This Row],[EMDB]]/matriceresult_25[[#This Row],[TOTAL]]</f>
        <v>0</v>
      </c>
      <c r="AI43">
        <f>matriceresult_25[[#This Row],[ENA]]/matriceresult_25[[#This Row],[TOTAL]]</f>
        <v>1</v>
      </c>
      <c r="AJ43">
        <f>matriceresult_25[[#This Row],[Ensembl]]/matriceresult_25[[#This Row],[TOTAL]]</f>
        <v>0</v>
      </c>
      <c r="AK43">
        <f>matriceresult_25[[#This Row],[EUDRACT]]/matriceresult_25[[#This Row],[TOTAL]]</f>
        <v>0</v>
      </c>
      <c r="AL43">
        <f>matriceresult_25[[#This Row],[GCA]]/matriceresult_25[[#This Row],[TOTAL]]</f>
        <v>0</v>
      </c>
      <c r="AM43">
        <f>matriceresult_25[[#This Row],[Gene Ontology (GO)]]/matriceresult_25[[#This Row],[TOTAL]]</f>
        <v>0</v>
      </c>
      <c r="AN43">
        <f>matriceresult_25[[#This Row],[GEO]]/matriceresult_25[[#This Row],[TOTAL]]</f>
        <v>0</v>
      </c>
      <c r="AO43">
        <f>matriceresult_25[[#This Row],[HPA]]/matriceresult_25[[#This Row],[TOTAL]]</f>
        <v>0</v>
      </c>
      <c r="AP43">
        <f>matriceresult_25[[#This Row],[IGSR/1000 Genomes]]/matriceresult_25[[#This Row],[TOTAL]]</f>
        <v>0</v>
      </c>
      <c r="AQ43">
        <f>matriceresult_25[[#This Row],[InterPro]]/matriceresult_25[[#This Row],[TOTAL]]</f>
        <v>0</v>
      </c>
      <c r="AR43">
        <f>matriceresult_25[[#This Row],[OMIM]]/matriceresult_25[[#This Row],[TOTAL]]</f>
        <v>0</v>
      </c>
      <c r="AS43">
        <f>matriceresult_25[[#This Row],[PDBe]]/matriceresult_25[[#This Row],[TOTAL]]</f>
        <v>0</v>
      </c>
      <c r="AT43">
        <f>matriceresult_25[[#This Row],[Pfam]]/matriceresult_25[[#This Row],[TOTAL]]</f>
        <v>0</v>
      </c>
      <c r="AU43">
        <f>matriceresult_25[[#This Row],[PRIDE]]/matriceresult_25[[#This Row],[TOTAL]]</f>
        <v>0</v>
      </c>
      <c r="AV43">
        <f>matriceresult_25[[#This Row],[RefSeq]]/matriceresult_25[[#This Row],[TOTAL]]</f>
        <v>0</v>
      </c>
      <c r="AW43">
        <f>matriceresult_25[[#This Row],[RefSNP]]/matriceresult_25[[#This Row],[TOTAL]]</f>
        <v>0</v>
      </c>
      <c r="AX43">
        <f>matriceresult_25[[#This Row],[RRID]]/matriceresult_25[[#This Row],[TOTAL]]</f>
        <v>0</v>
      </c>
      <c r="AY43">
        <f>matriceresult_25[[#This Row],[UniProt]]/matriceresult_25[[#This Row],[TOTAL]]</f>
        <v>0</v>
      </c>
      <c r="AZ43" s="8">
        <f>SUM(matriceresult_258[[#This Row],[ArrayExpress]:[UniProt]])</f>
        <v>1</v>
      </c>
    </row>
    <row r="44" spans="1:52" x14ac:dyDescent="0.25">
      <c r="A44" s="3" t="s">
        <v>17</v>
      </c>
      <c r="B44" s="13" t="s">
        <v>167</v>
      </c>
      <c r="D44" s="1" t="s">
        <v>839</v>
      </c>
      <c r="E44">
        <v>0</v>
      </c>
      <c r="F44">
        <v>0</v>
      </c>
      <c r="G44">
        <v>0</v>
      </c>
      <c r="H44">
        <v>0</v>
      </c>
      <c r="I44">
        <v>0</v>
      </c>
      <c r="J44">
        <v>0</v>
      </c>
      <c r="K44">
        <v>0</v>
      </c>
      <c r="L44">
        <v>0</v>
      </c>
      <c r="M44">
        <v>1</v>
      </c>
      <c r="N44">
        <v>0</v>
      </c>
      <c r="O44">
        <v>0</v>
      </c>
      <c r="P44">
        <v>0</v>
      </c>
      <c r="Q44">
        <v>0</v>
      </c>
      <c r="R44">
        <v>0</v>
      </c>
      <c r="S44">
        <v>0</v>
      </c>
      <c r="T44">
        <v>0</v>
      </c>
      <c r="U44">
        <v>0</v>
      </c>
      <c r="V44">
        <v>0</v>
      </c>
      <c r="W44">
        <v>0</v>
      </c>
      <c r="X44">
        <v>0</v>
      </c>
      <c r="Y44">
        <v>0</v>
      </c>
      <c r="Z44">
        <v>0</v>
      </c>
      <c r="AA44" s="8">
        <f>SUM(matriceresult_25[[#This Row],[ArrayExpress]:[UniProt]])</f>
        <v>1</v>
      </c>
      <c r="AC44" s="1" t="s">
        <v>839</v>
      </c>
      <c r="AD44">
        <f>matriceresult_25[[#This Row],[ArrayExpress]]/matriceresult_25[[#This Row],[TOTAL]]</f>
        <v>0</v>
      </c>
      <c r="AE44">
        <f>matriceresult_25[[#This Row],[BioProject]]/matriceresult_25[[#This Row],[TOTAL]]</f>
        <v>0</v>
      </c>
      <c r="AF44">
        <f>matriceresult_25[[#This Row],[dbGaP]]/matriceresult_25[[#This Row],[TOTAL]]</f>
        <v>0</v>
      </c>
      <c r="AG44">
        <f>matriceresult_25[[#This Row],[DOI]]/matriceresult_25[[#This Row],[TOTAL]]</f>
        <v>0</v>
      </c>
      <c r="AH44">
        <f>matriceresult_25[[#This Row],[EMDB]]/matriceresult_25[[#This Row],[TOTAL]]</f>
        <v>0</v>
      </c>
      <c r="AI44">
        <f>matriceresult_25[[#This Row],[ENA]]/matriceresult_25[[#This Row],[TOTAL]]</f>
        <v>0</v>
      </c>
      <c r="AJ44">
        <f>matriceresult_25[[#This Row],[Ensembl]]/matriceresult_25[[#This Row],[TOTAL]]</f>
        <v>0</v>
      </c>
      <c r="AK44">
        <f>matriceresult_25[[#This Row],[EUDRACT]]/matriceresult_25[[#This Row],[TOTAL]]</f>
        <v>0</v>
      </c>
      <c r="AL44">
        <f>matriceresult_25[[#This Row],[GCA]]/matriceresult_25[[#This Row],[TOTAL]]</f>
        <v>1</v>
      </c>
      <c r="AM44">
        <f>matriceresult_25[[#This Row],[Gene Ontology (GO)]]/matriceresult_25[[#This Row],[TOTAL]]</f>
        <v>0</v>
      </c>
      <c r="AN44">
        <f>matriceresult_25[[#This Row],[GEO]]/matriceresult_25[[#This Row],[TOTAL]]</f>
        <v>0</v>
      </c>
      <c r="AO44">
        <f>matriceresult_25[[#This Row],[HPA]]/matriceresult_25[[#This Row],[TOTAL]]</f>
        <v>0</v>
      </c>
      <c r="AP44">
        <f>matriceresult_25[[#This Row],[IGSR/1000 Genomes]]/matriceresult_25[[#This Row],[TOTAL]]</f>
        <v>0</v>
      </c>
      <c r="AQ44">
        <f>matriceresult_25[[#This Row],[InterPro]]/matriceresult_25[[#This Row],[TOTAL]]</f>
        <v>0</v>
      </c>
      <c r="AR44">
        <f>matriceresult_25[[#This Row],[OMIM]]/matriceresult_25[[#This Row],[TOTAL]]</f>
        <v>0</v>
      </c>
      <c r="AS44">
        <f>matriceresult_25[[#This Row],[PDBe]]/matriceresult_25[[#This Row],[TOTAL]]</f>
        <v>0</v>
      </c>
      <c r="AT44">
        <f>matriceresult_25[[#This Row],[Pfam]]/matriceresult_25[[#This Row],[TOTAL]]</f>
        <v>0</v>
      </c>
      <c r="AU44">
        <f>matriceresult_25[[#This Row],[PRIDE]]/matriceresult_25[[#This Row],[TOTAL]]</f>
        <v>0</v>
      </c>
      <c r="AV44">
        <f>matriceresult_25[[#This Row],[RefSeq]]/matriceresult_25[[#This Row],[TOTAL]]</f>
        <v>0</v>
      </c>
      <c r="AW44">
        <f>matriceresult_25[[#This Row],[RefSNP]]/matriceresult_25[[#This Row],[TOTAL]]</f>
        <v>0</v>
      </c>
      <c r="AX44">
        <f>matriceresult_25[[#This Row],[RRID]]/matriceresult_25[[#This Row],[TOTAL]]</f>
        <v>0</v>
      </c>
      <c r="AY44">
        <f>matriceresult_25[[#This Row],[UniProt]]/matriceresult_25[[#This Row],[TOTAL]]</f>
        <v>0</v>
      </c>
      <c r="AZ44" s="8">
        <f>SUM(matriceresult_258[[#This Row],[ArrayExpress]:[UniProt]])</f>
        <v>1</v>
      </c>
    </row>
    <row r="45" spans="1:52" x14ac:dyDescent="0.25">
      <c r="A45" s="4" t="s">
        <v>17</v>
      </c>
      <c r="B45" s="6" t="s">
        <v>20</v>
      </c>
      <c r="D45" s="1" t="s">
        <v>104</v>
      </c>
      <c r="E45">
        <v>0</v>
      </c>
      <c r="F45">
        <v>0</v>
      </c>
      <c r="G45">
        <v>0</v>
      </c>
      <c r="H45">
        <v>0</v>
      </c>
      <c r="I45">
        <v>0</v>
      </c>
      <c r="J45">
        <v>0</v>
      </c>
      <c r="K45">
        <v>0</v>
      </c>
      <c r="L45">
        <v>0</v>
      </c>
      <c r="M45">
        <v>0</v>
      </c>
      <c r="N45">
        <v>0</v>
      </c>
      <c r="O45">
        <v>0</v>
      </c>
      <c r="P45">
        <v>0</v>
      </c>
      <c r="Q45">
        <v>0</v>
      </c>
      <c r="R45">
        <v>0</v>
      </c>
      <c r="S45">
        <v>0</v>
      </c>
      <c r="T45">
        <v>8</v>
      </c>
      <c r="U45">
        <v>0</v>
      </c>
      <c r="V45">
        <v>0</v>
      </c>
      <c r="W45">
        <v>0</v>
      </c>
      <c r="X45">
        <v>0</v>
      </c>
      <c r="Y45">
        <v>0</v>
      </c>
      <c r="Z45">
        <v>0</v>
      </c>
      <c r="AA45" s="8">
        <f>SUM(matriceresult_25[[#This Row],[ArrayExpress]:[UniProt]])</f>
        <v>8</v>
      </c>
      <c r="AC45" s="1" t="s">
        <v>104</v>
      </c>
      <c r="AD45">
        <f>matriceresult_25[[#This Row],[ArrayExpress]]/matriceresult_25[[#This Row],[TOTAL]]</f>
        <v>0</v>
      </c>
      <c r="AE45">
        <f>matriceresult_25[[#This Row],[BioProject]]/matriceresult_25[[#This Row],[TOTAL]]</f>
        <v>0</v>
      </c>
      <c r="AF45">
        <f>matriceresult_25[[#This Row],[dbGaP]]/matriceresult_25[[#This Row],[TOTAL]]</f>
        <v>0</v>
      </c>
      <c r="AG45">
        <f>matriceresult_25[[#This Row],[DOI]]/matriceresult_25[[#This Row],[TOTAL]]</f>
        <v>0</v>
      </c>
      <c r="AH45">
        <f>matriceresult_25[[#This Row],[EMDB]]/matriceresult_25[[#This Row],[TOTAL]]</f>
        <v>0</v>
      </c>
      <c r="AI45">
        <f>matriceresult_25[[#This Row],[ENA]]/matriceresult_25[[#This Row],[TOTAL]]</f>
        <v>0</v>
      </c>
      <c r="AJ45">
        <f>matriceresult_25[[#This Row],[Ensembl]]/matriceresult_25[[#This Row],[TOTAL]]</f>
        <v>0</v>
      </c>
      <c r="AK45">
        <f>matriceresult_25[[#This Row],[EUDRACT]]/matriceresult_25[[#This Row],[TOTAL]]</f>
        <v>0</v>
      </c>
      <c r="AL45">
        <f>matriceresult_25[[#This Row],[GCA]]/matriceresult_25[[#This Row],[TOTAL]]</f>
        <v>0</v>
      </c>
      <c r="AM45">
        <f>matriceresult_25[[#This Row],[Gene Ontology (GO)]]/matriceresult_25[[#This Row],[TOTAL]]</f>
        <v>0</v>
      </c>
      <c r="AN45">
        <f>matriceresult_25[[#This Row],[GEO]]/matriceresult_25[[#This Row],[TOTAL]]</f>
        <v>0</v>
      </c>
      <c r="AO45">
        <f>matriceresult_25[[#This Row],[HPA]]/matriceresult_25[[#This Row],[TOTAL]]</f>
        <v>0</v>
      </c>
      <c r="AP45">
        <f>matriceresult_25[[#This Row],[IGSR/1000 Genomes]]/matriceresult_25[[#This Row],[TOTAL]]</f>
        <v>0</v>
      </c>
      <c r="AQ45">
        <f>matriceresult_25[[#This Row],[InterPro]]/matriceresult_25[[#This Row],[TOTAL]]</f>
        <v>0</v>
      </c>
      <c r="AR45">
        <f>matriceresult_25[[#This Row],[OMIM]]/matriceresult_25[[#This Row],[TOTAL]]</f>
        <v>0</v>
      </c>
      <c r="AS45">
        <f>matriceresult_25[[#This Row],[PDBe]]/matriceresult_25[[#This Row],[TOTAL]]</f>
        <v>1</v>
      </c>
      <c r="AT45">
        <f>matriceresult_25[[#This Row],[Pfam]]/matriceresult_25[[#This Row],[TOTAL]]</f>
        <v>0</v>
      </c>
      <c r="AU45">
        <f>matriceresult_25[[#This Row],[PRIDE]]/matriceresult_25[[#This Row],[TOTAL]]</f>
        <v>0</v>
      </c>
      <c r="AV45">
        <f>matriceresult_25[[#This Row],[RefSeq]]/matriceresult_25[[#This Row],[TOTAL]]</f>
        <v>0</v>
      </c>
      <c r="AW45">
        <f>matriceresult_25[[#This Row],[RefSNP]]/matriceresult_25[[#This Row],[TOTAL]]</f>
        <v>0</v>
      </c>
      <c r="AX45">
        <f>matriceresult_25[[#This Row],[RRID]]/matriceresult_25[[#This Row],[TOTAL]]</f>
        <v>0</v>
      </c>
      <c r="AY45">
        <f>matriceresult_25[[#This Row],[UniProt]]/matriceresult_25[[#This Row],[TOTAL]]</f>
        <v>0</v>
      </c>
      <c r="AZ45" s="8">
        <f>SUM(matriceresult_258[[#This Row],[ArrayExpress]:[UniProt]])</f>
        <v>1</v>
      </c>
    </row>
    <row r="46" spans="1:52" x14ac:dyDescent="0.25">
      <c r="A46" s="3" t="s">
        <v>17</v>
      </c>
      <c r="B46" s="13" t="s">
        <v>20</v>
      </c>
      <c r="D46" s="1" t="s">
        <v>410</v>
      </c>
      <c r="E46">
        <v>0</v>
      </c>
      <c r="F46">
        <v>0</v>
      </c>
      <c r="G46">
        <v>0</v>
      </c>
      <c r="H46">
        <v>0</v>
      </c>
      <c r="I46">
        <v>0</v>
      </c>
      <c r="J46">
        <v>1</v>
      </c>
      <c r="K46">
        <v>0</v>
      </c>
      <c r="L46">
        <v>0</v>
      </c>
      <c r="M46">
        <v>0</v>
      </c>
      <c r="N46">
        <v>0</v>
      </c>
      <c r="O46">
        <v>0</v>
      </c>
      <c r="P46">
        <v>0</v>
      </c>
      <c r="Q46">
        <v>0</v>
      </c>
      <c r="R46">
        <v>0</v>
      </c>
      <c r="S46">
        <v>0</v>
      </c>
      <c r="T46">
        <v>0</v>
      </c>
      <c r="U46">
        <v>0</v>
      </c>
      <c r="V46">
        <v>0</v>
      </c>
      <c r="W46">
        <v>0</v>
      </c>
      <c r="X46">
        <v>0</v>
      </c>
      <c r="Y46">
        <v>0</v>
      </c>
      <c r="Z46">
        <v>0</v>
      </c>
      <c r="AA46" s="8">
        <f>SUM(matriceresult_25[[#This Row],[ArrayExpress]:[UniProt]])</f>
        <v>1</v>
      </c>
      <c r="AC46" s="1" t="s">
        <v>410</v>
      </c>
      <c r="AD46">
        <f>matriceresult_25[[#This Row],[ArrayExpress]]/matriceresult_25[[#This Row],[TOTAL]]</f>
        <v>0</v>
      </c>
      <c r="AE46">
        <f>matriceresult_25[[#This Row],[BioProject]]/matriceresult_25[[#This Row],[TOTAL]]</f>
        <v>0</v>
      </c>
      <c r="AF46">
        <f>matriceresult_25[[#This Row],[dbGaP]]/matriceresult_25[[#This Row],[TOTAL]]</f>
        <v>0</v>
      </c>
      <c r="AG46">
        <f>matriceresult_25[[#This Row],[DOI]]/matriceresult_25[[#This Row],[TOTAL]]</f>
        <v>0</v>
      </c>
      <c r="AH46">
        <f>matriceresult_25[[#This Row],[EMDB]]/matriceresult_25[[#This Row],[TOTAL]]</f>
        <v>0</v>
      </c>
      <c r="AI46">
        <f>matriceresult_25[[#This Row],[ENA]]/matriceresult_25[[#This Row],[TOTAL]]</f>
        <v>1</v>
      </c>
      <c r="AJ46">
        <f>matriceresult_25[[#This Row],[Ensembl]]/matriceresult_25[[#This Row],[TOTAL]]</f>
        <v>0</v>
      </c>
      <c r="AK46">
        <f>matriceresult_25[[#This Row],[EUDRACT]]/matriceresult_25[[#This Row],[TOTAL]]</f>
        <v>0</v>
      </c>
      <c r="AL46">
        <f>matriceresult_25[[#This Row],[GCA]]/matriceresult_25[[#This Row],[TOTAL]]</f>
        <v>0</v>
      </c>
      <c r="AM46">
        <f>matriceresult_25[[#This Row],[Gene Ontology (GO)]]/matriceresult_25[[#This Row],[TOTAL]]</f>
        <v>0</v>
      </c>
      <c r="AN46">
        <f>matriceresult_25[[#This Row],[GEO]]/matriceresult_25[[#This Row],[TOTAL]]</f>
        <v>0</v>
      </c>
      <c r="AO46">
        <f>matriceresult_25[[#This Row],[HPA]]/matriceresult_25[[#This Row],[TOTAL]]</f>
        <v>0</v>
      </c>
      <c r="AP46">
        <f>matriceresult_25[[#This Row],[IGSR/1000 Genomes]]/matriceresult_25[[#This Row],[TOTAL]]</f>
        <v>0</v>
      </c>
      <c r="AQ46">
        <f>matriceresult_25[[#This Row],[InterPro]]/matriceresult_25[[#This Row],[TOTAL]]</f>
        <v>0</v>
      </c>
      <c r="AR46">
        <f>matriceresult_25[[#This Row],[OMIM]]/matriceresult_25[[#This Row],[TOTAL]]</f>
        <v>0</v>
      </c>
      <c r="AS46">
        <f>matriceresult_25[[#This Row],[PDBe]]/matriceresult_25[[#This Row],[TOTAL]]</f>
        <v>0</v>
      </c>
      <c r="AT46">
        <f>matriceresult_25[[#This Row],[Pfam]]/matriceresult_25[[#This Row],[TOTAL]]</f>
        <v>0</v>
      </c>
      <c r="AU46">
        <f>matriceresult_25[[#This Row],[PRIDE]]/matriceresult_25[[#This Row],[TOTAL]]</f>
        <v>0</v>
      </c>
      <c r="AV46">
        <f>matriceresult_25[[#This Row],[RefSeq]]/matriceresult_25[[#This Row],[TOTAL]]</f>
        <v>0</v>
      </c>
      <c r="AW46">
        <f>matriceresult_25[[#This Row],[RefSNP]]/matriceresult_25[[#This Row],[TOTAL]]</f>
        <v>0</v>
      </c>
      <c r="AX46">
        <f>matriceresult_25[[#This Row],[RRID]]/matriceresult_25[[#This Row],[TOTAL]]</f>
        <v>0</v>
      </c>
      <c r="AY46">
        <f>matriceresult_25[[#This Row],[UniProt]]/matriceresult_25[[#This Row],[TOTAL]]</f>
        <v>0</v>
      </c>
      <c r="AZ46" s="8">
        <f>SUM(matriceresult_258[[#This Row],[ArrayExpress]:[UniProt]])</f>
        <v>1</v>
      </c>
    </row>
    <row r="47" spans="1:52" x14ac:dyDescent="0.25">
      <c r="A47" s="4" t="s">
        <v>17</v>
      </c>
      <c r="B47" s="6" t="s">
        <v>167</v>
      </c>
      <c r="D47" s="1" t="s">
        <v>528</v>
      </c>
      <c r="E47">
        <v>0</v>
      </c>
      <c r="F47">
        <v>0</v>
      </c>
      <c r="G47">
        <v>0</v>
      </c>
      <c r="H47">
        <v>0</v>
      </c>
      <c r="I47">
        <v>0</v>
      </c>
      <c r="J47">
        <v>3</v>
      </c>
      <c r="K47">
        <v>0</v>
      </c>
      <c r="L47">
        <v>0</v>
      </c>
      <c r="M47">
        <v>0</v>
      </c>
      <c r="N47">
        <v>0</v>
      </c>
      <c r="O47">
        <v>0</v>
      </c>
      <c r="P47">
        <v>0</v>
      </c>
      <c r="Q47">
        <v>0</v>
      </c>
      <c r="R47">
        <v>0</v>
      </c>
      <c r="S47">
        <v>0</v>
      </c>
      <c r="T47">
        <v>0</v>
      </c>
      <c r="U47">
        <v>0</v>
      </c>
      <c r="V47">
        <v>0</v>
      </c>
      <c r="W47">
        <v>0</v>
      </c>
      <c r="X47">
        <v>0</v>
      </c>
      <c r="Y47">
        <v>0</v>
      </c>
      <c r="Z47">
        <v>0</v>
      </c>
      <c r="AA47" s="8">
        <f>SUM(matriceresult_25[[#This Row],[ArrayExpress]:[UniProt]])</f>
        <v>3</v>
      </c>
      <c r="AC47" s="1" t="s">
        <v>528</v>
      </c>
      <c r="AD47">
        <f>matriceresult_25[[#This Row],[ArrayExpress]]/matriceresult_25[[#This Row],[TOTAL]]</f>
        <v>0</v>
      </c>
      <c r="AE47">
        <f>matriceresult_25[[#This Row],[BioProject]]/matriceresult_25[[#This Row],[TOTAL]]</f>
        <v>0</v>
      </c>
      <c r="AF47">
        <f>matriceresult_25[[#This Row],[dbGaP]]/matriceresult_25[[#This Row],[TOTAL]]</f>
        <v>0</v>
      </c>
      <c r="AG47">
        <f>matriceresult_25[[#This Row],[DOI]]/matriceresult_25[[#This Row],[TOTAL]]</f>
        <v>0</v>
      </c>
      <c r="AH47">
        <f>matriceresult_25[[#This Row],[EMDB]]/matriceresult_25[[#This Row],[TOTAL]]</f>
        <v>0</v>
      </c>
      <c r="AI47">
        <f>matriceresult_25[[#This Row],[ENA]]/matriceresult_25[[#This Row],[TOTAL]]</f>
        <v>1</v>
      </c>
      <c r="AJ47">
        <f>matriceresult_25[[#This Row],[Ensembl]]/matriceresult_25[[#This Row],[TOTAL]]</f>
        <v>0</v>
      </c>
      <c r="AK47">
        <f>matriceresult_25[[#This Row],[EUDRACT]]/matriceresult_25[[#This Row],[TOTAL]]</f>
        <v>0</v>
      </c>
      <c r="AL47">
        <f>matriceresult_25[[#This Row],[GCA]]/matriceresult_25[[#This Row],[TOTAL]]</f>
        <v>0</v>
      </c>
      <c r="AM47">
        <f>matriceresult_25[[#This Row],[Gene Ontology (GO)]]/matriceresult_25[[#This Row],[TOTAL]]</f>
        <v>0</v>
      </c>
      <c r="AN47">
        <f>matriceresult_25[[#This Row],[GEO]]/matriceresult_25[[#This Row],[TOTAL]]</f>
        <v>0</v>
      </c>
      <c r="AO47">
        <f>matriceresult_25[[#This Row],[HPA]]/matriceresult_25[[#This Row],[TOTAL]]</f>
        <v>0</v>
      </c>
      <c r="AP47">
        <f>matriceresult_25[[#This Row],[IGSR/1000 Genomes]]/matriceresult_25[[#This Row],[TOTAL]]</f>
        <v>0</v>
      </c>
      <c r="AQ47">
        <f>matriceresult_25[[#This Row],[InterPro]]/matriceresult_25[[#This Row],[TOTAL]]</f>
        <v>0</v>
      </c>
      <c r="AR47">
        <f>matriceresult_25[[#This Row],[OMIM]]/matriceresult_25[[#This Row],[TOTAL]]</f>
        <v>0</v>
      </c>
      <c r="AS47">
        <f>matriceresult_25[[#This Row],[PDBe]]/matriceresult_25[[#This Row],[TOTAL]]</f>
        <v>0</v>
      </c>
      <c r="AT47">
        <f>matriceresult_25[[#This Row],[Pfam]]/matriceresult_25[[#This Row],[TOTAL]]</f>
        <v>0</v>
      </c>
      <c r="AU47">
        <f>matriceresult_25[[#This Row],[PRIDE]]/matriceresult_25[[#This Row],[TOTAL]]</f>
        <v>0</v>
      </c>
      <c r="AV47">
        <f>matriceresult_25[[#This Row],[RefSeq]]/matriceresult_25[[#This Row],[TOTAL]]</f>
        <v>0</v>
      </c>
      <c r="AW47">
        <f>matriceresult_25[[#This Row],[RefSNP]]/matriceresult_25[[#This Row],[TOTAL]]</f>
        <v>0</v>
      </c>
      <c r="AX47">
        <f>matriceresult_25[[#This Row],[RRID]]/matriceresult_25[[#This Row],[TOTAL]]</f>
        <v>0</v>
      </c>
      <c r="AY47">
        <f>matriceresult_25[[#This Row],[UniProt]]/matriceresult_25[[#This Row],[TOTAL]]</f>
        <v>0</v>
      </c>
      <c r="AZ47" s="8">
        <f>SUM(matriceresult_258[[#This Row],[ArrayExpress]:[UniProt]])</f>
        <v>1</v>
      </c>
    </row>
    <row r="48" spans="1:52" x14ac:dyDescent="0.25">
      <c r="A48" s="3" t="s">
        <v>17</v>
      </c>
      <c r="B48" s="13" t="s">
        <v>167</v>
      </c>
      <c r="D48" s="1" t="s">
        <v>2227</v>
      </c>
      <c r="E48">
        <v>0</v>
      </c>
      <c r="F48">
        <v>0</v>
      </c>
      <c r="G48">
        <v>0</v>
      </c>
      <c r="H48">
        <v>0</v>
      </c>
      <c r="I48">
        <v>0</v>
      </c>
      <c r="J48">
        <v>1</v>
      </c>
      <c r="K48">
        <v>0</v>
      </c>
      <c r="L48">
        <v>0</v>
      </c>
      <c r="M48">
        <v>0</v>
      </c>
      <c r="N48">
        <v>0</v>
      </c>
      <c r="O48">
        <v>0</v>
      </c>
      <c r="P48">
        <v>0</v>
      </c>
      <c r="Q48">
        <v>0</v>
      </c>
      <c r="R48">
        <v>0</v>
      </c>
      <c r="S48">
        <v>0</v>
      </c>
      <c r="T48">
        <v>0</v>
      </c>
      <c r="U48">
        <v>0</v>
      </c>
      <c r="V48">
        <v>0</v>
      </c>
      <c r="W48">
        <v>0</v>
      </c>
      <c r="X48">
        <v>0</v>
      </c>
      <c r="Y48">
        <v>0</v>
      </c>
      <c r="Z48">
        <v>0</v>
      </c>
      <c r="AA48" s="8">
        <f>SUM(matriceresult_25[[#This Row],[ArrayExpress]:[UniProt]])</f>
        <v>1</v>
      </c>
      <c r="AC48" s="1" t="s">
        <v>2227</v>
      </c>
      <c r="AD48">
        <f>matriceresult_25[[#This Row],[ArrayExpress]]/matriceresult_25[[#This Row],[TOTAL]]</f>
        <v>0</v>
      </c>
      <c r="AE48">
        <f>matriceresult_25[[#This Row],[BioProject]]/matriceresult_25[[#This Row],[TOTAL]]</f>
        <v>0</v>
      </c>
      <c r="AF48">
        <f>matriceresult_25[[#This Row],[dbGaP]]/matriceresult_25[[#This Row],[TOTAL]]</f>
        <v>0</v>
      </c>
      <c r="AG48">
        <f>matriceresult_25[[#This Row],[DOI]]/matriceresult_25[[#This Row],[TOTAL]]</f>
        <v>0</v>
      </c>
      <c r="AH48">
        <f>matriceresult_25[[#This Row],[EMDB]]/matriceresult_25[[#This Row],[TOTAL]]</f>
        <v>0</v>
      </c>
      <c r="AI48">
        <f>matriceresult_25[[#This Row],[ENA]]/matriceresult_25[[#This Row],[TOTAL]]</f>
        <v>1</v>
      </c>
      <c r="AJ48">
        <f>matriceresult_25[[#This Row],[Ensembl]]/matriceresult_25[[#This Row],[TOTAL]]</f>
        <v>0</v>
      </c>
      <c r="AK48">
        <f>matriceresult_25[[#This Row],[EUDRACT]]/matriceresult_25[[#This Row],[TOTAL]]</f>
        <v>0</v>
      </c>
      <c r="AL48">
        <f>matriceresult_25[[#This Row],[GCA]]/matriceresult_25[[#This Row],[TOTAL]]</f>
        <v>0</v>
      </c>
      <c r="AM48">
        <f>matriceresult_25[[#This Row],[Gene Ontology (GO)]]/matriceresult_25[[#This Row],[TOTAL]]</f>
        <v>0</v>
      </c>
      <c r="AN48">
        <f>matriceresult_25[[#This Row],[GEO]]/matriceresult_25[[#This Row],[TOTAL]]</f>
        <v>0</v>
      </c>
      <c r="AO48">
        <f>matriceresult_25[[#This Row],[HPA]]/matriceresult_25[[#This Row],[TOTAL]]</f>
        <v>0</v>
      </c>
      <c r="AP48">
        <f>matriceresult_25[[#This Row],[IGSR/1000 Genomes]]/matriceresult_25[[#This Row],[TOTAL]]</f>
        <v>0</v>
      </c>
      <c r="AQ48">
        <f>matriceresult_25[[#This Row],[InterPro]]/matriceresult_25[[#This Row],[TOTAL]]</f>
        <v>0</v>
      </c>
      <c r="AR48">
        <f>matriceresult_25[[#This Row],[OMIM]]/matriceresult_25[[#This Row],[TOTAL]]</f>
        <v>0</v>
      </c>
      <c r="AS48">
        <f>matriceresult_25[[#This Row],[PDBe]]/matriceresult_25[[#This Row],[TOTAL]]</f>
        <v>0</v>
      </c>
      <c r="AT48">
        <f>matriceresult_25[[#This Row],[Pfam]]/matriceresult_25[[#This Row],[TOTAL]]</f>
        <v>0</v>
      </c>
      <c r="AU48">
        <f>matriceresult_25[[#This Row],[PRIDE]]/matriceresult_25[[#This Row],[TOTAL]]</f>
        <v>0</v>
      </c>
      <c r="AV48">
        <f>matriceresult_25[[#This Row],[RefSeq]]/matriceresult_25[[#This Row],[TOTAL]]</f>
        <v>0</v>
      </c>
      <c r="AW48">
        <f>matriceresult_25[[#This Row],[RefSNP]]/matriceresult_25[[#This Row],[TOTAL]]</f>
        <v>0</v>
      </c>
      <c r="AX48">
        <f>matriceresult_25[[#This Row],[RRID]]/matriceresult_25[[#This Row],[TOTAL]]</f>
        <v>0</v>
      </c>
      <c r="AY48">
        <f>matriceresult_25[[#This Row],[UniProt]]/matriceresult_25[[#This Row],[TOTAL]]</f>
        <v>0</v>
      </c>
      <c r="AZ48" s="8">
        <f>SUM(matriceresult_258[[#This Row],[ArrayExpress]:[UniProt]])</f>
        <v>1</v>
      </c>
    </row>
    <row r="49" spans="1:52" x14ac:dyDescent="0.25">
      <c r="A49" s="4" t="s">
        <v>17</v>
      </c>
      <c r="B49" s="6" t="s">
        <v>167</v>
      </c>
      <c r="D49" s="1" t="s">
        <v>2232</v>
      </c>
      <c r="E49">
        <v>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s="8">
        <f>SUM(matriceresult_25[[#This Row],[ArrayExpress]:[UniProt]])</f>
        <v>1</v>
      </c>
      <c r="AC49" s="1" t="s">
        <v>2232</v>
      </c>
      <c r="AD49">
        <f>matriceresult_25[[#This Row],[ArrayExpress]]/matriceresult_25[[#This Row],[TOTAL]]</f>
        <v>1</v>
      </c>
      <c r="AE49">
        <f>matriceresult_25[[#This Row],[BioProject]]/matriceresult_25[[#This Row],[TOTAL]]</f>
        <v>0</v>
      </c>
      <c r="AF49">
        <f>matriceresult_25[[#This Row],[dbGaP]]/matriceresult_25[[#This Row],[TOTAL]]</f>
        <v>0</v>
      </c>
      <c r="AG49">
        <f>matriceresult_25[[#This Row],[DOI]]/matriceresult_25[[#This Row],[TOTAL]]</f>
        <v>0</v>
      </c>
      <c r="AH49">
        <f>matriceresult_25[[#This Row],[EMDB]]/matriceresult_25[[#This Row],[TOTAL]]</f>
        <v>0</v>
      </c>
      <c r="AI49">
        <f>matriceresult_25[[#This Row],[ENA]]/matriceresult_25[[#This Row],[TOTAL]]</f>
        <v>0</v>
      </c>
      <c r="AJ49">
        <f>matriceresult_25[[#This Row],[Ensembl]]/matriceresult_25[[#This Row],[TOTAL]]</f>
        <v>0</v>
      </c>
      <c r="AK49">
        <f>matriceresult_25[[#This Row],[EUDRACT]]/matriceresult_25[[#This Row],[TOTAL]]</f>
        <v>0</v>
      </c>
      <c r="AL49">
        <f>matriceresult_25[[#This Row],[GCA]]/matriceresult_25[[#This Row],[TOTAL]]</f>
        <v>0</v>
      </c>
      <c r="AM49">
        <f>matriceresult_25[[#This Row],[Gene Ontology (GO)]]/matriceresult_25[[#This Row],[TOTAL]]</f>
        <v>0</v>
      </c>
      <c r="AN49">
        <f>matriceresult_25[[#This Row],[GEO]]/matriceresult_25[[#This Row],[TOTAL]]</f>
        <v>0</v>
      </c>
      <c r="AO49">
        <f>matriceresult_25[[#This Row],[HPA]]/matriceresult_25[[#This Row],[TOTAL]]</f>
        <v>0</v>
      </c>
      <c r="AP49">
        <f>matriceresult_25[[#This Row],[IGSR/1000 Genomes]]/matriceresult_25[[#This Row],[TOTAL]]</f>
        <v>0</v>
      </c>
      <c r="AQ49">
        <f>matriceresult_25[[#This Row],[InterPro]]/matriceresult_25[[#This Row],[TOTAL]]</f>
        <v>0</v>
      </c>
      <c r="AR49">
        <f>matriceresult_25[[#This Row],[OMIM]]/matriceresult_25[[#This Row],[TOTAL]]</f>
        <v>0</v>
      </c>
      <c r="AS49">
        <f>matriceresult_25[[#This Row],[PDBe]]/matriceresult_25[[#This Row],[TOTAL]]</f>
        <v>0</v>
      </c>
      <c r="AT49">
        <f>matriceresult_25[[#This Row],[Pfam]]/matriceresult_25[[#This Row],[TOTAL]]</f>
        <v>0</v>
      </c>
      <c r="AU49">
        <f>matriceresult_25[[#This Row],[PRIDE]]/matriceresult_25[[#This Row],[TOTAL]]</f>
        <v>0</v>
      </c>
      <c r="AV49">
        <f>matriceresult_25[[#This Row],[RefSeq]]/matriceresult_25[[#This Row],[TOTAL]]</f>
        <v>0</v>
      </c>
      <c r="AW49">
        <f>matriceresult_25[[#This Row],[RefSNP]]/matriceresult_25[[#This Row],[TOTAL]]</f>
        <v>0</v>
      </c>
      <c r="AX49">
        <f>matriceresult_25[[#This Row],[RRID]]/matriceresult_25[[#This Row],[TOTAL]]</f>
        <v>0</v>
      </c>
      <c r="AY49">
        <f>matriceresult_25[[#This Row],[UniProt]]/matriceresult_25[[#This Row],[TOTAL]]</f>
        <v>0</v>
      </c>
      <c r="AZ49" s="8">
        <f>SUM(matriceresult_258[[#This Row],[ArrayExpress]:[UniProt]])</f>
        <v>1</v>
      </c>
    </row>
    <row r="50" spans="1:52" x14ac:dyDescent="0.25">
      <c r="A50" s="3" t="s">
        <v>17</v>
      </c>
      <c r="B50" s="13" t="s">
        <v>20</v>
      </c>
      <c r="D50" s="1" t="s">
        <v>2236</v>
      </c>
      <c r="E50">
        <v>0</v>
      </c>
      <c r="F50">
        <v>0</v>
      </c>
      <c r="G50">
        <v>0</v>
      </c>
      <c r="H50">
        <v>0</v>
      </c>
      <c r="I50">
        <v>0</v>
      </c>
      <c r="J50">
        <v>4</v>
      </c>
      <c r="K50">
        <v>0</v>
      </c>
      <c r="L50">
        <v>0</v>
      </c>
      <c r="M50">
        <v>0</v>
      </c>
      <c r="N50">
        <v>0</v>
      </c>
      <c r="O50">
        <v>0</v>
      </c>
      <c r="P50">
        <v>0</v>
      </c>
      <c r="Q50">
        <v>0</v>
      </c>
      <c r="R50">
        <v>0</v>
      </c>
      <c r="S50">
        <v>0</v>
      </c>
      <c r="T50">
        <v>0</v>
      </c>
      <c r="U50">
        <v>0</v>
      </c>
      <c r="V50">
        <v>0</v>
      </c>
      <c r="W50">
        <v>0</v>
      </c>
      <c r="X50">
        <v>0</v>
      </c>
      <c r="Y50">
        <v>0</v>
      </c>
      <c r="Z50">
        <v>0</v>
      </c>
      <c r="AA50" s="8">
        <f>SUM(matriceresult_25[[#This Row],[ArrayExpress]:[UniProt]])</f>
        <v>4</v>
      </c>
      <c r="AC50" s="1" t="s">
        <v>2236</v>
      </c>
      <c r="AD50">
        <f>matriceresult_25[[#This Row],[ArrayExpress]]/matriceresult_25[[#This Row],[TOTAL]]</f>
        <v>0</v>
      </c>
      <c r="AE50">
        <f>matriceresult_25[[#This Row],[BioProject]]/matriceresult_25[[#This Row],[TOTAL]]</f>
        <v>0</v>
      </c>
      <c r="AF50">
        <f>matriceresult_25[[#This Row],[dbGaP]]/matriceresult_25[[#This Row],[TOTAL]]</f>
        <v>0</v>
      </c>
      <c r="AG50">
        <f>matriceresult_25[[#This Row],[DOI]]/matriceresult_25[[#This Row],[TOTAL]]</f>
        <v>0</v>
      </c>
      <c r="AH50">
        <f>matriceresult_25[[#This Row],[EMDB]]/matriceresult_25[[#This Row],[TOTAL]]</f>
        <v>0</v>
      </c>
      <c r="AI50">
        <f>matriceresult_25[[#This Row],[ENA]]/matriceresult_25[[#This Row],[TOTAL]]</f>
        <v>1</v>
      </c>
      <c r="AJ50">
        <f>matriceresult_25[[#This Row],[Ensembl]]/matriceresult_25[[#This Row],[TOTAL]]</f>
        <v>0</v>
      </c>
      <c r="AK50">
        <f>matriceresult_25[[#This Row],[EUDRACT]]/matriceresult_25[[#This Row],[TOTAL]]</f>
        <v>0</v>
      </c>
      <c r="AL50">
        <f>matriceresult_25[[#This Row],[GCA]]/matriceresult_25[[#This Row],[TOTAL]]</f>
        <v>0</v>
      </c>
      <c r="AM50">
        <f>matriceresult_25[[#This Row],[Gene Ontology (GO)]]/matriceresult_25[[#This Row],[TOTAL]]</f>
        <v>0</v>
      </c>
      <c r="AN50">
        <f>matriceresult_25[[#This Row],[GEO]]/matriceresult_25[[#This Row],[TOTAL]]</f>
        <v>0</v>
      </c>
      <c r="AO50">
        <f>matriceresult_25[[#This Row],[HPA]]/matriceresult_25[[#This Row],[TOTAL]]</f>
        <v>0</v>
      </c>
      <c r="AP50">
        <f>matriceresult_25[[#This Row],[IGSR/1000 Genomes]]/matriceresult_25[[#This Row],[TOTAL]]</f>
        <v>0</v>
      </c>
      <c r="AQ50">
        <f>matriceresult_25[[#This Row],[InterPro]]/matriceresult_25[[#This Row],[TOTAL]]</f>
        <v>0</v>
      </c>
      <c r="AR50">
        <f>matriceresult_25[[#This Row],[OMIM]]/matriceresult_25[[#This Row],[TOTAL]]</f>
        <v>0</v>
      </c>
      <c r="AS50">
        <f>matriceresult_25[[#This Row],[PDBe]]/matriceresult_25[[#This Row],[TOTAL]]</f>
        <v>0</v>
      </c>
      <c r="AT50">
        <f>matriceresult_25[[#This Row],[Pfam]]/matriceresult_25[[#This Row],[TOTAL]]</f>
        <v>0</v>
      </c>
      <c r="AU50">
        <f>matriceresult_25[[#This Row],[PRIDE]]/matriceresult_25[[#This Row],[TOTAL]]</f>
        <v>0</v>
      </c>
      <c r="AV50">
        <f>matriceresult_25[[#This Row],[RefSeq]]/matriceresult_25[[#This Row],[TOTAL]]</f>
        <v>0</v>
      </c>
      <c r="AW50">
        <f>matriceresult_25[[#This Row],[RefSNP]]/matriceresult_25[[#This Row],[TOTAL]]</f>
        <v>0</v>
      </c>
      <c r="AX50">
        <f>matriceresult_25[[#This Row],[RRID]]/matriceresult_25[[#This Row],[TOTAL]]</f>
        <v>0</v>
      </c>
      <c r="AY50">
        <f>matriceresult_25[[#This Row],[UniProt]]/matriceresult_25[[#This Row],[TOTAL]]</f>
        <v>0</v>
      </c>
      <c r="AZ50" s="8">
        <f>SUM(matriceresult_258[[#This Row],[ArrayExpress]:[UniProt]])</f>
        <v>1</v>
      </c>
    </row>
    <row r="51" spans="1:52" x14ac:dyDescent="0.25">
      <c r="A51" s="4" t="s">
        <v>17</v>
      </c>
      <c r="B51" s="6" t="s">
        <v>20</v>
      </c>
      <c r="D51" s="1" t="s">
        <v>599</v>
      </c>
      <c r="E51">
        <v>0</v>
      </c>
      <c r="F51">
        <v>0</v>
      </c>
      <c r="G51">
        <v>0</v>
      </c>
      <c r="H51">
        <v>0</v>
      </c>
      <c r="I51">
        <v>0</v>
      </c>
      <c r="J51">
        <v>0</v>
      </c>
      <c r="K51">
        <v>0</v>
      </c>
      <c r="L51">
        <v>0</v>
      </c>
      <c r="M51">
        <v>0</v>
      </c>
      <c r="N51">
        <v>0</v>
      </c>
      <c r="O51">
        <v>1</v>
      </c>
      <c r="P51">
        <v>0</v>
      </c>
      <c r="Q51">
        <v>0</v>
      </c>
      <c r="R51">
        <v>0</v>
      </c>
      <c r="S51">
        <v>0</v>
      </c>
      <c r="T51">
        <v>0</v>
      </c>
      <c r="U51">
        <v>0</v>
      </c>
      <c r="V51">
        <v>0</v>
      </c>
      <c r="W51">
        <v>0</v>
      </c>
      <c r="X51">
        <v>0</v>
      </c>
      <c r="Y51">
        <v>0</v>
      </c>
      <c r="Z51">
        <v>0</v>
      </c>
      <c r="AA51" s="8">
        <f>SUM(matriceresult_25[[#This Row],[ArrayExpress]:[UniProt]])</f>
        <v>1</v>
      </c>
      <c r="AC51" s="1" t="s">
        <v>599</v>
      </c>
      <c r="AD51">
        <f>matriceresult_25[[#This Row],[ArrayExpress]]/matriceresult_25[[#This Row],[TOTAL]]</f>
        <v>0</v>
      </c>
      <c r="AE51">
        <f>matriceresult_25[[#This Row],[BioProject]]/matriceresult_25[[#This Row],[TOTAL]]</f>
        <v>0</v>
      </c>
      <c r="AF51">
        <f>matriceresult_25[[#This Row],[dbGaP]]/matriceresult_25[[#This Row],[TOTAL]]</f>
        <v>0</v>
      </c>
      <c r="AG51">
        <f>matriceresult_25[[#This Row],[DOI]]/matriceresult_25[[#This Row],[TOTAL]]</f>
        <v>0</v>
      </c>
      <c r="AH51">
        <f>matriceresult_25[[#This Row],[EMDB]]/matriceresult_25[[#This Row],[TOTAL]]</f>
        <v>0</v>
      </c>
      <c r="AI51">
        <f>matriceresult_25[[#This Row],[ENA]]/matriceresult_25[[#This Row],[TOTAL]]</f>
        <v>0</v>
      </c>
      <c r="AJ51">
        <f>matriceresult_25[[#This Row],[Ensembl]]/matriceresult_25[[#This Row],[TOTAL]]</f>
        <v>0</v>
      </c>
      <c r="AK51">
        <f>matriceresult_25[[#This Row],[EUDRACT]]/matriceresult_25[[#This Row],[TOTAL]]</f>
        <v>0</v>
      </c>
      <c r="AL51">
        <f>matriceresult_25[[#This Row],[GCA]]/matriceresult_25[[#This Row],[TOTAL]]</f>
        <v>0</v>
      </c>
      <c r="AM51">
        <f>matriceresult_25[[#This Row],[Gene Ontology (GO)]]/matriceresult_25[[#This Row],[TOTAL]]</f>
        <v>0</v>
      </c>
      <c r="AN51">
        <f>matriceresult_25[[#This Row],[GEO]]/matriceresult_25[[#This Row],[TOTAL]]</f>
        <v>1</v>
      </c>
      <c r="AO51">
        <f>matriceresult_25[[#This Row],[HPA]]/matriceresult_25[[#This Row],[TOTAL]]</f>
        <v>0</v>
      </c>
      <c r="AP51">
        <f>matriceresult_25[[#This Row],[IGSR/1000 Genomes]]/matriceresult_25[[#This Row],[TOTAL]]</f>
        <v>0</v>
      </c>
      <c r="AQ51">
        <f>matriceresult_25[[#This Row],[InterPro]]/matriceresult_25[[#This Row],[TOTAL]]</f>
        <v>0</v>
      </c>
      <c r="AR51">
        <f>matriceresult_25[[#This Row],[OMIM]]/matriceresult_25[[#This Row],[TOTAL]]</f>
        <v>0</v>
      </c>
      <c r="AS51">
        <f>matriceresult_25[[#This Row],[PDBe]]/matriceresult_25[[#This Row],[TOTAL]]</f>
        <v>0</v>
      </c>
      <c r="AT51">
        <f>matriceresult_25[[#This Row],[Pfam]]/matriceresult_25[[#This Row],[TOTAL]]</f>
        <v>0</v>
      </c>
      <c r="AU51">
        <f>matriceresult_25[[#This Row],[PRIDE]]/matriceresult_25[[#This Row],[TOTAL]]</f>
        <v>0</v>
      </c>
      <c r="AV51">
        <f>matriceresult_25[[#This Row],[RefSeq]]/matriceresult_25[[#This Row],[TOTAL]]</f>
        <v>0</v>
      </c>
      <c r="AW51">
        <f>matriceresult_25[[#This Row],[RefSNP]]/matriceresult_25[[#This Row],[TOTAL]]</f>
        <v>0</v>
      </c>
      <c r="AX51">
        <f>matriceresult_25[[#This Row],[RRID]]/matriceresult_25[[#This Row],[TOTAL]]</f>
        <v>0</v>
      </c>
      <c r="AY51">
        <f>matriceresult_25[[#This Row],[UniProt]]/matriceresult_25[[#This Row],[TOTAL]]</f>
        <v>0</v>
      </c>
      <c r="AZ51" s="8">
        <f>SUM(matriceresult_258[[#This Row],[ArrayExpress]:[UniProt]])</f>
        <v>1</v>
      </c>
    </row>
    <row r="52" spans="1:52" x14ac:dyDescent="0.25">
      <c r="A52" s="3" t="s">
        <v>17</v>
      </c>
      <c r="B52" s="13" t="s">
        <v>20</v>
      </c>
      <c r="D52" s="1" t="s">
        <v>109</v>
      </c>
      <c r="E52">
        <v>0</v>
      </c>
      <c r="F52">
        <v>0</v>
      </c>
      <c r="G52">
        <v>0</v>
      </c>
      <c r="H52">
        <v>0</v>
      </c>
      <c r="I52">
        <v>0</v>
      </c>
      <c r="J52">
        <v>25</v>
      </c>
      <c r="K52">
        <v>0</v>
      </c>
      <c r="L52">
        <v>0</v>
      </c>
      <c r="M52">
        <v>0</v>
      </c>
      <c r="N52">
        <v>0</v>
      </c>
      <c r="O52">
        <v>0</v>
      </c>
      <c r="P52">
        <v>0</v>
      </c>
      <c r="Q52">
        <v>0</v>
      </c>
      <c r="R52">
        <v>0</v>
      </c>
      <c r="S52">
        <v>0</v>
      </c>
      <c r="T52">
        <v>0</v>
      </c>
      <c r="U52">
        <v>0</v>
      </c>
      <c r="V52">
        <v>0</v>
      </c>
      <c r="W52">
        <v>2</v>
      </c>
      <c r="X52">
        <v>0</v>
      </c>
      <c r="Y52">
        <v>0</v>
      </c>
      <c r="Z52">
        <v>0</v>
      </c>
      <c r="AA52" s="8">
        <f>SUM(matriceresult_25[[#This Row],[ArrayExpress]:[UniProt]])</f>
        <v>27</v>
      </c>
      <c r="AC52" s="1" t="s">
        <v>109</v>
      </c>
      <c r="AD52">
        <f>matriceresult_25[[#This Row],[ArrayExpress]]/matriceresult_25[[#This Row],[TOTAL]]</f>
        <v>0</v>
      </c>
      <c r="AE52">
        <f>matriceresult_25[[#This Row],[BioProject]]/matriceresult_25[[#This Row],[TOTAL]]</f>
        <v>0</v>
      </c>
      <c r="AF52">
        <f>matriceresult_25[[#This Row],[dbGaP]]/matriceresult_25[[#This Row],[TOTAL]]</f>
        <v>0</v>
      </c>
      <c r="AG52">
        <f>matriceresult_25[[#This Row],[DOI]]/matriceresult_25[[#This Row],[TOTAL]]</f>
        <v>0</v>
      </c>
      <c r="AH52">
        <f>matriceresult_25[[#This Row],[EMDB]]/matriceresult_25[[#This Row],[TOTAL]]</f>
        <v>0</v>
      </c>
      <c r="AI52">
        <f>matriceresult_25[[#This Row],[ENA]]/matriceresult_25[[#This Row],[TOTAL]]</f>
        <v>0.92592592592592593</v>
      </c>
      <c r="AJ52">
        <f>matriceresult_25[[#This Row],[Ensembl]]/matriceresult_25[[#This Row],[TOTAL]]</f>
        <v>0</v>
      </c>
      <c r="AK52">
        <f>matriceresult_25[[#This Row],[EUDRACT]]/matriceresult_25[[#This Row],[TOTAL]]</f>
        <v>0</v>
      </c>
      <c r="AL52">
        <f>matriceresult_25[[#This Row],[GCA]]/matriceresult_25[[#This Row],[TOTAL]]</f>
        <v>0</v>
      </c>
      <c r="AM52">
        <f>matriceresult_25[[#This Row],[Gene Ontology (GO)]]/matriceresult_25[[#This Row],[TOTAL]]</f>
        <v>0</v>
      </c>
      <c r="AN52">
        <f>matriceresult_25[[#This Row],[GEO]]/matriceresult_25[[#This Row],[TOTAL]]</f>
        <v>0</v>
      </c>
      <c r="AO52">
        <f>matriceresult_25[[#This Row],[HPA]]/matriceresult_25[[#This Row],[TOTAL]]</f>
        <v>0</v>
      </c>
      <c r="AP52">
        <f>matriceresult_25[[#This Row],[IGSR/1000 Genomes]]/matriceresult_25[[#This Row],[TOTAL]]</f>
        <v>0</v>
      </c>
      <c r="AQ52">
        <f>matriceresult_25[[#This Row],[InterPro]]/matriceresult_25[[#This Row],[TOTAL]]</f>
        <v>0</v>
      </c>
      <c r="AR52">
        <f>matriceresult_25[[#This Row],[OMIM]]/matriceresult_25[[#This Row],[TOTAL]]</f>
        <v>0</v>
      </c>
      <c r="AS52">
        <f>matriceresult_25[[#This Row],[PDBe]]/matriceresult_25[[#This Row],[TOTAL]]</f>
        <v>0</v>
      </c>
      <c r="AT52">
        <f>matriceresult_25[[#This Row],[Pfam]]/matriceresult_25[[#This Row],[TOTAL]]</f>
        <v>0</v>
      </c>
      <c r="AU52">
        <f>matriceresult_25[[#This Row],[PRIDE]]/matriceresult_25[[#This Row],[TOTAL]]</f>
        <v>0</v>
      </c>
      <c r="AV52">
        <f>matriceresult_25[[#This Row],[RefSeq]]/matriceresult_25[[#This Row],[TOTAL]]</f>
        <v>7.407407407407407E-2</v>
      </c>
      <c r="AW52">
        <f>matriceresult_25[[#This Row],[RefSNP]]/matriceresult_25[[#This Row],[TOTAL]]</f>
        <v>0</v>
      </c>
      <c r="AX52">
        <f>matriceresult_25[[#This Row],[RRID]]/matriceresult_25[[#This Row],[TOTAL]]</f>
        <v>0</v>
      </c>
      <c r="AY52">
        <f>matriceresult_25[[#This Row],[UniProt]]/matriceresult_25[[#This Row],[TOTAL]]</f>
        <v>0</v>
      </c>
      <c r="AZ52" s="8">
        <f>SUM(matriceresult_258[[#This Row],[ArrayExpress]:[UniProt]])</f>
        <v>1</v>
      </c>
    </row>
    <row r="53" spans="1:52" x14ac:dyDescent="0.25">
      <c r="A53" s="4" t="s">
        <v>17</v>
      </c>
      <c r="B53" s="6" t="s">
        <v>20</v>
      </c>
      <c r="D53" s="1" t="s">
        <v>1305</v>
      </c>
      <c r="E53">
        <v>0</v>
      </c>
      <c r="F53">
        <v>0</v>
      </c>
      <c r="G53">
        <v>0</v>
      </c>
      <c r="H53">
        <v>0</v>
      </c>
      <c r="I53">
        <v>0</v>
      </c>
      <c r="J53">
        <v>1</v>
      </c>
      <c r="K53">
        <v>0</v>
      </c>
      <c r="L53">
        <v>0</v>
      </c>
      <c r="M53">
        <v>0</v>
      </c>
      <c r="N53">
        <v>0</v>
      </c>
      <c r="O53">
        <v>0</v>
      </c>
      <c r="P53">
        <v>0</v>
      </c>
      <c r="Q53">
        <v>0</v>
      </c>
      <c r="R53">
        <v>0</v>
      </c>
      <c r="S53">
        <v>0</v>
      </c>
      <c r="T53">
        <v>0</v>
      </c>
      <c r="U53">
        <v>0</v>
      </c>
      <c r="V53">
        <v>0</v>
      </c>
      <c r="W53">
        <v>0</v>
      </c>
      <c r="X53">
        <v>0</v>
      </c>
      <c r="Y53">
        <v>0</v>
      </c>
      <c r="Z53">
        <v>0</v>
      </c>
      <c r="AA53" s="8">
        <f>SUM(matriceresult_25[[#This Row],[ArrayExpress]:[UniProt]])</f>
        <v>1</v>
      </c>
      <c r="AC53" s="1" t="s">
        <v>1305</v>
      </c>
      <c r="AD53">
        <f>matriceresult_25[[#This Row],[ArrayExpress]]/matriceresult_25[[#This Row],[TOTAL]]</f>
        <v>0</v>
      </c>
      <c r="AE53">
        <f>matriceresult_25[[#This Row],[BioProject]]/matriceresult_25[[#This Row],[TOTAL]]</f>
        <v>0</v>
      </c>
      <c r="AF53">
        <f>matriceresult_25[[#This Row],[dbGaP]]/matriceresult_25[[#This Row],[TOTAL]]</f>
        <v>0</v>
      </c>
      <c r="AG53">
        <f>matriceresult_25[[#This Row],[DOI]]/matriceresult_25[[#This Row],[TOTAL]]</f>
        <v>0</v>
      </c>
      <c r="AH53">
        <f>matriceresult_25[[#This Row],[EMDB]]/matriceresult_25[[#This Row],[TOTAL]]</f>
        <v>0</v>
      </c>
      <c r="AI53">
        <f>matriceresult_25[[#This Row],[ENA]]/matriceresult_25[[#This Row],[TOTAL]]</f>
        <v>1</v>
      </c>
      <c r="AJ53">
        <f>matriceresult_25[[#This Row],[Ensembl]]/matriceresult_25[[#This Row],[TOTAL]]</f>
        <v>0</v>
      </c>
      <c r="AK53">
        <f>matriceresult_25[[#This Row],[EUDRACT]]/matriceresult_25[[#This Row],[TOTAL]]</f>
        <v>0</v>
      </c>
      <c r="AL53">
        <f>matriceresult_25[[#This Row],[GCA]]/matriceresult_25[[#This Row],[TOTAL]]</f>
        <v>0</v>
      </c>
      <c r="AM53">
        <f>matriceresult_25[[#This Row],[Gene Ontology (GO)]]/matriceresult_25[[#This Row],[TOTAL]]</f>
        <v>0</v>
      </c>
      <c r="AN53">
        <f>matriceresult_25[[#This Row],[GEO]]/matriceresult_25[[#This Row],[TOTAL]]</f>
        <v>0</v>
      </c>
      <c r="AO53">
        <f>matriceresult_25[[#This Row],[HPA]]/matriceresult_25[[#This Row],[TOTAL]]</f>
        <v>0</v>
      </c>
      <c r="AP53">
        <f>matriceresult_25[[#This Row],[IGSR/1000 Genomes]]/matriceresult_25[[#This Row],[TOTAL]]</f>
        <v>0</v>
      </c>
      <c r="AQ53">
        <f>matriceresult_25[[#This Row],[InterPro]]/matriceresult_25[[#This Row],[TOTAL]]</f>
        <v>0</v>
      </c>
      <c r="AR53">
        <f>matriceresult_25[[#This Row],[OMIM]]/matriceresult_25[[#This Row],[TOTAL]]</f>
        <v>0</v>
      </c>
      <c r="AS53">
        <f>matriceresult_25[[#This Row],[PDBe]]/matriceresult_25[[#This Row],[TOTAL]]</f>
        <v>0</v>
      </c>
      <c r="AT53">
        <f>matriceresult_25[[#This Row],[Pfam]]/matriceresult_25[[#This Row],[TOTAL]]</f>
        <v>0</v>
      </c>
      <c r="AU53">
        <f>matriceresult_25[[#This Row],[PRIDE]]/matriceresult_25[[#This Row],[TOTAL]]</f>
        <v>0</v>
      </c>
      <c r="AV53">
        <f>matriceresult_25[[#This Row],[RefSeq]]/matriceresult_25[[#This Row],[TOTAL]]</f>
        <v>0</v>
      </c>
      <c r="AW53">
        <f>matriceresult_25[[#This Row],[RefSNP]]/matriceresult_25[[#This Row],[TOTAL]]</f>
        <v>0</v>
      </c>
      <c r="AX53">
        <f>matriceresult_25[[#This Row],[RRID]]/matriceresult_25[[#This Row],[TOTAL]]</f>
        <v>0</v>
      </c>
      <c r="AY53">
        <f>matriceresult_25[[#This Row],[UniProt]]/matriceresult_25[[#This Row],[TOTAL]]</f>
        <v>0</v>
      </c>
      <c r="AZ53" s="8">
        <f>SUM(matriceresult_258[[#This Row],[ArrayExpress]:[UniProt]])</f>
        <v>1</v>
      </c>
    </row>
    <row r="54" spans="1:52" x14ac:dyDescent="0.25">
      <c r="A54" s="3" t="s">
        <v>17</v>
      </c>
      <c r="B54" s="13" t="s">
        <v>167</v>
      </c>
      <c r="D54" s="1" t="s">
        <v>1310</v>
      </c>
      <c r="E54">
        <v>0</v>
      </c>
      <c r="F54">
        <v>0</v>
      </c>
      <c r="G54">
        <v>0</v>
      </c>
      <c r="H54">
        <v>0</v>
      </c>
      <c r="I54">
        <v>0</v>
      </c>
      <c r="J54">
        <v>1</v>
      </c>
      <c r="K54">
        <v>0</v>
      </c>
      <c r="L54">
        <v>0</v>
      </c>
      <c r="M54">
        <v>0</v>
      </c>
      <c r="N54">
        <v>0</v>
      </c>
      <c r="O54">
        <v>0</v>
      </c>
      <c r="P54">
        <v>0</v>
      </c>
      <c r="Q54">
        <v>0</v>
      </c>
      <c r="R54">
        <v>0</v>
      </c>
      <c r="S54">
        <v>0</v>
      </c>
      <c r="T54">
        <v>0</v>
      </c>
      <c r="U54">
        <v>0</v>
      </c>
      <c r="V54">
        <v>0</v>
      </c>
      <c r="W54">
        <v>0</v>
      </c>
      <c r="X54">
        <v>0</v>
      </c>
      <c r="Y54">
        <v>0</v>
      </c>
      <c r="Z54">
        <v>0</v>
      </c>
      <c r="AA54" s="8">
        <f>SUM(matriceresult_25[[#This Row],[ArrayExpress]:[UniProt]])</f>
        <v>1</v>
      </c>
      <c r="AC54" s="1" t="s">
        <v>1310</v>
      </c>
      <c r="AD54">
        <f>matriceresult_25[[#This Row],[ArrayExpress]]/matriceresult_25[[#This Row],[TOTAL]]</f>
        <v>0</v>
      </c>
      <c r="AE54">
        <f>matriceresult_25[[#This Row],[BioProject]]/matriceresult_25[[#This Row],[TOTAL]]</f>
        <v>0</v>
      </c>
      <c r="AF54">
        <f>matriceresult_25[[#This Row],[dbGaP]]/matriceresult_25[[#This Row],[TOTAL]]</f>
        <v>0</v>
      </c>
      <c r="AG54">
        <f>matriceresult_25[[#This Row],[DOI]]/matriceresult_25[[#This Row],[TOTAL]]</f>
        <v>0</v>
      </c>
      <c r="AH54">
        <f>matriceresult_25[[#This Row],[EMDB]]/matriceresult_25[[#This Row],[TOTAL]]</f>
        <v>0</v>
      </c>
      <c r="AI54">
        <f>matriceresult_25[[#This Row],[ENA]]/matriceresult_25[[#This Row],[TOTAL]]</f>
        <v>1</v>
      </c>
      <c r="AJ54">
        <f>matriceresult_25[[#This Row],[Ensembl]]/matriceresult_25[[#This Row],[TOTAL]]</f>
        <v>0</v>
      </c>
      <c r="AK54">
        <f>matriceresult_25[[#This Row],[EUDRACT]]/matriceresult_25[[#This Row],[TOTAL]]</f>
        <v>0</v>
      </c>
      <c r="AL54">
        <f>matriceresult_25[[#This Row],[GCA]]/matriceresult_25[[#This Row],[TOTAL]]</f>
        <v>0</v>
      </c>
      <c r="AM54">
        <f>matriceresult_25[[#This Row],[Gene Ontology (GO)]]/matriceresult_25[[#This Row],[TOTAL]]</f>
        <v>0</v>
      </c>
      <c r="AN54">
        <f>matriceresult_25[[#This Row],[GEO]]/matriceresult_25[[#This Row],[TOTAL]]</f>
        <v>0</v>
      </c>
      <c r="AO54">
        <f>matriceresult_25[[#This Row],[HPA]]/matriceresult_25[[#This Row],[TOTAL]]</f>
        <v>0</v>
      </c>
      <c r="AP54">
        <f>matriceresult_25[[#This Row],[IGSR/1000 Genomes]]/matriceresult_25[[#This Row],[TOTAL]]</f>
        <v>0</v>
      </c>
      <c r="AQ54">
        <f>matriceresult_25[[#This Row],[InterPro]]/matriceresult_25[[#This Row],[TOTAL]]</f>
        <v>0</v>
      </c>
      <c r="AR54">
        <f>matriceresult_25[[#This Row],[OMIM]]/matriceresult_25[[#This Row],[TOTAL]]</f>
        <v>0</v>
      </c>
      <c r="AS54">
        <f>matriceresult_25[[#This Row],[PDBe]]/matriceresult_25[[#This Row],[TOTAL]]</f>
        <v>0</v>
      </c>
      <c r="AT54">
        <f>matriceresult_25[[#This Row],[Pfam]]/matriceresult_25[[#This Row],[TOTAL]]</f>
        <v>0</v>
      </c>
      <c r="AU54">
        <f>matriceresult_25[[#This Row],[PRIDE]]/matriceresult_25[[#This Row],[TOTAL]]</f>
        <v>0</v>
      </c>
      <c r="AV54">
        <f>matriceresult_25[[#This Row],[RefSeq]]/matriceresult_25[[#This Row],[TOTAL]]</f>
        <v>0</v>
      </c>
      <c r="AW54">
        <f>matriceresult_25[[#This Row],[RefSNP]]/matriceresult_25[[#This Row],[TOTAL]]</f>
        <v>0</v>
      </c>
      <c r="AX54">
        <f>matriceresult_25[[#This Row],[RRID]]/matriceresult_25[[#This Row],[TOTAL]]</f>
        <v>0</v>
      </c>
      <c r="AY54">
        <f>matriceresult_25[[#This Row],[UniProt]]/matriceresult_25[[#This Row],[TOTAL]]</f>
        <v>0</v>
      </c>
      <c r="AZ54" s="8">
        <f>SUM(matriceresult_258[[#This Row],[ArrayExpress]:[UniProt]])</f>
        <v>1</v>
      </c>
    </row>
    <row r="55" spans="1:52" x14ac:dyDescent="0.25">
      <c r="A55" s="4" t="s">
        <v>17</v>
      </c>
      <c r="B55" s="6" t="s">
        <v>167</v>
      </c>
      <c r="D55" s="1" t="s">
        <v>610</v>
      </c>
      <c r="E55">
        <v>0</v>
      </c>
      <c r="F55">
        <v>0</v>
      </c>
      <c r="G55">
        <v>0</v>
      </c>
      <c r="H55">
        <v>0</v>
      </c>
      <c r="I55">
        <v>0</v>
      </c>
      <c r="J55">
        <v>2</v>
      </c>
      <c r="K55">
        <v>0</v>
      </c>
      <c r="L55">
        <v>0</v>
      </c>
      <c r="M55">
        <v>0</v>
      </c>
      <c r="N55">
        <v>0</v>
      </c>
      <c r="O55">
        <v>0</v>
      </c>
      <c r="P55">
        <v>0</v>
      </c>
      <c r="Q55">
        <v>0</v>
      </c>
      <c r="R55">
        <v>0</v>
      </c>
      <c r="S55">
        <v>0</v>
      </c>
      <c r="T55">
        <v>0</v>
      </c>
      <c r="U55">
        <v>0</v>
      </c>
      <c r="V55">
        <v>0</v>
      </c>
      <c r="W55">
        <v>0</v>
      </c>
      <c r="X55">
        <v>0</v>
      </c>
      <c r="Y55">
        <v>0</v>
      </c>
      <c r="Z55">
        <v>0</v>
      </c>
      <c r="AA55" s="8">
        <f>SUM(matriceresult_25[[#This Row],[ArrayExpress]:[UniProt]])</f>
        <v>2</v>
      </c>
      <c r="AC55" s="1" t="s">
        <v>610</v>
      </c>
      <c r="AD55">
        <f>matriceresult_25[[#This Row],[ArrayExpress]]/matriceresult_25[[#This Row],[TOTAL]]</f>
        <v>0</v>
      </c>
      <c r="AE55">
        <f>matriceresult_25[[#This Row],[BioProject]]/matriceresult_25[[#This Row],[TOTAL]]</f>
        <v>0</v>
      </c>
      <c r="AF55">
        <f>matriceresult_25[[#This Row],[dbGaP]]/matriceresult_25[[#This Row],[TOTAL]]</f>
        <v>0</v>
      </c>
      <c r="AG55">
        <f>matriceresult_25[[#This Row],[DOI]]/matriceresult_25[[#This Row],[TOTAL]]</f>
        <v>0</v>
      </c>
      <c r="AH55">
        <f>matriceresult_25[[#This Row],[EMDB]]/matriceresult_25[[#This Row],[TOTAL]]</f>
        <v>0</v>
      </c>
      <c r="AI55">
        <f>matriceresult_25[[#This Row],[ENA]]/matriceresult_25[[#This Row],[TOTAL]]</f>
        <v>1</v>
      </c>
      <c r="AJ55">
        <f>matriceresult_25[[#This Row],[Ensembl]]/matriceresult_25[[#This Row],[TOTAL]]</f>
        <v>0</v>
      </c>
      <c r="AK55">
        <f>matriceresult_25[[#This Row],[EUDRACT]]/matriceresult_25[[#This Row],[TOTAL]]</f>
        <v>0</v>
      </c>
      <c r="AL55">
        <f>matriceresult_25[[#This Row],[GCA]]/matriceresult_25[[#This Row],[TOTAL]]</f>
        <v>0</v>
      </c>
      <c r="AM55">
        <f>matriceresult_25[[#This Row],[Gene Ontology (GO)]]/matriceresult_25[[#This Row],[TOTAL]]</f>
        <v>0</v>
      </c>
      <c r="AN55">
        <f>matriceresult_25[[#This Row],[GEO]]/matriceresult_25[[#This Row],[TOTAL]]</f>
        <v>0</v>
      </c>
      <c r="AO55">
        <f>matriceresult_25[[#This Row],[HPA]]/matriceresult_25[[#This Row],[TOTAL]]</f>
        <v>0</v>
      </c>
      <c r="AP55">
        <f>matriceresult_25[[#This Row],[IGSR/1000 Genomes]]/matriceresult_25[[#This Row],[TOTAL]]</f>
        <v>0</v>
      </c>
      <c r="AQ55">
        <f>matriceresult_25[[#This Row],[InterPro]]/matriceresult_25[[#This Row],[TOTAL]]</f>
        <v>0</v>
      </c>
      <c r="AR55">
        <f>matriceresult_25[[#This Row],[OMIM]]/matriceresult_25[[#This Row],[TOTAL]]</f>
        <v>0</v>
      </c>
      <c r="AS55">
        <f>matriceresult_25[[#This Row],[PDBe]]/matriceresult_25[[#This Row],[TOTAL]]</f>
        <v>0</v>
      </c>
      <c r="AT55">
        <f>matriceresult_25[[#This Row],[Pfam]]/matriceresult_25[[#This Row],[TOTAL]]</f>
        <v>0</v>
      </c>
      <c r="AU55">
        <f>matriceresult_25[[#This Row],[PRIDE]]/matriceresult_25[[#This Row],[TOTAL]]</f>
        <v>0</v>
      </c>
      <c r="AV55">
        <f>matriceresult_25[[#This Row],[RefSeq]]/matriceresult_25[[#This Row],[TOTAL]]</f>
        <v>0</v>
      </c>
      <c r="AW55">
        <f>matriceresult_25[[#This Row],[RefSNP]]/matriceresult_25[[#This Row],[TOTAL]]</f>
        <v>0</v>
      </c>
      <c r="AX55">
        <f>matriceresult_25[[#This Row],[RRID]]/matriceresult_25[[#This Row],[TOTAL]]</f>
        <v>0</v>
      </c>
      <c r="AY55">
        <f>matriceresult_25[[#This Row],[UniProt]]/matriceresult_25[[#This Row],[TOTAL]]</f>
        <v>0</v>
      </c>
      <c r="AZ55" s="8">
        <f>SUM(matriceresult_258[[#This Row],[ArrayExpress]:[UniProt]])</f>
        <v>1</v>
      </c>
    </row>
    <row r="56" spans="1:52" x14ac:dyDescent="0.25">
      <c r="A56" s="3" t="s">
        <v>17</v>
      </c>
      <c r="B56" s="13" t="s">
        <v>167</v>
      </c>
      <c r="D56" s="1" t="s">
        <v>1315</v>
      </c>
      <c r="E56">
        <v>0</v>
      </c>
      <c r="F56">
        <v>0</v>
      </c>
      <c r="G56">
        <v>0</v>
      </c>
      <c r="H56">
        <v>0</v>
      </c>
      <c r="I56">
        <v>0</v>
      </c>
      <c r="J56">
        <v>0</v>
      </c>
      <c r="K56">
        <v>0</v>
      </c>
      <c r="L56">
        <v>0</v>
      </c>
      <c r="M56">
        <v>0</v>
      </c>
      <c r="N56">
        <v>0</v>
      </c>
      <c r="O56">
        <v>0</v>
      </c>
      <c r="P56">
        <v>0</v>
      </c>
      <c r="Q56">
        <v>0</v>
      </c>
      <c r="R56">
        <v>0</v>
      </c>
      <c r="S56">
        <v>0</v>
      </c>
      <c r="T56">
        <v>0</v>
      </c>
      <c r="U56">
        <v>0</v>
      </c>
      <c r="V56">
        <v>0</v>
      </c>
      <c r="W56">
        <v>0</v>
      </c>
      <c r="X56">
        <v>10</v>
      </c>
      <c r="Y56">
        <v>0</v>
      </c>
      <c r="Z56">
        <v>0</v>
      </c>
      <c r="AA56" s="8">
        <f>SUM(matriceresult_25[[#This Row],[ArrayExpress]:[UniProt]])</f>
        <v>10</v>
      </c>
      <c r="AC56" s="1" t="s">
        <v>1315</v>
      </c>
      <c r="AD56">
        <f>matriceresult_25[[#This Row],[ArrayExpress]]/matriceresult_25[[#This Row],[TOTAL]]</f>
        <v>0</v>
      </c>
      <c r="AE56">
        <f>matriceresult_25[[#This Row],[BioProject]]/matriceresult_25[[#This Row],[TOTAL]]</f>
        <v>0</v>
      </c>
      <c r="AF56">
        <f>matriceresult_25[[#This Row],[dbGaP]]/matriceresult_25[[#This Row],[TOTAL]]</f>
        <v>0</v>
      </c>
      <c r="AG56">
        <f>matriceresult_25[[#This Row],[DOI]]/matriceresult_25[[#This Row],[TOTAL]]</f>
        <v>0</v>
      </c>
      <c r="AH56">
        <f>matriceresult_25[[#This Row],[EMDB]]/matriceresult_25[[#This Row],[TOTAL]]</f>
        <v>0</v>
      </c>
      <c r="AI56">
        <f>matriceresult_25[[#This Row],[ENA]]/matriceresult_25[[#This Row],[TOTAL]]</f>
        <v>0</v>
      </c>
      <c r="AJ56">
        <f>matriceresult_25[[#This Row],[Ensembl]]/matriceresult_25[[#This Row],[TOTAL]]</f>
        <v>0</v>
      </c>
      <c r="AK56">
        <f>matriceresult_25[[#This Row],[EUDRACT]]/matriceresult_25[[#This Row],[TOTAL]]</f>
        <v>0</v>
      </c>
      <c r="AL56">
        <f>matriceresult_25[[#This Row],[GCA]]/matriceresult_25[[#This Row],[TOTAL]]</f>
        <v>0</v>
      </c>
      <c r="AM56">
        <f>matriceresult_25[[#This Row],[Gene Ontology (GO)]]/matriceresult_25[[#This Row],[TOTAL]]</f>
        <v>0</v>
      </c>
      <c r="AN56">
        <f>matriceresult_25[[#This Row],[GEO]]/matriceresult_25[[#This Row],[TOTAL]]</f>
        <v>0</v>
      </c>
      <c r="AO56">
        <f>matriceresult_25[[#This Row],[HPA]]/matriceresult_25[[#This Row],[TOTAL]]</f>
        <v>0</v>
      </c>
      <c r="AP56">
        <f>matriceresult_25[[#This Row],[IGSR/1000 Genomes]]/matriceresult_25[[#This Row],[TOTAL]]</f>
        <v>0</v>
      </c>
      <c r="AQ56">
        <f>matriceresult_25[[#This Row],[InterPro]]/matriceresult_25[[#This Row],[TOTAL]]</f>
        <v>0</v>
      </c>
      <c r="AR56">
        <f>matriceresult_25[[#This Row],[OMIM]]/matriceresult_25[[#This Row],[TOTAL]]</f>
        <v>0</v>
      </c>
      <c r="AS56">
        <f>matriceresult_25[[#This Row],[PDBe]]/matriceresult_25[[#This Row],[TOTAL]]</f>
        <v>0</v>
      </c>
      <c r="AT56">
        <f>matriceresult_25[[#This Row],[Pfam]]/matriceresult_25[[#This Row],[TOTAL]]</f>
        <v>0</v>
      </c>
      <c r="AU56">
        <f>matriceresult_25[[#This Row],[PRIDE]]/matriceresult_25[[#This Row],[TOTAL]]</f>
        <v>0</v>
      </c>
      <c r="AV56">
        <f>matriceresult_25[[#This Row],[RefSeq]]/matriceresult_25[[#This Row],[TOTAL]]</f>
        <v>0</v>
      </c>
      <c r="AW56">
        <f>matriceresult_25[[#This Row],[RefSNP]]/matriceresult_25[[#This Row],[TOTAL]]</f>
        <v>1</v>
      </c>
      <c r="AX56">
        <f>matriceresult_25[[#This Row],[RRID]]/matriceresult_25[[#This Row],[TOTAL]]</f>
        <v>0</v>
      </c>
      <c r="AY56">
        <f>matriceresult_25[[#This Row],[UniProt]]/matriceresult_25[[#This Row],[TOTAL]]</f>
        <v>0</v>
      </c>
      <c r="AZ56" s="8">
        <f>SUM(matriceresult_258[[#This Row],[ArrayExpress]:[UniProt]])</f>
        <v>1</v>
      </c>
    </row>
    <row r="57" spans="1:52" x14ac:dyDescent="0.25">
      <c r="A57" s="4" t="s">
        <v>17</v>
      </c>
      <c r="B57" s="6" t="s">
        <v>20</v>
      </c>
      <c r="D57" s="1" t="s">
        <v>1339</v>
      </c>
      <c r="E57">
        <v>0</v>
      </c>
      <c r="F57">
        <v>0</v>
      </c>
      <c r="G57">
        <v>0</v>
      </c>
      <c r="H57">
        <v>0</v>
      </c>
      <c r="I57">
        <v>0</v>
      </c>
      <c r="J57">
        <v>0</v>
      </c>
      <c r="K57">
        <v>0</v>
      </c>
      <c r="L57">
        <v>0</v>
      </c>
      <c r="M57">
        <v>0</v>
      </c>
      <c r="N57">
        <v>0</v>
      </c>
      <c r="O57">
        <v>0</v>
      </c>
      <c r="P57">
        <v>0</v>
      </c>
      <c r="Q57">
        <v>0</v>
      </c>
      <c r="R57">
        <v>0</v>
      </c>
      <c r="S57">
        <v>0</v>
      </c>
      <c r="T57">
        <v>2</v>
      </c>
      <c r="U57">
        <v>0</v>
      </c>
      <c r="V57">
        <v>0</v>
      </c>
      <c r="W57">
        <v>0</v>
      </c>
      <c r="X57">
        <v>0</v>
      </c>
      <c r="Y57">
        <v>0</v>
      </c>
      <c r="Z57">
        <v>0</v>
      </c>
      <c r="AA57" s="8">
        <f>SUM(matriceresult_25[[#This Row],[ArrayExpress]:[UniProt]])</f>
        <v>2</v>
      </c>
      <c r="AC57" s="1" t="s">
        <v>1339</v>
      </c>
      <c r="AD57">
        <f>matriceresult_25[[#This Row],[ArrayExpress]]/matriceresult_25[[#This Row],[TOTAL]]</f>
        <v>0</v>
      </c>
      <c r="AE57">
        <f>matriceresult_25[[#This Row],[BioProject]]/matriceresult_25[[#This Row],[TOTAL]]</f>
        <v>0</v>
      </c>
      <c r="AF57">
        <f>matriceresult_25[[#This Row],[dbGaP]]/matriceresult_25[[#This Row],[TOTAL]]</f>
        <v>0</v>
      </c>
      <c r="AG57">
        <f>matriceresult_25[[#This Row],[DOI]]/matriceresult_25[[#This Row],[TOTAL]]</f>
        <v>0</v>
      </c>
      <c r="AH57">
        <f>matriceresult_25[[#This Row],[EMDB]]/matriceresult_25[[#This Row],[TOTAL]]</f>
        <v>0</v>
      </c>
      <c r="AI57">
        <f>matriceresult_25[[#This Row],[ENA]]/matriceresult_25[[#This Row],[TOTAL]]</f>
        <v>0</v>
      </c>
      <c r="AJ57">
        <f>matriceresult_25[[#This Row],[Ensembl]]/matriceresult_25[[#This Row],[TOTAL]]</f>
        <v>0</v>
      </c>
      <c r="AK57">
        <f>matriceresult_25[[#This Row],[EUDRACT]]/matriceresult_25[[#This Row],[TOTAL]]</f>
        <v>0</v>
      </c>
      <c r="AL57">
        <f>matriceresult_25[[#This Row],[GCA]]/matriceresult_25[[#This Row],[TOTAL]]</f>
        <v>0</v>
      </c>
      <c r="AM57">
        <f>matriceresult_25[[#This Row],[Gene Ontology (GO)]]/matriceresult_25[[#This Row],[TOTAL]]</f>
        <v>0</v>
      </c>
      <c r="AN57">
        <f>matriceresult_25[[#This Row],[GEO]]/matriceresult_25[[#This Row],[TOTAL]]</f>
        <v>0</v>
      </c>
      <c r="AO57">
        <f>matriceresult_25[[#This Row],[HPA]]/matriceresult_25[[#This Row],[TOTAL]]</f>
        <v>0</v>
      </c>
      <c r="AP57">
        <f>matriceresult_25[[#This Row],[IGSR/1000 Genomes]]/matriceresult_25[[#This Row],[TOTAL]]</f>
        <v>0</v>
      </c>
      <c r="AQ57">
        <f>matriceresult_25[[#This Row],[InterPro]]/matriceresult_25[[#This Row],[TOTAL]]</f>
        <v>0</v>
      </c>
      <c r="AR57">
        <f>matriceresult_25[[#This Row],[OMIM]]/matriceresult_25[[#This Row],[TOTAL]]</f>
        <v>0</v>
      </c>
      <c r="AS57">
        <f>matriceresult_25[[#This Row],[PDBe]]/matriceresult_25[[#This Row],[TOTAL]]</f>
        <v>1</v>
      </c>
      <c r="AT57">
        <f>matriceresult_25[[#This Row],[Pfam]]/matriceresult_25[[#This Row],[TOTAL]]</f>
        <v>0</v>
      </c>
      <c r="AU57">
        <f>matriceresult_25[[#This Row],[PRIDE]]/matriceresult_25[[#This Row],[TOTAL]]</f>
        <v>0</v>
      </c>
      <c r="AV57">
        <f>matriceresult_25[[#This Row],[RefSeq]]/matriceresult_25[[#This Row],[TOTAL]]</f>
        <v>0</v>
      </c>
      <c r="AW57">
        <f>matriceresult_25[[#This Row],[RefSNP]]/matriceresult_25[[#This Row],[TOTAL]]</f>
        <v>0</v>
      </c>
      <c r="AX57">
        <f>matriceresult_25[[#This Row],[RRID]]/matriceresult_25[[#This Row],[TOTAL]]</f>
        <v>0</v>
      </c>
      <c r="AY57">
        <f>matriceresult_25[[#This Row],[UniProt]]/matriceresult_25[[#This Row],[TOTAL]]</f>
        <v>0</v>
      </c>
      <c r="AZ57" s="8">
        <f>SUM(matriceresult_258[[#This Row],[ArrayExpress]:[UniProt]])</f>
        <v>1</v>
      </c>
    </row>
    <row r="58" spans="1:52" x14ac:dyDescent="0.25">
      <c r="A58" s="3" t="s">
        <v>17</v>
      </c>
      <c r="B58" s="13" t="s">
        <v>20</v>
      </c>
      <c r="D58" s="1" t="s">
        <v>2251</v>
      </c>
      <c r="E58">
        <v>0</v>
      </c>
      <c r="F58">
        <v>0</v>
      </c>
      <c r="G58">
        <v>0</v>
      </c>
      <c r="H58">
        <v>0</v>
      </c>
      <c r="I58">
        <v>0</v>
      </c>
      <c r="J58">
        <v>0</v>
      </c>
      <c r="K58">
        <v>0</v>
      </c>
      <c r="L58">
        <v>0</v>
      </c>
      <c r="M58">
        <v>0</v>
      </c>
      <c r="N58">
        <v>0</v>
      </c>
      <c r="O58">
        <v>0</v>
      </c>
      <c r="P58">
        <v>0</v>
      </c>
      <c r="Q58">
        <v>0</v>
      </c>
      <c r="R58">
        <v>0</v>
      </c>
      <c r="S58">
        <v>0</v>
      </c>
      <c r="T58">
        <v>7</v>
      </c>
      <c r="U58">
        <v>0</v>
      </c>
      <c r="V58">
        <v>0</v>
      </c>
      <c r="W58">
        <v>0</v>
      </c>
      <c r="X58">
        <v>0</v>
      </c>
      <c r="Y58">
        <v>0</v>
      </c>
      <c r="Z58">
        <v>0</v>
      </c>
      <c r="AA58" s="8">
        <f>SUM(matriceresult_25[[#This Row],[ArrayExpress]:[UniProt]])</f>
        <v>7</v>
      </c>
      <c r="AC58" s="1" t="s">
        <v>2251</v>
      </c>
      <c r="AD58">
        <f>matriceresult_25[[#This Row],[ArrayExpress]]/matriceresult_25[[#This Row],[TOTAL]]</f>
        <v>0</v>
      </c>
      <c r="AE58">
        <f>matriceresult_25[[#This Row],[BioProject]]/matriceresult_25[[#This Row],[TOTAL]]</f>
        <v>0</v>
      </c>
      <c r="AF58">
        <f>matriceresult_25[[#This Row],[dbGaP]]/matriceresult_25[[#This Row],[TOTAL]]</f>
        <v>0</v>
      </c>
      <c r="AG58">
        <f>matriceresult_25[[#This Row],[DOI]]/matriceresult_25[[#This Row],[TOTAL]]</f>
        <v>0</v>
      </c>
      <c r="AH58">
        <f>matriceresult_25[[#This Row],[EMDB]]/matriceresult_25[[#This Row],[TOTAL]]</f>
        <v>0</v>
      </c>
      <c r="AI58">
        <f>matriceresult_25[[#This Row],[ENA]]/matriceresult_25[[#This Row],[TOTAL]]</f>
        <v>0</v>
      </c>
      <c r="AJ58">
        <f>matriceresult_25[[#This Row],[Ensembl]]/matriceresult_25[[#This Row],[TOTAL]]</f>
        <v>0</v>
      </c>
      <c r="AK58">
        <f>matriceresult_25[[#This Row],[EUDRACT]]/matriceresult_25[[#This Row],[TOTAL]]</f>
        <v>0</v>
      </c>
      <c r="AL58">
        <f>matriceresult_25[[#This Row],[GCA]]/matriceresult_25[[#This Row],[TOTAL]]</f>
        <v>0</v>
      </c>
      <c r="AM58">
        <f>matriceresult_25[[#This Row],[Gene Ontology (GO)]]/matriceresult_25[[#This Row],[TOTAL]]</f>
        <v>0</v>
      </c>
      <c r="AN58">
        <f>matriceresult_25[[#This Row],[GEO]]/matriceresult_25[[#This Row],[TOTAL]]</f>
        <v>0</v>
      </c>
      <c r="AO58">
        <f>matriceresult_25[[#This Row],[HPA]]/matriceresult_25[[#This Row],[TOTAL]]</f>
        <v>0</v>
      </c>
      <c r="AP58">
        <f>matriceresult_25[[#This Row],[IGSR/1000 Genomes]]/matriceresult_25[[#This Row],[TOTAL]]</f>
        <v>0</v>
      </c>
      <c r="AQ58">
        <f>matriceresult_25[[#This Row],[InterPro]]/matriceresult_25[[#This Row],[TOTAL]]</f>
        <v>0</v>
      </c>
      <c r="AR58">
        <f>matriceresult_25[[#This Row],[OMIM]]/matriceresult_25[[#This Row],[TOTAL]]</f>
        <v>0</v>
      </c>
      <c r="AS58">
        <f>matriceresult_25[[#This Row],[PDBe]]/matriceresult_25[[#This Row],[TOTAL]]</f>
        <v>1</v>
      </c>
      <c r="AT58">
        <f>matriceresult_25[[#This Row],[Pfam]]/matriceresult_25[[#This Row],[TOTAL]]</f>
        <v>0</v>
      </c>
      <c r="AU58">
        <f>matriceresult_25[[#This Row],[PRIDE]]/matriceresult_25[[#This Row],[TOTAL]]</f>
        <v>0</v>
      </c>
      <c r="AV58">
        <f>matriceresult_25[[#This Row],[RefSeq]]/matriceresult_25[[#This Row],[TOTAL]]</f>
        <v>0</v>
      </c>
      <c r="AW58">
        <f>matriceresult_25[[#This Row],[RefSNP]]/matriceresult_25[[#This Row],[TOTAL]]</f>
        <v>0</v>
      </c>
      <c r="AX58">
        <f>matriceresult_25[[#This Row],[RRID]]/matriceresult_25[[#This Row],[TOTAL]]</f>
        <v>0</v>
      </c>
      <c r="AY58">
        <f>matriceresult_25[[#This Row],[UniProt]]/matriceresult_25[[#This Row],[TOTAL]]</f>
        <v>0</v>
      </c>
      <c r="AZ58" s="8">
        <f>SUM(matriceresult_258[[#This Row],[ArrayExpress]:[UniProt]])</f>
        <v>1</v>
      </c>
    </row>
    <row r="59" spans="1:52" x14ac:dyDescent="0.25">
      <c r="A59" s="4" t="s">
        <v>17</v>
      </c>
      <c r="B59" s="6" t="s">
        <v>167</v>
      </c>
      <c r="D59" s="1" t="s">
        <v>2262</v>
      </c>
      <c r="E59">
        <v>0</v>
      </c>
      <c r="F59">
        <v>0</v>
      </c>
      <c r="G59">
        <v>0</v>
      </c>
      <c r="H59">
        <v>0</v>
      </c>
      <c r="I59">
        <v>0</v>
      </c>
      <c r="J59">
        <v>1</v>
      </c>
      <c r="K59">
        <v>0</v>
      </c>
      <c r="L59">
        <v>0</v>
      </c>
      <c r="M59">
        <v>0</v>
      </c>
      <c r="N59">
        <v>0</v>
      </c>
      <c r="O59">
        <v>0</v>
      </c>
      <c r="P59">
        <v>0</v>
      </c>
      <c r="Q59">
        <v>0</v>
      </c>
      <c r="R59">
        <v>0</v>
      </c>
      <c r="S59">
        <v>0</v>
      </c>
      <c r="T59">
        <v>0</v>
      </c>
      <c r="U59">
        <v>0</v>
      </c>
      <c r="V59">
        <v>0</v>
      </c>
      <c r="W59">
        <v>0</v>
      </c>
      <c r="X59">
        <v>0</v>
      </c>
      <c r="Y59">
        <v>0</v>
      </c>
      <c r="Z59">
        <v>0</v>
      </c>
      <c r="AA59" s="8">
        <f>SUM(matriceresult_25[[#This Row],[ArrayExpress]:[UniProt]])</f>
        <v>1</v>
      </c>
      <c r="AC59" s="1" t="s">
        <v>2262</v>
      </c>
      <c r="AD59">
        <f>matriceresult_25[[#This Row],[ArrayExpress]]/matriceresult_25[[#This Row],[TOTAL]]</f>
        <v>0</v>
      </c>
      <c r="AE59">
        <f>matriceresult_25[[#This Row],[BioProject]]/matriceresult_25[[#This Row],[TOTAL]]</f>
        <v>0</v>
      </c>
      <c r="AF59">
        <f>matriceresult_25[[#This Row],[dbGaP]]/matriceresult_25[[#This Row],[TOTAL]]</f>
        <v>0</v>
      </c>
      <c r="AG59">
        <f>matriceresult_25[[#This Row],[DOI]]/matriceresult_25[[#This Row],[TOTAL]]</f>
        <v>0</v>
      </c>
      <c r="AH59">
        <f>matriceresult_25[[#This Row],[EMDB]]/matriceresult_25[[#This Row],[TOTAL]]</f>
        <v>0</v>
      </c>
      <c r="AI59">
        <f>matriceresult_25[[#This Row],[ENA]]/matriceresult_25[[#This Row],[TOTAL]]</f>
        <v>1</v>
      </c>
      <c r="AJ59">
        <f>matriceresult_25[[#This Row],[Ensembl]]/matriceresult_25[[#This Row],[TOTAL]]</f>
        <v>0</v>
      </c>
      <c r="AK59">
        <f>matriceresult_25[[#This Row],[EUDRACT]]/matriceresult_25[[#This Row],[TOTAL]]</f>
        <v>0</v>
      </c>
      <c r="AL59">
        <f>matriceresult_25[[#This Row],[GCA]]/matriceresult_25[[#This Row],[TOTAL]]</f>
        <v>0</v>
      </c>
      <c r="AM59">
        <f>matriceresult_25[[#This Row],[Gene Ontology (GO)]]/matriceresult_25[[#This Row],[TOTAL]]</f>
        <v>0</v>
      </c>
      <c r="AN59">
        <f>matriceresult_25[[#This Row],[GEO]]/matriceresult_25[[#This Row],[TOTAL]]</f>
        <v>0</v>
      </c>
      <c r="AO59">
        <f>matriceresult_25[[#This Row],[HPA]]/matriceresult_25[[#This Row],[TOTAL]]</f>
        <v>0</v>
      </c>
      <c r="AP59">
        <f>matriceresult_25[[#This Row],[IGSR/1000 Genomes]]/matriceresult_25[[#This Row],[TOTAL]]</f>
        <v>0</v>
      </c>
      <c r="AQ59">
        <f>matriceresult_25[[#This Row],[InterPro]]/matriceresult_25[[#This Row],[TOTAL]]</f>
        <v>0</v>
      </c>
      <c r="AR59">
        <f>matriceresult_25[[#This Row],[OMIM]]/matriceresult_25[[#This Row],[TOTAL]]</f>
        <v>0</v>
      </c>
      <c r="AS59">
        <f>matriceresult_25[[#This Row],[PDBe]]/matriceresult_25[[#This Row],[TOTAL]]</f>
        <v>0</v>
      </c>
      <c r="AT59">
        <f>matriceresult_25[[#This Row],[Pfam]]/matriceresult_25[[#This Row],[TOTAL]]</f>
        <v>0</v>
      </c>
      <c r="AU59">
        <f>matriceresult_25[[#This Row],[PRIDE]]/matriceresult_25[[#This Row],[TOTAL]]</f>
        <v>0</v>
      </c>
      <c r="AV59">
        <f>matriceresult_25[[#This Row],[RefSeq]]/matriceresult_25[[#This Row],[TOTAL]]</f>
        <v>0</v>
      </c>
      <c r="AW59">
        <f>matriceresult_25[[#This Row],[RefSNP]]/matriceresult_25[[#This Row],[TOTAL]]</f>
        <v>0</v>
      </c>
      <c r="AX59">
        <f>matriceresult_25[[#This Row],[RRID]]/matriceresult_25[[#This Row],[TOTAL]]</f>
        <v>0</v>
      </c>
      <c r="AY59">
        <f>matriceresult_25[[#This Row],[UniProt]]/matriceresult_25[[#This Row],[TOTAL]]</f>
        <v>0</v>
      </c>
      <c r="AZ59" s="8">
        <f>SUM(matriceresult_258[[#This Row],[ArrayExpress]:[UniProt]])</f>
        <v>1</v>
      </c>
    </row>
    <row r="60" spans="1:52" x14ac:dyDescent="0.25">
      <c r="A60" s="3" t="s">
        <v>2082</v>
      </c>
      <c r="B60" s="13" t="s">
        <v>111</v>
      </c>
      <c r="D60" s="1" t="s">
        <v>1345</v>
      </c>
      <c r="E60">
        <v>0</v>
      </c>
      <c r="F60">
        <v>0</v>
      </c>
      <c r="G60">
        <v>0</v>
      </c>
      <c r="H60">
        <v>0</v>
      </c>
      <c r="I60">
        <v>0</v>
      </c>
      <c r="J60">
        <v>4</v>
      </c>
      <c r="K60">
        <v>0</v>
      </c>
      <c r="L60">
        <v>0</v>
      </c>
      <c r="M60">
        <v>0</v>
      </c>
      <c r="N60">
        <v>0</v>
      </c>
      <c r="O60">
        <v>0</v>
      </c>
      <c r="P60">
        <v>0</v>
      </c>
      <c r="Q60">
        <v>0</v>
      </c>
      <c r="R60">
        <v>0</v>
      </c>
      <c r="S60">
        <v>0</v>
      </c>
      <c r="T60">
        <v>0</v>
      </c>
      <c r="U60">
        <v>0</v>
      </c>
      <c r="V60">
        <v>0</v>
      </c>
      <c r="W60">
        <v>0</v>
      </c>
      <c r="X60">
        <v>0</v>
      </c>
      <c r="Y60">
        <v>0</v>
      </c>
      <c r="Z60">
        <v>0</v>
      </c>
      <c r="AA60" s="8">
        <f>SUM(matriceresult_25[[#This Row],[ArrayExpress]:[UniProt]])</f>
        <v>4</v>
      </c>
      <c r="AC60" s="1" t="s">
        <v>1345</v>
      </c>
      <c r="AD60">
        <f>matriceresult_25[[#This Row],[ArrayExpress]]/matriceresult_25[[#This Row],[TOTAL]]</f>
        <v>0</v>
      </c>
      <c r="AE60">
        <f>matriceresult_25[[#This Row],[BioProject]]/matriceresult_25[[#This Row],[TOTAL]]</f>
        <v>0</v>
      </c>
      <c r="AF60">
        <f>matriceresult_25[[#This Row],[dbGaP]]/matriceresult_25[[#This Row],[TOTAL]]</f>
        <v>0</v>
      </c>
      <c r="AG60">
        <f>matriceresult_25[[#This Row],[DOI]]/matriceresult_25[[#This Row],[TOTAL]]</f>
        <v>0</v>
      </c>
      <c r="AH60">
        <f>matriceresult_25[[#This Row],[EMDB]]/matriceresult_25[[#This Row],[TOTAL]]</f>
        <v>0</v>
      </c>
      <c r="AI60">
        <f>matriceresult_25[[#This Row],[ENA]]/matriceresult_25[[#This Row],[TOTAL]]</f>
        <v>1</v>
      </c>
      <c r="AJ60">
        <f>matriceresult_25[[#This Row],[Ensembl]]/matriceresult_25[[#This Row],[TOTAL]]</f>
        <v>0</v>
      </c>
      <c r="AK60">
        <f>matriceresult_25[[#This Row],[EUDRACT]]/matriceresult_25[[#This Row],[TOTAL]]</f>
        <v>0</v>
      </c>
      <c r="AL60">
        <f>matriceresult_25[[#This Row],[GCA]]/matriceresult_25[[#This Row],[TOTAL]]</f>
        <v>0</v>
      </c>
      <c r="AM60">
        <f>matriceresult_25[[#This Row],[Gene Ontology (GO)]]/matriceresult_25[[#This Row],[TOTAL]]</f>
        <v>0</v>
      </c>
      <c r="AN60">
        <f>matriceresult_25[[#This Row],[GEO]]/matriceresult_25[[#This Row],[TOTAL]]</f>
        <v>0</v>
      </c>
      <c r="AO60">
        <f>matriceresult_25[[#This Row],[HPA]]/matriceresult_25[[#This Row],[TOTAL]]</f>
        <v>0</v>
      </c>
      <c r="AP60">
        <f>matriceresult_25[[#This Row],[IGSR/1000 Genomes]]/matriceresult_25[[#This Row],[TOTAL]]</f>
        <v>0</v>
      </c>
      <c r="AQ60">
        <f>matriceresult_25[[#This Row],[InterPro]]/matriceresult_25[[#This Row],[TOTAL]]</f>
        <v>0</v>
      </c>
      <c r="AR60">
        <f>matriceresult_25[[#This Row],[OMIM]]/matriceresult_25[[#This Row],[TOTAL]]</f>
        <v>0</v>
      </c>
      <c r="AS60">
        <f>matriceresult_25[[#This Row],[PDBe]]/matriceresult_25[[#This Row],[TOTAL]]</f>
        <v>0</v>
      </c>
      <c r="AT60">
        <f>matriceresult_25[[#This Row],[Pfam]]/matriceresult_25[[#This Row],[TOTAL]]</f>
        <v>0</v>
      </c>
      <c r="AU60">
        <f>matriceresult_25[[#This Row],[PRIDE]]/matriceresult_25[[#This Row],[TOTAL]]</f>
        <v>0</v>
      </c>
      <c r="AV60">
        <f>matriceresult_25[[#This Row],[RefSeq]]/matriceresult_25[[#This Row],[TOTAL]]</f>
        <v>0</v>
      </c>
      <c r="AW60">
        <f>matriceresult_25[[#This Row],[RefSNP]]/matriceresult_25[[#This Row],[TOTAL]]</f>
        <v>0</v>
      </c>
      <c r="AX60">
        <f>matriceresult_25[[#This Row],[RRID]]/matriceresult_25[[#This Row],[TOTAL]]</f>
        <v>0</v>
      </c>
      <c r="AY60">
        <f>matriceresult_25[[#This Row],[UniProt]]/matriceresult_25[[#This Row],[TOTAL]]</f>
        <v>0</v>
      </c>
      <c r="AZ60" s="8">
        <f>SUM(matriceresult_258[[#This Row],[ArrayExpress]:[UniProt]])</f>
        <v>1</v>
      </c>
    </row>
    <row r="61" spans="1:52" x14ac:dyDescent="0.25">
      <c r="A61" s="4" t="s">
        <v>1089</v>
      </c>
      <c r="B61" s="6" t="s">
        <v>111</v>
      </c>
      <c r="D61" s="1" t="s">
        <v>2267</v>
      </c>
      <c r="E61">
        <v>0</v>
      </c>
      <c r="F61">
        <v>0</v>
      </c>
      <c r="G61">
        <v>0</v>
      </c>
      <c r="H61">
        <v>0</v>
      </c>
      <c r="I61">
        <v>0</v>
      </c>
      <c r="J61">
        <v>0</v>
      </c>
      <c r="K61">
        <v>0</v>
      </c>
      <c r="L61">
        <v>0</v>
      </c>
      <c r="M61">
        <v>0</v>
      </c>
      <c r="N61">
        <v>0</v>
      </c>
      <c r="O61">
        <v>0</v>
      </c>
      <c r="P61">
        <v>0</v>
      </c>
      <c r="Q61">
        <v>0</v>
      </c>
      <c r="R61">
        <v>0</v>
      </c>
      <c r="S61">
        <v>0</v>
      </c>
      <c r="T61">
        <v>2</v>
      </c>
      <c r="U61">
        <v>0</v>
      </c>
      <c r="V61">
        <v>0</v>
      </c>
      <c r="W61">
        <v>0</v>
      </c>
      <c r="X61">
        <v>0</v>
      </c>
      <c r="Y61">
        <v>0</v>
      </c>
      <c r="Z61">
        <v>1</v>
      </c>
      <c r="AA61" s="8">
        <f>SUM(matriceresult_25[[#This Row],[ArrayExpress]:[UniProt]])</f>
        <v>3</v>
      </c>
      <c r="AC61" s="1" t="s">
        <v>2267</v>
      </c>
      <c r="AD61">
        <f>matriceresult_25[[#This Row],[ArrayExpress]]/matriceresult_25[[#This Row],[TOTAL]]</f>
        <v>0</v>
      </c>
      <c r="AE61">
        <f>matriceresult_25[[#This Row],[BioProject]]/matriceresult_25[[#This Row],[TOTAL]]</f>
        <v>0</v>
      </c>
      <c r="AF61">
        <f>matriceresult_25[[#This Row],[dbGaP]]/matriceresult_25[[#This Row],[TOTAL]]</f>
        <v>0</v>
      </c>
      <c r="AG61">
        <f>matriceresult_25[[#This Row],[DOI]]/matriceresult_25[[#This Row],[TOTAL]]</f>
        <v>0</v>
      </c>
      <c r="AH61">
        <f>matriceresult_25[[#This Row],[EMDB]]/matriceresult_25[[#This Row],[TOTAL]]</f>
        <v>0</v>
      </c>
      <c r="AI61">
        <f>matriceresult_25[[#This Row],[ENA]]/matriceresult_25[[#This Row],[TOTAL]]</f>
        <v>0</v>
      </c>
      <c r="AJ61">
        <f>matriceresult_25[[#This Row],[Ensembl]]/matriceresult_25[[#This Row],[TOTAL]]</f>
        <v>0</v>
      </c>
      <c r="AK61">
        <f>matriceresult_25[[#This Row],[EUDRACT]]/matriceresult_25[[#This Row],[TOTAL]]</f>
        <v>0</v>
      </c>
      <c r="AL61">
        <f>matriceresult_25[[#This Row],[GCA]]/matriceresult_25[[#This Row],[TOTAL]]</f>
        <v>0</v>
      </c>
      <c r="AM61">
        <f>matriceresult_25[[#This Row],[Gene Ontology (GO)]]/matriceresult_25[[#This Row],[TOTAL]]</f>
        <v>0</v>
      </c>
      <c r="AN61">
        <f>matriceresult_25[[#This Row],[GEO]]/matriceresult_25[[#This Row],[TOTAL]]</f>
        <v>0</v>
      </c>
      <c r="AO61">
        <f>matriceresult_25[[#This Row],[HPA]]/matriceresult_25[[#This Row],[TOTAL]]</f>
        <v>0</v>
      </c>
      <c r="AP61">
        <f>matriceresult_25[[#This Row],[IGSR/1000 Genomes]]/matriceresult_25[[#This Row],[TOTAL]]</f>
        <v>0</v>
      </c>
      <c r="AQ61">
        <f>matriceresult_25[[#This Row],[InterPro]]/matriceresult_25[[#This Row],[TOTAL]]</f>
        <v>0</v>
      </c>
      <c r="AR61">
        <f>matriceresult_25[[#This Row],[OMIM]]/matriceresult_25[[#This Row],[TOTAL]]</f>
        <v>0</v>
      </c>
      <c r="AS61">
        <f>matriceresult_25[[#This Row],[PDBe]]/matriceresult_25[[#This Row],[TOTAL]]</f>
        <v>0.66666666666666663</v>
      </c>
      <c r="AT61">
        <f>matriceresult_25[[#This Row],[Pfam]]/matriceresult_25[[#This Row],[TOTAL]]</f>
        <v>0</v>
      </c>
      <c r="AU61">
        <f>matriceresult_25[[#This Row],[PRIDE]]/matriceresult_25[[#This Row],[TOTAL]]</f>
        <v>0</v>
      </c>
      <c r="AV61">
        <f>matriceresult_25[[#This Row],[RefSeq]]/matriceresult_25[[#This Row],[TOTAL]]</f>
        <v>0</v>
      </c>
      <c r="AW61">
        <f>matriceresult_25[[#This Row],[RefSNP]]/matriceresult_25[[#This Row],[TOTAL]]</f>
        <v>0</v>
      </c>
      <c r="AX61">
        <f>matriceresult_25[[#This Row],[RRID]]/matriceresult_25[[#This Row],[TOTAL]]</f>
        <v>0</v>
      </c>
      <c r="AY61">
        <f>matriceresult_25[[#This Row],[UniProt]]/matriceresult_25[[#This Row],[TOTAL]]</f>
        <v>0.33333333333333331</v>
      </c>
      <c r="AZ61" s="8">
        <f>SUM(matriceresult_258[[#This Row],[ArrayExpress]:[UniProt]])</f>
        <v>1</v>
      </c>
    </row>
    <row r="62" spans="1:52" x14ac:dyDescent="0.25">
      <c r="A62" s="3" t="s">
        <v>1093</v>
      </c>
      <c r="B62" s="13" t="s">
        <v>12</v>
      </c>
      <c r="D62" s="1" t="s">
        <v>115</v>
      </c>
      <c r="E62">
        <v>0</v>
      </c>
      <c r="F62">
        <v>0</v>
      </c>
      <c r="G62">
        <v>0</v>
      </c>
      <c r="H62">
        <v>0</v>
      </c>
      <c r="I62">
        <v>0</v>
      </c>
      <c r="J62">
        <v>0</v>
      </c>
      <c r="K62">
        <v>0</v>
      </c>
      <c r="L62">
        <v>0</v>
      </c>
      <c r="M62">
        <v>0</v>
      </c>
      <c r="N62">
        <v>0</v>
      </c>
      <c r="O62">
        <v>0</v>
      </c>
      <c r="P62">
        <v>0</v>
      </c>
      <c r="Q62">
        <v>0</v>
      </c>
      <c r="R62">
        <v>0</v>
      </c>
      <c r="S62">
        <v>0</v>
      </c>
      <c r="T62">
        <v>0</v>
      </c>
      <c r="U62">
        <v>0</v>
      </c>
      <c r="V62">
        <v>0</v>
      </c>
      <c r="W62">
        <v>0</v>
      </c>
      <c r="X62">
        <v>15</v>
      </c>
      <c r="Y62">
        <v>0</v>
      </c>
      <c r="Z62">
        <v>0</v>
      </c>
      <c r="AA62" s="8">
        <f>SUM(matriceresult_25[[#This Row],[ArrayExpress]:[UniProt]])</f>
        <v>15</v>
      </c>
      <c r="AC62" s="1" t="s">
        <v>115</v>
      </c>
      <c r="AD62">
        <f>matriceresult_25[[#This Row],[ArrayExpress]]/matriceresult_25[[#This Row],[TOTAL]]</f>
        <v>0</v>
      </c>
      <c r="AE62">
        <f>matriceresult_25[[#This Row],[BioProject]]/matriceresult_25[[#This Row],[TOTAL]]</f>
        <v>0</v>
      </c>
      <c r="AF62">
        <f>matriceresult_25[[#This Row],[dbGaP]]/matriceresult_25[[#This Row],[TOTAL]]</f>
        <v>0</v>
      </c>
      <c r="AG62">
        <f>matriceresult_25[[#This Row],[DOI]]/matriceresult_25[[#This Row],[TOTAL]]</f>
        <v>0</v>
      </c>
      <c r="AH62">
        <f>matriceresult_25[[#This Row],[EMDB]]/matriceresult_25[[#This Row],[TOTAL]]</f>
        <v>0</v>
      </c>
      <c r="AI62">
        <f>matriceresult_25[[#This Row],[ENA]]/matriceresult_25[[#This Row],[TOTAL]]</f>
        <v>0</v>
      </c>
      <c r="AJ62">
        <f>matriceresult_25[[#This Row],[Ensembl]]/matriceresult_25[[#This Row],[TOTAL]]</f>
        <v>0</v>
      </c>
      <c r="AK62">
        <f>matriceresult_25[[#This Row],[EUDRACT]]/matriceresult_25[[#This Row],[TOTAL]]</f>
        <v>0</v>
      </c>
      <c r="AL62">
        <f>matriceresult_25[[#This Row],[GCA]]/matriceresult_25[[#This Row],[TOTAL]]</f>
        <v>0</v>
      </c>
      <c r="AM62">
        <f>matriceresult_25[[#This Row],[Gene Ontology (GO)]]/matriceresult_25[[#This Row],[TOTAL]]</f>
        <v>0</v>
      </c>
      <c r="AN62">
        <f>matriceresult_25[[#This Row],[GEO]]/matriceresult_25[[#This Row],[TOTAL]]</f>
        <v>0</v>
      </c>
      <c r="AO62">
        <f>matriceresult_25[[#This Row],[HPA]]/matriceresult_25[[#This Row],[TOTAL]]</f>
        <v>0</v>
      </c>
      <c r="AP62">
        <f>matriceresult_25[[#This Row],[IGSR/1000 Genomes]]/matriceresult_25[[#This Row],[TOTAL]]</f>
        <v>0</v>
      </c>
      <c r="AQ62">
        <f>matriceresult_25[[#This Row],[InterPro]]/matriceresult_25[[#This Row],[TOTAL]]</f>
        <v>0</v>
      </c>
      <c r="AR62">
        <f>matriceresult_25[[#This Row],[OMIM]]/matriceresult_25[[#This Row],[TOTAL]]</f>
        <v>0</v>
      </c>
      <c r="AS62">
        <f>matriceresult_25[[#This Row],[PDBe]]/matriceresult_25[[#This Row],[TOTAL]]</f>
        <v>0</v>
      </c>
      <c r="AT62">
        <f>matriceresult_25[[#This Row],[Pfam]]/matriceresult_25[[#This Row],[TOTAL]]</f>
        <v>0</v>
      </c>
      <c r="AU62">
        <f>matriceresult_25[[#This Row],[PRIDE]]/matriceresult_25[[#This Row],[TOTAL]]</f>
        <v>0</v>
      </c>
      <c r="AV62">
        <f>matriceresult_25[[#This Row],[RefSeq]]/matriceresult_25[[#This Row],[TOTAL]]</f>
        <v>0</v>
      </c>
      <c r="AW62">
        <f>matriceresult_25[[#This Row],[RefSNP]]/matriceresult_25[[#This Row],[TOTAL]]</f>
        <v>1</v>
      </c>
      <c r="AX62">
        <f>matriceresult_25[[#This Row],[RRID]]/matriceresult_25[[#This Row],[TOTAL]]</f>
        <v>0</v>
      </c>
      <c r="AY62">
        <f>matriceresult_25[[#This Row],[UniProt]]/matriceresult_25[[#This Row],[TOTAL]]</f>
        <v>0</v>
      </c>
      <c r="AZ62" s="8">
        <f>SUM(matriceresult_258[[#This Row],[ArrayExpress]:[UniProt]])</f>
        <v>1</v>
      </c>
    </row>
    <row r="63" spans="1:52" x14ac:dyDescent="0.25">
      <c r="A63" s="4" t="s">
        <v>1093</v>
      </c>
      <c r="B63" s="6" t="s">
        <v>12</v>
      </c>
      <c r="D63" s="1" t="s">
        <v>2274</v>
      </c>
      <c r="E63">
        <v>0</v>
      </c>
      <c r="F63">
        <v>0</v>
      </c>
      <c r="G63">
        <v>0</v>
      </c>
      <c r="H63">
        <v>0</v>
      </c>
      <c r="I63">
        <v>0</v>
      </c>
      <c r="J63">
        <v>0</v>
      </c>
      <c r="K63">
        <v>0</v>
      </c>
      <c r="L63">
        <v>0</v>
      </c>
      <c r="M63">
        <v>0</v>
      </c>
      <c r="N63">
        <v>0</v>
      </c>
      <c r="O63">
        <v>0</v>
      </c>
      <c r="P63">
        <v>0</v>
      </c>
      <c r="Q63">
        <v>0</v>
      </c>
      <c r="R63">
        <v>0</v>
      </c>
      <c r="S63">
        <v>0</v>
      </c>
      <c r="T63">
        <v>3</v>
      </c>
      <c r="U63">
        <v>0</v>
      </c>
      <c r="V63">
        <v>0</v>
      </c>
      <c r="W63">
        <v>0</v>
      </c>
      <c r="X63">
        <v>0</v>
      </c>
      <c r="Y63">
        <v>0</v>
      </c>
      <c r="Z63">
        <v>0</v>
      </c>
      <c r="AA63" s="8">
        <f>SUM(matriceresult_25[[#This Row],[ArrayExpress]:[UniProt]])</f>
        <v>3</v>
      </c>
      <c r="AC63" s="1" t="s">
        <v>2274</v>
      </c>
      <c r="AD63">
        <f>matriceresult_25[[#This Row],[ArrayExpress]]/matriceresult_25[[#This Row],[TOTAL]]</f>
        <v>0</v>
      </c>
      <c r="AE63">
        <f>matriceresult_25[[#This Row],[BioProject]]/matriceresult_25[[#This Row],[TOTAL]]</f>
        <v>0</v>
      </c>
      <c r="AF63">
        <f>matriceresult_25[[#This Row],[dbGaP]]/matriceresult_25[[#This Row],[TOTAL]]</f>
        <v>0</v>
      </c>
      <c r="AG63">
        <f>matriceresult_25[[#This Row],[DOI]]/matriceresult_25[[#This Row],[TOTAL]]</f>
        <v>0</v>
      </c>
      <c r="AH63">
        <f>matriceresult_25[[#This Row],[EMDB]]/matriceresult_25[[#This Row],[TOTAL]]</f>
        <v>0</v>
      </c>
      <c r="AI63">
        <f>matriceresult_25[[#This Row],[ENA]]/matriceresult_25[[#This Row],[TOTAL]]</f>
        <v>0</v>
      </c>
      <c r="AJ63">
        <f>matriceresult_25[[#This Row],[Ensembl]]/matriceresult_25[[#This Row],[TOTAL]]</f>
        <v>0</v>
      </c>
      <c r="AK63">
        <f>matriceresult_25[[#This Row],[EUDRACT]]/matriceresult_25[[#This Row],[TOTAL]]</f>
        <v>0</v>
      </c>
      <c r="AL63">
        <f>matriceresult_25[[#This Row],[GCA]]/matriceresult_25[[#This Row],[TOTAL]]</f>
        <v>0</v>
      </c>
      <c r="AM63">
        <f>matriceresult_25[[#This Row],[Gene Ontology (GO)]]/matriceresult_25[[#This Row],[TOTAL]]</f>
        <v>0</v>
      </c>
      <c r="AN63">
        <f>matriceresult_25[[#This Row],[GEO]]/matriceresult_25[[#This Row],[TOTAL]]</f>
        <v>0</v>
      </c>
      <c r="AO63">
        <f>matriceresult_25[[#This Row],[HPA]]/matriceresult_25[[#This Row],[TOTAL]]</f>
        <v>0</v>
      </c>
      <c r="AP63">
        <f>matriceresult_25[[#This Row],[IGSR/1000 Genomes]]/matriceresult_25[[#This Row],[TOTAL]]</f>
        <v>0</v>
      </c>
      <c r="AQ63">
        <f>matriceresult_25[[#This Row],[InterPro]]/matriceresult_25[[#This Row],[TOTAL]]</f>
        <v>0</v>
      </c>
      <c r="AR63">
        <f>matriceresult_25[[#This Row],[OMIM]]/matriceresult_25[[#This Row],[TOTAL]]</f>
        <v>0</v>
      </c>
      <c r="AS63">
        <f>matriceresult_25[[#This Row],[PDBe]]/matriceresult_25[[#This Row],[TOTAL]]</f>
        <v>1</v>
      </c>
      <c r="AT63">
        <f>matriceresult_25[[#This Row],[Pfam]]/matriceresult_25[[#This Row],[TOTAL]]</f>
        <v>0</v>
      </c>
      <c r="AU63">
        <f>matriceresult_25[[#This Row],[PRIDE]]/matriceresult_25[[#This Row],[TOTAL]]</f>
        <v>0</v>
      </c>
      <c r="AV63">
        <f>matriceresult_25[[#This Row],[RefSeq]]/matriceresult_25[[#This Row],[TOTAL]]</f>
        <v>0</v>
      </c>
      <c r="AW63">
        <f>matriceresult_25[[#This Row],[RefSNP]]/matriceresult_25[[#This Row],[TOTAL]]</f>
        <v>0</v>
      </c>
      <c r="AX63">
        <f>matriceresult_25[[#This Row],[RRID]]/matriceresult_25[[#This Row],[TOTAL]]</f>
        <v>0</v>
      </c>
      <c r="AY63">
        <f>matriceresult_25[[#This Row],[UniProt]]/matriceresult_25[[#This Row],[TOTAL]]</f>
        <v>0</v>
      </c>
      <c r="AZ63" s="8">
        <f>SUM(matriceresult_258[[#This Row],[ArrayExpress]:[UniProt]])</f>
        <v>1</v>
      </c>
    </row>
    <row r="64" spans="1:52" x14ac:dyDescent="0.25">
      <c r="A64" s="3" t="s">
        <v>1093</v>
      </c>
      <c r="B64" s="13" t="s">
        <v>12</v>
      </c>
      <c r="D64" s="1" t="s">
        <v>414</v>
      </c>
      <c r="E64">
        <v>0</v>
      </c>
      <c r="F64">
        <v>0</v>
      </c>
      <c r="G64">
        <v>0</v>
      </c>
      <c r="H64">
        <v>0</v>
      </c>
      <c r="I64">
        <v>0</v>
      </c>
      <c r="J64">
        <v>0</v>
      </c>
      <c r="K64">
        <v>0</v>
      </c>
      <c r="L64">
        <v>0</v>
      </c>
      <c r="M64">
        <v>0</v>
      </c>
      <c r="N64">
        <v>0</v>
      </c>
      <c r="O64">
        <v>0</v>
      </c>
      <c r="P64">
        <v>0</v>
      </c>
      <c r="Q64">
        <v>0</v>
      </c>
      <c r="R64">
        <v>0</v>
      </c>
      <c r="S64">
        <v>0</v>
      </c>
      <c r="T64">
        <v>14</v>
      </c>
      <c r="U64">
        <v>0</v>
      </c>
      <c r="V64">
        <v>0</v>
      </c>
      <c r="W64">
        <v>0</v>
      </c>
      <c r="X64">
        <v>0</v>
      </c>
      <c r="Y64">
        <v>0</v>
      </c>
      <c r="Z64">
        <v>0</v>
      </c>
      <c r="AA64" s="8">
        <f>SUM(matriceresult_25[[#This Row],[ArrayExpress]:[UniProt]])</f>
        <v>14</v>
      </c>
      <c r="AC64" s="1" t="s">
        <v>414</v>
      </c>
      <c r="AD64">
        <f>matriceresult_25[[#This Row],[ArrayExpress]]/matriceresult_25[[#This Row],[TOTAL]]</f>
        <v>0</v>
      </c>
      <c r="AE64">
        <f>matriceresult_25[[#This Row],[BioProject]]/matriceresult_25[[#This Row],[TOTAL]]</f>
        <v>0</v>
      </c>
      <c r="AF64">
        <f>matriceresult_25[[#This Row],[dbGaP]]/matriceresult_25[[#This Row],[TOTAL]]</f>
        <v>0</v>
      </c>
      <c r="AG64">
        <f>matriceresult_25[[#This Row],[DOI]]/matriceresult_25[[#This Row],[TOTAL]]</f>
        <v>0</v>
      </c>
      <c r="AH64">
        <f>matriceresult_25[[#This Row],[EMDB]]/matriceresult_25[[#This Row],[TOTAL]]</f>
        <v>0</v>
      </c>
      <c r="AI64">
        <f>matriceresult_25[[#This Row],[ENA]]/matriceresult_25[[#This Row],[TOTAL]]</f>
        <v>0</v>
      </c>
      <c r="AJ64">
        <f>matriceresult_25[[#This Row],[Ensembl]]/matriceresult_25[[#This Row],[TOTAL]]</f>
        <v>0</v>
      </c>
      <c r="AK64">
        <f>matriceresult_25[[#This Row],[EUDRACT]]/matriceresult_25[[#This Row],[TOTAL]]</f>
        <v>0</v>
      </c>
      <c r="AL64">
        <f>matriceresult_25[[#This Row],[GCA]]/matriceresult_25[[#This Row],[TOTAL]]</f>
        <v>0</v>
      </c>
      <c r="AM64">
        <f>matriceresult_25[[#This Row],[Gene Ontology (GO)]]/matriceresult_25[[#This Row],[TOTAL]]</f>
        <v>0</v>
      </c>
      <c r="AN64">
        <f>matriceresult_25[[#This Row],[GEO]]/matriceresult_25[[#This Row],[TOTAL]]</f>
        <v>0</v>
      </c>
      <c r="AO64">
        <f>matriceresult_25[[#This Row],[HPA]]/matriceresult_25[[#This Row],[TOTAL]]</f>
        <v>0</v>
      </c>
      <c r="AP64">
        <f>matriceresult_25[[#This Row],[IGSR/1000 Genomes]]/matriceresult_25[[#This Row],[TOTAL]]</f>
        <v>0</v>
      </c>
      <c r="AQ64">
        <f>matriceresult_25[[#This Row],[InterPro]]/matriceresult_25[[#This Row],[TOTAL]]</f>
        <v>0</v>
      </c>
      <c r="AR64">
        <f>matriceresult_25[[#This Row],[OMIM]]/matriceresult_25[[#This Row],[TOTAL]]</f>
        <v>0</v>
      </c>
      <c r="AS64">
        <f>matriceresult_25[[#This Row],[PDBe]]/matriceresult_25[[#This Row],[TOTAL]]</f>
        <v>1</v>
      </c>
      <c r="AT64">
        <f>matriceresult_25[[#This Row],[Pfam]]/matriceresult_25[[#This Row],[TOTAL]]</f>
        <v>0</v>
      </c>
      <c r="AU64">
        <f>matriceresult_25[[#This Row],[PRIDE]]/matriceresult_25[[#This Row],[TOTAL]]</f>
        <v>0</v>
      </c>
      <c r="AV64">
        <f>matriceresult_25[[#This Row],[RefSeq]]/matriceresult_25[[#This Row],[TOTAL]]</f>
        <v>0</v>
      </c>
      <c r="AW64">
        <f>matriceresult_25[[#This Row],[RefSNP]]/matriceresult_25[[#This Row],[TOTAL]]</f>
        <v>0</v>
      </c>
      <c r="AX64">
        <f>matriceresult_25[[#This Row],[RRID]]/matriceresult_25[[#This Row],[TOTAL]]</f>
        <v>0</v>
      </c>
      <c r="AY64">
        <f>matriceresult_25[[#This Row],[UniProt]]/matriceresult_25[[#This Row],[TOTAL]]</f>
        <v>0</v>
      </c>
      <c r="AZ64" s="8">
        <f>SUM(matriceresult_258[[#This Row],[ArrayExpress]:[UniProt]])</f>
        <v>1</v>
      </c>
    </row>
    <row r="65" spans="1:52" x14ac:dyDescent="0.25">
      <c r="A65" s="4" t="s">
        <v>1093</v>
      </c>
      <c r="B65" s="6" t="s">
        <v>12</v>
      </c>
      <c r="D65" s="1" t="s">
        <v>438</v>
      </c>
      <c r="E65">
        <v>0</v>
      </c>
      <c r="F65">
        <v>0</v>
      </c>
      <c r="G65">
        <v>0</v>
      </c>
      <c r="H65">
        <v>0</v>
      </c>
      <c r="I65">
        <v>0</v>
      </c>
      <c r="J65">
        <v>0</v>
      </c>
      <c r="K65">
        <v>0</v>
      </c>
      <c r="L65">
        <v>0</v>
      </c>
      <c r="M65">
        <v>0</v>
      </c>
      <c r="N65">
        <v>0</v>
      </c>
      <c r="O65">
        <v>0</v>
      </c>
      <c r="P65">
        <v>0</v>
      </c>
      <c r="Q65">
        <v>0</v>
      </c>
      <c r="R65">
        <v>0</v>
      </c>
      <c r="S65">
        <v>2</v>
      </c>
      <c r="T65">
        <v>0</v>
      </c>
      <c r="U65">
        <v>0</v>
      </c>
      <c r="V65">
        <v>0</v>
      </c>
      <c r="W65">
        <v>0</v>
      </c>
      <c r="X65">
        <v>0</v>
      </c>
      <c r="Y65">
        <v>0</v>
      </c>
      <c r="Z65">
        <v>0</v>
      </c>
      <c r="AA65" s="8">
        <f>SUM(matriceresult_25[[#This Row],[ArrayExpress]:[UniProt]])</f>
        <v>2</v>
      </c>
      <c r="AC65" s="1" t="s">
        <v>438</v>
      </c>
      <c r="AD65">
        <f>matriceresult_25[[#This Row],[ArrayExpress]]/matriceresult_25[[#This Row],[TOTAL]]</f>
        <v>0</v>
      </c>
      <c r="AE65">
        <f>matriceresult_25[[#This Row],[BioProject]]/matriceresult_25[[#This Row],[TOTAL]]</f>
        <v>0</v>
      </c>
      <c r="AF65">
        <f>matriceresult_25[[#This Row],[dbGaP]]/matriceresult_25[[#This Row],[TOTAL]]</f>
        <v>0</v>
      </c>
      <c r="AG65">
        <f>matriceresult_25[[#This Row],[DOI]]/matriceresult_25[[#This Row],[TOTAL]]</f>
        <v>0</v>
      </c>
      <c r="AH65">
        <f>matriceresult_25[[#This Row],[EMDB]]/matriceresult_25[[#This Row],[TOTAL]]</f>
        <v>0</v>
      </c>
      <c r="AI65">
        <f>matriceresult_25[[#This Row],[ENA]]/matriceresult_25[[#This Row],[TOTAL]]</f>
        <v>0</v>
      </c>
      <c r="AJ65">
        <f>matriceresult_25[[#This Row],[Ensembl]]/matriceresult_25[[#This Row],[TOTAL]]</f>
        <v>0</v>
      </c>
      <c r="AK65">
        <f>matriceresult_25[[#This Row],[EUDRACT]]/matriceresult_25[[#This Row],[TOTAL]]</f>
        <v>0</v>
      </c>
      <c r="AL65">
        <f>matriceresult_25[[#This Row],[GCA]]/matriceresult_25[[#This Row],[TOTAL]]</f>
        <v>0</v>
      </c>
      <c r="AM65">
        <f>matriceresult_25[[#This Row],[Gene Ontology (GO)]]/matriceresult_25[[#This Row],[TOTAL]]</f>
        <v>0</v>
      </c>
      <c r="AN65">
        <f>matriceresult_25[[#This Row],[GEO]]/matriceresult_25[[#This Row],[TOTAL]]</f>
        <v>0</v>
      </c>
      <c r="AO65">
        <f>matriceresult_25[[#This Row],[HPA]]/matriceresult_25[[#This Row],[TOTAL]]</f>
        <v>0</v>
      </c>
      <c r="AP65">
        <f>matriceresult_25[[#This Row],[IGSR/1000 Genomes]]/matriceresult_25[[#This Row],[TOTAL]]</f>
        <v>0</v>
      </c>
      <c r="AQ65">
        <f>matriceresult_25[[#This Row],[InterPro]]/matriceresult_25[[#This Row],[TOTAL]]</f>
        <v>0</v>
      </c>
      <c r="AR65">
        <f>matriceresult_25[[#This Row],[OMIM]]/matriceresult_25[[#This Row],[TOTAL]]</f>
        <v>1</v>
      </c>
      <c r="AS65">
        <f>matriceresult_25[[#This Row],[PDBe]]/matriceresult_25[[#This Row],[TOTAL]]</f>
        <v>0</v>
      </c>
      <c r="AT65">
        <f>matriceresult_25[[#This Row],[Pfam]]/matriceresult_25[[#This Row],[TOTAL]]</f>
        <v>0</v>
      </c>
      <c r="AU65">
        <f>matriceresult_25[[#This Row],[PRIDE]]/matriceresult_25[[#This Row],[TOTAL]]</f>
        <v>0</v>
      </c>
      <c r="AV65">
        <f>matriceresult_25[[#This Row],[RefSeq]]/matriceresult_25[[#This Row],[TOTAL]]</f>
        <v>0</v>
      </c>
      <c r="AW65">
        <f>matriceresult_25[[#This Row],[RefSNP]]/matriceresult_25[[#This Row],[TOTAL]]</f>
        <v>0</v>
      </c>
      <c r="AX65">
        <f>matriceresult_25[[#This Row],[RRID]]/matriceresult_25[[#This Row],[TOTAL]]</f>
        <v>0</v>
      </c>
      <c r="AY65">
        <f>matriceresult_25[[#This Row],[UniProt]]/matriceresult_25[[#This Row],[TOTAL]]</f>
        <v>0</v>
      </c>
      <c r="AZ65" s="8">
        <f>SUM(matriceresult_258[[#This Row],[ArrayExpress]:[UniProt]])</f>
        <v>1</v>
      </c>
    </row>
    <row r="66" spans="1:52" x14ac:dyDescent="0.25">
      <c r="A66" s="3" t="s">
        <v>1093</v>
      </c>
      <c r="B66" s="13" t="s">
        <v>12</v>
      </c>
      <c r="D66" s="1" t="s">
        <v>844</v>
      </c>
      <c r="E66">
        <v>0</v>
      </c>
      <c r="F66">
        <v>0</v>
      </c>
      <c r="G66">
        <v>0</v>
      </c>
      <c r="H66">
        <v>0</v>
      </c>
      <c r="I66">
        <v>0</v>
      </c>
      <c r="J66">
        <v>0</v>
      </c>
      <c r="K66">
        <v>0</v>
      </c>
      <c r="L66">
        <v>0</v>
      </c>
      <c r="M66">
        <v>0</v>
      </c>
      <c r="N66">
        <v>0</v>
      </c>
      <c r="O66">
        <v>0</v>
      </c>
      <c r="P66">
        <v>0</v>
      </c>
      <c r="Q66">
        <v>0</v>
      </c>
      <c r="R66">
        <v>0</v>
      </c>
      <c r="S66">
        <v>0</v>
      </c>
      <c r="T66">
        <v>1</v>
      </c>
      <c r="U66">
        <v>0</v>
      </c>
      <c r="V66">
        <v>0</v>
      </c>
      <c r="W66">
        <v>0</v>
      </c>
      <c r="X66">
        <v>0</v>
      </c>
      <c r="Y66">
        <v>0</v>
      </c>
      <c r="Z66">
        <v>0</v>
      </c>
      <c r="AA66" s="8">
        <f>SUM(matriceresult_25[[#This Row],[ArrayExpress]:[UniProt]])</f>
        <v>1</v>
      </c>
      <c r="AC66" s="1" t="s">
        <v>844</v>
      </c>
      <c r="AD66">
        <f>matriceresult_25[[#This Row],[ArrayExpress]]/matriceresult_25[[#This Row],[TOTAL]]</f>
        <v>0</v>
      </c>
      <c r="AE66">
        <f>matriceresult_25[[#This Row],[BioProject]]/matriceresult_25[[#This Row],[TOTAL]]</f>
        <v>0</v>
      </c>
      <c r="AF66">
        <f>matriceresult_25[[#This Row],[dbGaP]]/matriceresult_25[[#This Row],[TOTAL]]</f>
        <v>0</v>
      </c>
      <c r="AG66">
        <f>matriceresult_25[[#This Row],[DOI]]/matriceresult_25[[#This Row],[TOTAL]]</f>
        <v>0</v>
      </c>
      <c r="AH66">
        <f>matriceresult_25[[#This Row],[EMDB]]/matriceresult_25[[#This Row],[TOTAL]]</f>
        <v>0</v>
      </c>
      <c r="AI66">
        <f>matriceresult_25[[#This Row],[ENA]]/matriceresult_25[[#This Row],[TOTAL]]</f>
        <v>0</v>
      </c>
      <c r="AJ66">
        <f>matriceresult_25[[#This Row],[Ensembl]]/matriceresult_25[[#This Row],[TOTAL]]</f>
        <v>0</v>
      </c>
      <c r="AK66">
        <f>matriceresult_25[[#This Row],[EUDRACT]]/matriceresult_25[[#This Row],[TOTAL]]</f>
        <v>0</v>
      </c>
      <c r="AL66">
        <f>matriceresult_25[[#This Row],[GCA]]/matriceresult_25[[#This Row],[TOTAL]]</f>
        <v>0</v>
      </c>
      <c r="AM66">
        <f>matriceresult_25[[#This Row],[Gene Ontology (GO)]]/matriceresult_25[[#This Row],[TOTAL]]</f>
        <v>0</v>
      </c>
      <c r="AN66">
        <f>matriceresult_25[[#This Row],[GEO]]/matriceresult_25[[#This Row],[TOTAL]]</f>
        <v>0</v>
      </c>
      <c r="AO66">
        <f>matriceresult_25[[#This Row],[HPA]]/matriceresult_25[[#This Row],[TOTAL]]</f>
        <v>0</v>
      </c>
      <c r="AP66">
        <f>matriceresult_25[[#This Row],[IGSR/1000 Genomes]]/matriceresult_25[[#This Row],[TOTAL]]</f>
        <v>0</v>
      </c>
      <c r="AQ66">
        <f>matriceresult_25[[#This Row],[InterPro]]/matriceresult_25[[#This Row],[TOTAL]]</f>
        <v>0</v>
      </c>
      <c r="AR66">
        <f>matriceresult_25[[#This Row],[OMIM]]/matriceresult_25[[#This Row],[TOTAL]]</f>
        <v>0</v>
      </c>
      <c r="AS66">
        <f>matriceresult_25[[#This Row],[PDBe]]/matriceresult_25[[#This Row],[TOTAL]]</f>
        <v>1</v>
      </c>
      <c r="AT66">
        <f>matriceresult_25[[#This Row],[Pfam]]/matriceresult_25[[#This Row],[TOTAL]]</f>
        <v>0</v>
      </c>
      <c r="AU66">
        <f>matriceresult_25[[#This Row],[PRIDE]]/matriceresult_25[[#This Row],[TOTAL]]</f>
        <v>0</v>
      </c>
      <c r="AV66">
        <f>matriceresult_25[[#This Row],[RefSeq]]/matriceresult_25[[#This Row],[TOTAL]]</f>
        <v>0</v>
      </c>
      <c r="AW66">
        <f>matriceresult_25[[#This Row],[RefSNP]]/matriceresult_25[[#This Row],[TOTAL]]</f>
        <v>0</v>
      </c>
      <c r="AX66">
        <f>matriceresult_25[[#This Row],[RRID]]/matriceresult_25[[#This Row],[TOTAL]]</f>
        <v>0</v>
      </c>
      <c r="AY66">
        <f>matriceresult_25[[#This Row],[UniProt]]/matriceresult_25[[#This Row],[TOTAL]]</f>
        <v>0</v>
      </c>
      <c r="AZ66" s="8">
        <f>SUM(matriceresult_258[[#This Row],[ArrayExpress]:[UniProt]])</f>
        <v>1</v>
      </c>
    </row>
    <row r="67" spans="1:52" x14ac:dyDescent="0.25">
      <c r="A67" s="4" t="s">
        <v>1093</v>
      </c>
      <c r="B67" s="6" t="s">
        <v>12</v>
      </c>
      <c r="D67" s="1" t="s">
        <v>848</v>
      </c>
      <c r="E67">
        <v>0</v>
      </c>
      <c r="F67">
        <v>0</v>
      </c>
      <c r="G67">
        <v>0</v>
      </c>
      <c r="H67">
        <v>1</v>
      </c>
      <c r="I67">
        <v>0</v>
      </c>
      <c r="J67">
        <v>0</v>
      </c>
      <c r="K67">
        <v>0</v>
      </c>
      <c r="L67">
        <v>0</v>
      </c>
      <c r="M67">
        <v>0</v>
      </c>
      <c r="N67">
        <v>0</v>
      </c>
      <c r="O67">
        <v>0</v>
      </c>
      <c r="P67">
        <v>0</v>
      </c>
      <c r="Q67">
        <v>0</v>
      </c>
      <c r="R67">
        <v>0</v>
      </c>
      <c r="S67">
        <v>0</v>
      </c>
      <c r="T67">
        <v>9</v>
      </c>
      <c r="U67">
        <v>0</v>
      </c>
      <c r="V67">
        <v>0</v>
      </c>
      <c r="W67">
        <v>0</v>
      </c>
      <c r="X67">
        <v>0</v>
      </c>
      <c r="Y67">
        <v>0</v>
      </c>
      <c r="Z67">
        <v>0</v>
      </c>
      <c r="AA67" s="8">
        <f>SUM(matriceresult_25[[#This Row],[ArrayExpress]:[UniProt]])</f>
        <v>10</v>
      </c>
      <c r="AC67" s="1" t="s">
        <v>848</v>
      </c>
      <c r="AD67">
        <f>matriceresult_25[[#This Row],[ArrayExpress]]/matriceresult_25[[#This Row],[TOTAL]]</f>
        <v>0</v>
      </c>
      <c r="AE67">
        <f>matriceresult_25[[#This Row],[BioProject]]/matriceresult_25[[#This Row],[TOTAL]]</f>
        <v>0</v>
      </c>
      <c r="AF67">
        <f>matriceresult_25[[#This Row],[dbGaP]]/matriceresult_25[[#This Row],[TOTAL]]</f>
        <v>0</v>
      </c>
      <c r="AG67">
        <f>matriceresult_25[[#This Row],[DOI]]/matriceresult_25[[#This Row],[TOTAL]]</f>
        <v>0.1</v>
      </c>
      <c r="AH67">
        <f>matriceresult_25[[#This Row],[EMDB]]/matriceresult_25[[#This Row],[TOTAL]]</f>
        <v>0</v>
      </c>
      <c r="AI67">
        <f>matriceresult_25[[#This Row],[ENA]]/matriceresult_25[[#This Row],[TOTAL]]</f>
        <v>0</v>
      </c>
      <c r="AJ67">
        <f>matriceresult_25[[#This Row],[Ensembl]]/matriceresult_25[[#This Row],[TOTAL]]</f>
        <v>0</v>
      </c>
      <c r="AK67">
        <f>matriceresult_25[[#This Row],[EUDRACT]]/matriceresult_25[[#This Row],[TOTAL]]</f>
        <v>0</v>
      </c>
      <c r="AL67">
        <f>matriceresult_25[[#This Row],[GCA]]/matriceresult_25[[#This Row],[TOTAL]]</f>
        <v>0</v>
      </c>
      <c r="AM67">
        <f>matriceresult_25[[#This Row],[Gene Ontology (GO)]]/matriceresult_25[[#This Row],[TOTAL]]</f>
        <v>0</v>
      </c>
      <c r="AN67">
        <f>matriceresult_25[[#This Row],[GEO]]/matriceresult_25[[#This Row],[TOTAL]]</f>
        <v>0</v>
      </c>
      <c r="AO67">
        <f>matriceresult_25[[#This Row],[HPA]]/matriceresult_25[[#This Row],[TOTAL]]</f>
        <v>0</v>
      </c>
      <c r="AP67">
        <f>matriceresult_25[[#This Row],[IGSR/1000 Genomes]]/matriceresult_25[[#This Row],[TOTAL]]</f>
        <v>0</v>
      </c>
      <c r="AQ67">
        <f>matriceresult_25[[#This Row],[InterPro]]/matriceresult_25[[#This Row],[TOTAL]]</f>
        <v>0</v>
      </c>
      <c r="AR67">
        <f>matriceresult_25[[#This Row],[OMIM]]/matriceresult_25[[#This Row],[TOTAL]]</f>
        <v>0</v>
      </c>
      <c r="AS67">
        <f>matriceresult_25[[#This Row],[PDBe]]/matriceresult_25[[#This Row],[TOTAL]]</f>
        <v>0.9</v>
      </c>
      <c r="AT67">
        <f>matriceresult_25[[#This Row],[Pfam]]/matriceresult_25[[#This Row],[TOTAL]]</f>
        <v>0</v>
      </c>
      <c r="AU67">
        <f>matriceresult_25[[#This Row],[PRIDE]]/matriceresult_25[[#This Row],[TOTAL]]</f>
        <v>0</v>
      </c>
      <c r="AV67">
        <f>matriceresult_25[[#This Row],[RefSeq]]/matriceresult_25[[#This Row],[TOTAL]]</f>
        <v>0</v>
      </c>
      <c r="AW67">
        <f>matriceresult_25[[#This Row],[RefSNP]]/matriceresult_25[[#This Row],[TOTAL]]</f>
        <v>0</v>
      </c>
      <c r="AX67">
        <f>matriceresult_25[[#This Row],[RRID]]/matriceresult_25[[#This Row],[TOTAL]]</f>
        <v>0</v>
      </c>
      <c r="AY67">
        <f>matriceresult_25[[#This Row],[UniProt]]/matriceresult_25[[#This Row],[TOTAL]]</f>
        <v>0</v>
      </c>
      <c r="AZ67" s="8">
        <f>SUM(matriceresult_258[[#This Row],[ArrayExpress]:[UniProt]])</f>
        <v>1</v>
      </c>
    </row>
    <row r="68" spans="1:52" x14ac:dyDescent="0.25">
      <c r="A68" s="3" t="s">
        <v>1093</v>
      </c>
      <c r="B68" s="13" t="s">
        <v>12</v>
      </c>
      <c r="D68" s="1" t="s">
        <v>2328</v>
      </c>
      <c r="E68">
        <v>0</v>
      </c>
      <c r="F68">
        <v>0</v>
      </c>
      <c r="G68">
        <v>0</v>
      </c>
      <c r="H68">
        <v>0</v>
      </c>
      <c r="I68">
        <v>0</v>
      </c>
      <c r="J68">
        <v>2</v>
      </c>
      <c r="K68">
        <v>0</v>
      </c>
      <c r="L68">
        <v>0</v>
      </c>
      <c r="M68">
        <v>0</v>
      </c>
      <c r="N68">
        <v>0</v>
      </c>
      <c r="O68">
        <v>0</v>
      </c>
      <c r="P68">
        <v>0</v>
      </c>
      <c r="Q68">
        <v>0</v>
      </c>
      <c r="R68">
        <v>0</v>
      </c>
      <c r="S68">
        <v>0</v>
      </c>
      <c r="T68">
        <v>0</v>
      </c>
      <c r="U68">
        <v>0</v>
      </c>
      <c r="V68">
        <v>0</v>
      </c>
      <c r="W68">
        <v>0</v>
      </c>
      <c r="X68">
        <v>0</v>
      </c>
      <c r="Y68">
        <v>0</v>
      </c>
      <c r="Z68">
        <v>0</v>
      </c>
      <c r="AA68" s="8">
        <f>SUM(matriceresult_25[[#This Row],[ArrayExpress]:[UniProt]])</f>
        <v>2</v>
      </c>
      <c r="AC68" s="1" t="s">
        <v>2328</v>
      </c>
      <c r="AD68">
        <f>matriceresult_25[[#This Row],[ArrayExpress]]/matriceresult_25[[#This Row],[TOTAL]]</f>
        <v>0</v>
      </c>
      <c r="AE68">
        <f>matriceresult_25[[#This Row],[BioProject]]/matriceresult_25[[#This Row],[TOTAL]]</f>
        <v>0</v>
      </c>
      <c r="AF68">
        <f>matriceresult_25[[#This Row],[dbGaP]]/matriceresult_25[[#This Row],[TOTAL]]</f>
        <v>0</v>
      </c>
      <c r="AG68">
        <f>matriceresult_25[[#This Row],[DOI]]/matriceresult_25[[#This Row],[TOTAL]]</f>
        <v>0</v>
      </c>
      <c r="AH68">
        <f>matriceresult_25[[#This Row],[EMDB]]/matriceresult_25[[#This Row],[TOTAL]]</f>
        <v>0</v>
      </c>
      <c r="AI68">
        <f>matriceresult_25[[#This Row],[ENA]]/matriceresult_25[[#This Row],[TOTAL]]</f>
        <v>1</v>
      </c>
      <c r="AJ68">
        <f>matriceresult_25[[#This Row],[Ensembl]]/matriceresult_25[[#This Row],[TOTAL]]</f>
        <v>0</v>
      </c>
      <c r="AK68">
        <f>matriceresult_25[[#This Row],[EUDRACT]]/matriceresult_25[[#This Row],[TOTAL]]</f>
        <v>0</v>
      </c>
      <c r="AL68">
        <f>matriceresult_25[[#This Row],[GCA]]/matriceresult_25[[#This Row],[TOTAL]]</f>
        <v>0</v>
      </c>
      <c r="AM68">
        <f>matriceresult_25[[#This Row],[Gene Ontology (GO)]]/matriceresult_25[[#This Row],[TOTAL]]</f>
        <v>0</v>
      </c>
      <c r="AN68">
        <f>matriceresult_25[[#This Row],[GEO]]/matriceresult_25[[#This Row],[TOTAL]]</f>
        <v>0</v>
      </c>
      <c r="AO68">
        <f>matriceresult_25[[#This Row],[HPA]]/matriceresult_25[[#This Row],[TOTAL]]</f>
        <v>0</v>
      </c>
      <c r="AP68">
        <f>matriceresult_25[[#This Row],[IGSR/1000 Genomes]]/matriceresult_25[[#This Row],[TOTAL]]</f>
        <v>0</v>
      </c>
      <c r="AQ68">
        <f>matriceresult_25[[#This Row],[InterPro]]/matriceresult_25[[#This Row],[TOTAL]]</f>
        <v>0</v>
      </c>
      <c r="AR68">
        <f>matriceresult_25[[#This Row],[OMIM]]/matriceresult_25[[#This Row],[TOTAL]]</f>
        <v>0</v>
      </c>
      <c r="AS68">
        <f>matriceresult_25[[#This Row],[PDBe]]/matriceresult_25[[#This Row],[TOTAL]]</f>
        <v>0</v>
      </c>
      <c r="AT68">
        <f>matriceresult_25[[#This Row],[Pfam]]/matriceresult_25[[#This Row],[TOTAL]]</f>
        <v>0</v>
      </c>
      <c r="AU68">
        <f>matriceresult_25[[#This Row],[PRIDE]]/matriceresult_25[[#This Row],[TOTAL]]</f>
        <v>0</v>
      </c>
      <c r="AV68">
        <f>matriceresult_25[[#This Row],[RefSeq]]/matriceresult_25[[#This Row],[TOTAL]]</f>
        <v>0</v>
      </c>
      <c r="AW68">
        <f>matriceresult_25[[#This Row],[RefSNP]]/matriceresult_25[[#This Row],[TOTAL]]</f>
        <v>0</v>
      </c>
      <c r="AX68">
        <f>matriceresult_25[[#This Row],[RRID]]/matriceresult_25[[#This Row],[TOTAL]]</f>
        <v>0</v>
      </c>
      <c r="AY68">
        <f>matriceresult_25[[#This Row],[UniProt]]/matriceresult_25[[#This Row],[TOTAL]]</f>
        <v>0</v>
      </c>
      <c r="AZ68" s="8">
        <f>SUM(matriceresult_258[[#This Row],[ArrayExpress]:[UniProt]])</f>
        <v>1</v>
      </c>
    </row>
    <row r="69" spans="1:52" x14ac:dyDescent="0.25">
      <c r="A69" s="4" t="s">
        <v>1093</v>
      </c>
      <c r="B69" s="6" t="s">
        <v>12</v>
      </c>
      <c r="D69" s="1" t="s">
        <v>1371</v>
      </c>
      <c r="E69">
        <v>0</v>
      </c>
      <c r="F69">
        <v>0</v>
      </c>
      <c r="G69">
        <v>0</v>
      </c>
      <c r="H69">
        <v>0</v>
      </c>
      <c r="I69">
        <v>0</v>
      </c>
      <c r="J69">
        <v>0</v>
      </c>
      <c r="K69">
        <v>0</v>
      </c>
      <c r="L69">
        <v>0</v>
      </c>
      <c r="M69">
        <v>0</v>
      </c>
      <c r="N69">
        <v>0</v>
      </c>
      <c r="O69">
        <v>0</v>
      </c>
      <c r="P69">
        <v>0</v>
      </c>
      <c r="Q69">
        <v>0</v>
      </c>
      <c r="R69">
        <v>0</v>
      </c>
      <c r="S69">
        <v>0</v>
      </c>
      <c r="T69">
        <v>0</v>
      </c>
      <c r="U69">
        <v>0</v>
      </c>
      <c r="V69">
        <v>0</v>
      </c>
      <c r="W69">
        <v>0</v>
      </c>
      <c r="X69">
        <v>1</v>
      </c>
      <c r="Y69">
        <v>0</v>
      </c>
      <c r="Z69">
        <v>0</v>
      </c>
      <c r="AA69" s="8">
        <f>SUM(matriceresult_25[[#This Row],[ArrayExpress]:[UniProt]])</f>
        <v>1</v>
      </c>
      <c r="AC69" s="1" t="s">
        <v>1371</v>
      </c>
      <c r="AD69">
        <f>matriceresult_25[[#This Row],[ArrayExpress]]/matriceresult_25[[#This Row],[TOTAL]]</f>
        <v>0</v>
      </c>
      <c r="AE69">
        <f>matriceresult_25[[#This Row],[BioProject]]/matriceresult_25[[#This Row],[TOTAL]]</f>
        <v>0</v>
      </c>
      <c r="AF69">
        <f>matriceresult_25[[#This Row],[dbGaP]]/matriceresult_25[[#This Row],[TOTAL]]</f>
        <v>0</v>
      </c>
      <c r="AG69">
        <f>matriceresult_25[[#This Row],[DOI]]/matriceresult_25[[#This Row],[TOTAL]]</f>
        <v>0</v>
      </c>
      <c r="AH69">
        <f>matriceresult_25[[#This Row],[EMDB]]/matriceresult_25[[#This Row],[TOTAL]]</f>
        <v>0</v>
      </c>
      <c r="AI69">
        <f>matriceresult_25[[#This Row],[ENA]]/matriceresult_25[[#This Row],[TOTAL]]</f>
        <v>0</v>
      </c>
      <c r="AJ69">
        <f>matriceresult_25[[#This Row],[Ensembl]]/matriceresult_25[[#This Row],[TOTAL]]</f>
        <v>0</v>
      </c>
      <c r="AK69">
        <f>matriceresult_25[[#This Row],[EUDRACT]]/matriceresult_25[[#This Row],[TOTAL]]</f>
        <v>0</v>
      </c>
      <c r="AL69">
        <f>matriceresult_25[[#This Row],[GCA]]/matriceresult_25[[#This Row],[TOTAL]]</f>
        <v>0</v>
      </c>
      <c r="AM69">
        <f>matriceresult_25[[#This Row],[Gene Ontology (GO)]]/matriceresult_25[[#This Row],[TOTAL]]</f>
        <v>0</v>
      </c>
      <c r="AN69">
        <f>matriceresult_25[[#This Row],[GEO]]/matriceresult_25[[#This Row],[TOTAL]]</f>
        <v>0</v>
      </c>
      <c r="AO69">
        <f>matriceresult_25[[#This Row],[HPA]]/matriceresult_25[[#This Row],[TOTAL]]</f>
        <v>0</v>
      </c>
      <c r="AP69">
        <f>matriceresult_25[[#This Row],[IGSR/1000 Genomes]]/matriceresult_25[[#This Row],[TOTAL]]</f>
        <v>0</v>
      </c>
      <c r="AQ69">
        <f>matriceresult_25[[#This Row],[InterPro]]/matriceresult_25[[#This Row],[TOTAL]]</f>
        <v>0</v>
      </c>
      <c r="AR69">
        <f>matriceresult_25[[#This Row],[OMIM]]/matriceresult_25[[#This Row],[TOTAL]]</f>
        <v>0</v>
      </c>
      <c r="AS69">
        <f>matriceresult_25[[#This Row],[PDBe]]/matriceresult_25[[#This Row],[TOTAL]]</f>
        <v>0</v>
      </c>
      <c r="AT69">
        <f>matriceresult_25[[#This Row],[Pfam]]/matriceresult_25[[#This Row],[TOTAL]]</f>
        <v>0</v>
      </c>
      <c r="AU69">
        <f>matriceresult_25[[#This Row],[PRIDE]]/matriceresult_25[[#This Row],[TOTAL]]</f>
        <v>0</v>
      </c>
      <c r="AV69">
        <f>matriceresult_25[[#This Row],[RefSeq]]/matriceresult_25[[#This Row],[TOTAL]]</f>
        <v>0</v>
      </c>
      <c r="AW69">
        <f>matriceresult_25[[#This Row],[RefSNP]]/matriceresult_25[[#This Row],[TOTAL]]</f>
        <v>1</v>
      </c>
      <c r="AX69">
        <f>matriceresult_25[[#This Row],[RRID]]/matriceresult_25[[#This Row],[TOTAL]]</f>
        <v>0</v>
      </c>
      <c r="AY69">
        <f>matriceresult_25[[#This Row],[UniProt]]/matriceresult_25[[#This Row],[TOTAL]]</f>
        <v>0</v>
      </c>
      <c r="AZ69" s="8">
        <f>SUM(matriceresult_258[[#This Row],[ArrayExpress]:[UniProt]])</f>
        <v>1</v>
      </c>
    </row>
    <row r="70" spans="1:52" x14ac:dyDescent="0.25">
      <c r="A70" s="3" t="s">
        <v>1093</v>
      </c>
      <c r="B70" s="13" t="s">
        <v>12</v>
      </c>
      <c r="D70" s="1" t="s">
        <v>615</v>
      </c>
      <c r="E70">
        <v>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s="8">
        <f>SUM(matriceresult_25[[#This Row],[ArrayExpress]:[UniProt]])</f>
        <v>1</v>
      </c>
      <c r="AC70" s="1" t="s">
        <v>615</v>
      </c>
      <c r="AD70">
        <f>matriceresult_25[[#This Row],[ArrayExpress]]/matriceresult_25[[#This Row],[TOTAL]]</f>
        <v>1</v>
      </c>
      <c r="AE70">
        <f>matriceresult_25[[#This Row],[BioProject]]/matriceresult_25[[#This Row],[TOTAL]]</f>
        <v>0</v>
      </c>
      <c r="AF70">
        <f>matriceresult_25[[#This Row],[dbGaP]]/matriceresult_25[[#This Row],[TOTAL]]</f>
        <v>0</v>
      </c>
      <c r="AG70">
        <f>matriceresult_25[[#This Row],[DOI]]/matriceresult_25[[#This Row],[TOTAL]]</f>
        <v>0</v>
      </c>
      <c r="AH70">
        <f>matriceresult_25[[#This Row],[EMDB]]/matriceresult_25[[#This Row],[TOTAL]]</f>
        <v>0</v>
      </c>
      <c r="AI70">
        <f>matriceresult_25[[#This Row],[ENA]]/matriceresult_25[[#This Row],[TOTAL]]</f>
        <v>0</v>
      </c>
      <c r="AJ70">
        <f>matriceresult_25[[#This Row],[Ensembl]]/matriceresult_25[[#This Row],[TOTAL]]</f>
        <v>0</v>
      </c>
      <c r="AK70">
        <f>matriceresult_25[[#This Row],[EUDRACT]]/matriceresult_25[[#This Row],[TOTAL]]</f>
        <v>0</v>
      </c>
      <c r="AL70">
        <f>matriceresult_25[[#This Row],[GCA]]/matriceresult_25[[#This Row],[TOTAL]]</f>
        <v>0</v>
      </c>
      <c r="AM70">
        <f>matriceresult_25[[#This Row],[Gene Ontology (GO)]]/matriceresult_25[[#This Row],[TOTAL]]</f>
        <v>0</v>
      </c>
      <c r="AN70">
        <f>matriceresult_25[[#This Row],[GEO]]/matriceresult_25[[#This Row],[TOTAL]]</f>
        <v>0</v>
      </c>
      <c r="AO70">
        <f>matriceresult_25[[#This Row],[HPA]]/matriceresult_25[[#This Row],[TOTAL]]</f>
        <v>0</v>
      </c>
      <c r="AP70">
        <f>matriceresult_25[[#This Row],[IGSR/1000 Genomes]]/matriceresult_25[[#This Row],[TOTAL]]</f>
        <v>0</v>
      </c>
      <c r="AQ70">
        <f>matriceresult_25[[#This Row],[InterPro]]/matriceresult_25[[#This Row],[TOTAL]]</f>
        <v>0</v>
      </c>
      <c r="AR70">
        <f>matriceresult_25[[#This Row],[OMIM]]/matriceresult_25[[#This Row],[TOTAL]]</f>
        <v>0</v>
      </c>
      <c r="AS70">
        <f>matriceresult_25[[#This Row],[PDBe]]/matriceresult_25[[#This Row],[TOTAL]]</f>
        <v>0</v>
      </c>
      <c r="AT70">
        <f>matriceresult_25[[#This Row],[Pfam]]/matriceresult_25[[#This Row],[TOTAL]]</f>
        <v>0</v>
      </c>
      <c r="AU70">
        <f>matriceresult_25[[#This Row],[PRIDE]]/matriceresult_25[[#This Row],[TOTAL]]</f>
        <v>0</v>
      </c>
      <c r="AV70">
        <f>matriceresult_25[[#This Row],[RefSeq]]/matriceresult_25[[#This Row],[TOTAL]]</f>
        <v>0</v>
      </c>
      <c r="AW70">
        <f>matriceresult_25[[#This Row],[RefSNP]]/matriceresult_25[[#This Row],[TOTAL]]</f>
        <v>0</v>
      </c>
      <c r="AX70">
        <f>matriceresult_25[[#This Row],[RRID]]/matriceresult_25[[#This Row],[TOTAL]]</f>
        <v>0</v>
      </c>
      <c r="AY70">
        <f>matriceresult_25[[#This Row],[UniProt]]/matriceresult_25[[#This Row],[TOTAL]]</f>
        <v>0</v>
      </c>
      <c r="AZ70" s="8">
        <f>SUM(matriceresult_258[[#This Row],[ArrayExpress]:[UniProt]])</f>
        <v>1</v>
      </c>
    </row>
    <row r="71" spans="1:52" x14ac:dyDescent="0.25">
      <c r="A71" s="4" t="s">
        <v>45</v>
      </c>
      <c r="B71" s="6" t="s">
        <v>12</v>
      </c>
      <c r="D71" s="1" t="s">
        <v>619</v>
      </c>
      <c r="E71">
        <v>0</v>
      </c>
      <c r="F71">
        <v>0</v>
      </c>
      <c r="G71">
        <v>0</v>
      </c>
      <c r="H71">
        <v>0</v>
      </c>
      <c r="I71">
        <v>0</v>
      </c>
      <c r="J71">
        <v>1</v>
      </c>
      <c r="K71">
        <v>0</v>
      </c>
      <c r="L71">
        <v>0</v>
      </c>
      <c r="M71">
        <v>0</v>
      </c>
      <c r="N71">
        <v>0</v>
      </c>
      <c r="O71">
        <v>0</v>
      </c>
      <c r="P71">
        <v>0</v>
      </c>
      <c r="Q71">
        <v>0</v>
      </c>
      <c r="R71">
        <v>0</v>
      </c>
      <c r="S71">
        <v>0</v>
      </c>
      <c r="T71">
        <v>0</v>
      </c>
      <c r="U71">
        <v>0</v>
      </c>
      <c r="V71">
        <v>0</v>
      </c>
      <c r="W71">
        <v>0</v>
      </c>
      <c r="X71">
        <v>0</v>
      </c>
      <c r="Y71">
        <v>0</v>
      </c>
      <c r="Z71">
        <v>0</v>
      </c>
      <c r="AA71" s="8">
        <f>SUM(matriceresult_25[[#This Row],[ArrayExpress]:[UniProt]])</f>
        <v>1</v>
      </c>
      <c r="AC71" s="1" t="s">
        <v>619</v>
      </c>
      <c r="AD71">
        <f>matriceresult_25[[#This Row],[ArrayExpress]]/matriceresult_25[[#This Row],[TOTAL]]</f>
        <v>0</v>
      </c>
      <c r="AE71">
        <f>matriceresult_25[[#This Row],[BioProject]]/matriceresult_25[[#This Row],[TOTAL]]</f>
        <v>0</v>
      </c>
      <c r="AF71">
        <f>matriceresult_25[[#This Row],[dbGaP]]/matriceresult_25[[#This Row],[TOTAL]]</f>
        <v>0</v>
      </c>
      <c r="AG71">
        <f>matriceresult_25[[#This Row],[DOI]]/matriceresult_25[[#This Row],[TOTAL]]</f>
        <v>0</v>
      </c>
      <c r="AH71">
        <f>matriceresult_25[[#This Row],[EMDB]]/matriceresult_25[[#This Row],[TOTAL]]</f>
        <v>0</v>
      </c>
      <c r="AI71">
        <f>matriceresult_25[[#This Row],[ENA]]/matriceresult_25[[#This Row],[TOTAL]]</f>
        <v>1</v>
      </c>
      <c r="AJ71">
        <f>matriceresult_25[[#This Row],[Ensembl]]/matriceresult_25[[#This Row],[TOTAL]]</f>
        <v>0</v>
      </c>
      <c r="AK71">
        <f>matriceresult_25[[#This Row],[EUDRACT]]/matriceresult_25[[#This Row],[TOTAL]]</f>
        <v>0</v>
      </c>
      <c r="AL71">
        <f>matriceresult_25[[#This Row],[GCA]]/matriceresult_25[[#This Row],[TOTAL]]</f>
        <v>0</v>
      </c>
      <c r="AM71">
        <f>matriceresult_25[[#This Row],[Gene Ontology (GO)]]/matriceresult_25[[#This Row],[TOTAL]]</f>
        <v>0</v>
      </c>
      <c r="AN71">
        <f>matriceresult_25[[#This Row],[GEO]]/matriceresult_25[[#This Row],[TOTAL]]</f>
        <v>0</v>
      </c>
      <c r="AO71">
        <f>matriceresult_25[[#This Row],[HPA]]/matriceresult_25[[#This Row],[TOTAL]]</f>
        <v>0</v>
      </c>
      <c r="AP71">
        <f>matriceresult_25[[#This Row],[IGSR/1000 Genomes]]/matriceresult_25[[#This Row],[TOTAL]]</f>
        <v>0</v>
      </c>
      <c r="AQ71">
        <f>matriceresult_25[[#This Row],[InterPro]]/matriceresult_25[[#This Row],[TOTAL]]</f>
        <v>0</v>
      </c>
      <c r="AR71">
        <f>matriceresult_25[[#This Row],[OMIM]]/matriceresult_25[[#This Row],[TOTAL]]</f>
        <v>0</v>
      </c>
      <c r="AS71">
        <f>matriceresult_25[[#This Row],[PDBe]]/matriceresult_25[[#This Row],[TOTAL]]</f>
        <v>0</v>
      </c>
      <c r="AT71">
        <f>matriceresult_25[[#This Row],[Pfam]]/matriceresult_25[[#This Row],[TOTAL]]</f>
        <v>0</v>
      </c>
      <c r="AU71">
        <f>matriceresult_25[[#This Row],[PRIDE]]/matriceresult_25[[#This Row],[TOTAL]]</f>
        <v>0</v>
      </c>
      <c r="AV71">
        <f>matriceresult_25[[#This Row],[RefSeq]]/matriceresult_25[[#This Row],[TOTAL]]</f>
        <v>0</v>
      </c>
      <c r="AW71">
        <f>matriceresult_25[[#This Row],[RefSNP]]/matriceresult_25[[#This Row],[TOTAL]]</f>
        <v>0</v>
      </c>
      <c r="AX71">
        <f>matriceresult_25[[#This Row],[RRID]]/matriceresult_25[[#This Row],[TOTAL]]</f>
        <v>0</v>
      </c>
      <c r="AY71">
        <f>matriceresult_25[[#This Row],[UniProt]]/matriceresult_25[[#This Row],[TOTAL]]</f>
        <v>0</v>
      </c>
      <c r="AZ71" s="8">
        <f>SUM(matriceresult_258[[#This Row],[ArrayExpress]:[UniProt]])</f>
        <v>1</v>
      </c>
    </row>
    <row r="72" spans="1:52" x14ac:dyDescent="0.25">
      <c r="A72" s="3" t="s">
        <v>45</v>
      </c>
      <c r="B72" s="13" t="s">
        <v>12</v>
      </c>
      <c r="D72" s="1" t="s">
        <v>444</v>
      </c>
      <c r="E72">
        <v>0</v>
      </c>
      <c r="F72">
        <v>0</v>
      </c>
      <c r="G72">
        <v>0</v>
      </c>
      <c r="H72">
        <v>0</v>
      </c>
      <c r="I72">
        <v>0</v>
      </c>
      <c r="J72">
        <v>0</v>
      </c>
      <c r="K72">
        <v>0</v>
      </c>
      <c r="L72">
        <v>0</v>
      </c>
      <c r="M72">
        <v>0</v>
      </c>
      <c r="N72">
        <v>0</v>
      </c>
      <c r="O72">
        <v>0</v>
      </c>
      <c r="P72">
        <v>0</v>
      </c>
      <c r="Q72">
        <v>0</v>
      </c>
      <c r="R72">
        <v>0</v>
      </c>
      <c r="S72">
        <v>2</v>
      </c>
      <c r="T72">
        <v>0</v>
      </c>
      <c r="U72">
        <v>0</v>
      </c>
      <c r="V72">
        <v>0</v>
      </c>
      <c r="W72">
        <v>0</v>
      </c>
      <c r="X72">
        <v>0</v>
      </c>
      <c r="Y72">
        <v>0</v>
      </c>
      <c r="Z72">
        <v>0</v>
      </c>
      <c r="AA72" s="8">
        <f>SUM(matriceresult_25[[#This Row],[ArrayExpress]:[UniProt]])</f>
        <v>2</v>
      </c>
      <c r="AC72" s="1" t="s">
        <v>444</v>
      </c>
      <c r="AD72">
        <f>matriceresult_25[[#This Row],[ArrayExpress]]/matriceresult_25[[#This Row],[TOTAL]]</f>
        <v>0</v>
      </c>
      <c r="AE72">
        <f>matriceresult_25[[#This Row],[BioProject]]/matriceresult_25[[#This Row],[TOTAL]]</f>
        <v>0</v>
      </c>
      <c r="AF72">
        <f>matriceresult_25[[#This Row],[dbGaP]]/matriceresult_25[[#This Row],[TOTAL]]</f>
        <v>0</v>
      </c>
      <c r="AG72">
        <f>matriceresult_25[[#This Row],[DOI]]/matriceresult_25[[#This Row],[TOTAL]]</f>
        <v>0</v>
      </c>
      <c r="AH72">
        <f>matriceresult_25[[#This Row],[EMDB]]/matriceresult_25[[#This Row],[TOTAL]]</f>
        <v>0</v>
      </c>
      <c r="AI72">
        <f>matriceresult_25[[#This Row],[ENA]]/matriceresult_25[[#This Row],[TOTAL]]</f>
        <v>0</v>
      </c>
      <c r="AJ72">
        <f>matriceresult_25[[#This Row],[Ensembl]]/matriceresult_25[[#This Row],[TOTAL]]</f>
        <v>0</v>
      </c>
      <c r="AK72">
        <f>matriceresult_25[[#This Row],[EUDRACT]]/matriceresult_25[[#This Row],[TOTAL]]</f>
        <v>0</v>
      </c>
      <c r="AL72">
        <f>matriceresult_25[[#This Row],[GCA]]/matriceresult_25[[#This Row],[TOTAL]]</f>
        <v>0</v>
      </c>
      <c r="AM72">
        <f>matriceresult_25[[#This Row],[Gene Ontology (GO)]]/matriceresult_25[[#This Row],[TOTAL]]</f>
        <v>0</v>
      </c>
      <c r="AN72">
        <f>matriceresult_25[[#This Row],[GEO]]/matriceresult_25[[#This Row],[TOTAL]]</f>
        <v>0</v>
      </c>
      <c r="AO72">
        <f>matriceresult_25[[#This Row],[HPA]]/matriceresult_25[[#This Row],[TOTAL]]</f>
        <v>0</v>
      </c>
      <c r="AP72">
        <f>matriceresult_25[[#This Row],[IGSR/1000 Genomes]]/matriceresult_25[[#This Row],[TOTAL]]</f>
        <v>0</v>
      </c>
      <c r="AQ72">
        <f>matriceresult_25[[#This Row],[InterPro]]/matriceresult_25[[#This Row],[TOTAL]]</f>
        <v>0</v>
      </c>
      <c r="AR72">
        <f>matriceresult_25[[#This Row],[OMIM]]/matriceresult_25[[#This Row],[TOTAL]]</f>
        <v>1</v>
      </c>
      <c r="AS72">
        <f>matriceresult_25[[#This Row],[PDBe]]/matriceresult_25[[#This Row],[TOTAL]]</f>
        <v>0</v>
      </c>
      <c r="AT72">
        <f>matriceresult_25[[#This Row],[Pfam]]/matriceresult_25[[#This Row],[TOTAL]]</f>
        <v>0</v>
      </c>
      <c r="AU72">
        <f>matriceresult_25[[#This Row],[PRIDE]]/matriceresult_25[[#This Row],[TOTAL]]</f>
        <v>0</v>
      </c>
      <c r="AV72">
        <f>matriceresult_25[[#This Row],[RefSeq]]/matriceresult_25[[#This Row],[TOTAL]]</f>
        <v>0</v>
      </c>
      <c r="AW72">
        <f>matriceresult_25[[#This Row],[RefSNP]]/matriceresult_25[[#This Row],[TOTAL]]</f>
        <v>0</v>
      </c>
      <c r="AX72">
        <f>matriceresult_25[[#This Row],[RRID]]/matriceresult_25[[#This Row],[TOTAL]]</f>
        <v>0</v>
      </c>
      <c r="AY72">
        <f>matriceresult_25[[#This Row],[UniProt]]/matriceresult_25[[#This Row],[TOTAL]]</f>
        <v>0</v>
      </c>
      <c r="AZ72" s="8">
        <f>SUM(matriceresult_258[[#This Row],[ArrayExpress]:[UniProt]])</f>
        <v>1</v>
      </c>
    </row>
    <row r="73" spans="1:52" x14ac:dyDescent="0.25">
      <c r="A73" s="4" t="s">
        <v>45</v>
      </c>
      <c r="B73" s="6" t="s">
        <v>12</v>
      </c>
      <c r="D73" s="1" t="s">
        <v>1376</v>
      </c>
      <c r="E73">
        <v>0</v>
      </c>
      <c r="F73">
        <v>0</v>
      </c>
      <c r="G73">
        <v>0</v>
      </c>
      <c r="H73">
        <v>0</v>
      </c>
      <c r="I73">
        <v>0</v>
      </c>
      <c r="J73">
        <v>0</v>
      </c>
      <c r="K73">
        <v>0</v>
      </c>
      <c r="L73">
        <v>0</v>
      </c>
      <c r="M73">
        <v>0</v>
      </c>
      <c r="N73">
        <v>0</v>
      </c>
      <c r="O73">
        <v>0</v>
      </c>
      <c r="P73">
        <v>0</v>
      </c>
      <c r="Q73">
        <v>0</v>
      </c>
      <c r="R73">
        <v>0</v>
      </c>
      <c r="S73">
        <v>0</v>
      </c>
      <c r="T73">
        <v>0</v>
      </c>
      <c r="U73">
        <v>0</v>
      </c>
      <c r="V73">
        <v>0</v>
      </c>
      <c r="W73">
        <v>1</v>
      </c>
      <c r="X73">
        <v>0</v>
      </c>
      <c r="Y73">
        <v>0</v>
      </c>
      <c r="Z73">
        <v>0</v>
      </c>
      <c r="AA73" s="8">
        <f>SUM(matriceresult_25[[#This Row],[ArrayExpress]:[UniProt]])</f>
        <v>1</v>
      </c>
      <c r="AC73" s="1" t="s">
        <v>1376</v>
      </c>
      <c r="AD73">
        <f>matriceresult_25[[#This Row],[ArrayExpress]]/matriceresult_25[[#This Row],[TOTAL]]</f>
        <v>0</v>
      </c>
      <c r="AE73">
        <f>matriceresult_25[[#This Row],[BioProject]]/matriceresult_25[[#This Row],[TOTAL]]</f>
        <v>0</v>
      </c>
      <c r="AF73">
        <f>matriceresult_25[[#This Row],[dbGaP]]/matriceresult_25[[#This Row],[TOTAL]]</f>
        <v>0</v>
      </c>
      <c r="AG73">
        <f>matriceresult_25[[#This Row],[DOI]]/matriceresult_25[[#This Row],[TOTAL]]</f>
        <v>0</v>
      </c>
      <c r="AH73">
        <f>matriceresult_25[[#This Row],[EMDB]]/matriceresult_25[[#This Row],[TOTAL]]</f>
        <v>0</v>
      </c>
      <c r="AI73">
        <f>matriceresult_25[[#This Row],[ENA]]/matriceresult_25[[#This Row],[TOTAL]]</f>
        <v>0</v>
      </c>
      <c r="AJ73">
        <f>matriceresult_25[[#This Row],[Ensembl]]/matriceresult_25[[#This Row],[TOTAL]]</f>
        <v>0</v>
      </c>
      <c r="AK73">
        <f>matriceresult_25[[#This Row],[EUDRACT]]/matriceresult_25[[#This Row],[TOTAL]]</f>
        <v>0</v>
      </c>
      <c r="AL73">
        <f>matriceresult_25[[#This Row],[GCA]]/matriceresult_25[[#This Row],[TOTAL]]</f>
        <v>0</v>
      </c>
      <c r="AM73">
        <f>matriceresult_25[[#This Row],[Gene Ontology (GO)]]/matriceresult_25[[#This Row],[TOTAL]]</f>
        <v>0</v>
      </c>
      <c r="AN73">
        <f>matriceresult_25[[#This Row],[GEO]]/matriceresult_25[[#This Row],[TOTAL]]</f>
        <v>0</v>
      </c>
      <c r="AO73">
        <f>matriceresult_25[[#This Row],[HPA]]/matriceresult_25[[#This Row],[TOTAL]]</f>
        <v>0</v>
      </c>
      <c r="AP73">
        <f>matriceresult_25[[#This Row],[IGSR/1000 Genomes]]/matriceresult_25[[#This Row],[TOTAL]]</f>
        <v>0</v>
      </c>
      <c r="AQ73">
        <f>matriceresult_25[[#This Row],[InterPro]]/matriceresult_25[[#This Row],[TOTAL]]</f>
        <v>0</v>
      </c>
      <c r="AR73">
        <f>matriceresult_25[[#This Row],[OMIM]]/matriceresult_25[[#This Row],[TOTAL]]</f>
        <v>0</v>
      </c>
      <c r="AS73">
        <f>matriceresult_25[[#This Row],[PDBe]]/matriceresult_25[[#This Row],[TOTAL]]</f>
        <v>0</v>
      </c>
      <c r="AT73">
        <f>matriceresult_25[[#This Row],[Pfam]]/matriceresult_25[[#This Row],[TOTAL]]</f>
        <v>0</v>
      </c>
      <c r="AU73">
        <f>matriceresult_25[[#This Row],[PRIDE]]/matriceresult_25[[#This Row],[TOTAL]]</f>
        <v>0</v>
      </c>
      <c r="AV73">
        <f>matriceresult_25[[#This Row],[RefSeq]]/matriceresult_25[[#This Row],[TOTAL]]</f>
        <v>1</v>
      </c>
      <c r="AW73">
        <f>matriceresult_25[[#This Row],[RefSNP]]/matriceresult_25[[#This Row],[TOTAL]]</f>
        <v>0</v>
      </c>
      <c r="AX73">
        <f>matriceresult_25[[#This Row],[RRID]]/matriceresult_25[[#This Row],[TOTAL]]</f>
        <v>0</v>
      </c>
      <c r="AY73">
        <f>matriceresult_25[[#This Row],[UniProt]]/matriceresult_25[[#This Row],[TOTAL]]</f>
        <v>0</v>
      </c>
      <c r="AZ73" s="8">
        <f>SUM(matriceresult_258[[#This Row],[ArrayExpress]:[UniProt]])</f>
        <v>1</v>
      </c>
    </row>
    <row r="74" spans="1:52" x14ac:dyDescent="0.25">
      <c r="A74" s="3" t="s">
        <v>45</v>
      </c>
      <c r="B74" s="13" t="s">
        <v>12</v>
      </c>
      <c r="D74" s="1" t="s">
        <v>1382</v>
      </c>
      <c r="E74">
        <v>0</v>
      </c>
      <c r="F74">
        <v>0</v>
      </c>
      <c r="G74">
        <v>0</v>
      </c>
      <c r="H74">
        <v>0</v>
      </c>
      <c r="I74">
        <v>0</v>
      </c>
      <c r="J74">
        <v>0</v>
      </c>
      <c r="K74">
        <v>0</v>
      </c>
      <c r="L74">
        <v>0</v>
      </c>
      <c r="M74">
        <v>0</v>
      </c>
      <c r="N74">
        <v>0</v>
      </c>
      <c r="O74">
        <v>0</v>
      </c>
      <c r="P74">
        <v>0</v>
      </c>
      <c r="Q74">
        <v>0</v>
      </c>
      <c r="R74">
        <v>0</v>
      </c>
      <c r="S74">
        <v>0</v>
      </c>
      <c r="T74">
        <v>27</v>
      </c>
      <c r="U74">
        <v>0</v>
      </c>
      <c r="V74">
        <v>0</v>
      </c>
      <c r="W74">
        <v>0</v>
      </c>
      <c r="X74">
        <v>0</v>
      </c>
      <c r="Y74">
        <v>0</v>
      </c>
      <c r="Z74">
        <v>0</v>
      </c>
      <c r="AA74" s="8">
        <f>SUM(matriceresult_25[[#This Row],[ArrayExpress]:[UniProt]])</f>
        <v>27</v>
      </c>
      <c r="AC74" s="1" t="s">
        <v>1382</v>
      </c>
      <c r="AD74">
        <f>matriceresult_25[[#This Row],[ArrayExpress]]/matriceresult_25[[#This Row],[TOTAL]]</f>
        <v>0</v>
      </c>
      <c r="AE74">
        <f>matriceresult_25[[#This Row],[BioProject]]/matriceresult_25[[#This Row],[TOTAL]]</f>
        <v>0</v>
      </c>
      <c r="AF74">
        <f>matriceresult_25[[#This Row],[dbGaP]]/matriceresult_25[[#This Row],[TOTAL]]</f>
        <v>0</v>
      </c>
      <c r="AG74">
        <f>matriceresult_25[[#This Row],[DOI]]/matriceresult_25[[#This Row],[TOTAL]]</f>
        <v>0</v>
      </c>
      <c r="AH74">
        <f>matriceresult_25[[#This Row],[EMDB]]/matriceresult_25[[#This Row],[TOTAL]]</f>
        <v>0</v>
      </c>
      <c r="AI74">
        <f>matriceresult_25[[#This Row],[ENA]]/matriceresult_25[[#This Row],[TOTAL]]</f>
        <v>0</v>
      </c>
      <c r="AJ74">
        <f>matriceresult_25[[#This Row],[Ensembl]]/matriceresult_25[[#This Row],[TOTAL]]</f>
        <v>0</v>
      </c>
      <c r="AK74">
        <f>matriceresult_25[[#This Row],[EUDRACT]]/matriceresult_25[[#This Row],[TOTAL]]</f>
        <v>0</v>
      </c>
      <c r="AL74">
        <f>matriceresult_25[[#This Row],[GCA]]/matriceresult_25[[#This Row],[TOTAL]]</f>
        <v>0</v>
      </c>
      <c r="AM74">
        <f>matriceresult_25[[#This Row],[Gene Ontology (GO)]]/matriceresult_25[[#This Row],[TOTAL]]</f>
        <v>0</v>
      </c>
      <c r="AN74">
        <f>matriceresult_25[[#This Row],[GEO]]/matriceresult_25[[#This Row],[TOTAL]]</f>
        <v>0</v>
      </c>
      <c r="AO74">
        <f>matriceresult_25[[#This Row],[HPA]]/matriceresult_25[[#This Row],[TOTAL]]</f>
        <v>0</v>
      </c>
      <c r="AP74">
        <f>matriceresult_25[[#This Row],[IGSR/1000 Genomes]]/matriceresult_25[[#This Row],[TOTAL]]</f>
        <v>0</v>
      </c>
      <c r="AQ74">
        <f>matriceresult_25[[#This Row],[InterPro]]/matriceresult_25[[#This Row],[TOTAL]]</f>
        <v>0</v>
      </c>
      <c r="AR74">
        <f>matriceresult_25[[#This Row],[OMIM]]/matriceresult_25[[#This Row],[TOTAL]]</f>
        <v>0</v>
      </c>
      <c r="AS74">
        <f>matriceresult_25[[#This Row],[PDBe]]/matriceresult_25[[#This Row],[TOTAL]]</f>
        <v>1</v>
      </c>
      <c r="AT74">
        <f>matriceresult_25[[#This Row],[Pfam]]/matriceresult_25[[#This Row],[TOTAL]]</f>
        <v>0</v>
      </c>
      <c r="AU74">
        <f>matriceresult_25[[#This Row],[PRIDE]]/matriceresult_25[[#This Row],[TOTAL]]</f>
        <v>0</v>
      </c>
      <c r="AV74">
        <f>matriceresult_25[[#This Row],[RefSeq]]/matriceresult_25[[#This Row],[TOTAL]]</f>
        <v>0</v>
      </c>
      <c r="AW74">
        <f>matriceresult_25[[#This Row],[RefSNP]]/matriceresult_25[[#This Row],[TOTAL]]</f>
        <v>0</v>
      </c>
      <c r="AX74">
        <f>matriceresult_25[[#This Row],[RRID]]/matriceresult_25[[#This Row],[TOTAL]]</f>
        <v>0</v>
      </c>
      <c r="AY74">
        <f>matriceresult_25[[#This Row],[UniProt]]/matriceresult_25[[#This Row],[TOTAL]]</f>
        <v>0</v>
      </c>
      <c r="AZ74" s="8">
        <f>SUM(matriceresult_258[[#This Row],[ArrayExpress]:[UniProt]])</f>
        <v>1</v>
      </c>
    </row>
    <row r="75" spans="1:52" x14ac:dyDescent="0.25">
      <c r="A75" s="4" t="s">
        <v>2086</v>
      </c>
      <c r="B75" s="6" t="s">
        <v>12</v>
      </c>
      <c r="D75" s="1" t="s">
        <v>624</v>
      </c>
      <c r="E75">
        <v>0</v>
      </c>
      <c r="F75">
        <v>0</v>
      </c>
      <c r="G75">
        <v>0</v>
      </c>
      <c r="H75">
        <v>0</v>
      </c>
      <c r="I75">
        <v>0</v>
      </c>
      <c r="J75">
        <v>8</v>
      </c>
      <c r="K75">
        <v>0</v>
      </c>
      <c r="L75">
        <v>0</v>
      </c>
      <c r="M75">
        <v>0</v>
      </c>
      <c r="N75">
        <v>0</v>
      </c>
      <c r="O75">
        <v>0</v>
      </c>
      <c r="P75">
        <v>0</v>
      </c>
      <c r="Q75">
        <v>0</v>
      </c>
      <c r="R75">
        <v>0</v>
      </c>
      <c r="S75">
        <v>0</v>
      </c>
      <c r="T75">
        <v>0</v>
      </c>
      <c r="U75">
        <v>0</v>
      </c>
      <c r="V75">
        <v>0</v>
      </c>
      <c r="W75">
        <v>0</v>
      </c>
      <c r="X75">
        <v>0</v>
      </c>
      <c r="Y75">
        <v>0</v>
      </c>
      <c r="Z75">
        <v>0</v>
      </c>
      <c r="AA75" s="8">
        <f>SUM(matriceresult_25[[#This Row],[ArrayExpress]:[UniProt]])</f>
        <v>8</v>
      </c>
      <c r="AC75" s="1" t="s">
        <v>624</v>
      </c>
      <c r="AD75">
        <f>matriceresult_25[[#This Row],[ArrayExpress]]/matriceresult_25[[#This Row],[TOTAL]]</f>
        <v>0</v>
      </c>
      <c r="AE75">
        <f>matriceresult_25[[#This Row],[BioProject]]/matriceresult_25[[#This Row],[TOTAL]]</f>
        <v>0</v>
      </c>
      <c r="AF75">
        <f>matriceresult_25[[#This Row],[dbGaP]]/matriceresult_25[[#This Row],[TOTAL]]</f>
        <v>0</v>
      </c>
      <c r="AG75">
        <f>matriceresult_25[[#This Row],[DOI]]/matriceresult_25[[#This Row],[TOTAL]]</f>
        <v>0</v>
      </c>
      <c r="AH75">
        <f>matriceresult_25[[#This Row],[EMDB]]/matriceresult_25[[#This Row],[TOTAL]]</f>
        <v>0</v>
      </c>
      <c r="AI75">
        <f>matriceresult_25[[#This Row],[ENA]]/matriceresult_25[[#This Row],[TOTAL]]</f>
        <v>1</v>
      </c>
      <c r="AJ75">
        <f>matriceresult_25[[#This Row],[Ensembl]]/matriceresult_25[[#This Row],[TOTAL]]</f>
        <v>0</v>
      </c>
      <c r="AK75">
        <f>matriceresult_25[[#This Row],[EUDRACT]]/matriceresult_25[[#This Row],[TOTAL]]</f>
        <v>0</v>
      </c>
      <c r="AL75">
        <f>matriceresult_25[[#This Row],[GCA]]/matriceresult_25[[#This Row],[TOTAL]]</f>
        <v>0</v>
      </c>
      <c r="AM75">
        <f>matriceresult_25[[#This Row],[Gene Ontology (GO)]]/matriceresult_25[[#This Row],[TOTAL]]</f>
        <v>0</v>
      </c>
      <c r="AN75">
        <f>matriceresult_25[[#This Row],[GEO]]/matriceresult_25[[#This Row],[TOTAL]]</f>
        <v>0</v>
      </c>
      <c r="AO75">
        <f>matriceresult_25[[#This Row],[HPA]]/matriceresult_25[[#This Row],[TOTAL]]</f>
        <v>0</v>
      </c>
      <c r="AP75">
        <f>matriceresult_25[[#This Row],[IGSR/1000 Genomes]]/matriceresult_25[[#This Row],[TOTAL]]</f>
        <v>0</v>
      </c>
      <c r="AQ75">
        <f>matriceresult_25[[#This Row],[InterPro]]/matriceresult_25[[#This Row],[TOTAL]]</f>
        <v>0</v>
      </c>
      <c r="AR75">
        <f>matriceresult_25[[#This Row],[OMIM]]/matriceresult_25[[#This Row],[TOTAL]]</f>
        <v>0</v>
      </c>
      <c r="AS75">
        <f>matriceresult_25[[#This Row],[PDBe]]/matriceresult_25[[#This Row],[TOTAL]]</f>
        <v>0</v>
      </c>
      <c r="AT75">
        <f>matriceresult_25[[#This Row],[Pfam]]/matriceresult_25[[#This Row],[TOTAL]]</f>
        <v>0</v>
      </c>
      <c r="AU75">
        <f>matriceresult_25[[#This Row],[PRIDE]]/matriceresult_25[[#This Row],[TOTAL]]</f>
        <v>0</v>
      </c>
      <c r="AV75">
        <f>matriceresult_25[[#This Row],[RefSeq]]/matriceresult_25[[#This Row],[TOTAL]]</f>
        <v>0</v>
      </c>
      <c r="AW75">
        <f>matriceresult_25[[#This Row],[RefSNP]]/matriceresult_25[[#This Row],[TOTAL]]</f>
        <v>0</v>
      </c>
      <c r="AX75">
        <f>matriceresult_25[[#This Row],[RRID]]/matriceresult_25[[#This Row],[TOTAL]]</f>
        <v>0</v>
      </c>
      <c r="AY75">
        <f>matriceresult_25[[#This Row],[UniProt]]/matriceresult_25[[#This Row],[TOTAL]]</f>
        <v>0</v>
      </c>
      <c r="AZ75" s="8">
        <f>SUM(matriceresult_258[[#This Row],[ArrayExpress]:[UniProt]])</f>
        <v>1</v>
      </c>
    </row>
    <row r="76" spans="1:52" x14ac:dyDescent="0.25">
      <c r="A76" s="3" t="s">
        <v>2086</v>
      </c>
      <c r="B76" s="13" t="s">
        <v>12</v>
      </c>
      <c r="D76" s="1" t="s">
        <v>852</v>
      </c>
      <c r="E76">
        <v>0</v>
      </c>
      <c r="F76">
        <v>0</v>
      </c>
      <c r="G76">
        <v>0</v>
      </c>
      <c r="H76">
        <v>0</v>
      </c>
      <c r="I76">
        <v>0</v>
      </c>
      <c r="J76">
        <v>2</v>
      </c>
      <c r="K76">
        <v>0</v>
      </c>
      <c r="L76">
        <v>0</v>
      </c>
      <c r="M76">
        <v>0</v>
      </c>
      <c r="N76">
        <v>0</v>
      </c>
      <c r="O76">
        <v>0</v>
      </c>
      <c r="P76">
        <v>0</v>
      </c>
      <c r="Q76">
        <v>0</v>
      </c>
      <c r="R76">
        <v>0</v>
      </c>
      <c r="S76">
        <v>0</v>
      </c>
      <c r="T76">
        <v>0</v>
      </c>
      <c r="U76">
        <v>0</v>
      </c>
      <c r="V76">
        <v>0</v>
      </c>
      <c r="W76">
        <v>0</v>
      </c>
      <c r="X76">
        <v>0</v>
      </c>
      <c r="Y76">
        <v>0</v>
      </c>
      <c r="Z76">
        <v>0</v>
      </c>
      <c r="AA76" s="8">
        <f>SUM(matriceresult_25[[#This Row],[ArrayExpress]:[UniProt]])</f>
        <v>2</v>
      </c>
      <c r="AC76" s="1" t="s">
        <v>852</v>
      </c>
      <c r="AD76">
        <f>matriceresult_25[[#This Row],[ArrayExpress]]/matriceresult_25[[#This Row],[TOTAL]]</f>
        <v>0</v>
      </c>
      <c r="AE76">
        <f>matriceresult_25[[#This Row],[BioProject]]/matriceresult_25[[#This Row],[TOTAL]]</f>
        <v>0</v>
      </c>
      <c r="AF76">
        <f>matriceresult_25[[#This Row],[dbGaP]]/matriceresult_25[[#This Row],[TOTAL]]</f>
        <v>0</v>
      </c>
      <c r="AG76">
        <f>matriceresult_25[[#This Row],[DOI]]/matriceresult_25[[#This Row],[TOTAL]]</f>
        <v>0</v>
      </c>
      <c r="AH76">
        <f>matriceresult_25[[#This Row],[EMDB]]/matriceresult_25[[#This Row],[TOTAL]]</f>
        <v>0</v>
      </c>
      <c r="AI76">
        <f>matriceresult_25[[#This Row],[ENA]]/matriceresult_25[[#This Row],[TOTAL]]</f>
        <v>1</v>
      </c>
      <c r="AJ76">
        <f>matriceresult_25[[#This Row],[Ensembl]]/matriceresult_25[[#This Row],[TOTAL]]</f>
        <v>0</v>
      </c>
      <c r="AK76">
        <f>matriceresult_25[[#This Row],[EUDRACT]]/matriceresult_25[[#This Row],[TOTAL]]</f>
        <v>0</v>
      </c>
      <c r="AL76">
        <f>matriceresult_25[[#This Row],[GCA]]/matriceresult_25[[#This Row],[TOTAL]]</f>
        <v>0</v>
      </c>
      <c r="AM76">
        <f>matriceresult_25[[#This Row],[Gene Ontology (GO)]]/matriceresult_25[[#This Row],[TOTAL]]</f>
        <v>0</v>
      </c>
      <c r="AN76">
        <f>matriceresult_25[[#This Row],[GEO]]/matriceresult_25[[#This Row],[TOTAL]]</f>
        <v>0</v>
      </c>
      <c r="AO76">
        <f>matriceresult_25[[#This Row],[HPA]]/matriceresult_25[[#This Row],[TOTAL]]</f>
        <v>0</v>
      </c>
      <c r="AP76">
        <f>matriceresult_25[[#This Row],[IGSR/1000 Genomes]]/matriceresult_25[[#This Row],[TOTAL]]</f>
        <v>0</v>
      </c>
      <c r="AQ76">
        <f>matriceresult_25[[#This Row],[InterPro]]/matriceresult_25[[#This Row],[TOTAL]]</f>
        <v>0</v>
      </c>
      <c r="AR76">
        <f>matriceresult_25[[#This Row],[OMIM]]/matriceresult_25[[#This Row],[TOTAL]]</f>
        <v>0</v>
      </c>
      <c r="AS76">
        <f>matriceresult_25[[#This Row],[PDBe]]/matriceresult_25[[#This Row],[TOTAL]]</f>
        <v>0</v>
      </c>
      <c r="AT76">
        <f>matriceresult_25[[#This Row],[Pfam]]/matriceresult_25[[#This Row],[TOTAL]]</f>
        <v>0</v>
      </c>
      <c r="AU76">
        <f>matriceresult_25[[#This Row],[PRIDE]]/matriceresult_25[[#This Row],[TOTAL]]</f>
        <v>0</v>
      </c>
      <c r="AV76">
        <f>matriceresult_25[[#This Row],[RefSeq]]/matriceresult_25[[#This Row],[TOTAL]]</f>
        <v>0</v>
      </c>
      <c r="AW76">
        <f>matriceresult_25[[#This Row],[RefSNP]]/matriceresult_25[[#This Row],[TOTAL]]</f>
        <v>0</v>
      </c>
      <c r="AX76">
        <f>matriceresult_25[[#This Row],[RRID]]/matriceresult_25[[#This Row],[TOTAL]]</f>
        <v>0</v>
      </c>
      <c r="AY76">
        <f>matriceresult_25[[#This Row],[UniProt]]/matriceresult_25[[#This Row],[TOTAL]]</f>
        <v>0</v>
      </c>
      <c r="AZ76" s="8">
        <f>SUM(matriceresult_258[[#This Row],[ArrayExpress]:[UniProt]])</f>
        <v>1</v>
      </c>
    </row>
    <row r="77" spans="1:52" x14ac:dyDescent="0.25">
      <c r="A77" s="4" t="s">
        <v>2086</v>
      </c>
      <c r="B77" s="6" t="s">
        <v>12</v>
      </c>
      <c r="D77" s="1" t="s">
        <v>2336</v>
      </c>
      <c r="E77">
        <v>0</v>
      </c>
      <c r="F77">
        <v>0</v>
      </c>
      <c r="G77">
        <v>0</v>
      </c>
      <c r="H77">
        <v>0</v>
      </c>
      <c r="I77">
        <v>0</v>
      </c>
      <c r="J77">
        <v>0</v>
      </c>
      <c r="K77">
        <v>0</v>
      </c>
      <c r="L77">
        <v>0</v>
      </c>
      <c r="M77">
        <v>0</v>
      </c>
      <c r="N77">
        <v>0</v>
      </c>
      <c r="O77">
        <v>0</v>
      </c>
      <c r="P77">
        <v>0</v>
      </c>
      <c r="Q77">
        <v>0</v>
      </c>
      <c r="R77">
        <v>0</v>
      </c>
      <c r="S77">
        <v>0</v>
      </c>
      <c r="T77">
        <v>12</v>
      </c>
      <c r="U77">
        <v>0</v>
      </c>
      <c r="V77">
        <v>0</v>
      </c>
      <c r="W77">
        <v>0</v>
      </c>
      <c r="X77">
        <v>0</v>
      </c>
      <c r="Y77">
        <v>0</v>
      </c>
      <c r="Z77">
        <v>0</v>
      </c>
      <c r="AA77" s="8">
        <f>SUM(matriceresult_25[[#This Row],[ArrayExpress]:[UniProt]])</f>
        <v>12</v>
      </c>
      <c r="AC77" s="1" t="s">
        <v>2336</v>
      </c>
      <c r="AD77">
        <f>matriceresult_25[[#This Row],[ArrayExpress]]/matriceresult_25[[#This Row],[TOTAL]]</f>
        <v>0</v>
      </c>
      <c r="AE77">
        <f>matriceresult_25[[#This Row],[BioProject]]/matriceresult_25[[#This Row],[TOTAL]]</f>
        <v>0</v>
      </c>
      <c r="AF77">
        <f>matriceresult_25[[#This Row],[dbGaP]]/matriceresult_25[[#This Row],[TOTAL]]</f>
        <v>0</v>
      </c>
      <c r="AG77">
        <f>matriceresult_25[[#This Row],[DOI]]/matriceresult_25[[#This Row],[TOTAL]]</f>
        <v>0</v>
      </c>
      <c r="AH77">
        <f>matriceresult_25[[#This Row],[EMDB]]/matriceresult_25[[#This Row],[TOTAL]]</f>
        <v>0</v>
      </c>
      <c r="AI77">
        <f>matriceresult_25[[#This Row],[ENA]]/matriceresult_25[[#This Row],[TOTAL]]</f>
        <v>0</v>
      </c>
      <c r="AJ77">
        <f>matriceresult_25[[#This Row],[Ensembl]]/matriceresult_25[[#This Row],[TOTAL]]</f>
        <v>0</v>
      </c>
      <c r="AK77">
        <f>matriceresult_25[[#This Row],[EUDRACT]]/matriceresult_25[[#This Row],[TOTAL]]</f>
        <v>0</v>
      </c>
      <c r="AL77">
        <f>matriceresult_25[[#This Row],[GCA]]/matriceresult_25[[#This Row],[TOTAL]]</f>
        <v>0</v>
      </c>
      <c r="AM77">
        <f>matriceresult_25[[#This Row],[Gene Ontology (GO)]]/matriceresult_25[[#This Row],[TOTAL]]</f>
        <v>0</v>
      </c>
      <c r="AN77">
        <f>matriceresult_25[[#This Row],[GEO]]/matriceresult_25[[#This Row],[TOTAL]]</f>
        <v>0</v>
      </c>
      <c r="AO77">
        <f>matriceresult_25[[#This Row],[HPA]]/matriceresult_25[[#This Row],[TOTAL]]</f>
        <v>0</v>
      </c>
      <c r="AP77">
        <f>matriceresult_25[[#This Row],[IGSR/1000 Genomes]]/matriceresult_25[[#This Row],[TOTAL]]</f>
        <v>0</v>
      </c>
      <c r="AQ77">
        <f>matriceresult_25[[#This Row],[InterPro]]/matriceresult_25[[#This Row],[TOTAL]]</f>
        <v>0</v>
      </c>
      <c r="AR77">
        <f>matriceresult_25[[#This Row],[OMIM]]/matriceresult_25[[#This Row],[TOTAL]]</f>
        <v>0</v>
      </c>
      <c r="AS77">
        <f>matriceresult_25[[#This Row],[PDBe]]/matriceresult_25[[#This Row],[TOTAL]]</f>
        <v>1</v>
      </c>
      <c r="AT77">
        <f>matriceresult_25[[#This Row],[Pfam]]/matriceresult_25[[#This Row],[TOTAL]]</f>
        <v>0</v>
      </c>
      <c r="AU77">
        <f>matriceresult_25[[#This Row],[PRIDE]]/matriceresult_25[[#This Row],[TOTAL]]</f>
        <v>0</v>
      </c>
      <c r="AV77">
        <f>matriceresult_25[[#This Row],[RefSeq]]/matriceresult_25[[#This Row],[TOTAL]]</f>
        <v>0</v>
      </c>
      <c r="AW77">
        <f>matriceresult_25[[#This Row],[RefSNP]]/matriceresult_25[[#This Row],[TOTAL]]</f>
        <v>0</v>
      </c>
      <c r="AX77">
        <f>matriceresult_25[[#This Row],[RRID]]/matriceresult_25[[#This Row],[TOTAL]]</f>
        <v>0</v>
      </c>
      <c r="AY77">
        <f>matriceresult_25[[#This Row],[UniProt]]/matriceresult_25[[#This Row],[TOTAL]]</f>
        <v>0</v>
      </c>
      <c r="AZ77" s="8">
        <f>SUM(matriceresult_258[[#This Row],[ArrayExpress]:[UniProt]])</f>
        <v>1</v>
      </c>
    </row>
    <row r="78" spans="1:52" x14ac:dyDescent="0.25">
      <c r="A78" s="3" t="s">
        <v>2086</v>
      </c>
      <c r="B78" s="13" t="s">
        <v>12</v>
      </c>
      <c r="D78" s="1" t="s">
        <v>2358</v>
      </c>
      <c r="E78">
        <v>0</v>
      </c>
      <c r="F78">
        <v>0</v>
      </c>
      <c r="G78">
        <v>0</v>
      </c>
      <c r="H78">
        <v>0</v>
      </c>
      <c r="I78">
        <v>0</v>
      </c>
      <c r="J78">
        <v>0</v>
      </c>
      <c r="K78">
        <v>0</v>
      </c>
      <c r="L78">
        <v>0</v>
      </c>
      <c r="M78">
        <v>0</v>
      </c>
      <c r="N78">
        <v>0</v>
      </c>
      <c r="O78">
        <v>0</v>
      </c>
      <c r="P78">
        <v>0</v>
      </c>
      <c r="Q78">
        <v>0</v>
      </c>
      <c r="R78">
        <v>0</v>
      </c>
      <c r="S78">
        <v>0</v>
      </c>
      <c r="T78">
        <v>0</v>
      </c>
      <c r="U78">
        <v>0</v>
      </c>
      <c r="V78">
        <v>0</v>
      </c>
      <c r="W78">
        <v>0</v>
      </c>
      <c r="X78">
        <v>1</v>
      </c>
      <c r="Y78">
        <v>0</v>
      </c>
      <c r="Z78">
        <v>0</v>
      </c>
      <c r="AA78" s="8">
        <f>SUM(matriceresult_25[[#This Row],[ArrayExpress]:[UniProt]])</f>
        <v>1</v>
      </c>
      <c r="AC78" s="1" t="s">
        <v>2358</v>
      </c>
      <c r="AD78">
        <f>matriceresult_25[[#This Row],[ArrayExpress]]/matriceresult_25[[#This Row],[TOTAL]]</f>
        <v>0</v>
      </c>
      <c r="AE78">
        <f>matriceresult_25[[#This Row],[BioProject]]/matriceresult_25[[#This Row],[TOTAL]]</f>
        <v>0</v>
      </c>
      <c r="AF78">
        <f>matriceresult_25[[#This Row],[dbGaP]]/matriceresult_25[[#This Row],[TOTAL]]</f>
        <v>0</v>
      </c>
      <c r="AG78">
        <f>matriceresult_25[[#This Row],[DOI]]/matriceresult_25[[#This Row],[TOTAL]]</f>
        <v>0</v>
      </c>
      <c r="AH78">
        <f>matriceresult_25[[#This Row],[EMDB]]/matriceresult_25[[#This Row],[TOTAL]]</f>
        <v>0</v>
      </c>
      <c r="AI78">
        <f>matriceresult_25[[#This Row],[ENA]]/matriceresult_25[[#This Row],[TOTAL]]</f>
        <v>0</v>
      </c>
      <c r="AJ78">
        <f>matriceresult_25[[#This Row],[Ensembl]]/matriceresult_25[[#This Row],[TOTAL]]</f>
        <v>0</v>
      </c>
      <c r="AK78">
        <f>matriceresult_25[[#This Row],[EUDRACT]]/matriceresult_25[[#This Row],[TOTAL]]</f>
        <v>0</v>
      </c>
      <c r="AL78">
        <f>matriceresult_25[[#This Row],[GCA]]/matriceresult_25[[#This Row],[TOTAL]]</f>
        <v>0</v>
      </c>
      <c r="AM78">
        <f>matriceresult_25[[#This Row],[Gene Ontology (GO)]]/matriceresult_25[[#This Row],[TOTAL]]</f>
        <v>0</v>
      </c>
      <c r="AN78">
        <f>matriceresult_25[[#This Row],[GEO]]/matriceresult_25[[#This Row],[TOTAL]]</f>
        <v>0</v>
      </c>
      <c r="AO78">
        <f>matriceresult_25[[#This Row],[HPA]]/matriceresult_25[[#This Row],[TOTAL]]</f>
        <v>0</v>
      </c>
      <c r="AP78">
        <f>matriceresult_25[[#This Row],[IGSR/1000 Genomes]]/matriceresult_25[[#This Row],[TOTAL]]</f>
        <v>0</v>
      </c>
      <c r="AQ78">
        <f>matriceresult_25[[#This Row],[InterPro]]/matriceresult_25[[#This Row],[TOTAL]]</f>
        <v>0</v>
      </c>
      <c r="AR78">
        <f>matriceresult_25[[#This Row],[OMIM]]/matriceresult_25[[#This Row],[TOTAL]]</f>
        <v>0</v>
      </c>
      <c r="AS78">
        <f>matriceresult_25[[#This Row],[PDBe]]/matriceresult_25[[#This Row],[TOTAL]]</f>
        <v>0</v>
      </c>
      <c r="AT78">
        <f>matriceresult_25[[#This Row],[Pfam]]/matriceresult_25[[#This Row],[TOTAL]]</f>
        <v>0</v>
      </c>
      <c r="AU78">
        <f>matriceresult_25[[#This Row],[PRIDE]]/matriceresult_25[[#This Row],[TOTAL]]</f>
        <v>0</v>
      </c>
      <c r="AV78">
        <f>matriceresult_25[[#This Row],[RefSeq]]/matriceresult_25[[#This Row],[TOTAL]]</f>
        <v>0</v>
      </c>
      <c r="AW78">
        <f>matriceresult_25[[#This Row],[RefSNP]]/matriceresult_25[[#This Row],[TOTAL]]</f>
        <v>1</v>
      </c>
      <c r="AX78">
        <f>matriceresult_25[[#This Row],[RRID]]/matriceresult_25[[#This Row],[TOTAL]]</f>
        <v>0</v>
      </c>
      <c r="AY78">
        <f>matriceresult_25[[#This Row],[UniProt]]/matriceresult_25[[#This Row],[TOTAL]]</f>
        <v>0</v>
      </c>
      <c r="AZ78" s="8">
        <f>SUM(matriceresult_258[[#This Row],[ArrayExpress]:[UniProt]])</f>
        <v>1</v>
      </c>
    </row>
    <row r="79" spans="1:52" x14ac:dyDescent="0.25">
      <c r="A79" s="4" t="s">
        <v>2086</v>
      </c>
      <c r="B79" s="6" t="s">
        <v>12</v>
      </c>
      <c r="D79" s="1" t="s">
        <v>121</v>
      </c>
      <c r="E79">
        <v>0</v>
      </c>
      <c r="F79">
        <v>0</v>
      </c>
      <c r="G79">
        <v>0</v>
      </c>
      <c r="H79">
        <v>0</v>
      </c>
      <c r="I79">
        <v>0</v>
      </c>
      <c r="J79">
        <v>11</v>
      </c>
      <c r="K79">
        <v>0</v>
      </c>
      <c r="L79">
        <v>0</v>
      </c>
      <c r="M79">
        <v>0</v>
      </c>
      <c r="N79">
        <v>0</v>
      </c>
      <c r="O79">
        <v>0</v>
      </c>
      <c r="P79">
        <v>0</v>
      </c>
      <c r="Q79">
        <v>0</v>
      </c>
      <c r="R79">
        <v>0</v>
      </c>
      <c r="S79">
        <v>0</v>
      </c>
      <c r="T79">
        <v>0</v>
      </c>
      <c r="U79">
        <v>0</v>
      </c>
      <c r="V79">
        <v>0</v>
      </c>
      <c r="W79">
        <v>0</v>
      </c>
      <c r="X79">
        <v>0</v>
      </c>
      <c r="Y79">
        <v>0</v>
      </c>
      <c r="Z79">
        <v>0</v>
      </c>
      <c r="AA79" s="8">
        <f>SUM(matriceresult_25[[#This Row],[ArrayExpress]:[UniProt]])</f>
        <v>11</v>
      </c>
      <c r="AC79" s="1" t="s">
        <v>121</v>
      </c>
      <c r="AD79">
        <f>matriceresult_25[[#This Row],[ArrayExpress]]/matriceresult_25[[#This Row],[TOTAL]]</f>
        <v>0</v>
      </c>
      <c r="AE79">
        <f>matriceresult_25[[#This Row],[BioProject]]/matriceresult_25[[#This Row],[TOTAL]]</f>
        <v>0</v>
      </c>
      <c r="AF79">
        <f>matriceresult_25[[#This Row],[dbGaP]]/matriceresult_25[[#This Row],[TOTAL]]</f>
        <v>0</v>
      </c>
      <c r="AG79">
        <f>matriceresult_25[[#This Row],[DOI]]/matriceresult_25[[#This Row],[TOTAL]]</f>
        <v>0</v>
      </c>
      <c r="AH79">
        <f>matriceresult_25[[#This Row],[EMDB]]/matriceresult_25[[#This Row],[TOTAL]]</f>
        <v>0</v>
      </c>
      <c r="AI79">
        <f>matriceresult_25[[#This Row],[ENA]]/matriceresult_25[[#This Row],[TOTAL]]</f>
        <v>1</v>
      </c>
      <c r="AJ79">
        <f>matriceresult_25[[#This Row],[Ensembl]]/matriceresult_25[[#This Row],[TOTAL]]</f>
        <v>0</v>
      </c>
      <c r="AK79">
        <f>matriceresult_25[[#This Row],[EUDRACT]]/matriceresult_25[[#This Row],[TOTAL]]</f>
        <v>0</v>
      </c>
      <c r="AL79">
        <f>matriceresult_25[[#This Row],[GCA]]/matriceresult_25[[#This Row],[TOTAL]]</f>
        <v>0</v>
      </c>
      <c r="AM79">
        <f>matriceresult_25[[#This Row],[Gene Ontology (GO)]]/matriceresult_25[[#This Row],[TOTAL]]</f>
        <v>0</v>
      </c>
      <c r="AN79">
        <f>matriceresult_25[[#This Row],[GEO]]/matriceresult_25[[#This Row],[TOTAL]]</f>
        <v>0</v>
      </c>
      <c r="AO79">
        <f>matriceresult_25[[#This Row],[HPA]]/matriceresult_25[[#This Row],[TOTAL]]</f>
        <v>0</v>
      </c>
      <c r="AP79">
        <f>matriceresult_25[[#This Row],[IGSR/1000 Genomes]]/matriceresult_25[[#This Row],[TOTAL]]</f>
        <v>0</v>
      </c>
      <c r="AQ79">
        <f>matriceresult_25[[#This Row],[InterPro]]/matriceresult_25[[#This Row],[TOTAL]]</f>
        <v>0</v>
      </c>
      <c r="AR79">
        <f>matriceresult_25[[#This Row],[OMIM]]/matriceresult_25[[#This Row],[TOTAL]]</f>
        <v>0</v>
      </c>
      <c r="AS79">
        <f>matriceresult_25[[#This Row],[PDBe]]/matriceresult_25[[#This Row],[TOTAL]]</f>
        <v>0</v>
      </c>
      <c r="AT79">
        <f>matriceresult_25[[#This Row],[Pfam]]/matriceresult_25[[#This Row],[TOTAL]]</f>
        <v>0</v>
      </c>
      <c r="AU79">
        <f>matriceresult_25[[#This Row],[PRIDE]]/matriceresult_25[[#This Row],[TOTAL]]</f>
        <v>0</v>
      </c>
      <c r="AV79">
        <f>matriceresult_25[[#This Row],[RefSeq]]/matriceresult_25[[#This Row],[TOTAL]]</f>
        <v>0</v>
      </c>
      <c r="AW79">
        <f>matriceresult_25[[#This Row],[RefSNP]]/matriceresult_25[[#This Row],[TOTAL]]</f>
        <v>0</v>
      </c>
      <c r="AX79">
        <f>matriceresult_25[[#This Row],[RRID]]/matriceresult_25[[#This Row],[TOTAL]]</f>
        <v>0</v>
      </c>
      <c r="AY79">
        <f>matriceresult_25[[#This Row],[UniProt]]/matriceresult_25[[#This Row],[TOTAL]]</f>
        <v>0</v>
      </c>
      <c r="AZ79" s="8">
        <f>SUM(matriceresult_258[[#This Row],[ArrayExpress]:[UniProt]])</f>
        <v>1</v>
      </c>
    </row>
    <row r="80" spans="1:52" x14ac:dyDescent="0.25">
      <c r="A80" s="3" t="s">
        <v>2086</v>
      </c>
      <c r="B80" s="13" t="s">
        <v>12</v>
      </c>
      <c r="D80" s="1" t="s">
        <v>630</v>
      </c>
      <c r="E80">
        <v>0</v>
      </c>
      <c r="F80">
        <v>0</v>
      </c>
      <c r="G80">
        <v>0</v>
      </c>
      <c r="H80">
        <v>0</v>
      </c>
      <c r="I80">
        <v>0</v>
      </c>
      <c r="J80">
        <v>0</v>
      </c>
      <c r="K80">
        <v>0</v>
      </c>
      <c r="L80">
        <v>0</v>
      </c>
      <c r="M80">
        <v>0</v>
      </c>
      <c r="N80">
        <v>0</v>
      </c>
      <c r="O80">
        <v>1</v>
      </c>
      <c r="P80">
        <v>0</v>
      </c>
      <c r="Q80">
        <v>0</v>
      </c>
      <c r="R80">
        <v>0</v>
      </c>
      <c r="S80">
        <v>0</v>
      </c>
      <c r="T80">
        <v>0</v>
      </c>
      <c r="U80">
        <v>0</v>
      </c>
      <c r="V80">
        <v>0</v>
      </c>
      <c r="W80">
        <v>0</v>
      </c>
      <c r="X80">
        <v>0</v>
      </c>
      <c r="Y80">
        <v>0</v>
      </c>
      <c r="Z80">
        <v>0</v>
      </c>
      <c r="AA80" s="8">
        <f>SUM(matriceresult_25[[#This Row],[ArrayExpress]:[UniProt]])</f>
        <v>1</v>
      </c>
      <c r="AC80" s="1" t="s">
        <v>630</v>
      </c>
      <c r="AD80">
        <f>matriceresult_25[[#This Row],[ArrayExpress]]/matriceresult_25[[#This Row],[TOTAL]]</f>
        <v>0</v>
      </c>
      <c r="AE80">
        <f>matriceresult_25[[#This Row],[BioProject]]/matriceresult_25[[#This Row],[TOTAL]]</f>
        <v>0</v>
      </c>
      <c r="AF80">
        <f>matriceresult_25[[#This Row],[dbGaP]]/matriceresult_25[[#This Row],[TOTAL]]</f>
        <v>0</v>
      </c>
      <c r="AG80">
        <f>matriceresult_25[[#This Row],[DOI]]/matriceresult_25[[#This Row],[TOTAL]]</f>
        <v>0</v>
      </c>
      <c r="AH80">
        <f>matriceresult_25[[#This Row],[EMDB]]/matriceresult_25[[#This Row],[TOTAL]]</f>
        <v>0</v>
      </c>
      <c r="AI80">
        <f>matriceresult_25[[#This Row],[ENA]]/matriceresult_25[[#This Row],[TOTAL]]</f>
        <v>0</v>
      </c>
      <c r="AJ80">
        <f>matriceresult_25[[#This Row],[Ensembl]]/matriceresult_25[[#This Row],[TOTAL]]</f>
        <v>0</v>
      </c>
      <c r="AK80">
        <f>matriceresult_25[[#This Row],[EUDRACT]]/matriceresult_25[[#This Row],[TOTAL]]</f>
        <v>0</v>
      </c>
      <c r="AL80">
        <f>matriceresult_25[[#This Row],[GCA]]/matriceresult_25[[#This Row],[TOTAL]]</f>
        <v>0</v>
      </c>
      <c r="AM80">
        <f>matriceresult_25[[#This Row],[Gene Ontology (GO)]]/matriceresult_25[[#This Row],[TOTAL]]</f>
        <v>0</v>
      </c>
      <c r="AN80">
        <f>matriceresult_25[[#This Row],[GEO]]/matriceresult_25[[#This Row],[TOTAL]]</f>
        <v>1</v>
      </c>
      <c r="AO80">
        <f>matriceresult_25[[#This Row],[HPA]]/matriceresult_25[[#This Row],[TOTAL]]</f>
        <v>0</v>
      </c>
      <c r="AP80">
        <f>matriceresult_25[[#This Row],[IGSR/1000 Genomes]]/matriceresult_25[[#This Row],[TOTAL]]</f>
        <v>0</v>
      </c>
      <c r="AQ80">
        <f>matriceresult_25[[#This Row],[InterPro]]/matriceresult_25[[#This Row],[TOTAL]]</f>
        <v>0</v>
      </c>
      <c r="AR80">
        <f>matriceresult_25[[#This Row],[OMIM]]/matriceresult_25[[#This Row],[TOTAL]]</f>
        <v>0</v>
      </c>
      <c r="AS80">
        <f>matriceresult_25[[#This Row],[PDBe]]/matriceresult_25[[#This Row],[TOTAL]]</f>
        <v>0</v>
      </c>
      <c r="AT80">
        <f>matriceresult_25[[#This Row],[Pfam]]/matriceresult_25[[#This Row],[TOTAL]]</f>
        <v>0</v>
      </c>
      <c r="AU80">
        <f>matriceresult_25[[#This Row],[PRIDE]]/matriceresult_25[[#This Row],[TOTAL]]</f>
        <v>0</v>
      </c>
      <c r="AV80">
        <f>matriceresult_25[[#This Row],[RefSeq]]/matriceresult_25[[#This Row],[TOTAL]]</f>
        <v>0</v>
      </c>
      <c r="AW80">
        <f>matriceresult_25[[#This Row],[RefSNP]]/matriceresult_25[[#This Row],[TOTAL]]</f>
        <v>0</v>
      </c>
      <c r="AX80">
        <f>matriceresult_25[[#This Row],[RRID]]/matriceresult_25[[#This Row],[TOTAL]]</f>
        <v>0</v>
      </c>
      <c r="AY80">
        <f>matriceresult_25[[#This Row],[UniProt]]/matriceresult_25[[#This Row],[TOTAL]]</f>
        <v>0</v>
      </c>
      <c r="AZ80" s="8">
        <f>SUM(matriceresult_258[[#This Row],[ArrayExpress]:[UniProt]])</f>
        <v>1</v>
      </c>
    </row>
    <row r="81" spans="1:52" x14ac:dyDescent="0.25">
      <c r="A81" s="4" t="s">
        <v>2086</v>
      </c>
      <c r="B81" s="6" t="s">
        <v>12</v>
      </c>
      <c r="D81" s="1" t="s">
        <v>2363</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3</v>
      </c>
      <c r="AA81" s="8">
        <f>SUM(matriceresult_25[[#This Row],[ArrayExpress]:[UniProt]])</f>
        <v>3</v>
      </c>
      <c r="AC81" s="1" t="s">
        <v>2363</v>
      </c>
      <c r="AD81">
        <f>matriceresult_25[[#This Row],[ArrayExpress]]/matriceresult_25[[#This Row],[TOTAL]]</f>
        <v>0</v>
      </c>
      <c r="AE81">
        <f>matriceresult_25[[#This Row],[BioProject]]/matriceresult_25[[#This Row],[TOTAL]]</f>
        <v>0</v>
      </c>
      <c r="AF81">
        <f>matriceresult_25[[#This Row],[dbGaP]]/matriceresult_25[[#This Row],[TOTAL]]</f>
        <v>0</v>
      </c>
      <c r="AG81">
        <f>matriceresult_25[[#This Row],[DOI]]/matriceresult_25[[#This Row],[TOTAL]]</f>
        <v>0</v>
      </c>
      <c r="AH81">
        <f>matriceresult_25[[#This Row],[EMDB]]/matriceresult_25[[#This Row],[TOTAL]]</f>
        <v>0</v>
      </c>
      <c r="AI81">
        <f>matriceresult_25[[#This Row],[ENA]]/matriceresult_25[[#This Row],[TOTAL]]</f>
        <v>0</v>
      </c>
      <c r="AJ81">
        <f>matriceresult_25[[#This Row],[Ensembl]]/matriceresult_25[[#This Row],[TOTAL]]</f>
        <v>0</v>
      </c>
      <c r="AK81">
        <f>matriceresult_25[[#This Row],[EUDRACT]]/matriceresult_25[[#This Row],[TOTAL]]</f>
        <v>0</v>
      </c>
      <c r="AL81">
        <f>matriceresult_25[[#This Row],[GCA]]/matriceresult_25[[#This Row],[TOTAL]]</f>
        <v>0</v>
      </c>
      <c r="AM81">
        <f>matriceresult_25[[#This Row],[Gene Ontology (GO)]]/matriceresult_25[[#This Row],[TOTAL]]</f>
        <v>0</v>
      </c>
      <c r="AN81">
        <f>matriceresult_25[[#This Row],[GEO]]/matriceresult_25[[#This Row],[TOTAL]]</f>
        <v>0</v>
      </c>
      <c r="AO81">
        <f>matriceresult_25[[#This Row],[HPA]]/matriceresult_25[[#This Row],[TOTAL]]</f>
        <v>0</v>
      </c>
      <c r="AP81">
        <f>matriceresult_25[[#This Row],[IGSR/1000 Genomes]]/matriceresult_25[[#This Row],[TOTAL]]</f>
        <v>0</v>
      </c>
      <c r="AQ81">
        <f>matriceresult_25[[#This Row],[InterPro]]/matriceresult_25[[#This Row],[TOTAL]]</f>
        <v>0</v>
      </c>
      <c r="AR81">
        <f>matriceresult_25[[#This Row],[OMIM]]/matriceresult_25[[#This Row],[TOTAL]]</f>
        <v>0</v>
      </c>
      <c r="AS81">
        <f>matriceresult_25[[#This Row],[PDBe]]/matriceresult_25[[#This Row],[TOTAL]]</f>
        <v>0</v>
      </c>
      <c r="AT81">
        <f>matriceresult_25[[#This Row],[Pfam]]/matriceresult_25[[#This Row],[TOTAL]]</f>
        <v>0</v>
      </c>
      <c r="AU81">
        <f>matriceresult_25[[#This Row],[PRIDE]]/matriceresult_25[[#This Row],[TOTAL]]</f>
        <v>0</v>
      </c>
      <c r="AV81">
        <f>matriceresult_25[[#This Row],[RefSeq]]/matriceresult_25[[#This Row],[TOTAL]]</f>
        <v>0</v>
      </c>
      <c r="AW81">
        <f>matriceresult_25[[#This Row],[RefSNP]]/matriceresult_25[[#This Row],[TOTAL]]</f>
        <v>0</v>
      </c>
      <c r="AX81">
        <f>matriceresult_25[[#This Row],[RRID]]/matriceresult_25[[#This Row],[TOTAL]]</f>
        <v>0</v>
      </c>
      <c r="AY81">
        <f>matriceresult_25[[#This Row],[UniProt]]/matriceresult_25[[#This Row],[TOTAL]]</f>
        <v>1</v>
      </c>
      <c r="AZ81" s="8">
        <f>SUM(matriceresult_258[[#This Row],[ArrayExpress]:[UniProt]])</f>
        <v>1</v>
      </c>
    </row>
    <row r="82" spans="1:52" x14ac:dyDescent="0.25">
      <c r="A82" s="3" t="s">
        <v>2096</v>
      </c>
      <c r="B82" s="13" t="s">
        <v>12</v>
      </c>
      <c r="D82" s="1" t="s">
        <v>450</v>
      </c>
      <c r="E82">
        <v>0</v>
      </c>
      <c r="F82">
        <v>0</v>
      </c>
      <c r="G82">
        <v>0</v>
      </c>
      <c r="H82">
        <v>0</v>
      </c>
      <c r="I82">
        <v>0</v>
      </c>
      <c r="J82">
        <v>0</v>
      </c>
      <c r="K82">
        <v>0</v>
      </c>
      <c r="L82">
        <v>0</v>
      </c>
      <c r="M82">
        <v>0</v>
      </c>
      <c r="N82">
        <v>0</v>
      </c>
      <c r="O82">
        <v>0</v>
      </c>
      <c r="P82">
        <v>0</v>
      </c>
      <c r="Q82">
        <v>0</v>
      </c>
      <c r="R82">
        <v>0</v>
      </c>
      <c r="S82">
        <v>0</v>
      </c>
      <c r="T82">
        <v>4</v>
      </c>
      <c r="U82">
        <v>0</v>
      </c>
      <c r="V82">
        <v>0</v>
      </c>
      <c r="W82">
        <v>0</v>
      </c>
      <c r="X82">
        <v>0</v>
      </c>
      <c r="Y82">
        <v>0</v>
      </c>
      <c r="Z82">
        <v>0</v>
      </c>
      <c r="AA82" s="8">
        <f>SUM(matriceresult_25[[#This Row],[ArrayExpress]:[UniProt]])</f>
        <v>4</v>
      </c>
      <c r="AC82" s="1" t="s">
        <v>450</v>
      </c>
      <c r="AD82">
        <f>matriceresult_25[[#This Row],[ArrayExpress]]/matriceresult_25[[#This Row],[TOTAL]]</f>
        <v>0</v>
      </c>
      <c r="AE82">
        <f>matriceresult_25[[#This Row],[BioProject]]/matriceresult_25[[#This Row],[TOTAL]]</f>
        <v>0</v>
      </c>
      <c r="AF82">
        <f>matriceresult_25[[#This Row],[dbGaP]]/matriceresult_25[[#This Row],[TOTAL]]</f>
        <v>0</v>
      </c>
      <c r="AG82">
        <f>matriceresult_25[[#This Row],[DOI]]/matriceresult_25[[#This Row],[TOTAL]]</f>
        <v>0</v>
      </c>
      <c r="AH82">
        <f>matriceresult_25[[#This Row],[EMDB]]/matriceresult_25[[#This Row],[TOTAL]]</f>
        <v>0</v>
      </c>
      <c r="AI82">
        <f>matriceresult_25[[#This Row],[ENA]]/matriceresult_25[[#This Row],[TOTAL]]</f>
        <v>0</v>
      </c>
      <c r="AJ82">
        <f>matriceresult_25[[#This Row],[Ensembl]]/matriceresult_25[[#This Row],[TOTAL]]</f>
        <v>0</v>
      </c>
      <c r="AK82">
        <f>matriceresult_25[[#This Row],[EUDRACT]]/matriceresult_25[[#This Row],[TOTAL]]</f>
        <v>0</v>
      </c>
      <c r="AL82">
        <f>matriceresult_25[[#This Row],[GCA]]/matriceresult_25[[#This Row],[TOTAL]]</f>
        <v>0</v>
      </c>
      <c r="AM82">
        <f>matriceresult_25[[#This Row],[Gene Ontology (GO)]]/matriceresult_25[[#This Row],[TOTAL]]</f>
        <v>0</v>
      </c>
      <c r="AN82">
        <f>matriceresult_25[[#This Row],[GEO]]/matriceresult_25[[#This Row],[TOTAL]]</f>
        <v>0</v>
      </c>
      <c r="AO82">
        <f>matriceresult_25[[#This Row],[HPA]]/matriceresult_25[[#This Row],[TOTAL]]</f>
        <v>0</v>
      </c>
      <c r="AP82">
        <f>matriceresult_25[[#This Row],[IGSR/1000 Genomes]]/matriceresult_25[[#This Row],[TOTAL]]</f>
        <v>0</v>
      </c>
      <c r="AQ82">
        <f>matriceresult_25[[#This Row],[InterPro]]/matriceresult_25[[#This Row],[TOTAL]]</f>
        <v>0</v>
      </c>
      <c r="AR82">
        <f>matriceresult_25[[#This Row],[OMIM]]/matriceresult_25[[#This Row],[TOTAL]]</f>
        <v>0</v>
      </c>
      <c r="AS82">
        <f>matriceresult_25[[#This Row],[PDBe]]/matriceresult_25[[#This Row],[TOTAL]]</f>
        <v>1</v>
      </c>
      <c r="AT82">
        <f>matriceresult_25[[#This Row],[Pfam]]/matriceresult_25[[#This Row],[TOTAL]]</f>
        <v>0</v>
      </c>
      <c r="AU82">
        <f>matriceresult_25[[#This Row],[PRIDE]]/matriceresult_25[[#This Row],[TOTAL]]</f>
        <v>0</v>
      </c>
      <c r="AV82">
        <f>matriceresult_25[[#This Row],[RefSeq]]/matriceresult_25[[#This Row],[TOTAL]]</f>
        <v>0</v>
      </c>
      <c r="AW82">
        <f>matriceresult_25[[#This Row],[RefSNP]]/matriceresult_25[[#This Row],[TOTAL]]</f>
        <v>0</v>
      </c>
      <c r="AX82">
        <f>matriceresult_25[[#This Row],[RRID]]/matriceresult_25[[#This Row],[TOTAL]]</f>
        <v>0</v>
      </c>
      <c r="AY82">
        <f>matriceresult_25[[#This Row],[UniProt]]/matriceresult_25[[#This Row],[TOTAL]]</f>
        <v>0</v>
      </c>
      <c r="AZ82" s="8">
        <f>SUM(matriceresult_258[[#This Row],[ArrayExpress]:[UniProt]])</f>
        <v>1</v>
      </c>
    </row>
    <row r="83" spans="1:52" x14ac:dyDescent="0.25">
      <c r="A83" s="4" t="s">
        <v>2096</v>
      </c>
      <c r="B83" s="6" t="s">
        <v>12</v>
      </c>
      <c r="D83" s="1" t="s">
        <v>1461</v>
      </c>
      <c r="E83">
        <v>0</v>
      </c>
      <c r="F83">
        <v>0</v>
      </c>
      <c r="G83">
        <v>0</v>
      </c>
      <c r="H83">
        <v>0</v>
      </c>
      <c r="I83">
        <v>0</v>
      </c>
      <c r="J83">
        <v>0</v>
      </c>
      <c r="K83">
        <v>0</v>
      </c>
      <c r="L83">
        <v>0</v>
      </c>
      <c r="M83">
        <v>0</v>
      </c>
      <c r="N83">
        <v>0</v>
      </c>
      <c r="O83">
        <v>0</v>
      </c>
      <c r="P83">
        <v>0</v>
      </c>
      <c r="Q83">
        <v>0</v>
      </c>
      <c r="R83">
        <v>0</v>
      </c>
      <c r="S83">
        <v>0</v>
      </c>
      <c r="T83">
        <v>18</v>
      </c>
      <c r="U83">
        <v>0</v>
      </c>
      <c r="V83">
        <v>0</v>
      </c>
      <c r="W83">
        <v>0</v>
      </c>
      <c r="X83">
        <v>0</v>
      </c>
      <c r="Y83">
        <v>0</v>
      </c>
      <c r="Z83">
        <v>0</v>
      </c>
      <c r="AA83" s="8">
        <f>SUM(matriceresult_25[[#This Row],[ArrayExpress]:[UniProt]])</f>
        <v>18</v>
      </c>
      <c r="AC83" s="1" t="s">
        <v>1461</v>
      </c>
      <c r="AD83">
        <f>matriceresult_25[[#This Row],[ArrayExpress]]/matriceresult_25[[#This Row],[TOTAL]]</f>
        <v>0</v>
      </c>
      <c r="AE83">
        <f>matriceresult_25[[#This Row],[BioProject]]/matriceresult_25[[#This Row],[TOTAL]]</f>
        <v>0</v>
      </c>
      <c r="AF83">
        <f>matriceresult_25[[#This Row],[dbGaP]]/matriceresult_25[[#This Row],[TOTAL]]</f>
        <v>0</v>
      </c>
      <c r="AG83">
        <f>matriceresult_25[[#This Row],[DOI]]/matriceresult_25[[#This Row],[TOTAL]]</f>
        <v>0</v>
      </c>
      <c r="AH83">
        <f>matriceresult_25[[#This Row],[EMDB]]/matriceresult_25[[#This Row],[TOTAL]]</f>
        <v>0</v>
      </c>
      <c r="AI83">
        <f>matriceresult_25[[#This Row],[ENA]]/matriceresult_25[[#This Row],[TOTAL]]</f>
        <v>0</v>
      </c>
      <c r="AJ83">
        <f>matriceresult_25[[#This Row],[Ensembl]]/matriceresult_25[[#This Row],[TOTAL]]</f>
        <v>0</v>
      </c>
      <c r="AK83">
        <f>matriceresult_25[[#This Row],[EUDRACT]]/matriceresult_25[[#This Row],[TOTAL]]</f>
        <v>0</v>
      </c>
      <c r="AL83">
        <f>matriceresult_25[[#This Row],[GCA]]/matriceresult_25[[#This Row],[TOTAL]]</f>
        <v>0</v>
      </c>
      <c r="AM83">
        <f>matriceresult_25[[#This Row],[Gene Ontology (GO)]]/matriceresult_25[[#This Row],[TOTAL]]</f>
        <v>0</v>
      </c>
      <c r="AN83">
        <f>matriceresult_25[[#This Row],[GEO]]/matriceresult_25[[#This Row],[TOTAL]]</f>
        <v>0</v>
      </c>
      <c r="AO83">
        <f>matriceresult_25[[#This Row],[HPA]]/matriceresult_25[[#This Row],[TOTAL]]</f>
        <v>0</v>
      </c>
      <c r="AP83">
        <f>matriceresult_25[[#This Row],[IGSR/1000 Genomes]]/matriceresult_25[[#This Row],[TOTAL]]</f>
        <v>0</v>
      </c>
      <c r="AQ83">
        <f>matriceresult_25[[#This Row],[InterPro]]/matriceresult_25[[#This Row],[TOTAL]]</f>
        <v>0</v>
      </c>
      <c r="AR83">
        <f>matriceresult_25[[#This Row],[OMIM]]/matriceresult_25[[#This Row],[TOTAL]]</f>
        <v>0</v>
      </c>
      <c r="AS83">
        <f>matriceresult_25[[#This Row],[PDBe]]/matriceresult_25[[#This Row],[TOTAL]]</f>
        <v>1</v>
      </c>
      <c r="AT83">
        <f>matriceresult_25[[#This Row],[Pfam]]/matriceresult_25[[#This Row],[TOTAL]]</f>
        <v>0</v>
      </c>
      <c r="AU83">
        <f>matriceresult_25[[#This Row],[PRIDE]]/matriceresult_25[[#This Row],[TOTAL]]</f>
        <v>0</v>
      </c>
      <c r="AV83">
        <f>matriceresult_25[[#This Row],[RefSeq]]/matriceresult_25[[#This Row],[TOTAL]]</f>
        <v>0</v>
      </c>
      <c r="AW83">
        <f>matriceresult_25[[#This Row],[RefSNP]]/matriceresult_25[[#This Row],[TOTAL]]</f>
        <v>0</v>
      </c>
      <c r="AX83">
        <f>matriceresult_25[[#This Row],[RRID]]/matriceresult_25[[#This Row],[TOTAL]]</f>
        <v>0</v>
      </c>
      <c r="AY83">
        <f>matriceresult_25[[#This Row],[UniProt]]/matriceresult_25[[#This Row],[TOTAL]]</f>
        <v>0</v>
      </c>
      <c r="AZ83" s="8">
        <f>SUM(matriceresult_258[[#This Row],[ArrayExpress]:[UniProt]])</f>
        <v>1</v>
      </c>
    </row>
    <row r="84" spans="1:52" x14ac:dyDescent="0.25">
      <c r="A84" s="3" t="s">
        <v>2096</v>
      </c>
      <c r="B84" s="13" t="s">
        <v>12</v>
      </c>
      <c r="D84" s="1" t="s">
        <v>635</v>
      </c>
      <c r="E84">
        <v>0</v>
      </c>
      <c r="F84">
        <v>0</v>
      </c>
      <c r="G84">
        <v>0</v>
      </c>
      <c r="H84">
        <v>0</v>
      </c>
      <c r="I84">
        <v>0</v>
      </c>
      <c r="J84">
        <v>1</v>
      </c>
      <c r="K84">
        <v>0</v>
      </c>
      <c r="L84">
        <v>0</v>
      </c>
      <c r="M84">
        <v>0</v>
      </c>
      <c r="N84">
        <v>0</v>
      </c>
      <c r="O84">
        <v>0</v>
      </c>
      <c r="P84">
        <v>0</v>
      </c>
      <c r="Q84">
        <v>0</v>
      </c>
      <c r="R84">
        <v>0</v>
      </c>
      <c r="S84">
        <v>0</v>
      </c>
      <c r="T84">
        <v>0</v>
      </c>
      <c r="U84">
        <v>0</v>
      </c>
      <c r="V84">
        <v>0</v>
      </c>
      <c r="W84">
        <v>0</v>
      </c>
      <c r="X84">
        <v>0</v>
      </c>
      <c r="Y84">
        <v>0</v>
      </c>
      <c r="Z84">
        <v>0</v>
      </c>
      <c r="AA84" s="8">
        <f>SUM(matriceresult_25[[#This Row],[ArrayExpress]:[UniProt]])</f>
        <v>1</v>
      </c>
      <c r="AC84" s="1" t="s">
        <v>635</v>
      </c>
      <c r="AD84">
        <f>matriceresult_25[[#This Row],[ArrayExpress]]/matriceresult_25[[#This Row],[TOTAL]]</f>
        <v>0</v>
      </c>
      <c r="AE84">
        <f>matriceresult_25[[#This Row],[BioProject]]/matriceresult_25[[#This Row],[TOTAL]]</f>
        <v>0</v>
      </c>
      <c r="AF84">
        <f>matriceresult_25[[#This Row],[dbGaP]]/matriceresult_25[[#This Row],[TOTAL]]</f>
        <v>0</v>
      </c>
      <c r="AG84">
        <f>matriceresult_25[[#This Row],[DOI]]/matriceresult_25[[#This Row],[TOTAL]]</f>
        <v>0</v>
      </c>
      <c r="AH84">
        <f>matriceresult_25[[#This Row],[EMDB]]/matriceresult_25[[#This Row],[TOTAL]]</f>
        <v>0</v>
      </c>
      <c r="AI84">
        <f>matriceresult_25[[#This Row],[ENA]]/matriceresult_25[[#This Row],[TOTAL]]</f>
        <v>1</v>
      </c>
      <c r="AJ84">
        <f>matriceresult_25[[#This Row],[Ensembl]]/matriceresult_25[[#This Row],[TOTAL]]</f>
        <v>0</v>
      </c>
      <c r="AK84">
        <f>matriceresult_25[[#This Row],[EUDRACT]]/matriceresult_25[[#This Row],[TOTAL]]</f>
        <v>0</v>
      </c>
      <c r="AL84">
        <f>matriceresult_25[[#This Row],[GCA]]/matriceresult_25[[#This Row],[TOTAL]]</f>
        <v>0</v>
      </c>
      <c r="AM84">
        <f>matriceresult_25[[#This Row],[Gene Ontology (GO)]]/matriceresult_25[[#This Row],[TOTAL]]</f>
        <v>0</v>
      </c>
      <c r="AN84">
        <f>matriceresult_25[[#This Row],[GEO]]/matriceresult_25[[#This Row],[TOTAL]]</f>
        <v>0</v>
      </c>
      <c r="AO84">
        <f>matriceresult_25[[#This Row],[HPA]]/matriceresult_25[[#This Row],[TOTAL]]</f>
        <v>0</v>
      </c>
      <c r="AP84">
        <f>matriceresult_25[[#This Row],[IGSR/1000 Genomes]]/matriceresult_25[[#This Row],[TOTAL]]</f>
        <v>0</v>
      </c>
      <c r="AQ84">
        <f>matriceresult_25[[#This Row],[InterPro]]/matriceresult_25[[#This Row],[TOTAL]]</f>
        <v>0</v>
      </c>
      <c r="AR84">
        <f>matriceresult_25[[#This Row],[OMIM]]/matriceresult_25[[#This Row],[TOTAL]]</f>
        <v>0</v>
      </c>
      <c r="AS84">
        <f>matriceresult_25[[#This Row],[PDBe]]/matriceresult_25[[#This Row],[TOTAL]]</f>
        <v>0</v>
      </c>
      <c r="AT84">
        <f>matriceresult_25[[#This Row],[Pfam]]/matriceresult_25[[#This Row],[TOTAL]]</f>
        <v>0</v>
      </c>
      <c r="AU84">
        <f>matriceresult_25[[#This Row],[PRIDE]]/matriceresult_25[[#This Row],[TOTAL]]</f>
        <v>0</v>
      </c>
      <c r="AV84">
        <f>matriceresult_25[[#This Row],[RefSeq]]/matriceresult_25[[#This Row],[TOTAL]]</f>
        <v>0</v>
      </c>
      <c r="AW84">
        <f>matriceresult_25[[#This Row],[RefSNP]]/matriceresult_25[[#This Row],[TOTAL]]</f>
        <v>0</v>
      </c>
      <c r="AX84">
        <f>matriceresult_25[[#This Row],[RRID]]/matriceresult_25[[#This Row],[TOTAL]]</f>
        <v>0</v>
      </c>
      <c r="AY84">
        <f>matriceresult_25[[#This Row],[UniProt]]/matriceresult_25[[#This Row],[TOTAL]]</f>
        <v>0</v>
      </c>
      <c r="AZ84" s="8">
        <f>SUM(matriceresult_258[[#This Row],[ArrayExpress]:[UniProt]])</f>
        <v>1</v>
      </c>
    </row>
    <row r="85" spans="1:52" x14ac:dyDescent="0.25">
      <c r="A85" s="4" t="s">
        <v>2096</v>
      </c>
      <c r="B85" s="6" t="s">
        <v>12</v>
      </c>
      <c r="D85" s="1" t="s">
        <v>639</v>
      </c>
      <c r="E85">
        <v>0</v>
      </c>
      <c r="F85">
        <v>0</v>
      </c>
      <c r="G85">
        <v>0</v>
      </c>
      <c r="H85">
        <v>0</v>
      </c>
      <c r="I85">
        <v>0</v>
      </c>
      <c r="J85">
        <v>6</v>
      </c>
      <c r="K85">
        <v>0</v>
      </c>
      <c r="L85">
        <v>0</v>
      </c>
      <c r="M85">
        <v>0</v>
      </c>
      <c r="N85">
        <v>0</v>
      </c>
      <c r="O85">
        <v>0</v>
      </c>
      <c r="P85">
        <v>0</v>
      </c>
      <c r="Q85">
        <v>0</v>
      </c>
      <c r="R85">
        <v>0</v>
      </c>
      <c r="S85">
        <v>0</v>
      </c>
      <c r="T85">
        <v>0</v>
      </c>
      <c r="U85">
        <v>0</v>
      </c>
      <c r="V85">
        <v>0</v>
      </c>
      <c r="W85">
        <v>0</v>
      </c>
      <c r="X85">
        <v>0</v>
      </c>
      <c r="Y85">
        <v>0</v>
      </c>
      <c r="Z85">
        <v>0</v>
      </c>
      <c r="AA85" s="8">
        <f>SUM(matriceresult_25[[#This Row],[ArrayExpress]:[UniProt]])</f>
        <v>6</v>
      </c>
      <c r="AC85" s="1" t="s">
        <v>639</v>
      </c>
      <c r="AD85">
        <f>matriceresult_25[[#This Row],[ArrayExpress]]/matriceresult_25[[#This Row],[TOTAL]]</f>
        <v>0</v>
      </c>
      <c r="AE85">
        <f>matriceresult_25[[#This Row],[BioProject]]/matriceresult_25[[#This Row],[TOTAL]]</f>
        <v>0</v>
      </c>
      <c r="AF85">
        <f>matriceresult_25[[#This Row],[dbGaP]]/matriceresult_25[[#This Row],[TOTAL]]</f>
        <v>0</v>
      </c>
      <c r="AG85">
        <f>matriceresult_25[[#This Row],[DOI]]/matriceresult_25[[#This Row],[TOTAL]]</f>
        <v>0</v>
      </c>
      <c r="AH85">
        <f>matriceresult_25[[#This Row],[EMDB]]/matriceresult_25[[#This Row],[TOTAL]]</f>
        <v>0</v>
      </c>
      <c r="AI85">
        <f>matriceresult_25[[#This Row],[ENA]]/matriceresult_25[[#This Row],[TOTAL]]</f>
        <v>1</v>
      </c>
      <c r="AJ85">
        <f>matriceresult_25[[#This Row],[Ensembl]]/matriceresult_25[[#This Row],[TOTAL]]</f>
        <v>0</v>
      </c>
      <c r="AK85">
        <f>matriceresult_25[[#This Row],[EUDRACT]]/matriceresult_25[[#This Row],[TOTAL]]</f>
        <v>0</v>
      </c>
      <c r="AL85">
        <f>matriceresult_25[[#This Row],[GCA]]/matriceresult_25[[#This Row],[TOTAL]]</f>
        <v>0</v>
      </c>
      <c r="AM85">
        <f>matriceresult_25[[#This Row],[Gene Ontology (GO)]]/matriceresult_25[[#This Row],[TOTAL]]</f>
        <v>0</v>
      </c>
      <c r="AN85">
        <f>matriceresult_25[[#This Row],[GEO]]/matriceresult_25[[#This Row],[TOTAL]]</f>
        <v>0</v>
      </c>
      <c r="AO85">
        <f>matriceresult_25[[#This Row],[HPA]]/matriceresult_25[[#This Row],[TOTAL]]</f>
        <v>0</v>
      </c>
      <c r="AP85">
        <f>matriceresult_25[[#This Row],[IGSR/1000 Genomes]]/matriceresult_25[[#This Row],[TOTAL]]</f>
        <v>0</v>
      </c>
      <c r="AQ85">
        <f>matriceresult_25[[#This Row],[InterPro]]/matriceresult_25[[#This Row],[TOTAL]]</f>
        <v>0</v>
      </c>
      <c r="AR85">
        <f>matriceresult_25[[#This Row],[OMIM]]/matriceresult_25[[#This Row],[TOTAL]]</f>
        <v>0</v>
      </c>
      <c r="AS85">
        <f>matriceresult_25[[#This Row],[PDBe]]/matriceresult_25[[#This Row],[TOTAL]]</f>
        <v>0</v>
      </c>
      <c r="AT85">
        <f>matriceresult_25[[#This Row],[Pfam]]/matriceresult_25[[#This Row],[TOTAL]]</f>
        <v>0</v>
      </c>
      <c r="AU85">
        <f>matriceresult_25[[#This Row],[PRIDE]]/matriceresult_25[[#This Row],[TOTAL]]</f>
        <v>0</v>
      </c>
      <c r="AV85">
        <f>matriceresult_25[[#This Row],[RefSeq]]/matriceresult_25[[#This Row],[TOTAL]]</f>
        <v>0</v>
      </c>
      <c r="AW85">
        <f>matriceresult_25[[#This Row],[RefSNP]]/matriceresult_25[[#This Row],[TOTAL]]</f>
        <v>0</v>
      </c>
      <c r="AX85">
        <f>matriceresult_25[[#This Row],[RRID]]/matriceresult_25[[#This Row],[TOTAL]]</f>
        <v>0</v>
      </c>
      <c r="AY85">
        <f>matriceresult_25[[#This Row],[UniProt]]/matriceresult_25[[#This Row],[TOTAL]]</f>
        <v>0</v>
      </c>
      <c r="AZ85" s="8">
        <f>SUM(matriceresult_258[[#This Row],[ArrayExpress]:[UniProt]])</f>
        <v>1</v>
      </c>
    </row>
    <row r="86" spans="1:52" x14ac:dyDescent="0.25">
      <c r="A86" s="3" t="s">
        <v>540</v>
      </c>
      <c r="B86" s="13" t="s">
        <v>111</v>
      </c>
      <c r="D86" s="1" t="s">
        <v>1498</v>
      </c>
      <c r="E86">
        <v>0</v>
      </c>
      <c r="F86">
        <v>0</v>
      </c>
      <c r="G86">
        <v>0</v>
      </c>
      <c r="H86">
        <v>0</v>
      </c>
      <c r="I86">
        <v>0</v>
      </c>
      <c r="J86">
        <v>1</v>
      </c>
      <c r="K86">
        <v>0</v>
      </c>
      <c r="L86">
        <v>0</v>
      </c>
      <c r="M86">
        <v>0</v>
      </c>
      <c r="N86">
        <v>0</v>
      </c>
      <c r="O86">
        <v>0</v>
      </c>
      <c r="P86">
        <v>0</v>
      </c>
      <c r="Q86">
        <v>0</v>
      </c>
      <c r="R86">
        <v>0</v>
      </c>
      <c r="S86">
        <v>0</v>
      </c>
      <c r="T86">
        <v>0</v>
      </c>
      <c r="U86">
        <v>0</v>
      </c>
      <c r="V86">
        <v>0</v>
      </c>
      <c r="W86">
        <v>0</v>
      </c>
      <c r="X86">
        <v>0</v>
      </c>
      <c r="Y86">
        <v>0</v>
      </c>
      <c r="Z86">
        <v>0</v>
      </c>
      <c r="AA86" s="8">
        <f>SUM(matriceresult_25[[#This Row],[ArrayExpress]:[UniProt]])</f>
        <v>1</v>
      </c>
      <c r="AC86" s="1" t="s">
        <v>1498</v>
      </c>
      <c r="AD86">
        <f>matriceresult_25[[#This Row],[ArrayExpress]]/matriceresult_25[[#This Row],[TOTAL]]</f>
        <v>0</v>
      </c>
      <c r="AE86">
        <f>matriceresult_25[[#This Row],[BioProject]]/matriceresult_25[[#This Row],[TOTAL]]</f>
        <v>0</v>
      </c>
      <c r="AF86">
        <f>matriceresult_25[[#This Row],[dbGaP]]/matriceresult_25[[#This Row],[TOTAL]]</f>
        <v>0</v>
      </c>
      <c r="AG86">
        <f>matriceresult_25[[#This Row],[DOI]]/matriceresult_25[[#This Row],[TOTAL]]</f>
        <v>0</v>
      </c>
      <c r="AH86">
        <f>matriceresult_25[[#This Row],[EMDB]]/matriceresult_25[[#This Row],[TOTAL]]</f>
        <v>0</v>
      </c>
      <c r="AI86">
        <f>matriceresult_25[[#This Row],[ENA]]/matriceresult_25[[#This Row],[TOTAL]]</f>
        <v>1</v>
      </c>
      <c r="AJ86">
        <f>matriceresult_25[[#This Row],[Ensembl]]/matriceresult_25[[#This Row],[TOTAL]]</f>
        <v>0</v>
      </c>
      <c r="AK86">
        <f>matriceresult_25[[#This Row],[EUDRACT]]/matriceresult_25[[#This Row],[TOTAL]]</f>
        <v>0</v>
      </c>
      <c r="AL86">
        <f>matriceresult_25[[#This Row],[GCA]]/matriceresult_25[[#This Row],[TOTAL]]</f>
        <v>0</v>
      </c>
      <c r="AM86">
        <f>matriceresult_25[[#This Row],[Gene Ontology (GO)]]/matriceresult_25[[#This Row],[TOTAL]]</f>
        <v>0</v>
      </c>
      <c r="AN86">
        <f>matriceresult_25[[#This Row],[GEO]]/matriceresult_25[[#This Row],[TOTAL]]</f>
        <v>0</v>
      </c>
      <c r="AO86">
        <f>matriceresult_25[[#This Row],[HPA]]/matriceresult_25[[#This Row],[TOTAL]]</f>
        <v>0</v>
      </c>
      <c r="AP86">
        <f>matriceresult_25[[#This Row],[IGSR/1000 Genomes]]/matriceresult_25[[#This Row],[TOTAL]]</f>
        <v>0</v>
      </c>
      <c r="AQ86">
        <f>matriceresult_25[[#This Row],[InterPro]]/matriceresult_25[[#This Row],[TOTAL]]</f>
        <v>0</v>
      </c>
      <c r="AR86">
        <f>matriceresult_25[[#This Row],[OMIM]]/matriceresult_25[[#This Row],[TOTAL]]</f>
        <v>0</v>
      </c>
      <c r="AS86">
        <f>matriceresult_25[[#This Row],[PDBe]]/matriceresult_25[[#This Row],[TOTAL]]</f>
        <v>0</v>
      </c>
      <c r="AT86">
        <f>matriceresult_25[[#This Row],[Pfam]]/matriceresult_25[[#This Row],[TOTAL]]</f>
        <v>0</v>
      </c>
      <c r="AU86">
        <f>matriceresult_25[[#This Row],[PRIDE]]/matriceresult_25[[#This Row],[TOTAL]]</f>
        <v>0</v>
      </c>
      <c r="AV86">
        <f>matriceresult_25[[#This Row],[RefSeq]]/matriceresult_25[[#This Row],[TOTAL]]</f>
        <v>0</v>
      </c>
      <c r="AW86">
        <f>matriceresult_25[[#This Row],[RefSNP]]/matriceresult_25[[#This Row],[TOTAL]]</f>
        <v>0</v>
      </c>
      <c r="AX86">
        <f>matriceresult_25[[#This Row],[RRID]]/matriceresult_25[[#This Row],[TOTAL]]</f>
        <v>0</v>
      </c>
      <c r="AY86">
        <f>matriceresult_25[[#This Row],[UniProt]]/matriceresult_25[[#This Row],[TOTAL]]</f>
        <v>0</v>
      </c>
      <c r="AZ86" s="8">
        <f>SUM(matriceresult_258[[#This Row],[ArrayExpress]:[UniProt]])</f>
        <v>1</v>
      </c>
    </row>
    <row r="87" spans="1:52" x14ac:dyDescent="0.25">
      <c r="A87" s="4" t="s">
        <v>540</v>
      </c>
      <c r="B87" s="6" t="s">
        <v>111</v>
      </c>
      <c r="D87" s="1" t="s">
        <v>1503</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2</v>
      </c>
      <c r="AA87" s="8">
        <f>SUM(matriceresult_25[[#This Row],[ArrayExpress]:[UniProt]])</f>
        <v>2</v>
      </c>
      <c r="AC87" s="1" t="s">
        <v>1503</v>
      </c>
      <c r="AD87">
        <f>matriceresult_25[[#This Row],[ArrayExpress]]/matriceresult_25[[#This Row],[TOTAL]]</f>
        <v>0</v>
      </c>
      <c r="AE87">
        <f>matriceresult_25[[#This Row],[BioProject]]/matriceresult_25[[#This Row],[TOTAL]]</f>
        <v>0</v>
      </c>
      <c r="AF87">
        <f>matriceresult_25[[#This Row],[dbGaP]]/matriceresult_25[[#This Row],[TOTAL]]</f>
        <v>0</v>
      </c>
      <c r="AG87">
        <f>matriceresult_25[[#This Row],[DOI]]/matriceresult_25[[#This Row],[TOTAL]]</f>
        <v>0</v>
      </c>
      <c r="AH87">
        <f>matriceresult_25[[#This Row],[EMDB]]/matriceresult_25[[#This Row],[TOTAL]]</f>
        <v>0</v>
      </c>
      <c r="AI87">
        <f>matriceresult_25[[#This Row],[ENA]]/matriceresult_25[[#This Row],[TOTAL]]</f>
        <v>0</v>
      </c>
      <c r="AJ87">
        <f>matriceresult_25[[#This Row],[Ensembl]]/matriceresult_25[[#This Row],[TOTAL]]</f>
        <v>0</v>
      </c>
      <c r="AK87">
        <f>matriceresult_25[[#This Row],[EUDRACT]]/matriceresult_25[[#This Row],[TOTAL]]</f>
        <v>0</v>
      </c>
      <c r="AL87">
        <f>matriceresult_25[[#This Row],[GCA]]/matriceresult_25[[#This Row],[TOTAL]]</f>
        <v>0</v>
      </c>
      <c r="AM87">
        <f>matriceresult_25[[#This Row],[Gene Ontology (GO)]]/matriceresult_25[[#This Row],[TOTAL]]</f>
        <v>0</v>
      </c>
      <c r="AN87">
        <f>matriceresult_25[[#This Row],[GEO]]/matriceresult_25[[#This Row],[TOTAL]]</f>
        <v>0</v>
      </c>
      <c r="AO87">
        <f>matriceresult_25[[#This Row],[HPA]]/matriceresult_25[[#This Row],[TOTAL]]</f>
        <v>0</v>
      </c>
      <c r="AP87">
        <f>matriceresult_25[[#This Row],[IGSR/1000 Genomes]]/matriceresult_25[[#This Row],[TOTAL]]</f>
        <v>0</v>
      </c>
      <c r="AQ87">
        <f>matriceresult_25[[#This Row],[InterPro]]/matriceresult_25[[#This Row],[TOTAL]]</f>
        <v>0</v>
      </c>
      <c r="AR87">
        <f>matriceresult_25[[#This Row],[OMIM]]/matriceresult_25[[#This Row],[TOTAL]]</f>
        <v>0</v>
      </c>
      <c r="AS87">
        <f>matriceresult_25[[#This Row],[PDBe]]/matriceresult_25[[#This Row],[TOTAL]]</f>
        <v>0</v>
      </c>
      <c r="AT87">
        <f>matriceresult_25[[#This Row],[Pfam]]/matriceresult_25[[#This Row],[TOTAL]]</f>
        <v>0</v>
      </c>
      <c r="AU87">
        <f>matriceresult_25[[#This Row],[PRIDE]]/matriceresult_25[[#This Row],[TOTAL]]</f>
        <v>0</v>
      </c>
      <c r="AV87">
        <f>matriceresult_25[[#This Row],[RefSeq]]/matriceresult_25[[#This Row],[TOTAL]]</f>
        <v>0</v>
      </c>
      <c r="AW87">
        <f>matriceresult_25[[#This Row],[RefSNP]]/matriceresult_25[[#This Row],[TOTAL]]</f>
        <v>0</v>
      </c>
      <c r="AX87">
        <f>matriceresult_25[[#This Row],[RRID]]/matriceresult_25[[#This Row],[TOTAL]]</f>
        <v>0</v>
      </c>
      <c r="AY87">
        <f>matriceresult_25[[#This Row],[UniProt]]/matriceresult_25[[#This Row],[TOTAL]]</f>
        <v>1</v>
      </c>
      <c r="AZ87" s="8">
        <f>SUM(matriceresult_258[[#This Row],[ArrayExpress]:[UniProt]])</f>
        <v>1</v>
      </c>
    </row>
    <row r="88" spans="1:52" x14ac:dyDescent="0.25">
      <c r="A88" s="3" t="s">
        <v>540</v>
      </c>
      <c r="B88" s="13" t="s">
        <v>111</v>
      </c>
      <c r="D88" s="1" t="s">
        <v>458</v>
      </c>
      <c r="E88">
        <v>0</v>
      </c>
      <c r="F88">
        <v>0</v>
      </c>
      <c r="G88">
        <v>0</v>
      </c>
      <c r="H88">
        <v>0</v>
      </c>
      <c r="I88">
        <v>0</v>
      </c>
      <c r="J88">
        <v>0</v>
      </c>
      <c r="K88">
        <v>0</v>
      </c>
      <c r="L88">
        <v>0</v>
      </c>
      <c r="M88">
        <v>0</v>
      </c>
      <c r="N88">
        <v>0</v>
      </c>
      <c r="O88">
        <v>0</v>
      </c>
      <c r="P88">
        <v>0</v>
      </c>
      <c r="Q88">
        <v>0</v>
      </c>
      <c r="R88">
        <v>0</v>
      </c>
      <c r="S88">
        <v>2</v>
      </c>
      <c r="T88">
        <v>0</v>
      </c>
      <c r="U88">
        <v>0</v>
      </c>
      <c r="V88">
        <v>0</v>
      </c>
      <c r="W88">
        <v>0</v>
      </c>
      <c r="X88">
        <v>0</v>
      </c>
      <c r="Y88">
        <v>0</v>
      </c>
      <c r="Z88">
        <v>0</v>
      </c>
      <c r="AA88" s="8">
        <f>SUM(matriceresult_25[[#This Row],[ArrayExpress]:[UniProt]])</f>
        <v>2</v>
      </c>
      <c r="AC88" s="1" t="s">
        <v>458</v>
      </c>
      <c r="AD88">
        <f>matriceresult_25[[#This Row],[ArrayExpress]]/matriceresult_25[[#This Row],[TOTAL]]</f>
        <v>0</v>
      </c>
      <c r="AE88">
        <f>matriceresult_25[[#This Row],[BioProject]]/matriceresult_25[[#This Row],[TOTAL]]</f>
        <v>0</v>
      </c>
      <c r="AF88">
        <f>matriceresult_25[[#This Row],[dbGaP]]/matriceresult_25[[#This Row],[TOTAL]]</f>
        <v>0</v>
      </c>
      <c r="AG88">
        <f>matriceresult_25[[#This Row],[DOI]]/matriceresult_25[[#This Row],[TOTAL]]</f>
        <v>0</v>
      </c>
      <c r="AH88">
        <f>matriceresult_25[[#This Row],[EMDB]]/matriceresult_25[[#This Row],[TOTAL]]</f>
        <v>0</v>
      </c>
      <c r="AI88">
        <f>matriceresult_25[[#This Row],[ENA]]/matriceresult_25[[#This Row],[TOTAL]]</f>
        <v>0</v>
      </c>
      <c r="AJ88">
        <f>matriceresult_25[[#This Row],[Ensembl]]/matriceresult_25[[#This Row],[TOTAL]]</f>
        <v>0</v>
      </c>
      <c r="AK88">
        <f>matriceresult_25[[#This Row],[EUDRACT]]/matriceresult_25[[#This Row],[TOTAL]]</f>
        <v>0</v>
      </c>
      <c r="AL88">
        <f>matriceresult_25[[#This Row],[GCA]]/matriceresult_25[[#This Row],[TOTAL]]</f>
        <v>0</v>
      </c>
      <c r="AM88">
        <f>matriceresult_25[[#This Row],[Gene Ontology (GO)]]/matriceresult_25[[#This Row],[TOTAL]]</f>
        <v>0</v>
      </c>
      <c r="AN88">
        <f>matriceresult_25[[#This Row],[GEO]]/matriceresult_25[[#This Row],[TOTAL]]</f>
        <v>0</v>
      </c>
      <c r="AO88">
        <f>matriceresult_25[[#This Row],[HPA]]/matriceresult_25[[#This Row],[TOTAL]]</f>
        <v>0</v>
      </c>
      <c r="AP88">
        <f>matriceresult_25[[#This Row],[IGSR/1000 Genomes]]/matriceresult_25[[#This Row],[TOTAL]]</f>
        <v>0</v>
      </c>
      <c r="AQ88">
        <f>matriceresult_25[[#This Row],[InterPro]]/matriceresult_25[[#This Row],[TOTAL]]</f>
        <v>0</v>
      </c>
      <c r="AR88">
        <f>matriceresult_25[[#This Row],[OMIM]]/matriceresult_25[[#This Row],[TOTAL]]</f>
        <v>1</v>
      </c>
      <c r="AS88">
        <f>matriceresult_25[[#This Row],[PDBe]]/matriceresult_25[[#This Row],[TOTAL]]</f>
        <v>0</v>
      </c>
      <c r="AT88">
        <f>matriceresult_25[[#This Row],[Pfam]]/matriceresult_25[[#This Row],[TOTAL]]</f>
        <v>0</v>
      </c>
      <c r="AU88">
        <f>matriceresult_25[[#This Row],[PRIDE]]/matriceresult_25[[#This Row],[TOTAL]]</f>
        <v>0</v>
      </c>
      <c r="AV88">
        <f>matriceresult_25[[#This Row],[RefSeq]]/matriceresult_25[[#This Row],[TOTAL]]</f>
        <v>0</v>
      </c>
      <c r="AW88">
        <f>matriceresult_25[[#This Row],[RefSNP]]/matriceresult_25[[#This Row],[TOTAL]]</f>
        <v>0</v>
      </c>
      <c r="AX88">
        <f>matriceresult_25[[#This Row],[RRID]]/matriceresult_25[[#This Row],[TOTAL]]</f>
        <v>0</v>
      </c>
      <c r="AY88">
        <f>matriceresult_25[[#This Row],[UniProt]]/matriceresult_25[[#This Row],[TOTAL]]</f>
        <v>0</v>
      </c>
      <c r="AZ88" s="8">
        <f>SUM(matriceresult_258[[#This Row],[ArrayExpress]:[UniProt]])</f>
        <v>1</v>
      </c>
    </row>
    <row r="89" spans="1:52" x14ac:dyDescent="0.25">
      <c r="A89" s="4" t="s">
        <v>540</v>
      </c>
      <c r="B89" s="6" t="s">
        <v>111</v>
      </c>
      <c r="D89" s="1" t="s">
        <v>649</v>
      </c>
      <c r="E89">
        <v>0</v>
      </c>
      <c r="F89">
        <v>0</v>
      </c>
      <c r="G89">
        <v>0</v>
      </c>
      <c r="H89">
        <v>0</v>
      </c>
      <c r="I89">
        <v>0</v>
      </c>
      <c r="J89">
        <v>4</v>
      </c>
      <c r="K89">
        <v>0</v>
      </c>
      <c r="L89">
        <v>0</v>
      </c>
      <c r="M89">
        <v>0</v>
      </c>
      <c r="N89">
        <v>0</v>
      </c>
      <c r="O89">
        <v>0</v>
      </c>
      <c r="P89">
        <v>0</v>
      </c>
      <c r="Q89">
        <v>0</v>
      </c>
      <c r="R89">
        <v>0</v>
      </c>
      <c r="S89">
        <v>0</v>
      </c>
      <c r="T89">
        <v>0</v>
      </c>
      <c r="U89">
        <v>0</v>
      </c>
      <c r="V89">
        <v>0</v>
      </c>
      <c r="W89">
        <v>0</v>
      </c>
      <c r="X89">
        <v>0</v>
      </c>
      <c r="Y89">
        <v>0</v>
      </c>
      <c r="Z89">
        <v>0</v>
      </c>
      <c r="AA89" s="8">
        <f>SUM(matriceresult_25[[#This Row],[ArrayExpress]:[UniProt]])</f>
        <v>4</v>
      </c>
      <c r="AC89" s="1" t="s">
        <v>649</v>
      </c>
      <c r="AD89">
        <f>matriceresult_25[[#This Row],[ArrayExpress]]/matriceresult_25[[#This Row],[TOTAL]]</f>
        <v>0</v>
      </c>
      <c r="AE89">
        <f>matriceresult_25[[#This Row],[BioProject]]/matriceresult_25[[#This Row],[TOTAL]]</f>
        <v>0</v>
      </c>
      <c r="AF89">
        <f>matriceresult_25[[#This Row],[dbGaP]]/matriceresult_25[[#This Row],[TOTAL]]</f>
        <v>0</v>
      </c>
      <c r="AG89">
        <f>matriceresult_25[[#This Row],[DOI]]/matriceresult_25[[#This Row],[TOTAL]]</f>
        <v>0</v>
      </c>
      <c r="AH89">
        <f>matriceresult_25[[#This Row],[EMDB]]/matriceresult_25[[#This Row],[TOTAL]]</f>
        <v>0</v>
      </c>
      <c r="AI89">
        <f>matriceresult_25[[#This Row],[ENA]]/matriceresult_25[[#This Row],[TOTAL]]</f>
        <v>1</v>
      </c>
      <c r="AJ89">
        <f>matriceresult_25[[#This Row],[Ensembl]]/matriceresult_25[[#This Row],[TOTAL]]</f>
        <v>0</v>
      </c>
      <c r="AK89">
        <f>matriceresult_25[[#This Row],[EUDRACT]]/matriceresult_25[[#This Row],[TOTAL]]</f>
        <v>0</v>
      </c>
      <c r="AL89">
        <f>matriceresult_25[[#This Row],[GCA]]/matriceresult_25[[#This Row],[TOTAL]]</f>
        <v>0</v>
      </c>
      <c r="AM89">
        <f>matriceresult_25[[#This Row],[Gene Ontology (GO)]]/matriceresult_25[[#This Row],[TOTAL]]</f>
        <v>0</v>
      </c>
      <c r="AN89">
        <f>matriceresult_25[[#This Row],[GEO]]/matriceresult_25[[#This Row],[TOTAL]]</f>
        <v>0</v>
      </c>
      <c r="AO89">
        <f>matriceresult_25[[#This Row],[HPA]]/matriceresult_25[[#This Row],[TOTAL]]</f>
        <v>0</v>
      </c>
      <c r="AP89">
        <f>matriceresult_25[[#This Row],[IGSR/1000 Genomes]]/matriceresult_25[[#This Row],[TOTAL]]</f>
        <v>0</v>
      </c>
      <c r="AQ89">
        <f>matriceresult_25[[#This Row],[InterPro]]/matriceresult_25[[#This Row],[TOTAL]]</f>
        <v>0</v>
      </c>
      <c r="AR89">
        <f>matriceresult_25[[#This Row],[OMIM]]/matriceresult_25[[#This Row],[TOTAL]]</f>
        <v>0</v>
      </c>
      <c r="AS89">
        <f>matriceresult_25[[#This Row],[PDBe]]/matriceresult_25[[#This Row],[TOTAL]]</f>
        <v>0</v>
      </c>
      <c r="AT89">
        <f>matriceresult_25[[#This Row],[Pfam]]/matriceresult_25[[#This Row],[TOTAL]]</f>
        <v>0</v>
      </c>
      <c r="AU89">
        <f>matriceresult_25[[#This Row],[PRIDE]]/matriceresult_25[[#This Row],[TOTAL]]</f>
        <v>0</v>
      </c>
      <c r="AV89">
        <f>matriceresult_25[[#This Row],[RefSeq]]/matriceresult_25[[#This Row],[TOTAL]]</f>
        <v>0</v>
      </c>
      <c r="AW89">
        <f>matriceresult_25[[#This Row],[RefSNP]]/matriceresult_25[[#This Row],[TOTAL]]</f>
        <v>0</v>
      </c>
      <c r="AX89">
        <f>matriceresult_25[[#This Row],[RRID]]/matriceresult_25[[#This Row],[TOTAL]]</f>
        <v>0</v>
      </c>
      <c r="AY89">
        <f>matriceresult_25[[#This Row],[UniProt]]/matriceresult_25[[#This Row],[TOTAL]]</f>
        <v>0</v>
      </c>
      <c r="AZ89" s="8">
        <f>SUM(matriceresult_258[[#This Row],[ArrayExpress]:[UniProt]])</f>
        <v>1</v>
      </c>
    </row>
    <row r="90" spans="1:52" x14ac:dyDescent="0.25">
      <c r="A90" s="3" t="s">
        <v>53</v>
      </c>
      <c r="B90" s="13" t="s">
        <v>20</v>
      </c>
      <c r="D90" s="1" t="s">
        <v>2375</v>
      </c>
      <c r="E90">
        <v>0</v>
      </c>
      <c r="F90">
        <v>0</v>
      </c>
      <c r="G90">
        <v>0</v>
      </c>
      <c r="H90">
        <v>0</v>
      </c>
      <c r="I90">
        <v>0</v>
      </c>
      <c r="J90">
        <v>0</v>
      </c>
      <c r="K90">
        <v>0</v>
      </c>
      <c r="L90">
        <v>0</v>
      </c>
      <c r="M90">
        <v>0</v>
      </c>
      <c r="N90">
        <v>0</v>
      </c>
      <c r="O90">
        <v>0</v>
      </c>
      <c r="P90">
        <v>0</v>
      </c>
      <c r="Q90">
        <v>0</v>
      </c>
      <c r="R90">
        <v>0</v>
      </c>
      <c r="S90">
        <v>0</v>
      </c>
      <c r="T90">
        <v>1</v>
      </c>
      <c r="U90">
        <v>0</v>
      </c>
      <c r="V90">
        <v>0</v>
      </c>
      <c r="W90">
        <v>0</v>
      </c>
      <c r="X90">
        <v>0</v>
      </c>
      <c r="Y90">
        <v>0</v>
      </c>
      <c r="Z90">
        <v>0</v>
      </c>
      <c r="AA90" s="8">
        <f>SUM(matriceresult_25[[#This Row],[ArrayExpress]:[UniProt]])</f>
        <v>1</v>
      </c>
      <c r="AC90" s="1" t="s">
        <v>2375</v>
      </c>
      <c r="AD90">
        <f>matriceresult_25[[#This Row],[ArrayExpress]]/matriceresult_25[[#This Row],[TOTAL]]</f>
        <v>0</v>
      </c>
      <c r="AE90">
        <f>matriceresult_25[[#This Row],[BioProject]]/matriceresult_25[[#This Row],[TOTAL]]</f>
        <v>0</v>
      </c>
      <c r="AF90">
        <f>matriceresult_25[[#This Row],[dbGaP]]/matriceresult_25[[#This Row],[TOTAL]]</f>
        <v>0</v>
      </c>
      <c r="AG90">
        <f>matriceresult_25[[#This Row],[DOI]]/matriceresult_25[[#This Row],[TOTAL]]</f>
        <v>0</v>
      </c>
      <c r="AH90">
        <f>matriceresult_25[[#This Row],[EMDB]]/matriceresult_25[[#This Row],[TOTAL]]</f>
        <v>0</v>
      </c>
      <c r="AI90">
        <f>matriceresult_25[[#This Row],[ENA]]/matriceresult_25[[#This Row],[TOTAL]]</f>
        <v>0</v>
      </c>
      <c r="AJ90">
        <f>matriceresult_25[[#This Row],[Ensembl]]/matriceresult_25[[#This Row],[TOTAL]]</f>
        <v>0</v>
      </c>
      <c r="AK90">
        <f>matriceresult_25[[#This Row],[EUDRACT]]/matriceresult_25[[#This Row],[TOTAL]]</f>
        <v>0</v>
      </c>
      <c r="AL90">
        <f>matriceresult_25[[#This Row],[GCA]]/matriceresult_25[[#This Row],[TOTAL]]</f>
        <v>0</v>
      </c>
      <c r="AM90">
        <f>matriceresult_25[[#This Row],[Gene Ontology (GO)]]/matriceresult_25[[#This Row],[TOTAL]]</f>
        <v>0</v>
      </c>
      <c r="AN90">
        <f>matriceresult_25[[#This Row],[GEO]]/matriceresult_25[[#This Row],[TOTAL]]</f>
        <v>0</v>
      </c>
      <c r="AO90">
        <f>matriceresult_25[[#This Row],[HPA]]/matriceresult_25[[#This Row],[TOTAL]]</f>
        <v>0</v>
      </c>
      <c r="AP90">
        <f>matriceresult_25[[#This Row],[IGSR/1000 Genomes]]/matriceresult_25[[#This Row],[TOTAL]]</f>
        <v>0</v>
      </c>
      <c r="AQ90">
        <f>matriceresult_25[[#This Row],[InterPro]]/matriceresult_25[[#This Row],[TOTAL]]</f>
        <v>0</v>
      </c>
      <c r="AR90">
        <f>matriceresult_25[[#This Row],[OMIM]]/matriceresult_25[[#This Row],[TOTAL]]</f>
        <v>0</v>
      </c>
      <c r="AS90">
        <f>matriceresult_25[[#This Row],[PDBe]]/matriceresult_25[[#This Row],[TOTAL]]</f>
        <v>1</v>
      </c>
      <c r="AT90">
        <f>matriceresult_25[[#This Row],[Pfam]]/matriceresult_25[[#This Row],[TOTAL]]</f>
        <v>0</v>
      </c>
      <c r="AU90">
        <f>matriceresult_25[[#This Row],[PRIDE]]/matriceresult_25[[#This Row],[TOTAL]]</f>
        <v>0</v>
      </c>
      <c r="AV90">
        <f>matriceresult_25[[#This Row],[RefSeq]]/matriceresult_25[[#This Row],[TOTAL]]</f>
        <v>0</v>
      </c>
      <c r="AW90">
        <f>matriceresult_25[[#This Row],[RefSNP]]/matriceresult_25[[#This Row],[TOTAL]]</f>
        <v>0</v>
      </c>
      <c r="AX90">
        <f>matriceresult_25[[#This Row],[RRID]]/matriceresult_25[[#This Row],[TOTAL]]</f>
        <v>0</v>
      </c>
      <c r="AY90">
        <f>matriceresult_25[[#This Row],[UniProt]]/matriceresult_25[[#This Row],[TOTAL]]</f>
        <v>0</v>
      </c>
      <c r="AZ90" s="8">
        <f>SUM(matriceresult_258[[#This Row],[ArrayExpress]:[UniProt]])</f>
        <v>1</v>
      </c>
    </row>
    <row r="91" spans="1:52" x14ac:dyDescent="0.25">
      <c r="A91" s="4" t="s">
        <v>53</v>
      </c>
      <c r="B91" s="6" t="s">
        <v>20</v>
      </c>
      <c r="D91" s="1" t="s">
        <v>1514</v>
      </c>
      <c r="E91">
        <v>0</v>
      </c>
      <c r="F91">
        <v>0</v>
      </c>
      <c r="G91">
        <v>0</v>
      </c>
      <c r="H91">
        <v>0</v>
      </c>
      <c r="I91">
        <v>0</v>
      </c>
      <c r="J91">
        <v>1</v>
      </c>
      <c r="K91">
        <v>0</v>
      </c>
      <c r="L91">
        <v>0</v>
      </c>
      <c r="M91">
        <v>0</v>
      </c>
      <c r="N91">
        <v>0</v>
      </c>
      <c r="O91">
        <v>0</v>
      </c>
      <c r="P91">
        <v>0</v>
      </c>
      <c r="Q91">
        <v>0</v>
      </c>
      <c r="R91">
        <v>0</v>
      </c>
      <c r="S91">
        <v>0</v>
      </c>
      <c r="T91">
        <v>0</v>
      </c>
      <c r="U91">
        <v>0</v>
      </c>
      <c r="V91">
        <v>0</v>
      </c>
      <c r="W91">
        <v>0</v>
      </c>
      <c r="X91">
        <v>0</v>
      </c>
      <c r="Y91">
        <v>0</v>
      </c>
      <c r="Z91">
        <v>0</v>
      </c>
      <c r="AA91" s="8">
        <f>SUM(matriceresult_25[[#This Row],[ArrayExpress]:[UniProt]])</f>
        <v>1</v>
      </c>
      <c r="AC91" s="1" t="s">
        <v>1514</v>
      </c>
      <c r="AD91">
        <f>matriceresult_25[[#This Row],[ArrayExpress]]/matriceresult_25[[#This Row],[TOTAL]]</f>
        <v>0</v>
      </c>
      <c r="AE91">
        <f>matriceresult_25[[#This Row],[BioProject]]/matriceresult_25[[#This Row],[TOTAL]]</f>
        <v>0</v>
      </c>
      <c r="AF91">
        <f>matriceresult_25[[#This Row],[dbGaP]]/matriceresult_25[[#This Row],[TOTAL]]</f>
        <v>0</v>
      </c>
      <c r="AG91">
        <f>matriceresult_25[[#This Row],[DOI]]/matriceresult_25[[#This Row],[TOTAL]]</f>
        <v>0</v>
      </c>
      <c r="AH91">
        <f>matriceresult_25[[#This Row],[EMDB]]/matriceresult_25[[#This Row],[TOTAL]]</f>
        <v>0</v>
      </c>
      <c r="AI91">
        <f>matriceresult_25[[#This Row],[ENA]]/matriceresult_25[[#This Row],[TOTAL]]</f>
        <v>1</v>
      </c>
      <c r="AJ91">
        <f>matriceresult_25[[#This Row],[Ensembl]]/matriceresult_25[[#This Row],[TOTAL]]</f>
        <v>0</v>
      </c>
      <c r="AK91">
        <f>matriceresult_25[[#This Row],[EUDRACT]]/matriceresult_25[[#This Row],[TOTAL]]</f>
        <v>0</v>
      </c>
      <c r="AL91">
        <f>matriceresult_25[[#This Row],[GCA]]/matriceresult_25[[#This Row],[TOTAL]]</f>
        <v>0</v>
      </c>
      <c r="AM91">
        <f>matriceresult_25[[#This Row],[Gene Ontology (GO)]]/matriceresult_25[[#This Row],[TOTAL]]</f>
        <v>0</v>
      </c>
      <c r="AN91">
        <f>matriceresult_25[[#This Row],[GEO]]/matriceresult_25[[#This Row],[TOTAL]]</f>
        <v>0</v>
      </c>
      <c r="AO91">
        <f>matriceresult_25[[#This Row],[HPA]]/matriceresult_25[[#This Row],[TOTAL]]</f>
        <v>0</v>
      </c>
      <c r="AP91">
        <f>matriceresult_25[[#This Row],[IGSR/1000 Genomes]]/matriceresult_25[[#This Row],[TOTAL]]</f>
        <v>0</v>
      </c>
      <c r="AQ91">
        <f>matriceresult_25[[#This Row],[InterPro]]/matriceresult_25[[#This Row],[TOTAL]]</f>
        <v>0</v>
      </c>
      <c r="AR91">
        <f>matriceresult_25[[#This Row],[OMIM]]/matriceresult_25[[#This Row],[TOTAL]]</f>
        <v>0</v>
      </c>
      <c r="AS91">
        <f>matriceresult_25[[#This Row],[PDBe]]/matriceresult_25[[#This Row],[TOTAL]]</f>
        <v>0</v>
      </c>
      <c r="AT91">
        <f>matriceresult_25[[#This Row],[Pfam]]/matriceresult_25[[#This Row],[TOTAL]]</f>
        <v>0</v>
      </c>
      <c r="AU91">
        <f>matriceresult_25[[#This Row],[PRIDE]]/matriceresult_25[[#This Row],[TOTAL]]</f>
        <v>0</v>
      </c>
      <c r="AV91">
        <f>matriceresult_25[[#This Row],[RefSeq]]/matriceresult_25[[#This Row],[TOTAL]]</f>
        <v>0</v>
      </c>
      <c r="AW91">
        <f>matriceresult_25[[#This Row],[RefSNP]]/matriceresult_25[[#This Row],[TOTAL]]</f>
        <v>0</v>
      </c>
      <c r="AX91">
        <f>matriceresult_25[[#This Row],[RRID]]/matriceresult_25[[#This Row],[TOTAL]]</f>
        <v>0</v>
      </c>
      <c r="AY91">
        <f>matriceresult_25[[#This Row],[UniProt]]/matriceresult_25[[#This Row],[TOTAL]]</f>
        <v>0</v>
      </c>
      <c r="AZ91" s="8">
        <f>SUM(matriceresult_258[[#This Row],[ArrayExpress]:[UniProt]])</f>
        <v>1</v>
      </c>
    </row>
    <row r="92" spans="1:52" x14ac:dyDescent="0.25">
      <c r="A92" s="3" t="s">
        <v>548</v>
      </c>
      <c r="B92" s="13" t="s">
        <v>550</v>
      </c>
      <c r="D92" s="1" t="s">
        <v>2379</v>
      </c>
      <c r="E92">
        <v>0</v>
      </c>
      <c r="F92">
        <v>0</v>
      </c>
      <c r="G92">
        <v>0</v>
      </c>
      <c r="H92">
        <v>0</v>
      </c>
      <c r="I92">
        <v>0</v>
      </c>
      <c r="J92">
        <v>0</v>
      </c>
      <c r="K92">
        <v>0</v>
      </c>
      <c r="L92">
        <v>0</v>
      </c>
      <c r="M92">
        <v>0</v>
      </c>
      <c r="N92">
        <v>0</v>
      </c>
      <c r="O92">
        <v>0</v>
      </c>
      <c r="P92">
        <v>0</v>
      </c>
      <c r="Q92">
        <v>0</v>
      </c>
      <c r="R92">
        <v>0</v>
      </c>
      <c r="S92">
        <v>0</v>
      </c>
      <c r="T92">
        <v>1</v>
      </c>
      <c r="U92">
        <v>0</v>
      </c>
      <c r="V92">
        <v>0</v>
      </c>
      <c r="W92">
        <v>0</v>
      </c>
      <c r="X92">
        <v>0</v>
      </c>
      <c r="Y92">
        <v>0</v>
      </c>
      <c r="Z92">
        <v>6</v>
      </c>
      <c r="AA92" s="8">
        <f>SUM(matriceresult_25[[#This Row],[ArrayExpress]:[UniProt]])</f>
        <v>7</v>
      </c>
      <c r="AC92" s="1" t="s">
        <v>2379</v>
      </c>
      <c r="AD92">
        <f>matriceresult_25[[#This Row],[ArrayExpress]]/matriceresult_25[[#This Row],[TOTAL]]</f>
        <v>0</v>
      </c>
      <c r="AE92">
        <f>matriceresult_25[[#This Row],[BioProject]]/matriceresult_25[[#This Row],[TOTAL]]</f>
        <v>0</v>
      </c>
      <c r="AF92">
        <f>matriceresult_25[[#This Row],[dbGaP]]/matriceresult_25[[#This Row],[TOTAL]]</f>
        <v>0</v>
      </c>
      <c r="AG92">
        <f>matriceresult_25[[#This Row],[DOI]]/matriceresult_25[[#This Row],[TOTAL]]</f>
        <v>0</v>
      </c>
      <c r="AH92">
        <f>matriceresult_25[[#This Row],[EMDB]]/matriceresult_25[[#This Row],[TOTAL]]</f>
        <v>0</v>
      </c>
      <c r="AI92">
        <f>matriceresult_25[[#This Row],[ENA]]/matriceresult_25[[#This Row],[TOTAL]]</f>
        <v>0</v>
      </c>
      <c r="AJ92">
        <f>matriceresult_25[[#This Row],[Ensembl]]/matriceresult_25[[#This Row],[TOTAL]]</f>
        <v>0</v>
      </c>
      <c r="AK92">
        <f>matriceresult_25[[#This Row],[EUDRACT]]/matriceresult_25[[#This Row],[TOTAL]]</f>
        <v>0</v>
      </c>
      <c r="AL92">
        <f>matriceresult_25[[#This Row],[GCA]]/matriceresult_25[[#This Row],[TOTAL]]</f>
        <v>0</v>
      </c>
      <c r="AM92">
        <f>matriceresult_25[[#This Row],[Gene Ontology (GO)]]/matriceresult_25[[#This Row],[TOTAL]]</f>
        <v>0</v>
      </c>
      <c r="AN92">
        <f>matriceresult_25[[#This Row],[GEO]]/matriceresult_25[[#This Row],[TOTAL]]</f>
        <v>0</v>
      </c>
      <c r="AO92">
        <f>matriceresult_25[[#This Row],[HPA]]/matriceresult_25[[#This Row],[TOTAL]]</f>
        <v>0</v>
      </c>
      <c r="AP92">
        <f>matriceresult_25[[#This Row],[IGSR/1000 Genomes]]/matriceresult_25[[#This Row],[TOTAL]]</f>
        <v>0</v>
      </c>
      <c r="AQ92">
        <f>matriceresult_25[[#This Row],[InterPro]]/matriceresult_25[[#This Row],[TOTAL]]</f>
        <v>0</v>
      </c>
      <c r="AR92">
        <f>matriceresult_25[[#This Row],[OMIM]]/matriceresult_25[[#This Row],[TOTAL]]</f>
        <v>0</v>
      </c>
      <c r="AS92">
        <f>matriceresult_25[[#This Row],[PDBe]]/matriceresult_25[[#This Row],[TOTAL]]</f>
        <v>0.14285714285714285</v>
      </c>
      <c r="AT92">
        <f>matriceresult_25[[#This Row],[Pfam]]/matriceresult_25[[#This Row],[TOTAL]]</f>
        <v>0</v>
      </c>
      <c r="AU92">
        <f>matriceresult_25[[#This Row],[PRIDE]]/matriceresult_25[[#This Row],[TOTAL]]</f>
        <v>0</v>
      </c>
      <c r="AV92">
        <f>matriceresult_25[[#This Row],[RefSeq]]/matriceresult_25[[#This Row],[TOTAL]]</f>
        <v>0</v>
      </c>
      <c r="AW92">
        <f>matriceresult_25[[#This Row],[RefSNP]]/matriceresult_25[[#This Row],[TOTAL]]</f>
        <v>0</v>
      </c>
      <c r="AX92">
        <f>matriceresult_25[[#This Row],[RRID]]/matriceresult_25[[#This Row],[TOTAL]]</f>
        <v>0</v>
      </c>
      <c r="AY92">
        <f>matriceresult_25[[#This Row],[UniProt]]/matriceresult_25[[#This Row],[TOTAL]]</f>
        <v>0.8571428571428571</v>
      </c>
      <c r="AZ92" s="8">
        <f>SUM(matriceresult_258[[#This Row],[ArrayExpress]:[UniProt]])</f>
        <v>1</v>
      </c>
    </row>
    <row r="93" spans="1:52" x14ac:dyDescent="0.25">
      <c r="A93" s="4" t="s">
        <v>548</v>
      </c>
      <c r="B93" s="6" t="s">
        <v>111</v>
      </c>
      <c r="D93" s="1" t="s">
        <v>2393</v>
      </c>
      <c r="E93">
        <v>0</v>
      </c>
      <c r="F93">
        <v>0</v>
      </c>
      <c r="G93">
        <v>0</v>
      </c>
      <c r="H93">
        <v>0</v>
      </c>
      <c r="I93">
        <v>0</v>
      </c>
      <c r="J93">
        <v>4</v>
      </c>
      <c r="K93">
        <v>0</v>
      </c>
      <c r="L93">
        <v>0</v>
      </c>
      <c r="M93">
        <v>0</v>
      </c>
      <c r="N93">
        <v>0</v>
      </c>
      <c r="O93">
        <v>0</v>
      </c>
      <c r="P93">
        <v>0</v>
      </c>
      <c r="Q93">
        <v>0</v>
      </c>
      <c r="R93">
        <v>0</v>
      </c>
      <c r="S93">
        <v>0</v>
      </c>
      <c r="T93">
        <v>0</v>
      </c>
      <c r="U93">
        <v>0</v>
      </c>
      <c r="V93">
        <v>0</v>
      </c>
      <c r="W93">
        <v>0</v>
      </c>
      <c r="X93">
        <v>0</v>
      </c>
      <c r="Y93">
        <v>0</v>
      </c>
      <c r="Z93">
        <v>0</v>
      </c>
      <c r="AA93" s="8">
        <f>SUM(matriceresult_25[[#This Row],[ArrayExpress]:[UniProt]])</f>
        <v>4</v>
      </c>
      <c r="AC93" s="1" t="s">
        <v>2393</v>
      </c>
      <c r="AD93">
        <f>matriceresult_25[[#This Row],[ArrayExpress]]/matriceresult_25[[#This Row],[TOTAL]]</f>
        <v>0</v>
      </c>
      <c r="AE93">
        <f>matriceresult_25[[#This Row],[BioProject]]/matriceresult_25[[#This Row],[TOTAL]]</f>
        <v>0</v>
      </c>
      <c r="AF93">
        <f>matriceresult_25[[#This Row],[dbGaP]]/matriceresult_25[[#This Row],[TOTAL]]</f>
        <v>0</v>
      </c>
      <c r="AG93">
        <f>matriceresult_25[[#This Row],[DOI]]/matriceresult_25[[#This Row],[TOTAL]]</f>
        <v>0</v>
      </c>
      <c r="AH93">
        <f>matriceresult_25[[#This Row],[EMDB]]/matriceresult_25[[#This Row],[TOTAL]]</f>
        <v>0</v>
      </c>
      <c r="AI93">
        <f>matriceresult_25[[#This Row],[ENA]]/matriceresult_25[[#This Row],[TOTAL]]</f>
        <v>1</v>
      </c>
      <c r="AJ93">
        <f>matriceresult_25[[#This Row],[Ensembl]]/matriceresult_25[[#This Row],[TOTAL]]</f>
        <v>0</v>
      </c>
      <c r="AK93">
        <f>matriceresult_25[[#This Row],[EUDRACT]]/matriceresult_25[[#This Row],[TOTAL]]</f>
        <v>0</v>
      </c>
      <c r="AL93">
        <f>matriceresult_25[[#This Row],[GCA]]/matriceresult_25[[#This Row],[TOTAL]]</f>
        <v>0</v>
      </c>
      <c r="AM93">
        <f>matriceresult_25[[#This Row],[Gene Ontology (GO)]]/matriceresult_25[[#This Row],[TOTAL]]</f>
        <v>0</v>
      </c>
      <c r="AN93">
        <f>matriceresult_25[[#This Row],[GEO]]/matriceresult_25[[#This Row],[TOTAL]]</f>
        <v>0</v>
      </c>
      <c r="AO93">
        <f>matriceresult_25[[#This Row],[HPA]]/matriceresult_25[[#This Row],[TOTAL]]</f>
        <v>0</v>
      </c>
      <c r="AP93">
        <f>matriceresult_25[[#This Row],[IGSR/1000 Genomes]]/matriceresult_25[[#This Row],[TOTAL]]</f>
        <v>0</v>
      </c>
      <c r="AQ93">
        <f>matriceresult_25[[#This Row],[InterPro]]/matriceresult_25[[#This Row],[TOTAL]]</f>
        <v>0</v>
      </c>
      <c r="AR93">
        <f>matriceresult_25[[#This Row],[OMIM]]/matriceresult_25[[#This Row],[TOTAL]]</f>
        <v>0</v>
      </c>
      <c r="AS93">
        <f>matriceresult_25[[#This Row],[PDBe]]/matriceresult_25[[#This Row],[TOTAL]]</f>
        <v>0</v>
      </c>
      <c r="AT93">
        <f>matriceresult_25[[#This Row],[Pfam]]/matriceresult_25[[#This Row],[TOTAL]]</f>
        <v>0</v>
      </c>
      <c r="AU93">
        <f>matriceresult_25[[#This Row],[PRIDE]]/matriceresult_25[[#This Row],[TOTAL]]</f>
        <v>0</v>
      </c>
      <c r="AV93">
        <f>matriceresult_25[[#This Row],[RefSeq]]/matriceresult_25[[#This Row],[TOTAL]]</f>
        <v>0</v>
      </c>
      <c r="AW93">
        <f>matriceresult_25[[#This Row],[RefSNP]]/matriceresult_25[[#This Row],[TOTAL]]</f>
        <v>0</v>
      </c>
      <c r="AX93">
        <f>matriceresult_25[[#This Row],[RRID]]/matriceresult_25[[#This Row],[TOTAL]]</f>
        <v>0</v>
      </c>
      <c r="AY93">
        <f>matriceresult_25[[#This Row],[UniProt]]/matriceresult_25[[#This Row],[TOTAL]]</f>
        <v>0</v>
      </c>
      <c r="AZ93" s="8">
        <f>SUM(matriceresult_258[[#This Row],[ArrayExpress]:[UniProt]])</f>
        <v>1</v>
      </c>
    </row>
    <row r="94" spans="1:52" x14ac:dyDescent="0.25">
      <c r="A94" s="3" t="s">
        <v>548</v>
      </c>
      <c r="B94" s="13" t="s">
        <v>111</v>
      </c>
      <c r="D94" s="1" t="s">
        <v>2401</v>
      </c>
      <c r="E94">
        <v>0</v>
      </c>
      <c r="F94">
        <v>0</v>
      </c>
      <c r="G94">
        <v>0</v>
      </c>
      <c r="H94">
        <v>0</v>
      </c>
      <c r="I94">
        <v>0</v>
      </c>
      <c r="J94">
        <v>0</v>
      </c>
      <c r="K94">
        <v>0</v>
      </c>
      <c r="L94">
        <v>0</v>
      </c>
      <c r="M94">
        <v>0</v>
      </c>
      <c r="N94">
        <v>0</v>
      </c>
      <c r="O94">
        <v>0</v>
      </c>
      <c r="P94">
        <v>0</v>
      </c>
      <c r="Q94">
        <v>0</v>
      </c>
      <c r="R94">
        <v>0</v>
      </c>
      <c r="S94">
        <v>0</v>
      </c>
      <c r="T94">
        <v>4</v>
      </c>
      <c r="U94">
        <v>0</v>
      </c>
      <c r="V94">
        <v>0</v>
      </c>
      <c r="W94">
        <v>0</v>
      </c>
      <c r="X94">
        <v>0</v>
      </c>
      <c r="Y94">
        <v>0</v>
      </c>
      <c r="Z94">
        <v>0</v>
      </c>
      <c r="AA94" s="8">
        <f>SUM(matriceresult_25[[#This Row],[ArrayExpress]:[UniProt]])</f>
        <v>4</v>
      </c>
      <c r="AC94" s="1" t="s">
        <v>2401</v>
      </c>
      <c r="AD94">
        <f>matriceresult_25[[#This Row],[ArrayExpress]]/matriceresult_25[[#This Row],[TOTAL]]</f>
        <v>0</v>
      </c>
      <c r="AE94">
        <f>matriceresult_25[[#This Row],[BioProject]]/matriceresult_25[[#This Row],[TOTAL]]</f>
        <v>0</v>
      </c>
      <c r="AF94">
        <f>matriceresult_25[[#This Row],[dbGaP]]/matriceresult_25[[#This Row],[TOTAL]]</f>
        <v>0</v>
      </c>
      <c r="AG94">
        <f>matriceresult_25[[#This Row],[DOI]]/matriceresult_25[[#This Row],[TOTAL]]</f>
        <v>0</v>
      </c>
      <c r="AH94">
        <f>matriceresult_25[[#This Row],[EMDB]]/matriceresult_25[[#This Row],[TOTAL]]</f>
        <v>0</v>
      </c>
      <c r="AI94">
        <f>matriceresult_25[[#This Row],[ENA]]/matriceresult_25[[#This Row],[TOTAL]]</f>
        <v>0</v>
      </c>
      <c r="AJ94">
        <f>matriceresult_25[[#This Row],[Ensembl]]/matriceresult_25[[#This Row],[TOTAL]]</f>
        <v>0</v>
      </c>
      <c r="AK94">
        <f>matriceresult_25[[#This Row],[EUDRACT]]/matriceresult_25[[#This Row],[TOTAL]]</f>
        <v>0</v>
      </c>
      <c r="AL94">
        <f>matriceresult_25[[#This Row],[GCA]]/matriceresult_25[[#This Row],[TOTAL]]</f>
        <v>0</v>
      </c>
      <c r="AM94">
        <f>matriceresult_25[[#This Row],[Gene Ontology (GO)]]/matriceresult_25[[#This Row],[TOTAL]]</f>
        <v>0</v>
      </c>
      <c r="AN94">
        <f>matriceresult_25[[#This Row],[GEO]]/matriceresult_25[[#This Row],[TOTAL]]</f>
        <v>0</v>
      </c>
      <c r="AO94">
        <f>matriceresult_25[[#This Row],[HPA]]/matriceresult_25[[#This Row],[TOTAL]]</f>
        <v>0</v>
      </c>
      <c r="AP94">
        <f>matriceresult_25[[#This Row],[IGSR/1000 Genomes]]/matriceresult_25[[#This Row],[TOTAL]]</f>
        <v>0</v>
      </c>
      <c r="AQ94">
        <f>matriceresult_25[[#This Row],[InterPro]]/matriceresult_25[[#This Row],[TOTAL]]</f>
        <v>0</v>
      </c>
      <c r="AR94">
        <f>matriceresult_25[[#This Row],[OMIM]]/matriceresult_25[[#This Row],[TOTAL]]</f>
        <v>0</v>
      </c>
      <c r="AS94">
        <f>matriceresult_25[[#This Row],[PDBe]]/matriceresult_25[[#This Row],[TOTAL]]</f>
        <v>1</v>
      </c>
      <c r="AT94">
        <f>matriceresult_25[[#This Row],[Pfam]]/matriceresult_25[[#This Row],[TOTAL]]</f>
        <v>0</v>
      </c>
      <c r="AU94">
        <f>matriceresult_25[[#This Row],[PRIDE]]/matriceresult_25[[#This Row],[TOTAL]]</f>
        <v>0</v>
      </c>
      <c r="AV94">
        <f>matriceresult_25[[#This Row],[RefSeq]]/matriceresult_25[[#This Row],[TOTAL]]</f>
        <v>0</v>
      </c>
      <c r="AW94">
        <f>matriceresult_25[[#This Row],[RefSNP]]/matriceresult_25[[#This Row],[TOTAL]]</f>
        <v>0</v>
      </c>
      <c r="AX94">
        <f>matriceresult_25[[#This Row],[RRID]]/matriceresult_25[[#This Row],[TOTAL]]</f>
        <v>0</v>
      </c>
      <c r="AY94">
        <f>matriceresult_25[[#This Row],[UniProt]]/matriceresult_25[[#This Row],[TOTAL]]</f>
        <v>0</v>
      </c>
      <c r="AZ94" s="8">
        <f>SUM(matriceresult_258[[#This Row],[ArrayExpress]:[UniProt]])</f>
        <v>1</v>
      </c>
    </row>
    <row r="95" spans="1:52" x14ac:dyDescent="0.25">
      <c r="A95" s="4" t="s">
        <v>548</v>
      </c>
      <c r="B95" s="6" t="s">
        <v>111</v>
      </c>
      <c r="D95" s="1" t="s">
        <v>655</v>
      </c>
      <c r="E95">
        <v>0</v>
      </c>
      <c r="F95">
        <v>0</v>
      </c>
      <c r="G95">
        <v>0</v>
      </c>
      <c r="H95">
        <v>0</v>
      </c>
      <c r="I95">
        <v>0</v>
      </c>
      <c r="J95">
        <v>0</v>
      </c>
      <c r="K95">
        <v>0</v>
      </c>
      <c r="L95">
        <v>0</v>
      </c>
      <c r="M95">
        <v>0</v>
      </c>
      <c r="N95">
        <v>1</v>
      </c>
      <c r="O95">
        <v>1</v>
      </c>
      <c r="P95">
        <v>0</v>
      </c>
      <c r="Q95">
        <v>0</v>
      </c>
      <c r="R95">
        <v>0</v>
      </c>
      <c r="S95">
        <v>0</v>
      </c>
      <c r="T95">
        <v>0</v>
      </c>
      <c r="U95">
        <v>0</v>
      </c>
      <c r="V95">
        <v>0</v>
      </c>
      <c r="W95">
        <v>0</v>
      </c>
      <c r="X95">
        <v>0</v>
      </c>
      <c r="Y95">
        <v>0</v>
      </c>
      <c r="Z95">
        <v>0</v>
      </c>
      <c r="AA95" s="8">
        <f>SUM(matriceresult_25[[#This Row],[ArrayExpress]:[UniProt]])</f>
        <v>2</v>
      </c>
      <c r="AC95" s="1" t="s">
        <v>655</v>
      </c>
      <c r="AD95">
        <f>matriceresult_25[[#This Row],[ArrayExpress]]/matriceresult_25[[#This Row],[TOTAL]]</f>
        <v>0</v>
      </c>
      <c r="AE95">
        <f>matriceresult_25[[#This Row],[BioProject]]/matriceresult_25[[#This Row],[TOTAL]]</f>
        <v>0</v>
      </c>
      <c r="AF95">
        <f>matriceresult_25[[#This Row],[dbGaP]]/matriceresult_25[[#This Row],[TOTAL]]</f>
        <v>0</v>
      </c>
      <c r="AG95">
        <f>matriceresult_25[[#This Row],[DOI]]/matriceresult_25[[#This Row],[TOTAL]]</f>
        <v>0</v>
      </c>
      <c r="AH95">
        <f>matriceresult_25[[#This Row],[EMDB]]/matriceresult_25[[#This Row],[TOTAL]]</f>
        <v>0</v>
      </c>
      <c r="AI95">
        <f>matriceresult_25[[#This Row],[ENA]]/matriceresult_25[[#This Row],[TOTAL]]</f>
        <v>0</v>
      </c>
      <c r="AJ95">
        <f>matriceresult_25[[#This Row],[Ensembl]]/matriceresult_25[[#This Row],[TOTAL]]</f>
        <v>0</v>
      </c>
      <c r="AK95">
        <f>matriceresult_25[[#This Row],[EUDRACT]]/matriceresult_25[[#This Row],[TOTAL]]</f>
        <v>0</v>
      </c>
      <c r="AL95">
        <f>matriceresult_25[[#This Row],[GCA]]/matriceresult_25[[#This Row],[TOTAL]]</f>
        <v>0</v>
      </c>
      <c r="AM95">
        <f>matriceresult_25[[#This Row],[Gene Ontology (GO)]]/matriceresult_25[[#This Row],[TOTAL]]</f>
        <v>0.5</v>
      </c>
      <c r="AN95">
        <f>matriceresult_25[[#This Row],[GEO]]/matriceresult_25[[#This Row],[TOTAL]]</f>
        <v>0.5</v>
      </c>
      <c r="AO95">
        <f>matriceresult_25[[#This Row],[HPA]]/matriceresult_25[[#This Row],[TOTAL]]</f>
        <v>0</v>
      </c>
      <c r="AP95">
        <f>matriceresult_25[[#This Row],[IGSR/1000 Genomes]]/matriceresult_25[[#This Row],[TOTAL]]</f>
        <v>0</v>
      </c>
      <c r="AQ95">
        <f>matriceresult_25[[#This Row],[InterPro]]/matriceresult_25[[#This Row],[TOTAL]]</f>
        <v>0</v>
      </c>
      <c r="AR95">
        <f>matriceresult_25[[#This Row],[OMIM]]/matriceresult_25[[#This Row],[TOTAL]]</f>
        <v>0</v>
      </c>
      <c r="AS95">
        <f>matriceresult_25[[#This Row],[PDBe]]/matriceresult_25[[#This Row],[TOTAL]]</f>
        <v>0</v>
      </c>
      <c r="AT95">
        <f>matriceresult_25[[#This Row],[Pfam]]/matriceresult_25[[#This Row],[TOTAL]]</f>
        <v>0</v>
      </c>
      <c r="AU95">
        <f>matriceresult_25[[#This Row],[PRIDE]]/matriceresult_25[[#This Row],[TOTAL]]</f>
        <v>0</v>
      </c>
      <c r="AV95">
        <f>matriceresult_25[[#This Row],[RefSeq]]/matriceresult_25[[#This Row],[TOTAL]]</f>
        <v>0</v>
      </c>
      <c r="AW95">
        <f>matriceresult_25[[#This Row],[RefSNP]]/matriceresult_25[[#This Row],[TOTAL]]</f>
        <v>0</v>
      </c>
      <c r="AX95">
        <f>matriceresult_25[[#This Row],[RRID]]/matriceresult_25[[#This Row],[TOTAL]]</f>
        <v>0</v>
      </c>
      <c r="AY95">
        <f>matriceresult_25[[#This Row],[UniProt]]/matriceresult_25[[#This Row],[TOTAL]]</f>
        <v>0</v>
      </c>
      <c r="AZ95" s="8">
        <f>SUM(matriceresult_258[[#This Row],[ArrayExpress]:[UniProt]])</f>
        <v>1</v>
      </c>
    </row>
    <row r="96" spans="1:52" x14ac:dyDescent="0.25">
      <c r="A96" s="3" t="s">
        <v>548</v>
      </c>
      <c r="B96" s="13" t="s">
        <v>111</v>
      </c>
      <c r="D96" s="1" t="s">
        <v>857</v>
      </c>
      <c r="E96">
        <v>0</v>
      </c>
      <c r="F96">
        <v>1</v>
      </c>
      <c r="G96">
        <v>0</v>
      </c>
      <c r="H96">
        <v>0</v>
      </c>
      <c r="I96">
        <v>0</v>
      </c>
      <c r="J96">
        <v>0</v>
      </c>
      <c r="K96">
        <v>0</v>
      </c>
      <c r="L96">
        <v>0</v>
      </c>
      <c r="M96">
        <v>0</v>
      </c>
      <c r="N96">
        <v>0</v>
      </c>
      <c r="O96">
        <v>0</v>
      </c>
      <c r="P96">
        <v>0</v>
      </c>
      <c r="Q96">
        <v>0</v>
      </c>
      <c r="R96">
        <v>0</v>
      </c>
      <c r="S96">
        <v>0</v>
      </c>
      <c r="T96">
        <v>0</v>
      </c>
      <c r="U96">
        <v>0</v>
      </c>
      <c r="V96">
        <v>0</v>
      </c>
      <c r="W96">
        <v>0</v>
      </c>
      <c r="X96">
        <v>0</v>
      </c>
      <c r="Y96">
        <v>0</v>
      </c>
      <c r="Z96">
        <v>0</v>
      </c>
      <c r="AA96" s="8">
        <f>SUM(matriceresult_25[[#This Row],[ArrayExpress]:[UniProt]])</f>
        <v>1</v>
      </c>
      <c r="AC96" s="1" t="s">
        <v>857</v>
      </c>
      <c r="AD96">
        <f>matriceresult_25[[#This Row],[ArrayExpress]]/matriceresult_25[[#This Row],[TOTAL]]</f>
        <v>0</v>
      </c>
      <c r="AE96">
        <f>matriceresult_25[[#This Row],[BioProject]]/matriceresult_25[[#This Row],[TOTAL]]</f>
        <v>1</v>
      </c>
      <c r="AF96">
        <f>matriceresult_25[[#This Row],[dbGaP]]/matriceresult_25[[#This Row],[TOTAL]]</f>
        <v>0</v>
      </c>
      <c r="AG96">
        <f>matriceresult_25[[#This Row],[DOI]]/matriceresult_25[[#This Row],[TOTAL]]</f>
        <v>0</v>
      </c>
      <c r="AH96">
        <f>matriceresult_25[[#This Row],[EMDB]]/matriceresult_25[[#This Row],[TOTAL]]</f>
        <v>0</v>
      </c>
      <c r="AI96">
        <f>matriceresult_25[[#This Row],[ENA]]/matriceresult_25[[#This Row],[TOTAL]]</f>
        <v>0</v>
      </c>
      <c r="AJ96">
        <f>matriceresult_25[[#This Row],[Ensembl]]/matriceresult_25[[#This Row],[TOTAL]]</f>
        <v>0</v>
      </c>
      <c r="AK96">
        <f>matriceresult_25[[#This Row],[EUDRACT]]/matriceresult_25[[#This Row],[TOTAL]]</f>
        <v>0</v>
      </c>
      <c r="AL96">
        <f>matriceresult_25[[#This Row],[GCA]]/matriceresult_25[[#This Row],[TOTAL]]</f>
        <v>0</v>
      </c>
      <c r="AM96">
        <f>matriceresult_25[[#This Row],[Gene Ontology (GO)]]/matriceresult_25[[#This Row],[TOTAL]]</f>
        <v>0</v>
      </c>
      <c r="AN96">
        <f>matriceresult_25[[#This Row],[GEO]]/matriceresult_25[[#This Row],[TOTAL]]</f>
        <v>0</v>
      </c>
      <c r="AO96">
        <f>matriceresult_25[[#This Row],[HPA]]/matriceresult_25[[#This Row],[TOTAL]]</f>
        <v>0</v>
      </c>
      <c r="AP96">
        <f>matriceresult_25[[#This Row],[IGSR/1000 Genomes]]/matriceresult_25[[#This Row],[TOTAL]]</f>
        <v>0</v>
      </c>
      <c r="AQ96">
        <f>matriceresult_25[[#This Row],[InterPro]]/matriceresult_25[[#This Row],[TOTAL]]</f>
        <v>0</v>
      </c>
      <c r="AR96">
        <f>matriceresult_25[[#This Row],[OMIM]]/matriceresult_25[[#This Row],[TOTAL]]</f>
        <v>0</v>
      </c>
      <c r="AS96">
        <f>matriceresult_25[[#This Row],[PDBe]]/matriceresult_25[[#This Row],[TOTAL]]</f>
        <v>0</v>
      </c>
      <c r="AT96">
        <f>matriceresult_25[[#This Row],[Pfam]]/matriceresult_25[[#This Row],[TOTAL]]</f>
        <v>0</v>
      </c>
      <c r="AU96">
        <f>matriceresult_25[[#This Row],[PRIDE]]/matriceresult_25[[#This Row],[TOTAL]]</f>
        <v>0</v>
      </c>
      <c r="AV96">
        <f>matriceresult_25[[#This Row],[RefSeq]]/matriceresult_25[[#This Row],[TOTAL]]</f>
        <v>0</v>
      </c>
      <c r="AW96">
        <f>matriceresult_25[[#This Row],[RefSNP]]/matriceresult_25[[#This Row],[TOTAL]]</f>
        <v>0</v>
      </c>
      <c r="AX96">
        <f>matriceresult_25[[#This Row],[RRID]]/matriceresult_25[[#This Row],[TOTAL]]</f>
        <v>0</v>
      </c>
      <c r="AY96">
        <f>matriceresult_25[[#This Row],[UniProt]]/matriceresult_25[[#This Row],[TOTAL]]</f>
        <v>0</v>
      </c>
      <c r="AZ96" s="8">
        <f>SUM(matriceresult_258[[#This Row],[ArrayExpress]:[UniProt]])</f>
        <v>1</v>
      </c>
    </row>
    <row r="97" spans="1:52" x14ac:dyDescent="0.25">
      <c r="A97" s="4" t="s">
        <v>548</v>
      </c>
      <c r="B97" s="6" t="s">
        <v>111</v>
      </c>
      <c r="D97" s="1" t="s">
        <v>1522</v>
      </c>
      <c r="E97">
        <v>0</v>
      </c>
      <c r="F97">
        <v>0</v>
      </c>
      <c r="G97">
        <v>0</v>
      </c>
      <c r="H97">
        <v>0</v>
      </c>
      <c r="I97">
        <v>0</v>
      </c>
      <c r="J97">
        <v>1</v>
      </c>
      <c r="K97">
        <v>0</v>
      </c>
      <c r="L97">
        <v>0</v>
      </c>
      <c r="M97">
        <v>0</v>
      </c>
      <c r="N97">
        <v>0</v>
      </c>
      <c r="O97">
        <v>0</v>
      </c>
      <c r="P97">
        <v>0</v>
      </c>
      <c r="Q97">
        <v>0</v>
      </c>
      <c r="R97">
        <v>0</v>
      </c>
      <c r="S97">
        <v>0</v>
      </c>
      <c r="T97">
        <v>0</v>
      </c>
      <c r="U97">
        <v>0</v>
      </c>
      <c r="V97">
        <v>0</v>
      </c>
      <c r="W97">
        <v>0</v>
      </c>
      <c r="X97">
        <v>0</v>
      </c>
      <c r="Y97">
        <v>0</v>
      </c>
      <c r="Z97">
        <v>0</v>
      </c>
      <c r="AA97" s="8">
        <f>SUM(matriceresult_25[[#This Row],[ArrayExpress]:[UniProt]])</f>
        <v>1</v>
      </c>
      <c r="AC97" s="1" t="s">
        <v>1522</v>
      </c>
      <c r="AD97">
        <f>matriceresult_25[[#This Row],[ArrayExpress]]/matriceresult_25[[#This Row],[TOTAL]]</f>
        <v>0</v>
      </c>
      <c r="AE97">
        <f>matriceresult_25[[#This Row],[BioProject]]/matriceresult_25[[#This Row],[TOTAL]]</f>
        <v>0</v>
      </c>
      <c r="AF97">
        <f>matriceresult_25[[#This Row],[dbGaP]]/matriceresult_25[[#This Row],[TOTAL]]</f>
        <v>0</v>
      </c>
      <c r="AG97">
        <f>matriceresult_25[[#This Row],[DOI]]/matriceresult_25[[#This Row],[TOTAL]]</f>
        <v>0</v>
      </c>
      <c r="AH97">
        <f>matriceresult_25[[#This Row],[EMDB]]/matriceresult_25[[#This Row],[TOTAL]]</f>
        <v>0</v>
      </c>
      <c r="AI97">
        <f>matriceresult_25[[#This Row],[ENA]]/matriceresult_25[[#This Row],[TOTAL]]</f>
        <v>1</v>
      </c>
      <c r="AJ97">
        <f>matriceresult_25[[#This Row],[Ensembl]]/matriceresult_25[[#This Row],[TOTAL]]</f>
        <v>0</v>
      </c>
      <c r="AK97">
        <f>matriceresult_25[[#This Row],[EUDRACT]]/matriceresult_25[[#This Row],[TOTAL]]</f>
        <v>0</v>
      </c>
      <c r="AL97">
        <f>matriceresult_25[[#This Row],[GCA]]/matriceresult_25[[#This Row],[TOTAL]]</f>
        <v>0</v>
      </c>
      <c r="AM97">
        <f>matriceresult_25[[#This Row],[Gene Ontology (GO)]]/matriceresult_25[[#This Row],[TOTAL]]</f>
        <v>0</v>
      </c>
      <c r="AN97">
        <f>matriceresult_25[[#This Row],[GEO]]/matriceresult_25[[#This Row],[TOTAL]]</f>
        <v>0</v>
      </c>
      <c r="AO97">
        <f>matriceresult_25[[#This Row],[HPA]]/matriceresult_25[[#This Row],[TOTAL]]</f>
        <v>0</v>
      </c>
      <c r="AP97">
        <f>matriceresult_25[[#This Row],[IGSR/1000 Genomes]]/matriceresult_25[[#This Row],[TOTAL]]</f>
        <v>0</v>
      </c>
      <c r="AQ97">
        <f>matriceresult_25[[#This Row],[InterPro]]/matriceresult_25[[#This Row],[TOTAL]]</f>
        <v>0</v>
      </c>
      <c r="AR97">
        <f>matriceresult_25[[#This Row],[OMIM]]/matriceresult_25[[#This Row],[TOTAL]]</f>
        <v>0</v>
      </c>
      <c r="AS97">
        <f>matriceresult_25[[#This Row],[PDBe]]/matriceresult_25[[#This Row],[TOTAL]]</f>
        <v>0</v>
      </c>
      <c r="AT97">
        <f>matriceresult_25[[#This Row],[Pfam]]/matriceresult_25[[#This Row],[TOTAL]]</f>
        <v>0</v>
      </c>
      <c r="AU97">
        <f>matriceresult_25[[#This Row],[PRIDE]]/matriceresult_25[[#This Row],[TOTAL]]</f>
        <v>0</v>
      </c>
      <c r="AV97">
        <f>matriceresult_25[[#This Row],[RefSeq]]/matriceresult_25[[#This Row],[TOTAL]]</f>
        <v>0</v>
      </c>
      <c r="AW97">
        <f>matriceresult_25[[#This Row],[RefSNP]]/matriceresult_25[[#This Row],[TOTAL]]</f>
        <v>0</v>
      </c>
      <c r="AX97">
        <f>matriceresult_25[[#This Row],[RRID]]/matriceresult_25[[#This Row],[TOTAL]]</f>
        <v>0</v>
      </c>
      <c r="AY97">
        <f>matriceresult_25[[#This Row],[UniProt]]/matriceresult_25[[#This Row],[TOTAL]]</f>
        <v>0</v>
      </c>
      <c r="AZ97" s="8">
        <f>SUM(matriceresult_258[[#This Row],[ArrayExpress]:[UniProt]])</f>
        <v>1</v>
      </c>
    </row>
    <row r="98" spans="1:52" x14ac:dyDescent="0.25">
      <c r="A98" s="3" t="s">
        <v>378</v>
      </c>
      <c r="B98" s="13" t="s">
        <v>76</v>
      </c>
      <c r="D98" s="1" t="s">
        <v>862</v>
      </c>
      <c r="E98">
        <v>0</v>
      </c>
      <c r="F98">
        <v>0</v>
      </c>
      <c r="G98">
        <v>0</v>
      </c>
      <c r="H98">
        <v>0</v>
      </c>
      <c r="I98">
        <v>0</v>
      </c>
      <c r="J98">
        <v>4</v>
      </c>
      <c r="K98">
        <v>0</v>
      </c>
      <c r="L98">
        <v>0</v>
      </c>
      <c r="M98">
        <v>0</v>
      </c>
      <c r="N98">
        <v>0</v>
      </c>
      <c r="O98">
        <v>0</v>
      </c>
      <c r="P98">
        <v>0</v>
      </c>
      <c r="Q98">
        <v>0</v>
      </c>
      <c r="R98">
        <v>0</v>
      </c>
      <c r="S98">
        <v>0</v>
      </c>
      <c r="T98">
        <v>0</v>
      </c>
      <c r="U98">
        <v>0</v>
      </c>
      <c r="V98">
        <v>0</v>
      </c>
      <c r="W98">
        <v>0</v>
      </c>
      <c r="X98">
        <v>0</v>
      </c>
      <c r="Y98">
        <v>0</v>
      </c>
      <c r="Z98">
        <v>0</v>
      </c>
      <c r="AA98" s="8">
        <f>SUM(matriceresult_25[[#This Row],[ArrayExpress]:[UniProt]])</f>
        <v>4</v>
      </c>
      <c r="AC98" s="1" t="s">
        <v>862</v>
      </c>
      <c r="AD98">
        <f>matriceresult_25[[#This Row],[ArrayExpress]]/matriceresult_25[[#This Row],[TOTAL]]</f>
        <v>0</v>
      </c>
      <c r="AE98">
        <f>matriceresult_25[[#This Row],[BioProject]]/matriceresult_25[[#This Row],[TOTAL]]</f>
        <v>0</v>
      </c>
      <c r="AF98">
        <f>matriceresult_25[[#This Row],[dbGaP]]/matriceresult_25[[#This Row],[TOTAL]]</f>
        <v>0</v>
      </c>
      <c r="AG98">
        <f>matriceresult_25[[#This Row],[DOI]]/matriceresult_25[[#This Row],[TOTAL]]</f>
        <v>0</v>
      </c>
      <c r="AH98">
        <f>matriceresult_25[[#This Row],[EMDB]]/matriceresult_25[[#This Row],[TOTAL]]</f>
        <v>0</v>
      </c>
      <c r="AI98">
        <f>matriceresult_25[[#This Row],[ENA]]/matriceresult_25[[#This Row],[TOTAL]]</f>
        <v>1</v>
      </c>
      <c r="AJ98">
        <f>matriceresult_25[[#This Row],[Ensembl]]/matriceresult_25[[#This Row],[TOTAL]]</f>
        <v>0</v>
      </c>
      <c r="AK98">
        <f>matriceresult_25[[#This Row],[EUDRACT]]/matriceresult_25[[#This Row],[TOTAL]]</f>
        <v>0</v>
      </c>
      <c r="AL98">
        <f>matriceresult_25[[#This Row],[GCA]]/matriceresult_25[[#This Row],[TOTAL]]</f>
        <v>0</v>
      </c>
      <c r="AM98">
        <f>matriceresult_25[[#This Row],[Gene Ontology (GO)]]/matriceresult_25[[#This Row],[TOTAL]]</f>
        <v>0</v>
      </c>
      <c r="AN98">
        <f>matriceresult_25[[#This Row],[GEO]]/matriceresult_25[[#This Row],[TOTAL]]</f>
        <v>0</v>
      </c>
      <c r="AO98">
        <f>matriceresult_25[[#This Row],[HPA]]/matriceresult_25[[#This Row],[TOTAL]]</f>
        <v>0</v>
      </c>
      <c r="AP98">
        <f>matriceresult_25[[#This Row],[IGSR/1000 Genomes]]/matriceresult_25[[#This Row],[TOTAL]]</f>
        <v>0</v>
      </c>
      <c r="AQ98">
        <f>matriceresult_25[[#This Row],[InterPro]]/matriceresult_25[[#This Row],[TOTAL]]</f>
        <v>0</v>
      </c>
      <c r="AR98">
        <f>matriceresult_25[[#This Row],[OMIM]]/matriceresult_25[[#This Row],[TOTAL]]</f>
        <v>0</v>
      </c>
      <c r="AS98">
        <f>matriceresult_25[[#This Row],[PDBe]]/matriceresult_25[[#This Row],[TOTAL]]</f>
        <v>0</v>
      </c>
      <c r="AT98">
        <f>matriceresult_25[[#This Row],[Pfam]]/matriceresult_25[[#This Row],[TOTAL]]</f>
        <v>0</v>
      </c>
      <c r="AU98">
        <f>matriceresult_25[[#This Row],[PRIDE]]/matriceresult_25[[#This Row],[TOTAL]]</f>
        <v>0</v>
      </c>
      <c r="AV98">
        <f>matriceresult_25[[#This Row],[RefSeq]]/matriceresult_25[[#This Row],[TOTAL]]</f>
        <v>0</v>
      </c>
      <c r="AW98">
        <f>matriceresult_25[[#This Row],[RefSNP]]/matriceresult_25[[#This Row],[TOTAL]]</f>
        <v>0</v>
      </c>
      <c r="AX98">
        <f>matriceresult_25[[#This Row],[RRID]]/matriceresult_25[[#This Row],[TOTAL]]</f>
        <v>0</v>
      </c>
      <c r="AY98">
        <f>matriceresult_25[[#This Row],[UniProt]]/matriceresult_25[[#This Row],[TOTAL]]</f>
        <v>0</v>
      </c>
      <c r="AZ98" s="8">
        <f>SUM(matriceresult_258[[#This Row],[ArrayExpress]:[UniProt]])</f>
        <v>1</v>
      </c>
    </row>
    <row r="99" spans="1:52" x14ac:dyDescent="0.25">
      <c r="A99" s="4" t="s">
        <v>58</v>
      </c>
      <c r="B99" s="6" t="s">
        <v>61</v>
      </c>
      <c r="D99" s="1" t="s">
        <v>1527</v>
      </c>
      <c r="E99">
        <v>0</v>
      </c>
      <c r="F99">
        <v>0</v>
      </c>
      <c r="G99">
        <v>0</v>
      </c>
      <c r="H99">
        <v>0</v>
      </c>
      <c r="I99">
        <v>0</v>
      </c>
      <c r="J99">
        <v>0</v>
      </c>
      <c r="K99">
        <v>0</v>
      </c>
      <c r="L99">
        <v>0</v>
      </c>
      <c r="M99">
        <v>0</v>
      </c>
      <c r="N99">
        <v>0</v>
      </c>
      <c r="O99">
        <v>0</v>
      </c>
      <c r="P99">
        <v>0</v>
      </c>
      <c r="Q99">
        <v>0</v>
      </c>
      <c r="R99">
        <v>0</v>
      </c>
      <c r="S99">
        <v>0</v>
      </c>
      <c r="T99">
        <v>0</v>
      </c>
      <c r="U99">
        <v>0</v>
      </c>
      <c r="V99">
        <v>0</v>
      </c>
      <c r="W99">
        <v>0</v>
      </c>
      <c r="X99">
        <v>3</v>
      </c>
      <c r="Y99">
        <v>0</v>
      </c>
      <c r="Z99">
        <v>0</v>
      </c>
      <c r="AA99" s="8">
        <f>SUM(matriceresult_25[[#This Row],[ArrayExpress]:[UniProt]])</f>
        <v>3</v>
      </c>
      <c r="AC99" s="1" t="s">
        <v>1527</v>
      </c>
      <c r="AD99">
        <f>matriceresult_25[[#This Row],[ArrayExpress]]/matriceresult_25[[#This Row],[TOTAL]]</f>
        <v>0</v>
      </c>
      <c r="AE99">
        <f>matriceresult_25[[#This Row],[BioProject]]/matriceresult_25[[#This Row],[TOTAL]]</f>
        <v>0</v>
      </c>
      <c r="AF99">
        <f>matriceresult_25[[#This Row],[dbGaP]]/matriceresult_25[[#This Row],[TOTAL]]</f>
        <v>0</v>
      </c>
      <c r="AG99">
        <f>matriceresult_25[[#This Row],[DOI]]/matriceresult_25[[#This Row],[TOTAL]]</f>
        <v>0</v>
      </c>
      <c r="AH99">
        <f>matriceresult_25[[#This Row],[EMDB]]/matriceresult_25[[#This Row],[TOTAL]]</f>
        <v>0</v>
      </c>
      <c r="AI99">
        <f>matriceresult_25[[#This Row],[ENA]]/matriceresult_25[[#This Row],[TOTAL]]</f>
        <v>0</v>
      </c>
      <c r="AJ99">
        <f>matriceresult_25[[#This Row],[Ensembl]]/matriceresult_25[[#This Row],[TOTAL]]</f>
        <v>0</v>
      </c>
      <c r="AK99">
        <f>matriceresult_25[[#This Row],[EUDRACT]]/matriceresult_25[[#This Row],[TOTAL]]</f>
        <v>0</v>
      </c>
      <c r="AL99">
        <f>matriceresult_25[[#This Row],[GCA]]/matriceresult_25[[#This Row],[TOTAL]]</f>
        <v>0</v>
      </c>
      <c r="AM99">
        <f>matriceresult_25[[#This Row],[Gene Ontology (GO)]]/matriceresult_25[[#This Row],[TOTAL]]</f>
        <v>0</v>
      </c>
      <c r="AN99">
        <f>matriceresult_25[[#This Row],[GEO]]/matriceresult_25[[#This Row],[TOTAL]]</f>
        <v>0</v>
      </c>
      <c r="AO99">
        <f>matriceresult_25[[#This Row],[HPA]]/matriceresult_25[[#This Row],[TOTAL]]</f>
        <v>0</v>
      </c>
      <c r="AP99">
        <f>matriceresult_25[[#This Row],[IGSR/1000 Genomes]]/matriceresult_25[[#This Row],[TOTAL]]</f>
        <v>0</v>
      </c>
      <c r="AQ99">
        <f>matriceresult_25[[#This Row],[InterPro]]/matriceresult_25[[#This Row],[TOTAL]]</f>
        <v>0</v>
      </c>
      <c r="AR99">
        <f>matriceresult_25[[#This Row],[OMIM]]/matriceresult_25[[#This Row],[TOTAL]]</f>
        <v>0</v>
      </c>
      <c r="AS99">
        <f>matriceresult_25[[#This Row],[PDBe]]/matriceresult_25[[#This Row],[TOTAL]]</f>
        <v>0</v>
      </c>
      <c r="AT99">
        <f>matriceresult_25[[#This Row],[Pfam]]/matriceresult_25[[#This Row],[TOTAL]]</f>
        <v>0</v>
      </c>
      <c r="AU99">
        <f>matriceresult_25[[#This Row],[PRIDE]]/matriceresult_25[[#This Row],[TOTAL]]</f>
        <v>0</v>
      </c>
      <c r="AV99">
        <f>matriceresult_25[[#This Row],[RefSeq]]/matriceresult_25[[#This Row],[TOTAL]]</f>
        <v>0</v>
      </c>
      <c r="AW99">
        <f>matriceresult_25[[#This Row],[RefSNP]]/matriceresult_25[[#This Row],[TOTAL]]</f>
        <v>1</v>
      </c>
      <c r="AX99">
        <f>matriceresult_25[[#This Row],[RRID]]/matriceresult_25[[#This Row],[TOTAL]]</f>
        <v>0</v>
      </c>
      <c r="AY99">
        <f>matriceresult_25[[#This Row],[UniProt]]/matriceresult_25[[#This Row],[TOTAL]]</f>
        <v>0</v>
      </c>
      <c r="AZ99" s="8">
        <f>SUM(matriceresult_258[[#This Row],[ArrayExpress]:[UniProt]])</f>
        <v>1</v>
      </c>
    </row>
    <row r="100" spans="1:52" x14ac:dyDescent="0.25">
      <c r="A100" s="3" t="s">
        <v>58</v>
      </c>
      <c r="B100" s="13" t="s">
        <v>61</v>
      </c>
      <c r="D100" s="1" t="s">
        <v>660</v>
      </c>
      <c r="E100">
        <v>0</v>
      </c>
      <c r="F100">
        <v>0</v>
      </c>
      <c r="G100">
        <v>0</v>
      </c>
      <c r="H100">
        <v>0</v>
      </c>
      <c r="I100">
        <v>0</v>
      </c>
      <c r="J100">
        <v>11</v>
      </c>
      <c r="K100">
        <v>0</v>
      </c>
      <c r="L100">
        <v>0</v>
      </c>
      <c r="M100">
        <v>0</v>
      </c>
      <c r="N100">
        <v>0</v>
      </c>
      <c r="O100">
        <v>0</v>
      </c>
      <c r="P100">
        <v>0</v>
      </c>
      <c r="Q100">
        <v>0</v>
      </c>
      <c r="R100">
        <v>0</v>
      </c>
      <c r="S100">
        <v>0</v>
      </c>
      <c r="T100">
        <v>0</v>
      </c>
      <c r="U100">
        <v>0</v>
      </c>
      <c r="V100">
        <v>0</v>
      </c>
      <c r="W100">
        <v>0</v>
      </c>
      <c r="X100">
        <v>0</v>
      </c>
      <c r="Y100">
        <v>0</v>
      </c>
      <c r="Z100">
        <v>0</v>
      </c>
      <c r="AA100" s="8">
        <f>SUM(matriceresult_25[[#This Row],[ArrayExpress]:[UniProt]])</f>
        <v>11</v>
      </c>
      <c r="AC100" s="1" t="s">
        <v>660</v>
      </c>
      <c r="AD100">
        <f>matriceresult_25[[#This Row],[ArrayExpress]]/matriceresult_25[[#This Row],[TOTAL]]</f>
        <v>0</v>
      </c>
      <c r="AE100">
        <f>matriceresult_25[[#This Row],[BioProject]]/matriceresult_25[[#This Row],[TOTAL]]</f>
        <v>0</v>
      </c>
      <c r="AF100">
        <f>matriceresult_25[[#This Row],[dbGaP]]/matriceresult_25[[#This Row],[TOTAL]]</f>
        <v>0</v>
      </c>
      <c r="AG100">
        <f>matriceresult_25[[#This Row],[DOI]]/matriceresult_25[[#This Row],[TOTAL]]</f>
        <v>0</v>
      </c>
      <c r="AH100">
        <f>matriceresult_25[[#This Row],[EMDB]]/matriceresult_25[[#This Row],[TOTAL]]</f>
        <v>0</v>
      </c>
      <c r="AI100">
        <f>matriceresult_25[[#This Row],[ENA]]/matriceresult_25[[#This Row],[TOTAL]]</f>
        <v>1</v>
      </c>
      <c r="AJ100">
        <f>matriceresult_25[[#This Row],[Ensembl]]/matriceresult_25[[#This Row],[TOTAL]]</f>
        <v>0</v>
      </c>
      <c r="AK100">
        <f>matriceresult_25[[#This Row],[EUDRACT]]/matriceresult_25[[#This Row],[TOTAL]]</f>
        <v>0</v>
      </c>
      <c r="AL100">
        <f>matriceresult_25[[#This Row],[GCA]]/matriceresult_25[[#This Row],[TOTAL]]</f>
        <v>0</v>
      </c>
      <c r="AM100">
        <f>matriceresult_25[[#This Row],[Gene Ontology (GO)]]/matriceresult_25[[#This Row],[TOTAL]]</f>
        <v>0</v>
      </c>
      <c r="AN100">
        <f>matriceresult_25[[#This Row],[GEO]]/matriceresult_25[[#This Row],[TOTAL]]</f>
        <v>0</v>
      </c>
      <c r="AO100">
        <f>matriceresult_25[[#This Row],[HPA]]/matriceresult_25[[#This Row],[TOTAL]]</f>
        <v>0</v>
      </c>
      <c r="AP100">
        <f>matriceresult_25[[#This Row],[IGSR/1000 Genomes]]/matriceresult_25[[#This Row],[TOTAL]]</f>
        <v>0</v>
      </c>
      <c r="AQ100">
        <f>matriceresult_25[[#This Row],[InterPro]]/matriceresult_25[[#This Row],[TOTAL]]</f>
        <v>0</v>
      </c>
      <c r="AR100">
        <f>matriceresult_25[[#This Row],[OMIM]]/matriceresult_25[[#This Row],[TOTAL]]</f>
        <v>0</v>
      </c>
      <c r="AS100">
        <f>matriceresult_25[[#This Row],[PDBe]]/matriceresult_25[[#This Row],[TOTAL]]</f>
        <v>0</v>
      </c>
      <c r="AT100">
        <f>matriceresult_25[[#This Row],[Pfam]]/matriceresult_25[[#This Row],[TOTAL]]</f>
        <v>0</v>
      </c>
      <c r="AU100">
        <f>matriceresult_25[[#This Row],[PRIDE]]/matriceresult_25[[#This Row],[TOTAL]]</f>
        <v>0</v>
      </c>
      <c r="AV100">
        <f>matriceresult_25[[#This Row],[RefSeq]]/matriceresult_25[[#This Row],[TOTAL]]</f>
        <v>0</v>
      </c>
      <c r="AW100">
        <f>matriceresult_25[[#This Row],[RefSNP]]/matriceresult_25[[#This Row],[TOTAL]]</f>
        <v>0</v>
      </c>
      <c r="AX100">
        <f>matriceresult_25[[#This Row],[RRID]]/matriceresult_25[[#This Row],[TOTAL]]</f>
        <v>0</v>
      </c>
      <c r="AY100">
        <f>matriceresult_25[[#This Row],[UniProt]]/matriceresult_25[[#This Row],[TOTAL]]</f>
        <v>0</v>
      </c>
      <c r="AZ100" s="8">
        <f>SUM(matriceresult_258[[#This Row],[ArrayExpress]:[UniProt]])</f>
        <v>1</v>
      </c>
    </row>
    <row r="101" spans="1:52" x14ac:dyDescent="0.25">
      <c r="A101" s="4" t="s">
        <v>58</v>
      </c>
      <c r="B101" s="6" t="s">
        <v>61</v>
      </c>
      <c r="D101" s="1" t="s">
        <v>2418</v>
      </c>
      <c r="E101">
        <v>0</v>
      </c>
      <c r="F101">
        <v>0</v>
      </c>
      <c r="G101">
        <v>0</v>
      </c>
      <c r="H101">
        <v>0</v>
      </c>
      <c r="I101">
        <v>0</v>
      </c>
      <c r="J101">
        <v>1</v>
      </c>
      <c r="K101">
        <v>0</v>
      </c>
      <c r="L101">
        <v>0</v>
      </c>
      <c r="M101">
        <v>0</v>
      </c>
      <c r="N101">
        <v>0</v>
      </c>
      <c r="O101">
        <v>0</v>
      </c>
      <c r="P101">
        <v>0</v>
      </c>
      <c r="Q101">
        <v>0</v>
      </c>
      <c r="R101">
        <v>0</v>
      </c>
      <c r="S101">
        <v>0</v>
      </c>
      <c r="T101">
        <v>0</v>
      </c>
      <c r="U101">
        <v>0</v>
      </c>
      <c r="V101">
        <v>0</v>
      </c>
      <c r="W101">
        <v>0</v>
      </c>
      <c r="X101">
        <v>0</v>
      </c>
      <c r="Y101">
        <v>0</v>
      </c>
      <c r="Z101">
        <v>0</v>
      </c>
      <c r="AA101" s="8">
        <f>SUM(matriceresult_25[[#This Row],[ArrayExpress]:[UniProt]])</f>
        <v>1</v>
      </c>
      <c r="AC101" s="1" t="s">
        <v>2418</v>
      </c>
      <c r="AD101">
        <f>matriceresult_25[[#This Row],[ArrayExpress]]/matriceresult_25[[#This Row],[TOTAL]]</f>
        <v>0</v>
      </c>
      <c r="AE101">
        <f>matriceresult_25[[#This Row],[BioProject]]/matriceresult_25[[#This Row],[TOTAL]]</f>
        <v>0</v>
      </c>
      <c r="AF101">
        <f>matriceresult_25[[#This Row],[dbGaP]]/matriceresult_25[[#This Row],[TOTAL]]</f>
        <v>0</v>
      </c>
      <c r="AG101">
        <f>matriceresult_25[[#This Row],[DOI]]/matriceresult_25[[#This Row],[TOTAL]]</f>
        <v>0</v>
      </c>
      <c r="AH101">
        <f>matriceresult_25[[#This Row],[EMDB]]/matriceresult_25[[#This Row],[TOTAL]]</f>
        <v>0</v>
      </c>
      <c r="AI101">
        <f>matriceresult_25[[#This Row],[ENA]]/matriceresult_25[[#This Row],[TOTAL]]</f>
        <v>1</v>
      </c>
      <c r="AJ101">
        <f>matriceresult_25[[#This Row],[Ensembl]]/matriceresult_25[[#This Row],[TOTAL]]</f>
        <v>0</v>
      </c>
      <c r="AK101">
        <f>matriceresult_25[[#This Row],[EUDRACT]]/matriceresult_25[[#This Row],[TOTAL]]</f>
        <v>0</v>
      </c>
      <c r="AL101">
        <f>matriceresult_25[[#This Row],[GCA]]/matriceresult_25[[#This Row],[TOTAL]]</f>
        <v>0</v>
      </c>
      <c r="AM101">
        <f>matriceresult_25[[#This Row],[Gene Ontology (GO)]]/matriceresult_25[[#This Row],[TOTAL]]</f>
        <v>0</v>
      </c>
      <c r="AN101">
        <f>matriceresult_25[[#This Row],[GEO]]/matriceresult_25[[#This Row],[TOTAL]]</f>
        <v>0</v>
      </c>
      <c r="AO101">
        <f>matriceresult_25[[#This Row],[HPA]]/matriceresult_25[[#This Row],[TOTAL]]</f>
        <v>0</v>
      </c>
      <c r="AP101">
        <f>matriceresult_25[[#This Row],[IGSR/1000 Genomes]]/matriceresult_25[[#This Row],[TOTAL]]</f>
        <v>0</v>
      </c>
      <c r="AQ101">
        <f>matriceresult_25[[#This Row],[InterPro]]/matriceresult_25[[#This Row],[TOTAL]]</f>
        <v>0</v>
      </c>
      <c r="AR101">
        <f>matriceresult_25[[#This Row],[OMIM]]/matriceresult_25[[#This Row],[TOTAL]]</f>
        <v>0</v>
      </c>
      <c r="AS101">
        <f>matriceresult_25[[#This Row],[PDBe]]/matriceresult_25[[#This Row],[TOTAL]]</f>
        <v>0</v>
      </c>
      <c r="AT101">
        <f>matriceresult_25[[#This Row],[Pfam]]/matriceresult_25[[#This Row],[TOTAL]]</f>
        <v>0</v>
      </c>
      <c r="AU101">
        <f>matriceresult_25[[#This Row],[PRIDE]]/matriceresult_25[[#This Row],[TOTAL]]</f>
        <v>0</v>
      </c>
      <c r="AV101">
        <f>matriceresult_25[[#This Row],[RefSeq]]/matriceresult_25[[#This Row],[TOTAL]]</f>
        <v>0</v>
      </c>
      <c r="AW101">
        <f>matriceresult_25[[#This Row],[RefSNP]]/matriceresult_25[[#This Row],[TOTAL]]</f>
        <v>0</v>
      </c>
      <c r="AX101">
        <f>matriceresult_25[[#This Row],[RRID]]/matriceresult_25[[#This Row],[TOTAL]]</f>
        <v>0</v>
      </c>
      <c r="AY101">
        <f>matriceresult_25[[#This Row],[UniProt]]/matriceresult_25[[#This Row],[TOTAL]]</f>
        <v>0</v>
      </c>
      <c r="AZ101" s="8">
        <f>SUM(matriceresult_258[[#This Row],[ArrayExpress]:[UniProt]])</f>
        <v>1</v>
      </c>
    </row>
    <row r="102" spans="1:52" x14ac:dyDescent="0.25">
      <c r="A102" s="3" t="s">
        <v>58</v>
      </c>
      <c r="B102" s="13" t="s">
        <v>61</v>
      </c>
      <c r="D102" s="1" t="s">
        <v>667</v>
      </c>
      <c r="E102">
        <v>0</v>
      </c>
      <c r="F102">
        <v>2</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s="8">
        <f>SUM(matriceresult_25[[#This Row],[ArrayExpress]:[UniProt]])</f>
        <v>2</v>
      </c>
      <c r="AC102" s="1" t="s">
        <v>667</v>
      </c>
      <c r="AD102">
        <f>matriceresult_25[[#This Row],[ArrayExpress]]/matriceresult_25[[#This Row],[TOTAL]]</f>
        <v>0</v>
      </c>
      <c r="AE102">
        <f>matriceresult_25[[#This Row],[BioProject]]/matriceresult_25[[#This Row],[TOTAL]]</f>
        <v>1</v>
      </c>
      <c r="AF102">
        <f>matriceresult_25[[#This Row],[dbGaP]]/matriceresult_25[[#This Row],[TOTAL]]</f>
        <v>0</v>
      </c>
      <c r="AG102">
        <f>matriceresult_25[[#This Row],[DOI]]/matriceresult_25[[#This Row],[TOTAL]]</f>
        <v>0</v>
      </c>
      <c r="AH102">
        <f>matriceresult_25[[#This Row],[EMDB]]/matriceresult_25[[#This Row],[TOTAL]]</f>
        <v>0</v>
      </c>
      <c r="AI102">
        <f>matriceresult_25[[#This Row],[ENA]]/matriceresult_25[[#This Row],[TOTAL]]</f>
        <v>0</v>
      </c>
      <c r="AJ102">
        <f>matriceresult_25[[#This Row],[Ensembl]]/matriceresult_25[[#This Row],[TOTAL]]</f>
        <v>0</v>
      </c>
      <c r="AK102">
        <f>matriceresult_25[[#This Row],[EUDRACT]]/matriceresult_25[[#This Row],[TOTAL]]</f>
        <v>0</v>
      </c>
      <c r="AL102">
        <f>matriceresult_25[[#This Row],[GCA]]/matriceresult_25[[#This Row],[TOTAL]]</f>
        <v>0</v>
      </c>
      <c r="AM102">
        <f>matriceresult_25[[#This Row],[Gene Ontology (GO)]]/matriceresult_25[[#This Row],[TOTAL]]</f>
        <v>0</v>
      </c>
      <c r="AN102">
        <f>matriceresult_25[[#This Row],[GEO]]/matriceresult_25[[#This Row],[TOTAL]]</f>
        <v>0</v>
      </c>
      <c r="AO102">
        <f>matriceresult_25[[#This Row],[HPA]]/matriceresult_25[[#This Row],[TOTAL]]</f>
        <v>0</v>
      </c>
      <c r="AP102">
        <f>matriceresult_25[[#This Row],[IGSR/1000 Genomes]]/matriceresult_25[[#This Row],[TOTAL]]</f>
        <v>0</v>
      </c>
      <c r="AQ102">
        <f>matriceresult_25[[#This Row],[InterPro]]/matriceresult_25[[#This Row],[TOTAL]]</f>
        <v>0</v>
      </c>
      <c r="AR102">
        <f>matriceresult_25[[#This Row],[OMIM]]/matriceresult_25[[#This Row],[TOTAL]]</f>
        <v>0</v>
      </c>
      <c r="AS102">
        <f>matriceresult_25[[#This Row],[PDBe]]/matriceresult_25[[#This Row],[TOTAL]]</f>
        <v>0</v>
      </c>
      <c r="AT102">
        <f>matriceresult_25[[#This Row],[Pfam]]/matriceresult_25[[#This Row],[TOTAL]]</f>
        <v>0</v>
      </c>
      <c r="AU102">
        <f>matriceresult_25[[#This Row],[PRIDE]]/matriceresult_25[[#This Row],[TOTAL]]</f>
        <v>0</v>
      </c>
      <c r="AV102">
        <f>matriceresult_25[[#This Row],[RefSeq]]/matriceresult_25[[#This Row],[TOTAL]]</f>
        <v>0</v>
      </c>
      <c r="AW102">
        <f>matriceresult_25[[#This Row],[RefSNP]]/matriceresult_25[[#This Row],[TOTAL]]</f>
        <v>0</v>
      </c>
      <c r="AX102">
        <f>matriceresult_25[[#This Row],[RRID]]/matriceresult_25[[#This Row],[TOTAL]]</f>
        <v>0</v>
      </c>
      <c r="AY102">
        <f>matriceresult_25[[#This Row],[UniProt]]/matriceresult_25[[#This Row],[TOTAL]]</f>
        <v>0</v>
      </c>
      <c r="AZ102" s="8">
        <f>SUM(matriceresult_258[[#This Row],[ArrayExpress]:[UniProt]])</f>
        <v>1</v>
      </c>
    </row>
    <row r="103" spans="1:52" x14ac:dyDescent="0.25">
      <c r="A103" s="4" t="s">
        <v>58</v>
      </c>
      <c r="B103" s="6" t="s">
        <v>61</v>
      </c>
      <c r="D103" s="1" t="s">
        <v>126</v>
      </c>
      <c r="E103">
        <v>0</v>
      </c>
      <c r="F103">
        <v>0</v>
      </c>
      <c r="G103">
        <v>0</v>
      </c>
      <c r="H103">
        <v>0</v>
      </c>
      <c r="I103">
        <v>0</v>
      </c>
      <c r="J103">
        <v>0</v>
      </c>
      <c r="K103">
        <v>0</v>
      </c>
      <c r="L103">
        <v>0</v>
      </c>
      <c r="M103">
        <v>0</v>
      </c>
      <c r="N103">
        <v>0</v>
      </c>
      <c r="O103">
        <v>0</v>
      </c>
      <c r="P103">
        <v>0</v>
      </c>
      <c r="Q103">
        <v>0</v>
      </c>
      <c r="R103">
        <v>0</v>
      </c>
      <c r="S103">
        <v>0</v>
      </c>
      <c r="T103">
        <v>0</v>
      </c>
      <c r="U103">
        <v>0</v>
      </c>
      <c r="V103">
        <v>0</v>
      </c>
      <c r="W103">
        <v>0</v>
      </c>
      <c r="X103">
        <v>6</v>
      </c>
      <c r="Y103">
        <v>0</v>
      </c>
      <c r="Z103">
        <v>0</v>
      </c>
      <c r="AA103" s="8">
        <f>SUM(matriceresult_25[[#This Row],[ArrayExpress]:[UniProt]])</f>
        <v>6</v>
      </c>
      <c r="AC103" s="1" t="s">
        <v>126</v>
      </c>
      <c r="AD103">
        <f>matriceresult_25[[#This Row],[ArrayExpress]]/matriceresult_25[[#This Row],[TOTAL]]</f>
        <v>0</v>
      </c>
      <c r="AE103">
        <f>matriceresult_25[[#This Row],[BioProject]]/matriceresult_25[[#This Row],[TOTAL]]</f>
        <v>0</v>
      </c>
      <c r="AF103">
        <f>matriceresult_25[[#This Row],[dbGaP]]/matriceresult_25[[#This Row],[TOTAL]]</f>
        <v>0</v>
      </c>
      <c r="AG103">
        <f>matriceresult_25[[#This Row],[DOI]]/matriceresult_25[[#This Row],[TOTAL]]</f>
        <v>0</v>
      </c>
      <c r="AH103">
        <f>matriceresult_25[[#This Row],[EMDB]]/matriceresult_25[[#This Row],[TOTAL]]</f>
        <v>0</v>
      </c>
      <c r="AI103">
        <f>matriceresult_25[[#This Row],[ENA]]/matriceresult_25[[#This Row],[TOTAL]]</f>
        <v>0</v>
      </c>
      <c r="AJ103">
        <f>matriceresult_25[[#This Row],[Ensembl]]/matriceresult_25[[#This Row],[TOTAL]]</f>
        <v>0</v>
      </c>
      <c r="AK103">
        <f>matriceresult_25[[#This Row],[EUDRACT]]/matriceresult_25[[#This Row],[TOTAL]]</f>
        <v>0</v>
      </c>
      <c r="AL103">
        <f>matriceresult_25[[#This Row],[GCA]]/matriceresult_25[[#This Row],[TOTAL]]</f>
        <v>0</v>
      </c>
      <c r="AM103">
        <f>matriceresult_25[[#This Row],[Gene Ontology (GO)]]/matriceresult_25[[#This Row],[TOTAL]]</f>
        <v>0</v>
      </c>
      <c r="AN103">
        <f>matriceresult_25[[#This Row],[GEO]]/matriceresult_25[[#This Row],[TOTAL]]</f>
        <v>0</v>
      </c>
      <c r="AO103">
        <f>matriceresult_25[[#This Row],[HPA]]/matriceresult_25[[#This Row],[TOTAL]]</f>
        <v>0</v>
      </c>
      <c r="AP103">
        <f>matriceresult_25[[#This Row],[IGSR/1000 Genomes]]/matriceresult_25[[#This Row],[TOTAL]]</f>
        <v>0</v>
      </c>
      <c r="AQ103">
        <f>matriceresult_25[[#This Row],[InterPro]]/matriceresult_25[[#This Row],[TOTAL]]</f>
        <v>0</v>
      </c>
      <c r="AR103">
        <f>matriceresult_25[[#This Row],[OMIM]]/matriceresult_25[[#This Row],[TOTAL]]</f>
        <v>0</v>
      </c>
      <c r="AS103">
        <f>matriceresult_25[[#This Row],[PDBe]]/matriceresult_25[[#This Row],[TOTAL]]</f>
        <v>0</v>
      </c>
      <c r="AT103">
        <f>matriceresult_25[[#This Row],[Pfam]]/matriceresult_25[[#This Row],[TOTAL]]</f>
        <v>0</v>
      </c>
      <c r="AU103">
        <f>matriceresult_25[[#This Row],[PRIDE]]/matriceresult_25[[#This Row],[TOTAL]]</f>
        <v>0</v>
      </c>
      <c r="AV103">
        <f>matriceresult_25[[#This Row],[RefSeq]]/matriceresult_25[[#This Row],[TOTAL]]</f>
        <v>0</v>
      </c>
      <c r="AW103">
        <f>matriceresult_25[[#This Row],[RefSNP]]/matriceresult_25[[#This Row],[TOTAL]]</f>
        <v>1</v>
      </c>
      <c r="AX103">
        <f>matriceresult_25[[#This Row],[RRID]]/matriceresult_25[[#This Row],[TOTAL]]</f>
        <v>0</v>
      </c>
      <c r="AY103">
        <f>matriceresult_25[[#This Row],[UniProt]]/matriceresult_25[[#This Row],[TOTAL]]</f>
        <v>0</v>
      </c>
      <c r="AZ103" s="8">
        <f>SUM(matriceresult_258[[#This Row],[ArrayExpress]:[UniProt]])</f>
        <v>1</v>
      </c>
    </row>
    <row r="104" spans="1:52" x14ac:dyDescent="0.25">
      <c r="A104" s="3" t="s">
        <v>58</v>
      </c>
      <c r="B104" s="13" t="s">
        <v>61</v>
      </c>
      <c r="D104" s="1" t="s">
        <v>2422</v>
      </c>
      <c r="E104">
        <v>0</v>
      </c>
      <c r="F104">
        <v>0</v>
      </c>
      <c r="G104">
        <v>0</v>
      </c>
      <c r="H104">
        <v>0</v>
      </c>
      <c r="I104">
        <v>0</v>
      </c>
      <c r="J104">
        <v>0</v>
      </c>
      <c r="K104">
        <v>0</v>
      </c>
      <c r="L104">
        <v>0</v>
      </c>
      <c r="M104">
        <v>0</v>
      </c>
      <c r="N104">
        <v>0</v>
      </c>
      <c r="O104">
        <v>0</v>
      </c>
      <c r="P104">
        <v>0</v>
      </c>
      <c r="Q104">
        <v>0</v>
      </c>
      <c r="R104">
        <v>0</v>
      </c>
      <c r="S104">
        <v>0</v>
      </c>
      <c r="T104">
        <v>4</v>
      </c>
      <c r="U104">
        <v>0</v>
      </c>
      <c r="V104">
        <v>0</v>
      </c>
      <c r="W104">
        <v>0</v>
      </c>
      <c r="X104">
        <v>0</v>
      </c>
      <c r="Y104">
        <v>0</v>
      </c>
      <c r="Z104">
        <v>0</v>
      </c>
      <c r="AA104" s="8">
        <f>SUM(matriceresult_25[[#This Row],[ArrayExpress]:[UniProt]])</f>
        <v>4</v>
      </c>
      <c r="AC104" s="1" t="s">
        <v>2422</v>
      </c>
      <c r="AD104">
        <f>matriceresult_25[[#This Row],[ArrayExpress]]/matriceresult_25[[#This Row],[TOTAL]]</f>
        <v>0</v>
      </c>
      <c r="AE104">
        <f>matriceresult_25[[#This Row],[BioProject]]/matriceresult_25[[#This Row],[TOTAL]]</f>
        <v>0</v>
      </c>
      <c r="AF104">
        <f>matriceresult_25[[#This Row],[dbGaP]]/matriceresult_25[[#This Row],[TOTAL]]</f>
        <v>0</v>
      </c>
      <c r="AG104">
        <f>matriceresult_25[[#This Row],[DOI]]/matriceresult_25[[#This Row],[TOTAL]]</f>
        <v>0</v>
      </c>
      <c r="AH104">
        <f>matriceresult_25[[#This Row],[EMDB]]/matriceresult_25[[#This Row],[TOTAL]]</f>
        <v>0</v>
      </c>
      <c r="AI104">
        <f>matriceresult_25[[#This Row],[ENA]]/matriceresult_25[[#This Row],[TOTAL]]</f>
        <v>0</v>
      </c>
      <c r="AJ104">
        <f>matriceresult_25[[#This Row],[Ensembl]]/matriceresult_25[[#This Row],[TOTAL]]</f>
        <v>0</v>
      </c>
      <c r="AK104">
        <f>matriceresult_25[[#This Row],[EUDRACT]]/matriceresult_25[[#This Row],[TOTAL]]</f>
        <v>0</v>
      </c>
      <c r="AL104">
        <f>matriceresult_25[[#This Row],[GCA]]/matriceresult_25[[#This Row],[TOTAL]]</f>
        <v>0</v>
      </c>
      <c r="AM104">
        <f>matriceresult_25[[#This Row],[Gene Ontology (GO)]]/matriceresult_25[[#This Row],[TOTAL]]</f>
        <v>0</v>
      </c>
      <c r="AN104">
        <f>matriceresult_25[[#This Row],[GEO]]/matriceresult_25[[#This Row],[TOTAL]]</f>
        <v>0</v>
      </c>
      <c r="AO104">
        <f>matriceresult_25[[#This Row],[HPA]]/matriceresult_25[[#This Row],[TOTAL]]</f>
        <v>0</v>
      </c>
      <c r="AP104">
        <f>matriceresult_25[[#This Row],[IGSR/1000 Genomes]]/matriceresult_25[[#This Row],[TOTAL]]</f>
        <v>0</v>
      </c>
      <c r="AQ104">
        <f>matriceresult_25[[#This Row],[InterPro]]/matriceresult_25[[#This Row],[TOTAL]]</f>
        <v>0</v>
      </c>
      <c r="AR104">
        <f>matriceresult_25[[#This Row],[OMIM]]/matriceresult_25[[#This Row],[TOTAL]]</f>
        <v>0</v>
      </c>
      <c r="AS104">
        <f>matriceresult_25[[#This Row],[PDBe]]/matriceresult_25[[#This Row],[TOTAL]]</f>
        <v>1</v>
      </c>
      <c r="AT104">
        <f>matriceresult_25[[#This Row],[Pfam]]/matriceresult_25[[#This Row],[TOTAL]]</f>
        <v>0</v>
      </c>
      <c r="AU104">
        <f>matriceresult_25[[#This Row],[PRIDE]]/matriceresult_25[[#This Row],[TOTAL]]</f>
        <v>0</v>
      </c>
      <c r="AV104">
        <f>matriceresult_25[[#This Row],[RefSeq]]/matriceresult_25[[#This Row],[TOTAL]]</f>
        <v>0</v>
      </c>
      <c r="AW104">
        <f>matriceresult_25[[#This Row],[RefSNP]]/matriceresult_25[[#This Row],[TOTAL]]</f>
        <v>0</v>
      </c>
      <c r="AX104">
        <f>matriceresult_25[[#This Row],[RRID]]/matriceresult_25[[#This Row],[TOTAL]]</f>
        <v>0</v>
      </c>
      <c r="AY104">
        <f>matriceresult_25[[#This Row],[UniProt]]/matriceresult_25[[#This Row],[TOTAL]]</f>
        <v>0</v>
      </c>
      <c r="AZ104" s="8">
        <f>SUM(matriceresult_258[[#This Row],[ArrayExpress]:[UniProt]])</f>
        <v>1</v>
      </c>
    </row>
    <row r="105" spans="1:52" x14ac:dyDescent="0.25">
      <c r="A105" s="4" t="s">
        <v>58</v>
      </c>
      <c r="B105" s="6" t="s">
        <v>61</v>
      </c>
      <c r="D105" s="1" t="s">
        <v>134</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s="8">
        <f>SUM(matriceresult_25[[#This Row],[ArrayExpress]:[UniProt]])</f>
        <v>1</v>
      </c>
      <c r="AC105" s="1" t="s">
        <v>134</v>
      </c>
      <c r="AD105">
        <f>matriceresult_25[[#This Row],[ArrayExpress]]/matriceresult_25[[#This Row],[TOTAL]]</f>
        <v>0</v>
      </c>
      <c r="AE105">
        <f>matriceresult_25[[#This Row],[BioProject]]/matriceresult_25[[#This Row],[TOTAL]]</f>
        <v>0</v>
      </c>
      <c r="AF105">
        <f>matriceresult_25[[#This Row],[dbGaP]]/matriceresult_25[[#This Row],[TOTAL]]</f>
        <v>0</v>
      </c>
      <c r="AG105">
        <f>matriceresult_25[[#This Row],[DOI]]/matriceresult_25[[#This Row],[TOTAL]]</f>
        <v>0</v>
      </c>
      <c r="AH105">
        <f>matriceresult_25[[#This Row],[EMDB]]/matriceresult_25[[#This Row],[TOTAL]]</f>
        <v>0</v>
      </c>
      <c r="AI105">
        <f>matriceresult_25[[#This Row],[ENA]]/matriceresult_25[[#This Row],[TOTAL]]</f>
        <v>0</v>
      </c>
      <c r="AJ105">
        <f>matriceresult_25[[#This Row],[Ensembl]]/matriceresult_25[[#This Row],[TOTAL]]</f>
        <v>0</v>
      </c>
      <c r="AK105">
        <f>matriceresult_25[[#This Row],[EUDRACT]]/matriceresult_25[[#This Row],[TOTAL]]</f>
        <v>0</v>
      </c>
      <c r="AL105">
        <f>matriceresult_25[[#This Row],[GCA]]/matriceresult_25[[#This Row],[TOTAL]]</f>
        <v>0</v>
      </c>
      <c r="AM105">
        <f>matriceresult_25[[#This Row],[Gene Ontology (GO)]]/matriceresult_25[[#This Row],[TOTAL]]</f>
        <v>0</v>
      </c>
      <c r="AN105">
        <f>matriceresult_25[[#This Row],[GEO]]/matriceresult_25[[#This Row],[TOTAL]]</f>
        <v>0</v>
      </c>
      <c r="AO105">
        <f>matriceresult_25[[#This Row],[HPA]]/matriceresult_25[[#This Row],[TOTAL]]</f>
        <v>0</v>
      </c>
      <c r="AP105">
        <f>matriceresult_25[[#This Row],[IGSR/1000 Genomes]]/matriceresult_25[[#This Row],[TOTAL]]</f>
        <v>0</v>
      </c>
      <c r="AQ105">
        <f>matriceresult_25[[#This Row],[InterPro]]/matriceresult_25[[#This Row],[TOTAL]]</f>
        <v>0</v>
      </c>
      <c r="AR105">
        <f>matriceresult_25[[#This Row],[OMIM]]/matriceresult_25[[#This Row],[TOTAL]]</f>
        <v>0</v>
      </c>
      <c r="AS105">
        <f>matriceresult_25[[#This Row],[PDBe]]/matriceresult_25[[#This Row],[TOTAL]]</f>
        <v>0</v>
      </c>
      <c r="AT105">
        <f>matriceresult_25[[#This Row],[Pfam]]/matriceresult_25[[#This Row],[TOTAL]]</f>
        <v>0</v>
      </c>
      <c r="AU105">
        <f>matriceresult_25[[#This Row],[PRIDE]]/matriceresult_25[[#This Row],[TOTAL]]</f>
        <v>0</v>
      </c>
      <c r="AV105">
        <f>matriceresult_25[[#This Row],[RefSeq]]/matriceresult_25[[#This Row],[TOTAL]]</f>
        <v>1</v>
      </c>
      <c r="AW105">
        <f>matriceresult_25[[#This Row],[RefSNP]]/matriceresult_25[[#This Row],[TOTAL]]</f>
        <v>0</v>
      </c>
      <c r="AX105">
        <f>matriceresult_25[[#This Row],[RRID]]/matriceresult_25[[#This Row],[TOTAL]]</f>
        <v>0</v>
      </c>
      <c r="AY105">
        <f>matriceresult_25[[#This Row],[UniProt]]/matriceresult_25[[#This Row],[TOTAL]]</f>
        <v>0</v>
      </c>
      <c r="AZ105" s="8">
        <f>SUM(matriceresult_258[[#This Row],[ArrayExpress]:[UniProt]])</f>
        <v>1</v>
      </c>
    </row>
    <row r="106" spans="1:52" x14ac:dyDescent="0.25">
      <c r="A106" s="3" t="s">
        <v>58</v>
      </c>
      <c r="B106" s="13" t="s">
        <v>61</v>
      </c>
      <c r="D106" s="1" t="s">
        <v>140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1</v>
      </c>
      <c r="Y106">
        <v>0</v>
      </c>
      <c r="Z106">
        <v>0</v>
      </c>
      <c r="AA106" s="8">
        <f>SUM(matriceresult_25[[#This Row],[ArrayExpress]:[UniProt]])</f>
        <v>1</v>
      </c>
      <c r="AC106" s="1" t="s">
        <v>140</v>
      </c>
      <c r="AD106">
        <f>matriceresult_25[[#This Row],[ArrayExpress]]/matriceresult_25[[#This Row],[TOTAL]]</f>
        <v>0</v>
      </c>
      <c r="AE106">
        <f>matriceresult_25[[#This Row],[BioProject]]/matriceresult_25[[#This Row],[TOTAL]]</f>
        <v>0</v>
      </c>
      <c r="AF106">
        <f>matriceresult_25[[#This Row],[dbGaP]]/matriceresult_25[[#This Row],[TOTAL]]</f>
        <v>0</v>
      </c>
      <c r="AG106">
        <f>matriceresult_25[[#This Row],[DOI]]/matriceresult_25[[#This Row],[TOTAL]]</f>
        <v>0</v>
      </c>
      <c r="AH106">
        <f>matriceresult_25[[#This Row],[EMDB]]/matriceresult_25[[#This Row],[TOTAL]]</f>
        <v>0</v>
      </c>
      <c r="AI106">
        <f>matriceresult_25[[#This Row],[ENA]]/matriceresult_25[[#This Row],[TOTAL]]</f>
        <v>0</v>
      </c>
      <c r="AJ106">
        <f>matriceresult_25[[#This Row],[Ensembl]]/matriceresult_25[[#This Row],[TOTAL]]</f>
        <v>0</v>
      </c>
      <c r="AK106">
        <f>matriceresult_25[[#This Row],[EUDRACT]]/matriceresult_25[[#This Row],[TOTAL]]</f>
        <v>0</v>
      </c>
      <c r="AL106">
        <f>matriceresult_25[[#This Row],[GCA]]/matriceresult_25[[#This Row],[TOTAL]]</f>
        <v>0</v>
      </c>
      <c r="AM106">
        <f>matriceresult_25[[#This Row],[Gene Ontology (GO)]]/matriceresult_25[[#This Row],[TOTAL]]</f>
        <v>0</v>
      </c>
      <c r="AN106">
        <f>matriceresult_25[[#This Row],[GEO]]/matriceresult_25[[#This Row],[TOTAL]]</f>
        <v>0</v>
      </c>
      <c r="AO106">
        <f>matriceresult_25[[#This Row],[HPA]]/matriceresult_25[[#This Row],[TOTAL]]</f>
        <v>0</v>
      </c>
      <c r="AP106">
        <f>matriceresult_25[[#This Row],[IGSR/1000 Genomes]]/matriceresult_25[[#This Row],[TOTAL]]</f>
        <v>0</v>
      </c>
      <c r="AQ106">
        <f>matriceresult_25[[#This Row],[InterPro]]/matriceresult_25[[#This Row],[TOTAL]]</f>
        <v>0</v>
      </c>
      <c r="AR106">
        <f>matriceresult_25[[#This Row],[OMIM]]/matriceresult_25[[#This Row],[TOTAL]]</f>
        <v>0</v>
      </c>
      <c r="AS106">
        <f>matriceresult_25[[#This Row],[PDBe]]/matriceresult_25[[#This Row],[TOTAL]]</f>
        <v>0</v>
      </c>
      <c r="AT106">
        <f>matriceresult_25[[#This Row],[Pfam]]/matriceresult_25[[#This Row],[TOTAL]]</f>
        <v>0</v>
      </c>
      <c r="AU106">
        <f>matriceresult_25[[#This Row],[PRIDE]]/matriceresult_25[[#This Row],[TOTAL]]</f>
        <v>0</v>
      </c>
      <c r="AV106">
        <f>matriceresult_25[[#This Row],[RefSeq]]/matriceresult_25[[#This Row],[TOTAL]]</f>
        <v>0</v>
      </c>
      <c r="AW106">
        <f>matriceresult_25[[#This Row],[RefSNP]]/matriceresult_25[[#This Row],[TOTAL]]</f>
        <v>1</v>
      </c>
      <c r="AX106">
        <f>matriceresult_25[[#This Row],[RRID]]/matriceresult_25[[#This Row],[TOTAL]]</f>
        <v>0</v>
      </c>
      <c r="AY106">
        <f>matriceresult_25[[#This Row],[UniProt]]/matriceresult_25[[#This Row],[TOTAL]]</f>
        <v>0</v>
      </c>
      <c r="AZ106" s="8">
        <f>SUM(matriceresult_258[[#This Row],[ArrayExpress]:[UniProt]])</f>
        <v>1</v>
      </c>
    </row>
    <row r="107" spans="1:52" x14ac:dyDescent="0.25">
      <c r="A107" s="4" t="s">
        <v>58</v>
      </c>
      <c r="B107" s="6" t="s">
        <v>61</v>
      </c>
      <c r="D107" s="1" t="s">
        <v>145</v>
      </c>
      <c r="E107">
        <v>0</v>
      </c>
      <c r="F107">
        <v>0</v>
      </c>
      <c r="G107">
        <v>0</v>
      </c>
      <c r="H107">
        <v>0</v>
      </c>
      <c r="I107">
        <v>0</v>
      </c>
      <c r="J107">
        <v>1</v>
      </c>
      <c r="K107">
        <v>0</v>
      </c>
      <c r="L107">
        <v>0</v>
      </c>
      <c r="M107">
        <v>0</v>
      </c>
      <c r="N107">
        <v>0</v>
      </c>
      <c r="O107">
        <v>0</v>
      </c>
      <c r="P107">
        <v>0</v>
      </c>
      <c r="Q107">
        <v>0</v>
      </c>
      <c r="R107">
        <v>0</v>
      </c>
      <c r="S107">
        <v>0</v>
      </c>
      <c r="T107">
        <v>0</v>
      </c>
      <c r="U107">
        <v>0</v>
      </c>
      <c r="V107">
        <v>0</v>
      </c>
      <c r="W107">
        <v>0</v>
      </c>
      <c r="X107">
        <v>0</v>
      </c>
      <c r="Y107">
        <v>0</v>
      </c>
      <c r="Z107">
        <v>0</v>
      </c>
      <c r="AA107" s="8">
        <f>SUM(matriceresult_25[[#This Row],[ArrayExpress]:[UniProt]])</f>
        <v>1</v>
      </c>
      <c r="AC107" s="1" t="s">
        <v>145</v>
      </c>
      <c r="AD107">
        <f>matriceresult_25[[#This Row],[ArrayExpress]]/matriceresult_25[[#This Row],[TOTAL]]</f>
        <v>0</v>
      </c>
      <c r="AE107">
        <f>matriceresult_25[[#This Row],[BioProject]]/matriceresult_25[[#This Row],[TOTAL]]</f>
        <v>0</v>
      </c>
      <c r="AF107">
        <f>matriceresult_25[[#This Row],[dbGaP]]/matriceresult_25[[#This Row],[TOTAL]]</f>
        <v>0</v>
      </c>
      <c r="AG107">
        <f>matriceresult_25[[#This Row],[DOI]]/matriceresult_25[[#This Row],[TOTAL]]</f>
        <v>0</v>
      </c>
      <c r="AH107">
        <f>matriceresult_25[[#This Row],[EMDB]]/matriceresult_25[[#This Row],[TOTAL]]</f>
        <v>0</v>
      </c>
      <c r="AI107">
        <f>matriceresult_25[[#This Row],[ENA]]/matriceresult_25[[#This Row],[TOTAL]]</f>
        <v>1</v>
      </c>
      <c r="AJ107">
        <f>matriceresult_25[[#This Row],[Ensembl]]/matriceresult_25[[#This Row],[TOTAL]]</f>
        <v>0</v>
      </c>
      <c r="AK107">
        <f>matriceresult_25[[#This Row],[EUDRACT]]/matriceresult_25[[#This Row],[TOTAL]]</f>
        <v>0</v>
      </c>
      <c r="AL107">
        <f>matriceresult_25[[#This Row],[GCA]]/matriceresult_25[[#This Row],[TOTAL]]</f>
        <v>0</v>
      </c>
      <c r="AM107">
        <f>matriceresult_25[[#This Row],[Gene Ontology (GO)]]/matriceresult_25[[#This Row],[TOTAL]]</f>
        <v>0</v>
      </c>
      <c r="AN107">
        <f>matriceresult_25[[#This Row],[GEO]]/matriceresult_25[[#This Row],[TOTAL]]</f>
        <v>0</v>
      </c>
      <c r="AO107">
        <f>matriceresult_25[[#This Row],[HPA]]/matriceresult_25[[#This Row],[TOTAL]]</f>
        <v>0</v>
      </c>
      <c r="AP107">
        <f>matriceresult_25[[#This Row],[IGSR/1000 Genomes]]/matriceresult_25[[#This Row],[TOTAL]]</f>
        <v>0</v>
      </c>
      <c r="AQ107">
        <f>matriceresult_25[[#This Row],[InterPro]]/matriceresult_25[[#This Row],[TOTAL]]</f>
        <v>0</v>
      </c>
      <c r="AR107">
        <f>matriceresult_25[[#This Row],[OMIM]]/matriceresult_25[[#This Row],[TOTAL]]</f>
        <v>0</v>
      </c>
      <c r="AS107">
        <f>matriceresult_25[[#This Row],[PDBe]]/matriceresult_25[[#This Row],[TOTAL]]</f>
        <v>0</v>
      </c>
      <c r="AT107">
        <f>matriceresult_25[[#This Row],[Pfam]]/matriceresult_25[[#This Row],[TOTAL]]</f>
        <v>0</v>
      </c>
      <c r="AU107">
        <f>matriceresult_25[[#This Row],[PRIDE]]/matriceresult_25[[#This Row],[TOTAL]]</f>
        <v>0</v>
      </c>
      <c r="AV107">
        <f>matriceresult_25[[#This Row],[RefSeq]]/matriceresult_25[[#This Row],[TOTAL]]</f>
        <v>0</v>
      </c>
      <c r="AW107">
        <f>matriceresult_25[[#This Row],[RefSNP]]/matriceresult_25[[#This Row],[TOTAL]]</f>
        <v>0</v>
      </c>
      <c r="AX107">
        <f>matriceresult_25[[#This Row],[RRID]]/matriceresult_25[[#This Row],[TOTAL]]</f>
        <v>0</v>
      </c>
      <c r="AY107">
        <f>matriceresult_25[[#This Row],[UniProt]]/matriceresult_25[[#This Row],[TOTAL]]</f>
        <v>0</v>
      </c>
      <c r="AZ107" s="8">
        <f>SUM(matriceresult_258[[#This Row],[ArrayExpress]:[UniProt]])</f>
        <v>1</v>
      </c>
    </row>
    <row r="108" spans="1:52" x14ac:dyDescent="0.25">
      <c r="A108" s="3" t="s">
        <v>58</v>
      </c>
      <c r="B108" s="13" t="s">
        <v>61</v>
      </c>
      <c r="D108" s="1" t="s">
        <v>2437</v>
      </c>
      <c r="E108">
        <v>0</v>
      </c>
      <c r="F108">
        <v>0</v>
      </c>
      <c r="G108">
        <v>0</v>
      </c>
      <c r="H108">
        <v>0</v>
      </c>
      <c r="I108">
        <v>0</v>
      </c>
      <c r="J108">
        <v>0</v>
      </c>
      <c r="K108">
        <v>0</v>
      </c>
      <c r="L108">
        <v>0</v>
      </c>
      <c r="M108">
        <v>0</v>
      </c>
      <c r="N108">
        <v>0</v>
      </c>
      <c r="O108">
        <v>0</v>
      </c>
      <c r="P108">
        <v>0</v>
      </c>
      <c r="Q108">
        <v>0</v>
      </c>
      <c r="R108">
        <v>0</v>
      </c>
      <c r="S108">
        <v>0</v>
      </c>
      <c r="T108">
        <v>27</v>
      </c>
      <c r="U108">
        <v>0</v>
      </c>
      <c r="V108">
        <v>0</v>
      </c>
      <c r="W108">
        <v>0</v>
      </c>
      <c r="X108">
        <v>0</v>
      </c>
      <c r="Y108">
        <v>0</v>
      </c>
      <c r="Z108">
        <v>0</v>
      </c>
      <c r="AA108" s="8">
        <f>SUM(matriceresult_25[[#This Row],[ArrayExpress]:[UniProt]])</f>
        <v>27</v>
      </c>
      <c r="AC108" s="1" t="s">
        <v>2437</v>
      </c>
      <c r="AD108">
        <f>matriceresult_25[[#This Row],[ArrayExpress]]/matriceresult_25[[#This Row],[TOTAL]]</f>
        <v>0</v>
      </c>
      <c r="AE108">
        <f>matriceresult_25[[#This Row],[BioProject]]/matriceresult_25[[#This Row],[TOTAL]]</f>
        <v>0</v>
      </c>
      <c r="AF108">
        <f>matriceresult_25[[#This Row],[dbGaP]]/matriceresult_25[[#This Row],[TOTAL]]</f>
        <v>0</v>
      </c>
      <c r="AG108">
        <f>matriceresult_25[[#This Row],[DOI]]/matriceresult_25[[#This Row],[TOTAL]]</f>
        <v>0</v>
      </c>
      <c r="AH108">
        <f>matriceresult_25[[#This Row],[EMDB]]/matriceresult_25[[#This Row],[TOTAL]]</f>
        <v>0</v>
      </c>
      <c r="AI108">
        <f>matriceresult_25[[#This Row],[ENA]]/matriceresult_25[[#This Row],[TOTAL]]</f>
        <v>0</v>
      </c>
      <c r="AJ108">
        <f>matriceresult_25[[#This Row],[Ensembl]]/matriceresult_25[[#This Row],[TOTAL]]</f>
        <v>0</v>
      </c>
      <c r="AK108">
        <f>matriceresult_25[[#This Row],[EUDRACT]]/matriceresult_25[[#This Row],[TOTAL]]</f>
        <v>0</v>
      </c>
      <c r="AL108">
        <f>matriceresult_25[[#This Row],[GCA]]/matriceresult_25[[#This Row],[TOTAL]]</f>
        <v>0</v>
      </c>
      <c r="AM108">
        <f>matriceresult_25[[#This Row],[Gene Ontology (GO)]]/matriceresult_25[[#This Row],[TOTAL]]</f>
        <v>0</v>
      </c>
      <c r="AN108">
        <f>matriceresult_25[[#This Row],[GEO]]/matriceresult_25[[#This Row],[TOTAL]]</f>
        <v>0</v>
      </c>
      <c r="AO108">
        <f>matriceresult_25[[#This Row],[HPA]]/matriceresult_25[[#This Row],[TOTAL]]</f>
        <v>0</v>
      </c>
      <c r="AP108">
        <f>matriceresult_25[[#This Row],[IGSR/1000 Genomes]]/matriceresult_25[[#This Row],[TOTAL]]</f>
        <v>0</v>
      </c>
      <c r="AQ108">
        <f>matriceresult_25[[#This Row],[InterPro]]/matriceresult_25[[#This Row],[TOTAL]]</f>
        <v>0</v>
      </c>
      <c r="AR108">
        <f>matriceresult_25[[#This Row],[OMIM]]/matriceresult_25[[#This Row],[TOTAL]]</f>
        <v>0</v>
      </c>
      <c r="AS108">
        <f>matriceresult_25[[#This Row],[PDBe]]/matriceresult_25[[#This Row],[TOTAL]]</f>
        <v>1</v>
      </c>
      <c r="AT108">
        <f>matriceresult_25[[#This Row],[Pfam]]/matriceresult_25[[#This Row],[TOTAL]]</f>
        <v>0</v>
      </c>
      <c r="AU108">
        <f>matriceresult_25[[#This Row],[PRIDE]]/matriceresult_25[[#This Row],[TOTAL]]</f>
        <v>0</v>
      </c>
      <c r="AV108">
        <f>matriceresult_25[[#This Row],[RefSeq]]/matriceresult_25[[#This Row],[TOTAL]]</f>
        <v>0</v>
      </c>
      <c r="AW108">
        <f>matriceresult_25[[#This Row],[RefSNP]]/matriceresult_25[[#This Row],[TOTAL]]</f>
        <v>0</v>
      </c>
      <c r="AX108">
        <f>matriceresult_25[[#This Row],[RRID]]/matriceresult_25[[#This Row],[TOTAL]]</f>
        <v>0</v>
      </c>
      <c r="AY108">
        <f>matriceresult_25[[#This Row],[UniProt]]/matriceresult_25[[#This Row],[TOTAL]]</f>
        <v>0</v>
      </c>
      <c r="AZ108" s="8">
        <f>SUM(matriceresult_258[[#This Row],[ArrayExpress]:[UniProt]])</f>
        <v>1</v>
      </c>
    </row>
    <row r="109" spans="1:52" x14ac:dyDescent="0.25">
      <c r="A109" s="4" t="s">
        <v>58</v>
      </c>
      <c r="B109" s="6" t="s">
        <v>61</v>
      </c>
      <c r="D109" s="1" t="s">
        <v>2474</v>
      </c>
      <c r="E109">
        <v>0</v>
      </c>
      <c r="F109">
        <v>0</v>
      </c>
      <c r="G109">
        <v>0</v>
      </c>
      <c r="H109">
        <v>0</v>
      </c>
      <c r="I109">
        <v>0</v>
      </c>
      <c r="J109">
        <v>0</v>
      </c>
      <c r="K109">
        <v>0</v>
      </c>
      <c r="L109">
        <v>0</v>
      </c>
      <c r="M109">
        <v>0</v>
      </c>
      <c r="N109">
        <v>0</v>
      </c>
      <c r="O109">
        <v>0</v>
      </c>
      <c r="P109">
        <v>0</v>
      </c>
      <c r="Q109">
        <v>0</v>
      </c>
      <c r="R109">
        <v>0</v>
      </c>
      <c r="S109">
        <v>1</v>
      </c>
      <c r="T109">
        <v>0</v>
      </c>
      <c r="U109">
        <v>0</v>
      </c>
      <c r="V109">
        <v>0</v>
      </c>
      <c r="W109">
        <v>0</v>
      </c>
      <c r="X109">
        <v>0</v>
      </c>
      <c r="Y109">
        <v>0</v>
      </c>
      <c r="Z109">
        <v>0</v>
      </c>
      <c r="AA109" s="8">
        <f>SUM(matriceresult_25[[#This Row],[ArrayExpress]:[UniProt]])</f>
        <v>1</v>
      </c>
      <c r="AC109" s="1" t="s">
        <v>2474</v>
      </c>
      <c r="AD109">
        <f>matriceresult_25[[#This Row],[ArrayExpress]]/matriceresult_25[[#This Row],[TOTAL]]</f>
        <v>0</v>
      </c>
      <c r="AE109">
        <f>matriceresult_25[[#This Row],[BioProject]]/matriceresult_25[[#This Row],[TOTAL]]</f>
        <v>0</v>
      </c>
      <c r="AF109">
        <f>matriceresult_25[[#This Row],[dbGaP]]/matriceresult_25[[#This Row],[TOTAL]]</f>
        <v>0</v>
      </c>
      <c r="AG109">
        <f>matriceresult_25[[#This Row],[DOI]]/matriceresult_25[[#This Row],[TOTAL]]</f>
        <v>0</v>
      </c>
      <c r="AH109">
        <f>matriceresult_25[[#This Row],[EMDB]]/matriceresult_25[[#This Row],[TOTAL]]</f>
        <v>0</v>
      </c>
      <c r="AI109">
        <f>matriceresult_25[[#This Row],[ENA]]/matriceresult_25[[#This Row],[TOTAL]]</f>
        <v>0</v>
      </c>
      <c r="AJ109">
        <f>matriceresult_25[[#This Row],[Ensembl]]/matriceresult_25[[#This Row],[TOTAL]]</f>
        <v>0</v>
      </c>
      <c r="AK109">
        <f>matriceresult_25[[#This Row],[EUDRACT]]/matriceresult_25[[#This Row],[TOTAL]]</f>
        <v>0</v>
      </c>
      <c r="AL109">
        <f>matriceresult_25[[#This Row],[GCA]]/matriceresult_25[[#This Row],[TOTAL]]</f>
        <v>0</v>
      </c>
      <c r="AM109">
        <f>matriceresult_25[[#This Row],[Gene Ontology (GO)]]/matriceresult_25[[#This Row],[TOTAL]]</f>
        <v>0</v>
      </c>
      <c r="AN109">
        <f>matriceresult_25[[#This Row],[GEO]]/matriceresult_25[[#This Row],[TOTAL]]</f>
        <v>0</v>
      </c>
      <c r="AO109">
        <f>matriceresult_25[[#This Row],[HPA]]/matriceresult_25[[#This Row],[TOTAL]]</f>
        <v>0</v>
      </c>
      <c r="AP109">
        <f>matriceresult_25[[#This Row],[IGSR/1000 Genomes]]/matriceresult_25[[#This Row],[TOTAL]]</f>
        <v>0</v>
      </c>
      <c r="AQ109">
        <f>matriceresult_25[[#This Row],[InterPro]]/matriceresult_25[[#This Row],[TOTAL]]</f>
        <v>0</v>
      </c>
      <c r="AR109">
        <f>matriceresult_25[[#This Row],[OMIM]]/matriceresult_25[[#This Row],[TOTAL]]</f>
        <v>1</v>
      </c>
      <c r="AS109">
        <f>matriceresult_25[[#This Row],[PDBe]]/matriceresult_25[[#This Row],[TOTAL]]</f>
        <v>0</v>
      </c>
      <c r="AT109">
        <f>matriceresult_25[[#This Row],[Pfam]]/matriceresult_25[[#This Row],[TOTAL]]</f>
        <v>0</v>
      </c>
      <c r="AU109">
        <f>matriceresult_25[[#This Row],[PRIDE]]/matriceresult_25[[#This Row],[TOTAL]]</f>
        <v>0</v>
      </c>
      <c r="AV109">
        <f>matriceresult_25[[#This Row],[RefSeq]]/matriceresult_25[[#This Row],[TOTAL]]</f>
        <v>0</v>
      </c>
      <c r="AW109">
        <f>matriceresult_25[[#This Row],[RefSNP]]/matriceresult_25[[#This Row],[TOTAL]]</f>
        <v>0</v>
      </c>
      <c r="AX109">
        <f>matriceresult_25[[#This Row],[RRID]]/matriceresult_25[[#This Row],[TOTAL]]</f>
        <v>0</v>
      </c>
      <c r="AY109">
        <f>matriceresult_25[[#This Row],[UniProt]]/matriceresult_25[[#This Row],[TOTAL]]</f>
        <v>0</v>
      </c>
      <c r="AZ109" s="8">
        <f>SUM(matriceresult_258[[#This Row],[ArrayExpress]:[UniProt]])</f>
        <v>1</v>
      </c>
    </row>
    <row r="110" spans="1:52" x14ac:dyDescent="0.25">
      <c r="A110" s="3" t="s">
        <v>58</v>
      </c>
      <c r="B110" s="13" t="s">
        <v>61</v>
      </c>
      <c r="D110" s="1" t="s">
        <v>866</v>
      </c>
      <c r="E110">
        <v>0</v>
      </c>
      <c r="F110">
        <v>1</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s="8">
        <f>SUM(matriceresult_25[[#This Row],[ArrayExpress]:[UniProt]])</f>
        <v>1</v>
      </c>
      <c r="AC110" s="1" t="s">
        <v>866</v>
      </c>
      <c r="AD110">
        <f>matriceresult_25[[#This Row],[ArrayExpress]]/matriceresult_25[[#This Row],[TOTAL]]</f>
        <v>0</v>
      </c>
      <c r="AE110">
        <f>matriceresult_25[[#This Row],[BioProject]]/matriceresult_25[[#This Row],[TOTAL]]</f>
        <v>1</v>
      </c>
      <c r="AF110">
        <f>matriceresult_25[[#This Row],[dbGaP]]/matriceresult_25[[#This Row],[TOTAL]]</f>
        <v>0</v>
      </c>
      <c r="AG110">
        <f>matriceresult_25[[#This Row],[DOI]]/matriceresult_25[[#This Row],[TOTAL]]</f>
        <v>0</v>
      </c>
      <c r="AH110">
        <f>matriceresult_25[[#This Row],[EMDB]]/matriceresult_25[[#This Row],[TOTAL]]</f>
        <v>0</v>
      </c>
      <c r="AI110">
        <f>matriceresult_25[[#This Row],[ENA]]/matriceresult_25[[#This Row],[TOTAL]]</f>
        <v>0</v>
      </c>
      <c r="AJ110">
        <f>matriceresult_25[[#This Row],[Ensembl]]/matriceresult_25[[#This Row],[TOTAL]]</f>
        <v>0</v>
      </c>
      <c r="AK110">
        <f>matriceresult_25[[#This Row],[EUDRACT]]/matriceresult_25[[#This Row],[TOTAL]]</f>
        <v>0</v>
      </c>
      <c r="AL110">
        <f>matriceresult_25[[#This Row],[GCA]]/matriceresult_25[[#This Row],[TOTAL]]</f>
        <v>0</v>
      </c>
      <c r="AM110">
        <f>matriceresult_25[[#This Row],[Gene Ontology (GO)]]/matriceresult_25[[#This Row],[TOTAL]]</f>
        <v>0</v>
      </c>
      <c r="AN110">
        <f>matriceresult_25[[#This Row],[GEO]]/matriceresult_25[[#This Row],[TOTAL]]</f>
        <v>0</v>
      </c>
      <c r="AO110">
        <f>matriceresult_25[[#This Row],[HPA]]/matriceresult_25[[#This Row],[TOTAL]]</f>
        <v>0</v>
      </c>
      <c r="AP110">
        <f>matriceresult_25[[#This Row],[IGSR/1000 Genomes]]/matriceresult_25[[#This Row],[TOTAL]]</f>
        <v>0</v>
      </c>
      <c r="AQ110">
        <f>matriceresult_25[[#This Row],[InterPro]]/matriceresult_25[[#This Row],[TOTAL]]</f>
        <v>0</v>
      </c>
      <c r="AR110">
        <f>matriceresult_25[[#This Row],[OMIM]]/matriceresult_25[[#This Row],[TOTAL]]</f>
        <v>0</v>
      </c>
      <c r="AS110">
        <f>matriceresult_25[[#This Row],[PDBe]]/matriceresult_25[[#This Row],[TOTAL]]</f>
        <v>0</v>
      </c>
      <c r="AT110">
        <f>matriceresult_25[[#This Row],[Pfam]]/matriceresult_25[[#This Row],[TOTAL]]</f>
        <v>0</v>
      </c>
      <c r="AU110">
        <f>matriceresult_25[[#This Row],[PRIDE]]/matriceresult_25[[#This Row],[TOTAL]]</f>
        <v>0</v>
      </c>
      <c r="AV110">
        <f>matriceresult_25[[#This Row],[RefSeq]]/matriceresult_25[[#This Row],[TOTAL]]</f>
        <v>0</v>
      </c>
      <c r="AW110">
        <f>matriceresult_25[[#This Row],[RefSNP]]/matriceresult_25[[#This Row],[TOTAL]]</f>
        <v>0</v>
      </c>
      <c r="AX110">
        <f>matriceresult_25[[#This Row],[RRID]]/matriceresult_25[[#This Row],[TOTAL]]</f>
        <v>0</v>
      </c>
      <c r="AY110">
        <f>matriceresult_25[[#This Row],[UniProt]]/matriceresult_25[[#This Row],[TOTAL]]</f>
        <v>0</v>
      </c>
      <c r="AZ110" s="8">
        <f>SUM(matriceresult_258[[#This Row],[ArrayExpress]:[UniProt]])</f>
        <v>1</v>
      </c>
    </row>
    <row r="111" spans="1:52" x14ac:dyDescent="0.25">
      <c r="A111" s="4" t="s">
        <v>58</v>
      </c>
      <c r="B111" s="6" t="s">
        <v>61</v>
      </c>
      <c r="D111" s="1" t="s">
        <v>1557</v>
      </c>
      <c r="E111">
        <v>0</v>
      </c>
      <c r="F111">
        <v>0</v>
      </c>
      <c r="G111">
        <v>0</v>
      </c>
      <c r="H111">
        <v>0</v>
      </c>
      <c r="I111">
        <v>0</v>
      </c>
      <c r="J111">
        <v>0</v>
      </c>
      <c r="K111">
        <v>0</v>
      </c>
      <c r="L111">
        <v>0</v>
      </c>
      <c r="M111">
        <v>0</v>
      </c>
      <c r="N111">
        <v>0</v>
      </c>
      <c r="O111">
        <v>4</v>
      </c>
      <c r="P111">
        <v>0</v>
      </c>
      <c r="Q111">
        <v>7</v>
      </c>
      <c r="R111">
        <v>0</v>
      </c>
      <c r="S111">
        <v>0</v>
      </c>
      <c r="T111">
        <v>0</v>
      </c>
      <c r="U111">
        <v>0</v>
      </c>
      <c r="V111">
        <v>0</v>
      </c>
      <c r="W111">
        <v>0</v>
      </c>
      <c r="X111">
        <v>0</v>
      </c>
      <c r="Y111">
        <v>0</v>
      </c>
      <c r="Z111">
        <v>0</v>
      </c>
      <c r="AA111" s="8">
        <f>SUM(matriceresult_25[[#This Row],[ArrayExpress]:[UniProt]])</f>
        <v>11</v>
      </c>
      <c r="AC111" s="1" t="s">
        <v>1557</v>
      </c>
      <c r="AD111">
        <f>matriceresult_25[[#This Row],[ArrayExpress]]/matriceresult_25[[#This Row],[TOTAL]]</f>
        <v>0</v>
      </c>
      <c r="AE111">
        <f>matriceresult_25[[#This Row],[BioProject]]/matriceresult_25[[#This Row],[TOTAL]]</f>
        <v>0</v>
      </c>
      <c r="AF111">
        <f>matriceresult_25[[#This Row],[dbGaP]]/matriceresult_25[[#This Row],[TOTAL]]</f>
        <v>0</v>
      </c>
      <c r="AG111">
        <f>matriceresult_25[[#This Row],[DOI]]/matriceresult_25[[#This Row],[TOTAL]]</f>
        <v>0</v>
      </c>
      <c r="AH111">
        <f>matriceresult_25[[#This Row],[EMDB]]/matriceresult_25[[#This Row],[TOTAL]]</f>
        <v>0</v>
      </c>
      <c r="AI111">
        <f>matriceresult_25[[#This Row],[ENA]]/matriceresult_25[[#This Row],[TOTAL]]</f>
        <v>0</v>
      </c>
      <c r="AJ111">
        <f>matriceresult_25[[#This Row],[Ensembl]]/matriceresult_25[[#This Row],[TOTAL]]</f>
        <v>0</v>
      </c>
      <c r="AK111">
        <f>matriceresult_25[[#This Row],[EUDRACT]]/matriceresult_25[[#This Row],[TOTAL]]</f>
        <v>0</v>
      </c>
      <c r="AL111">
        <f>matriceresult_25[[#This Row],[GCA]]/matriceresult_25[[#This Row],[TOTAL]]</f>
        <v>0</v>
      </c>
      <c r="AM111">
        <f>matriceresult_25[[#This Row],[Gene Ontology (GO)]]/matriceresult_25[[#This Row],[TOTAL]]</f>
        <v>0</v>
      </c>
      <c r="AN111">
        <f>matriceresult_25[[#This Row],[GEO]]/matriceresult_25[[#This Row],[TOTAL]]</f>
        <v>0.36363636363636365</v>
      </c>
      <c r="AO111">
        <f>matriceresult_25[[#This Row],[HPA]]/matriceresult_25[[#This Row],[TOTAL]]</f>
        <v>0</v>
      </c>
      <c r="AP111">
        <f>matriceresult_25[[#This Row],[IGSR/1000 Genomes]]/matriceresult_25[[#This Row],[TOTAL]]</f>
        <v>0.63636363636363635</v>
      </c>
      <c r="AQ111">
        <f>matriceresult_25[[#This Row],[InterPro]]/matriceresult_25[[#This Row],[TOTAL]]</f>
        <v>0</v>
      </c>
      <c r="AR111">
        <f>matriceresult_25[[#This Row],[OMIM]]/matriceresult_25[[#This Row],[TOTAL]]</f>
        <v>0</v>
      </c>
      <c r="AS111">
        <f>matriceresult_25[[#This Row],[PDBe]]/matriceresult_25[[#This Row],[TOTAL]]</f>
        <v>0</v>
      </c>
      <c r="AT111">
        <f>matriceresult_25[[#This Row],[Pfam]]/matriceresult_25[[#This Row],[TOTAL]]</f>
        <v>0</v>
      </c>
      <c r="AU111">
        <f>matriceresult_25[[#This Row],[PRIDE]]/matriceresult_25[[#This Row],[TOTAL]]</f>
        <v>0</v>
      </c>
      <c r="AV111">
        <f>matriceresult_25[[#This Row],[RefSeq]]/matriceresult_25[[#This Row],[TOTAL]]</f>
        <v>0</v>
      </c>
      <c r="AW111">
        <f>matriceresult_25[[#This Row],[RefSNP]]/matriceresult_25[[#This Row],[TOTAL]]</f>
        <v>0</v>
      </c>
      <c r="AX111">
        <f>matriceresult_25[[#This Row],[RRID]]/matriceresult_25[[#This Row],[TOTAL]]</f>
        <v>0</v>
      </c>
      <c r="AY111">
        <f>matriceresult_25[[#This Row],[UniProt]]/matriceresult_25[[#This Row],[TOTAL]]</f>
        <v>0</v>
      </c>
      <c r="AZ111" s="8">
        <f>SUM(matriceresult_258[[#This Row],[ArrayExpress]:[UniProt]])</f>
        <v>1</v>
      </c>
    </row>
    <row r="112" spans="1:52" x14ac:dyDescent="0.25">
      <c r="A112" s="3" t="s">
        <v>58</v>
      </c>
      <c r="B112" s="13" t="s">
        <v>61</v>
      </c>
      <c r="D112" s="1" t="s">
        <v>2478</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2</v>
      </c>
      <c r="AA112" s="8">
        <f>SUM(matriceresult_25[[#This Row],[ArrayExpress]:[UniProt]])</f>
        <v>2</v>
      </c>
      <c r="AC112" s="1" t="s">
        <v>2478</v>
      </c>
      <c r="AD112">
        <f>matriceresult_25[[#This Row],[ArrayExpress]]/matriceresult_25[[#This Row],[TOTAL]]</f>
        <v>0</v>
      </c>
      <c r="AE112">
        <f>matriceresult_25[[#This Row],[BioProject]]/matriceresult_25[[#This Row],[TOTAL]]</f>
        <v>0</v>
      </c>
      <c r="AF112">
        <f>matriceresult_25[[#This Row],[dbGaP]]/matriceresult_25[[#This Row],[TOTAL]]</f>
        <v>0</v>
      </c>
      <c r="AG112">
        <f>matriceresult_25[[#This Row],[DOI]]/matriceresult_25[[#This Row],[TOTAL]]</f>
        <v>0</v>
      </c>
      <c r="AH112">
        <f>matriceresult_25[[#This Row],[EMDB]]/matriceresult_25[[#This Row],[TOTAL]]</f>
        <v>0</v>
      </c>
      <c r="AI112">
        <f>matriceresult_25[[#This Row],[ENA]]/matriceresult_25[[#This Row],[TOTAL]]</f>
        <v>0</v>
      </c>
      <c r="AJ112">
        <f>matriceresult_25[[#This Row],[Ensembl]]/matriceresult_25[[#This Row],[TOTAL]]</f>
        <v>0</v>
      </c>
      <c r="AK112">
        <f>matriceresult_25[[#This Row],[EUDRACT]]/matriceresult_25[[#This Row],[TOTAL]]</f>
        <v>0</v>
      </c>
      <c r="AL112">
        <f>matriceresult_25[[#This Row],[GCA]]/matriceresult_25[[#This Row],[TOTAL]]</f>
        <v>0</v>
      </c>
      <c r="AM112">
        <f>matriceresult_25[[#This Row],[Gene Ontology (GO)]]/matriceresult_25[[#This Row],[TOTAL]]</f>
        <v>0</v>
      </c>
      <c r="AN112">
        <f>matriceresult_25[[#This Row],[GEO]]/matriceresult_25[[#This Row],[TOTAL]]</f>
        <v>0</v>
      </c>
      <c r="AO112">
        <f>matriceresult_25[[#This Row],[HPA]]/matriceresult_25[[#This Row],[TOTAL]]</f>
        <v>0</v>
      </c>
      <c r="AP112">
        <f>matriceresult_25[[#This Row],[IGSR/1000 Genomes]]/matriceresult_25[[#This Row],[TOTAL]]</f>
        <v>0</v>
      </c>
      <c r="AQ112">
        <f>matriceresult_25[[#This Row],[InterPro]]/matriceresult_25[[#This Row],[TOTAL]]</f>
        <v>0</v>
      </c>
      <c r="AR112">
        <f>matriceresult_25[[#This Row],[OMIM]]/matriceresult_25[[#This Row],[TOTAL]]</f>
        <v>0</v>
      </c>
      <c r="AS112">
        <f>matriceresult_25[[#This Row],[PDBe]]/matriceresult_25[[#This Row],[TOTAL]]</f>
        <v>0</v>
      </c>
      <c r="AT112">
        <f>matriceresult_25[[#This Row],[Pfam]]/matriceresult_25[[#This Row],[TOTAL]]</f>
        <v>0</v>
      </c>
      <c r="AU112">
        <f>matriceresult_25[[#This Row],[PRIDE]]/matriceresult_25[[#This Row],[TOTAL]]</f>
        <v>0</v>
      </c>
      <c r="AV112">
        <f>matriceresult_25[[#This Row],[RefSeq]]/matriceresult_25[[#This Row],[TOTAL]]</f>
        <v>0</v>
      </c>
      <c r="AW112">
        <f>matriceresult_25[[#This Row],[RefSNP]]/matriceresult_25[[#This Row],[TOTAL]]</f>
        <v>0</v>
      </c>
      <c r="AX112">
        <f>matriceresult_25[[#This Row],[RRID]]/matriceresult_25[[#This Row],[TOTAL]]</f>
        <v>0</v>
      </c>
      <c r="AY112">
        <f>matriceresult_25[[#This Row],[UniProt]]/matriceresult_25[[#This Row],[TOTAL]]</f>
        <v>1</v>
      </c>
      <c r="AZ112" s="8">
        <f>SUM(matriceresult_258[[#This Row],[ArrayExpress]:[UniProt]])</f>
        <v>1</v>
      </c>
    </row>
    <row r="113" spans="1:52" x14ac:dyDescent="0.25">
      <c r="A113" s="4" t="s">
        <v>58</v>
      </c>
      <c r="B113" s="6" t="s">
        <v>61</v>
      </c>
      <c r="D113" s="1" t="s">
        <v>871</v>
      </c>
      <c r="E113">
        <v>0</v>
      </c>
      <c r="F113">
        <v>0</v>
      </c>
      <c r="G113">
        <v>0</v>
      </c>
      <c r="H113">
        <v>0</v>
      </c>
      <c r="I113">
        <v>0</v>
      </c>
      <c r="J113">
        <v>1</v>
      </c>
      <c r="K113">
        <v>0</v>
      </c>
      <c r="L113">
        <v>0</v>
      </c>
      <c r="M113">
        <v>0</v>
      </c>
      <c r="N113">
        <v>0</v>
      </c>
      <c r="O113">
        <v>0</v>
      </c>
      <c r="P113">
        <v>0</v>
      </c>
      <c r="Q113">
        <v>0</v>
      </c>
      <c r="R113">
        <v>0</v>
      </c>
      <c r="S113">
        <v>0</v>
      </c>
      <c r="T113">
        <v>7</v>
      </c>
      <c r="U113">
        <v>0</v>
      </c>
      <c r="V113">
        <v>0</v>
      </c>
      <c r="W113">
        <v>0</v>
      </c>
      <c r="X113">
        <v>0</v>
      </c>
      <c r="Y113">
        <v>0</v>
      </c>
      <c r="Z113">
        <v>0</v>
      </c>
      <c r="AA113" s="8">
        <f>SUM(matriceresult_25[[#This Row],[ArrayExpress]:[UniProt]])</f>
        <v>8</v>
      </c>
      <c r="AC113" s="1" t="s">
        <v>871</v>
      </c>
      <c r="AD113">
        <f>matriceresult_25[[#This Row],[ArrayExpress]]/matriceresult_25[[#This Row],[TOTAL]]</f>
        <v>0</v>
      </c>
      <c r="AE113">
        <f>matriceresult_25[[#This Row],[BioProject]]/matriceresult_25[[#This Row],[TOTAL]]</f>
        <v>0</v>
      </c>
      <c r="AF113">
        <f>matriceresult_25[[#This Row],[dbGaP]]/matriceresult_25[[#This Row],[TOTAL]]</f>
        <v>0</v>
      </c>
      <c r="AG113">
        <f>matriceresult_25[[#This Row],[DOI]]/matriceresult_25[[#This Row],[TOTAL]]</f>
        <v>0</v>
      </c>
      <c r="AH113">
        <f>matriceresult_25[[#This Row],[EMDB]]/matriceresult_25[[#This Row],[TOTAL]]</f>
        <v>0</v>
      </c>
      <c r="AI113">
        <f>matriceresult_25[[#This Row],[ENA]]/matriceresult_25[[#This Row],[TOTAL]]</f>
        <v>0.125</v>
      </c>
      <c r="AJ113">
        <f>matriceresult_25[[#This Row],[Ensembl]]/matriceresult_25[[#This Row],[TOTAL]]</f>
        <v>0</v>
      </c>
      <c r="AK113">
        <f>matriceresult_25[[#This Row],[EUDRACT]]/matriceresult_25[[#This Row],[TOTAL]]</f>
        <v>0</v>
      </c>
      <c r="AL113">
        <f>matriceresult_25[[#This Row],[GCA]]/matriceresult_25[[#This Row],[TOTAL]]</f>
        <v>0</v>
      </c>
      <c r="AM113">
        <f>matriceresult_25[[#This Row],[Gene Ontology (GO)]]/matriceresult_25[[#This Row],[TOTAL]]</f>
        <v>0</v>
      </c>
      <c r="AN113">
        <f>matriceresult_25[[#This Row],[GEO]]/matriceresult_25[[#This Row],[TOTAL]]</f>
        <v>0</v>
      </c>
      <c r="AO113">
        <f>matriceresult_25[[#This Row],[HPA]]/matriceresult_25[[#This Row],[TOTAL]]</f>
        <v>0</v>
      </c>
      <c r="AP113">
        <f>matriceresult_25[[#This Row],[IGSR/1000 Genomes]]/matriceresult_25[[#This Row],[TOTAL]]</f>
        <v>0</v>
      </c>
      <c r="AQ113">
        <f>matriceresult_25[[#This Row],[InterPro]]/matriceresult_25[[#This Row],[TOTAL]]</f>
        <v>0</v>
      </c>
      <c r="AR113">
        <f>matriceresult_25[[#This Row],[OMIM]]/matriceresult_25[[#This Row],[TOTAL]]</f>
        <v>0</v>
      </c>
      <c r="AS113">
        <f>matriceresult_25[[#This Row],[PDBe]]/matriceresult_25[[#This Row],[TOTAL]]</f>
        <v>0.875</v>
      </c>
      <c r="AT113">
        <f>matriceresult_25[[#This Row],[Pfam]]/matriceresult_25[[#This Row],[TOTAL]]</f>
        <v>0</v>
      </c>
      <c r="AU113">
        <f>matriceresult_25[[#This Row],[PRIDE]]/matriceresult_25[[#This Row],[TOTAL]]</f>
        <v>0</v>
      </c>
      <c r="AV113">
        <f>matriceresult_25[[#This Row],[RefSeq]]/matriceresult_25[[#This Row],[TOTAL]]</f>
        <v>0</v>
      </c>
      <c r="AW113">
        <f>matriceresult_25[[#This Row],[RefSNP]]/matriceresult_25[[#This Row],[TOTAL]]</f>
        <v>0</v>
      </c>
      <c r="AX113">
        <f>matriceresult_25[[#This Row],[RRID]]/matriceresult_25[[#This Row],[TOTAL]]</f>
        <v>0</v>
      </c>
      <c r="AY113">
        <f>matriceresult_25[[#This Row],[UniProt]]/matriceresult_25[[#This Row],[TOTAL]]</f>
        <v>0</v>
      </c>
      <c r="AZ113" s="8">
        <f>SUM(matriceresult_258[[#This Row],[ArrayExpress]:[UniProt]])</f>
        <v>1</v>
      </c>
    </row>
    <row r="114" spans="1:52" x14ac:dyDescent="0.25">
      <c r="A114" s="3" t="s">
        <v>58</v>
      </c>
      <c r="B114" s="13" t="s">
        <v>61</v>
      </c>
      <c r="D114" s="1" t="s">
        <v>150</v>
      </c>
      <c r="E114">
        <v>0</v>
      </c>
      <c r="F114">
        <v>0</v>
      </c>
      <c r="G114">
        <v>0</v>
      </c>
      <c r="H114">
        <v>0</v>
      </c>
      <c r="I114">
        <v>0</v>
      </c>
      <c r="J114">
        <v>0</v>
      </c>
      <c r="K114">
        <v>0</v>
      </c>
      <c r="L114">
        <v>0</v>
      </c>
      <c r="M114">
        <v>0</v>
      </c>
      <c r="N114">
        <v>0</v>
      </c>
      <c r="O114">
        <v>0</v>
      </c>
      <c r="P114">
        <v>0</v>
      </c>
      <c r="Q114">
        <v>0</v>
      </c>
      <c r="R114">
        <v>0</v>
      </c>
      <c r="S114">
        <v>8</v>
      </c>
      <c r="T114">
        <v>0</v>
      </c>
      <c r="U114">
        <v>0</v>
      </c>
      <c r="V114">
        <v>0</v>
      </c>
      <c r="W114">
        <v>8</v>
      </c>
      <c r="X114">
        <v>0</v>
      </c>
      <c r="Y114">
        <v>0</v>
      </c>
      <c r="Z114">
        <v>0</v>
      </c>
      <c r="AA114" s="8">
        <f>SUM(matriceresult_25[[#This Row],[ArrayExpress]:[UniProt]])</f>
        <v>16</v>
      </c>
      <c r="AC114" s="1" t="s">
        <v>150</v>
      </c>
      <c r="AD114">
        <f>matriceresult_25[[#This Row],[ArrayExpress]]/matriceresult_25[[#This Row],[TOTAL]]</f>
        <v>0</v>
      </c>
      <c r="AE114">
        <f>matriceresult_25[[#This Row],[BioProject]]/matriceresult_25[[#This Row],[TOTAL]]</f>
        <v>0</v>
      </c>
      <c r="AF114">
        <f>matriceresult_25[[#This Row],[dbGaP]]/matriceresult_25[[#This Row],[TOTAL]]</f>
        <v>0</v>
      </c>
      <c r="AG114">
        <f>matriceresult_25[[#This Row],[DOI]]/matriceresult_25[[#This Row],[TOTAL]]</f>
        <v>0</v>
      </c>
      <c r="AH114">
        <f>matriceresult_25[[#This Row],[EMDB]]/matriceresult_25[[#This Row],[TOTAL]]</f>
        <v>0</v>
      </c>
      <c r="AI114">
        <f>matriceresult_25[[#This Row],[ENA]]/matriceresult_25[[#This Row],[TOTAL]]</f>
        <v>0</v>
      </c>
      <c r="AJ114">
        <f>matriceresult_25[[#This Row],[Ensembl]]/matriceresult_25[[#This Row],[TOTAL]]</f>
        <v>0</v>
      </c>
      <c r="AK114">
        <f>matriceresult_25[[#This Row],[EUDRACT]]/matriceresult_25[[#This Row],[TOTAL]]</f>
        <v>0</v>
      </c>
      <c r="AL114">
        <f>matriceresult_25[[#This Row],[GCA]]/matriceresult_25[[#This Row],[TOTAL]]</f>
        <v>0</v>
      </c>
      <c r="AM114">
        <f>matriceresult_25[[#This Row],[Gene Ontology (GO)]]/matriceresult_25[[#This Row],[TOTAL]]</f>
        <v>0</v>
      </c>
      <c r="AN114">
        <f>matriceresult_25[[#This Row],[GEO]]/matriceresult_25[[#This Row],[TOTAL]]</f>
        <v>0</v>
      </c>
      <c r="AO114">
        <f>matriceresult_25[[#This Row],[HPA]]/matriceresult_25[[#This Row],[TOTAL]]</f>
        <v>0</v>
      </c>
      <c r="AP114">
        <f>matriceresult_25[[#This Row],[IGSR/1000 Genomes]]/matriceresult_25[[#This Row],[TOTAL]]</f>
        <v>0</v>
      </c>
      <c r="AQ114">
        <f>matriceresult_25[[#This Row],[InterPro]]/matriceresult_25[[#This Row],[TOTAL]]</f>
        <v>0</v>
      </c>
      <c r="AR114">
        <f>matriceresult_25[[#This Row],[OMIM]]/matriceresult_25[[#This Row],[TOTAL]]</f>
        <v>0.5</v>
      </c>
      <c r="AS114">
        <f>matriceresult_25[[#This Row],[PDBe]]/matriceresult_25[[#This Row],[TOTAL]]</f>
        <v>0</v>
      </c>
      <c r="AT114">
        <f>matriceresult_25[[#This Row],[Pfam]]/matriceresult_25[[#This Row],[TOTAL]]</f>
        <v>0</v>
      </c>
      <c r="AU114">
        <f>matriceresult_25[[#This Row],[PRIDE]]/matriceresult_25[[#This Row],[TOTAL]]</f>
        <v>0</v>
      </c>
      <c r="AV114">
        <f>matriceresult_25[[#This Row],[RefSeq]]/matriceresult_25[[#This Row],[TOTAL]]</f>
        <v>0.5</v>
      </c>
      <c r="AW114">
        <f>matriceresult_25[[#This Row],[RefSNP]]/matriceresult_25[[#This Row],[TOTAL]]</f>
        <v>0</v>
      </c>
      <c r="AX114">
        <f>matriceresult_25[[#This Row],[RRID]]/matriceresult_25[[#This Row],[TOTAL]]</f>
        <v>0</v>
      </c>
      <c r="AY114">
        <f>matriceresult_25[[#This Row],[UniProt]]/matriceresult_25[[#This Row],[TOTAL]]</f>
        <v>0</v>
      </c>
      <c r="AZ114" s="8">
        <f>SUM(matriceresult_258[[#This Row],[ArrayExpress]:[UniProt]])</f>
        <v>1</v>
      </c>
    </row>
    <row r="115" spans="1:52" x14ac:dyDescent="0.25">
      <c r="A115" s="4" t="s">
        <v>58</v>
      </c>
      <c r="B115" s="6" t="s">
        <v>61</v>
      </c>
      <c r="D115" s="1" t="s">
        <v>2503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2</v>
      </c>
      <c r="AA115" s="8">
        <f>SUM(matriceresult_25[[#This Row],[ArrayExpress]:[UniProt]])</f>
        <v>2</v>
      </c>
      <c r="AC115" s="1" t="s">
        <v>2503</v>
      </c>
      <c r="AD115">
        <f>matriceresult_25[[#This Row],[ArrayExpress]]/matriceresult_25[[#This Row],[TOTAL]]</f>
        <v>0</v>
      </c>
      <c r="AE115">
        <f>matriceresult_25[[#This Row],[BioProject]]/matriceresult_25[[#This Row],[TOTAL]]</f>
        <v>0</v>
      </c>
      <c r="AF115">
        <f>matriceresult_25[[#This Row],[dbGaP]]/matriceresult_25[[#This Row],[TOTAL]]</f>
        <v>0</v>
      </c>
      <c r="AG115">
        <f>matriceresult_25[[#This Row],[DOI]]/matriceresult_25[[#This Row],[TOTAL]]</f>
        <v>0</v>
      </c>
      <c r="AH115">
        <f>matriceresult_25[[#This Row],[EMDB]]/matriceresult_25[[#This Row],[TOTAL]]</f>
        <v>0</v>
      </c>
      <c r="AI115">
        <f>matriceresult_25[[#This Row],[ENA]]/matriceresult_25[[#This Row],[TOTAL]]</f>
        <v>0</v>
      </c>
      <c r="AJ115">
        <f>matriceresult_25[[#This Row],[Ensembl]]/matriceresult_25[[#This Row],[TOTAL]]</f>
        <v>0</v>
      </c>
      <c r="AK115">
        <f>matriceresult_25[[#This Row],[EUDRACT]]/matriceresult_25[[#This Row],[TOTAL]]</f>
        <v>0</v>
      </c>
      <c r="AL115">
        <f>matriceresult_25[[#This Row],[GCA]]/matriceresult_25[[#This Row],[TOTAL]]</f>
        <v>0</v>
      </c>
      <c r="AM115">
        <f>matriceresult_25[[#This Row],[Gene Ontology (GO)]]/matriceresult_25[[#This Row],[TOTAL]]</f>
        <v>0</v>
      </c>
      <c r="AN115">
        <f>matriceresult_25[[#This Row],[GEO]]/matriceresult_25[[#This Row],[TOTAL]]</f>
        <v>0</v>
      </c>
      <c r="AO115">
        <f>matriceresult_25[[#This Row],[HPA]]/matriceresult_25[[#This Row],[TOTAL]]</f>
        <v>0</v>
      </c>
      <c r="AP115">
        <f>matriceresult_25[[#This Row],[IGSR/1000 Genomes]]/matriceresult_25[[#This Row],[TOTAL]]</f>
        <v>0</v>
      </c>
      <c r="AQ115">
        <f>matriceresult_25[[#This Row],[InterPro]]/matriceresult_25[[#This Row],[TOTAL]]</f>
        <v>0</v>
      </c>
      <c r="AR115">
        <f>matriceresult_25[[#This Row],[OMIM]]/matriceresult_25[[#This Row],[TOTAL]]</f>
        <v>0</v>
      </c>
      <c r="AS115">
        <f>matriceresult_25[[#This Row],[PDBe]]/matriceresult_25[[#This Row],[TOTAL]]</f>
        <v>0</v>
      </c>
      <c r="AT115">
        <f>matriceresult_25[[#This Row],[Pfam]]/matriceresult_25[[#This Row],[TOTAL]]</f>
        <v>0</v>
      </c>
      <c r="AU115">
        <f>matriceresult_25[[#This Row],[PRIDE]]/matriceresult_25[[#This Row],[TOTAL]]</f>
        <v>0</v>
      </c>
      <c r="AV115">
        <f>matriceresult_25[[#This Row],[RefSeq]]/matriceresult_25[[#This Row],[TOTAL]]</f>
        <v>0</v>
      </c>
      <c r="AW115">
        <f>matriceresult_25[[#This Row],[RefSNP]]/matriceresult_25[[#This Row],[TOTAL]]</f>
        <v>0</v>
      </c>
      <c r="AX115">
        <f>matriceresult_25[[#This Row],[RRID]]/matriceresult_25[[#This Row],[TOTAL]]</f>
        <v>0</v>
      </c>
      <c r="AY115">
        <f>matriceresult_25[[#This Row],[UniProt]]/matriceresult_25[[#This Row],[TOTAL]]</f>
        <v>1</v>
      </c>
      <c r="AZ115" s="8">
        <f>SUM(matriceresult_258[[#This Row],[ArrayExpress]:[UniProt]])</f>
        <v>1</v>
      </c>
    </row>
    <row r="116" spans="1:52" x14ac:dyDescent="0.25">
      <c r="A116" s="3" t="s">
        <v>58</v>
      </c>
      <c r="B116" s="13" t="s">
        <v>61</v>
      </c>
      <c r="D116" s="1" t="s">
        <v>1607</v>
      </c>
      <c r="E116">
        <v>0</v>
      </c>
      <c r="F116">
        <v>0</v>
      </c>
      <c r="G116">
        <v>0</v>
      </c>
      <c r="H116">
        <v>0</v>
      </c>
      <c r="I116">
        <v>0</v>
      </c>
      <c r="J116">
        <v>8</v>
      </c>
      <c r="K116">
        <v>0</v>
      </c>
      <c r="L116">
        <v>0</v>
      </c>
      <c r="M116">
        <v>0</v>
      </c>
      <c r="N116">
        <v>0</v>
      </c>
      <c r="O116">
        <v>0</v>
      </c>
      <c r="P116">
        <v>0</v>
      </c>
      <c r="Q116">
        <v>0</v>
      </c>
      <c r="R116">
        <v>3</v>
      </c>
      <c r="S116">
        <v>0</v>
      </c>
      <c r="T116">
        <v>0</v>
      </c>
      <c r="U116">
        <v>0</v>
      </c>
      <c r="V116">
        <v>0</v>
      </c>
      <c r="W116">
        <v>0</v>
      </c>
      <c r="X116">
        <v>0</v>
      </c>
      <c r="Y116">
        <v>0</v>
      </c>
      <c r="Z116">
        <v>1</v>
      </c>
      <c r="AA116" s="8">
        <f>SUM(matriceresult_25[[#This Row],[ArrayExpress]:[UniProt]])</f>
        <v>12</v>
      </c>
      <c r="AC116" s="1" t="s">
        <v>1607</v>
      </c>
      <c r="AD116">
        <f>matriceresult_25[[#This Row],[ArrayExpress]]/matriceresult_25[[#This Row],[TOTAL]]</f>
        <v>0</v>
      </c>
      <c r="AE116">
        <f>matriceresult_25[[#This Row],[BioProject]]/matriceresult_25[[#This Row],[TOTAL]]</f>
        <v>0</v>
      </c>
      <c r="AF116">
        <f>matriceresult_25[[#This Row],[dbGaP]]/matriceresult_25[[#This Row],[TOTAL]]</f>
        <v>0</v>
      </c>
      <c r="AG116">
        <f>matriceresult_25[[#This Row],[DOI]]/matriceresult_25[[#This Row],[TOTAL]]</f>
        <v>0</v>
      </c>
      <c r="AH116">
        <f>matriceresult_25[[#This Row],[EMDB]]/matriceresult_25[[#This Row],[TOTAL]]</f>
        <v>0</v>
      </c>
      <c r="AI116">
        <f>matriceresult_25[[#This Row],[ENA]]/matriceresult_25[[#This Row],[TOTAL]]</f>
        <v>0.66666666666666663</v>
      </c>
      <c r="AJ116">
        <f>matriceresult_25[[#This Row],[Ensembl]]/matriceresult_25[[#This Row],[TOTAL]]</f>
        <v>0</v>
      </c>
      <c r="AK116">
        <f>matriceresult_25[[#This Row],[EUDRACT]]/matriceresult_25[[#This Row],[TOTAL]]</f>
        <v>0</v>
      </c>
      <c r="AL116">
        <f>matriceresult_25[[#This Row],[GCA]]/matriceresult_25[[#This Row],[TOTAL]]</f>
        <v>0</v>
      </c>
      <c r="AM116">
        <f>matriceresult_25[[#This Row],[Gene Ontology (GO)]]/matriceresult_25[[#This Row],[TOTAL]]</f>
        <v>0</v>
      </c>
      <c r="AN116">
        <f>matriceresult_25[[#This Row],[GEO]]/matriceresult_25[[#This Row],[TOTAL]]</f>
        <v>0</v>
      </c>
      <c r="AO116">
        <f>matriceresult_25[[#This Row],[HPA]]/matriceresult_25[[#This Row],[TOTAL]]</f>
        <v>0</v>
      </c>
      <c r="AP116">
        <f>matriceresult_25[[#This Row],[IGSR/1000 Genomes]]/matriceresult_25[[#This Row],[TOTAL]]</f>
        <v>0</v>
      </c>
      <c r="AQ116">
        <f>matriceresult_25[[#This Row],[InterPro]]/matriceresult_25[[#This Row],[TOTAL]]</f>
        <v>0.25</v>
      </c>
      <c r="AR116">
        <f>matriceresult_25[[#This Row],[OMIM]]/matriceresult_25[[#This Row],[TOTAL]]</f>
        <v>0</v>
      </c>
      <c r="AS116">
        <f>matriceresult_25[[#This Row],[PDBe]]/matriceresult_25[[#This Row],[TOTAL]]</f>
        <v>0</v>
      </c>
      <c r="AT116">
        <f>matriceresult_25[[#This Row],[Pfam]]/matriceresult_25[[#This Row],[TOTAL]]</f>
        <v>0</v>
      </c>
      <c r="AU116">
        <f>matriceresult_25[[#This Row],[PRIDE]]/matriceresult_25[[#This Row],[TOTAL]]</f>
        <v>0</v>
      </c>
      <c r="AV116">
        <f>matriceresult_25[[#This Row],[RefSeq]]/matriceresult_25[[#This Row],[TOTAL]]</f>
        <v>0</v>
      </c>
      <c r="AW116">
        <f>matriceresult_25[[#This Row],[RefSNP]]/matriceresult_25[[#This Row],[TOTAL]]</f>
        <v>0</v>
      </c>
      <c r="AX116">
        <f>matriceresult_25[[#This Row],[RRID]]/matriceresult_25[[#This Row],[TOTAL]]</f>
        <v>0</v>
      </c>
      <c r="AY116">
        <f>matriceresult_25[[#This Row],[UniProt]]/matriceresult_25[[#This Row],[TOTAL]]</f>
        <v>8.3333333333333329E-2</v>
      </c>
      <c r="AZ116" s="8">
        <f>SUM(matriceresult_258[[#This Row],[ArrayExpress]:[UniProt]])</f>
        <v>1</v>
      </c>
    </row>
    <row r="117" spans="1:52" x14ac:dyDescent="0.25">
      <c r="A117" s="4" t="s">
        <v>58</v>
      </c>
      <c r="B117" s="6" t="s">
        <v>61</v>
      </c>
      <c r="D117" s="1" t="s">
        <v>1644</v>
      </c>
      <c r="E117">
        <v>0</v>
      </c>
      <c r="F117">
        <v>0</v>
      </c>
      <c r="G117">
        <v>0</v>
      </c>
      <c r="H117">
        <v>0</v>
      </c>
      <c r="I117">
        <v>0</v>
      </c>
      <c r="J117">
        <v>0</v>
      </c>
      <c r="K117">
        <v>0</v>
      </c>
      <c r="L117">
        <v>0</v>
      </c>
      <c r="M117">
        <v>0</v>
      </c>
      <c r="N117">
        <v>9</v>
      </c>
      <c r="O117">
        <v>0</v>
      </c>
      <c r="P117">
        <v>0</v>
      </c>
      <c r="Q117">
        <v>0</v>
      </c>
      <c r="R117">
        <v>0</v>
      </c>
      <c r="S117">
        <v>0</v>
      </c>
      <c r="T117">
        <v>0</v>
      </c>
      <c r="U117">
        <v>0</v>
      </c>
      <c r="V117">
        <v>0</v>
      </c>
      <c r="W117">
        <v>0</v>
      </c>
      <c r="X117">
        <v>0</v>
      </c>
      <c r="Y117">
        <v>0</v>
      </c>
      <c r="Z117">
        <v>0</v>
      </c>
      <c r="AA117" s="8">
        <f>SUM(matriceresult_25[[#This Row],[ArrayExpress]:[UniProt]])</f>
        <v>9</v>
      </c>
      <c r="AC117" s="1" t="s">
        <v>1644</v>
      </c>
      <c r="AD117">
        <f>matriceresult_25[[#This Row],[ArrayExpress]]/matriceresult_25[[#This Row],[TOTAL]]</f>
        <v>0</v>
      </c>
      <c r="AE117">
        <f>matriceresult_25[[#This Row],[BioProject]]/matriceresult_25[[#This Row],[TOTAL]]</f>
        <v>0</v>
      </c>
      <c r="AF117">
        <f>matriceresult_25[[#This Row],[dbGaP]]/matriceresult_25[[#This Row],[TOTAL]]</f>
        <v>0</v>
      </c>
      <c r="AG117">
        <f>matriceresult_25[[#This Row],[DOI]]/matriceresult_25[[#This Row],[TOTAL]]</f>
        <v>0</v>
      </c>
      <c r="AH117">
        <f>matriceresult_25[[#This Row],[EMDB]]/matriceresult_25[[#This Row],[TOTAL]]</f>
        <v>0</v>
      </c>
      <c r="AI117">
        <f>matriceresult_25[[#This Row],[ENA]]/matriceresult_25[[#This Row],[TOTAL]]</f>
        <v>0</v>
      </c>
      <c r="AJ117">
        <f>matriceresult_25[[#This Row],[Ensembl]]/matriceresult_25[[#This Row],[TOTAL]]</f>
        <v>0</v>
      </c>
      <c r="AK117">
        <f>matriceresult_25[[#This Row],[EUDRACT]]/matriceresult_25[[#This Row],[TOTAL]]</f>
        <v>0</v>
      </c>
      <c r="AL117">
        <f>matriceresult_25[[#This Row],[GCA]]/matriceresult_25[[#This Row],[TOTAL]]</f>
        <v>0</v>
      </c>
      <c r="AM117">
        <f>matriceresult_25[[#This Row],[Gene Ontology (GO)]]/matriceresult_25[[#This Row],[TOTAL]]</f>
        <v>1</v>
      </c>
      <c r="AN117">
        <f>matriceresult_25[[#This Row],[GEO]]/matriceresult_25[[#This Row],[TOTAL]]</f>
        <v>0</v>
      </c>
      <c r="AO117">
        <f>matriceresult_25[[#This Row],[HPA]]/matriceresult_25[[#This Row],[TOTAL]]</f>
        <v>0</v>
      </c>
      <c r="AP117">
        <f>matriceresult_25[[#This Row],[IGSR/1000 Genomes]]/matriceresult_25[[#This Row],[TOTAL]]</f>
        <v>0</v>
      </c>
      <c r="AQ117">
        <f>matriceresult_25[[#This Row],[InterPro]]/matriceresult_25[[#This Row],[TOTAL]]</f>
        <v>0</v>
      </c>
      <c r="AR117">
        <f>matriceresult_25[[#This Row],[OMIM]]/matriceresult_25[[#This Row],[TOTAL]]</f>
        <v>0</v>
      </c>
      <c r="AS117">
        <f>matriceresult_25[[#This Row],[PDBe]]/matriceresult_25[[#This Row],[TOTAL]]</f>
        <v>0</v>
      </c>
      <c r="AT117">
        <f>matriceresult_25[[#This Row],[Pfam]]/matriceresult_25[[#This Row],[TOTAL]]</f>
        <v>0</v>
      </c>
      <c r="AU117">
        <f>matriceresult_25[[#This Row],[PRIDE]]/matriceresult_25[[#This Row],[TOTAL]]</f>
        <v>0</v>
      </c>
      <c r="AV117">
        <f>matriceresult_25[[#This Row],[RefSeq]]/matriceresult_25[[#This Row],[TOTAL]]</f>
        <v>0</v>
      </c>
      <c r="AW117">
        <f>matriceresult_25[[#This Row],[RefSNP]]/matriceresult_25[[#This Row],[TOTAL]]</f>
        <v>0</v>
      </c>
      <c r="AX117">
        <f>matriceresult_25[[#This Row],[RRID]]/matriceresult_25[[#This Row],[TOTAL]]</f>
        <v>0</v>
      </c>
      <c r="AY117">
        <f>matriceresult_25[[#This Row],[UniProt]]/matriceresult_25[[#This Row],[TOTAL]]</f>
        <v>0</v>
      </c>
      <c r="AZ117" s="8">
        <f>SUM(matriceresult_258[[#This Row],[ArrayExpress]:[UniProt]])</f>
        <v>1</v>
      </c>
    </row>
    <row r="118" spans="1:52" x14ac:dyDescent="0.25">
      <c r="A118" s="3" t="s">
        <v>58</v>
      </c>
      <c r="B118" s="13" t="s">
        <v>61</v>
      </c>
      <c r="D118" s="1" t="s">
        <v>676</v>
      </c>
      <c r="E118">
        <v>0</v>
      </c>
      <c r="F118">
        <v>0</v>
      </c>
      <c r="G118">
        <v>0</v>
      </c>
      <c r="H118">
        <v>0</v>
      </c>
      <c r="I118">
        <v>0</v>
      </c>
      <c r="J118">
        <v>1</v>
      </c>
      <c r="K118">
        <v>0</v>
      </c>
      <c r="L118">
        <v>0</v>
      </c>
      <c r="M118">
        <v>0</v>
      </c>
      <c r="N118">
        <v>0</v>
      </c>
      <c r="O118">
        <v>0</v>
      </c>
      <c r="P118">
        <v>0</v>
      </c>
      <c r="Q118">
        <v>0</v>
      </c>
      <c r="R118">
        <v>0</v>
      </c>
      <c r="S118">
        <v>0</v>
      </c>
      <c r="T118">
        <v>0</v>
      </c>
      <c r="U118">
        <v>0</v>
      </c>
      <c r="V118">
        <v>0</v>
      </c>
      <c r="W118">
        <v>0</v>
      </c>
      <c r="X118">
        <v>0</v>
      </c>
      <c r="Y118">
        <v>0</v>
      </c>
      <c r="Z118">
        <v>0</v>
      </c>
      <c r="AA118" s="8">
        <f>SUM(matriceresult_25[[#This Row],[ArrayExpress]:[UniProt]])</f>
        <v>1</v>
      </c>
      <c r="AC118" s="1" t="s">
        <v>676</v>
      </c>
      <c r="AD118">
        <f>matriceresult_25[[#This Row],[ArrayExpress]]/matriceresult_25[[#This Row],[TOTAL]]</f>
        <v>0</v>
      </c>
      <c r="AE118">
        <f>matriceresult_25[[#This Row],[BioProject]]/matriceresult_25[[#This Row],[TOTAL]]</f>
        <v>0</v>
      </c>
      <c r="AF118">
        <f>matriceresult_25[[#This Row],[dbGaP]]/matriceresult_25[[#This Row],[TOTAL]]</f>
        <v>0</v>
      </c>
      <c r="AG118">
        <f>matriceresult_25[[#This Row],[DOI]]/matriceresult_25[[#This Row],[TOTAL]]</f>
        <v>0</v>
      </c>
      <c r="AH118">
        <f>matriceresult_25[[#This Row],[EMDB]]/matriceresult_25[[#This Row],[TOTAL]]</f>
        <v>0</v>
      </c>
      <c r="AI118">
        <f>matriceresult_25[[#This Row],[ENA]]/matriceresult_25[[#This Row],[TOTAL]]</f>
        <v>1</v>
      </c>
      <c r="AJ118">
        <f>matriceresult_25[[#This Row],[Ensembl]]/matriceresult_25[[#This Row],[TOTAL]]</f>
        <v>0</v>
      </c>
      <c r="AK118">
        <f>matriceresult_25[[#This Row],[EUDRACT]]/matriceresult_25[[#This Row],[TOTAL]]</f>
        <v>0</v>
      </c>
      <c r="AL118">
        <f>matriceresult_25[[#This Row],[GCA]]/matriceresult_25[[#This Row],[TOTAL]]</f>
        <v>0</v>
      </c>
      <c r="AM118">
        <f>matriceresult_25[[#This Row],[Gene Ontology (GO)]]/matriceresult_25[[#This Row],[TOTAL]]</f>
        <v>0</v>
      </c>
      <c r="AN118">
        <f>matriceresult_25[[#This Row],[GEO]]/matriceresult_25[[#This Row],[TOTAL]]</f>
        <v>0</v>
      </c>
      <c r="AO118">
        <f>matriceresult_25[[#This Row],[HPA]]/matriceresult_25[[#This Row],[TOTAL]]</f>
        <v>0</v>
      </c>
      <c r="AP118">
        <f>matriceresult_25[[#This Row],[IGSR/1000 Genomes]]/matriceresult_25[[#This Row],[TOTAL]]</f>
        <v>0</v>
      </c>
      <c r="AQ118">
        <f>matriceresult_25[[#This Row],[InterPro]]/matriceresult_25[[#This Row],[TOTAL]]</f>
        <v>0</v>
      </c>
      <c r="AR118">
        <f>matriceresult_25[[#This Row],[OMIM]]/matriceresult_25[[#This Row],[TOTAL]]</f>
        <v>0</v>
      </c>
      <c r="AS118">
        <f>matriceresult_25[[#This Row],[PDBe]]/matriceresult_25[[#This Row],[TOTAL]]</f>
        <v>0</v>
      </c>
      <c r="AT118">
        <f>matriceresult_25[[#This Row],[Pfam]]/matriceresult_25[[#This Row],[TOTAL]]</f>
        <v>0</v>
      </c>
      <c r="AU118">
        <f>matriceresult_25[[#This Row],[PRIDE]]/matriceresult_25[[#This Row],[TOTAL]]</f>
        <v>0</v>
      </c>
      <c r="AV118">
        <f>matriceresult_25[[#This Row],[RefSeq]]/matriceresult_25[[#This Row],[TOTAL]]</f>
        <v>0</v>
      </c>
      <c r="AW118">
        <f>matriceresult_25[[#This Row],[RefSNP]]/matriceresult_25[[#This Row],[TOTAL]]</f>
        <v>0</v>
      </c>
      <c r="AX118">
        <f>matriceresult_25[[#This Row],[RRID]]/matriceresult_25[[#This Row],[TOTAL]]</f>
        <v>0</v>
      </c>
      <c r="AY118">
        <f>matriceresult_25[[#This Row],[UniProt]]/matriceresult_25[[#This Row],[TOTAL]]</f>
        <v>0</v>
      </c>
      <c r="AZ118" s="8">
        <f>SUM(matriceresult_258[[#This Row],[ArrayExpress]:[UniProt]])</f>
        <v>1</v>
      </c>
    </row>
    <row r="119" spans="1:52" x14ac:dyDescent="0.25">
      <c r="A119" s="4" t="s">
        <v>58</v>
      </c>
      <c r="B119" s="6" t="s">
        <v>61</v>
      </c>
      <c r="D119" s="1" t="s">
        <v>2509</v>
      </c>
      <c r="E119">
        <v>0</v>
      </c>
      <c r="F119">
        <v>0</v>
      </c>
      <c r="G119">
        <v>0</v>
      </c>
      <c r="H119">
        <v>0</v>
      </c>
      <c r="I119">
        <v>0</v>
      </c>
      <c r="J119">
        <v>0</v>
      </c>
      <c r="K119">
        <v>1</v>
      </c>
      <c r="L119">
        <v>0</v>
      </c>
      <c r="M119">
        <v>0</v>
      </c>
      <c r="N119">
        <v>0</v>
      </c>
      <c r="O119">
        <v>0</v>
      </c>
      <c r="P119">
        <v>0</v>
      </c>
      <c r="Q119">
        <v>0</v>
      </c>
      <c r="R119">
        <v>0</v>
      </c>
      <c r="S119">
        <v>0</v>
      </c>
      <c r="T119">
        <v>0</v>
      </c>
      <c r="U119">
        <v>0</v>
      </c>
      <c r="V119">
        <v>0</v>
      </c>
      <c r="W119">
        <v>0</v>
      </c>
      <c r="X119">
        <v>0</v>
      </c>
      <c r="Y119">
        <v>0</v>
      </c>
      <c r="Z119">
        <v>0</v>
      </c>
      <c r="AA119" s="8">
        <f>SUM(matriceresult_25[[#This Row],[ArrayExpress]:[UniProt]])</f>
        <v>1</v>
      </c>
      <c r="AC119" s="1" t="s">
        <v>2509</v>
      </c>
      <c r="AD119">
        <f>matriceresult_25[[#This Row],[ArrayExpress]]/matriceresult_25[[#This Row],[TOTAL]]</f>
        <v>0</v>
      </c>
      <c r="AE119">
        <f>matriceresult_25[[#This Row],[BioProject]]/matriceresult_25[[#This Row],[TOTAL]]</f>
        <v>0</v>
      </c>
      <c r="AF119">
        <f>matriceresult_25[[#This Row],[dbGaP]]/matriceresult_25[[#This Row],[TOTAL]]</f>
        <v>0</v>
      </c>
      <c r="AG119">
        <f>matriceresult_25[[#This Row],[DOI]]/matriceresult_25[[#This Row],[TOTAL]]</f>
        <v>0</v>
      </c>
      <c r="AH119">
        <f>matriceresult_25[[#This Row],[EMDB]]/matriceresult_25[[#This Row],[TOTAL]]</f>
        <v>0</v>
      </c>
      <c r="AI119">
        <f>matriceresult_25[[#This Row],[ENA]]/matriceresult_25[[#This Row],[TOTAL]]</f>
        <v>0</v>
      </c>
      <c r="AJ119">
        <f>matriceresult_25[[#This Row],[Ensembl]]/matriceresult_25[[#This Row],[TOTAL]]</f>
        <v>1</v>
      </c>
      <c r="AK119">
        <f>matriceresult_25[[#This Row],[EUDRACT]]/matriceresult_25[[#This Row],[TOTAL]]</f>
        <v>0</v>
      </c>
      <c r="AL119">
        <f>matriceresult_25[[#This Row],[GCA]]/matriceresult_25[[#This Row],[TOTAL]]</f>
        <v>0</v>
      </c>
      <c r="AM119">
        <f>matriceresult_25[[#This Row],[Gene Ontology (GO)]]/matriceresult_25[[#This Row],[TOTAL]]</f>
        <v>0</v>
      </c>
      <c r="AN119">
        <f>matriceresult_25[[#This Row],[GEO]]/matriceresult_25[[#This Row],[TOTAL]]</f>
        <v>0</v>
      </c>
      <c r="AO119">
        <f>matriceresult_25[[#This Row],[HPA]]/matriceresult_25[[#This Row],[TOTAL]]</f>
        <v>0</v>
      </c>
      <c r="AP119">
        <f>matriceresult_25[[#This Row],[IGSR/1000 Genomes]]/matriceresult_25[[#This Row],[TOTAL]]</f>
        <v>0</v>
      </c>
      <c r="AQ119">
        <f>matriceresult_25[[#This Row],[InterPro]]/matriceresult_25[[#This Row],[TOTAL]]</f>
        <v>0</v>
      </c>
      <c r="AR119">
        <f>matriceresult_25[[#This Row],[OMIM]]/matriceresult_25[[#This Row],[TOTAL]]</f>
        <v>0</v>
      </c>
      <c r="AS119">
        <f>matriceresult_25[[#This Row],[PDBe]]/matriceresult_25[[#This Row],[TOTAL]]</f>
        <v>0</v>
      </c>
      <c r="AT119">
        <f>matriceresult_25[[#This Row],[Pfam]]/matriceresult_25[[#This Row],[TOTAL]]</f>
        <v>0</v>
      </c>
      <c r="AU119">
        <f>matriceresult_25[[#This Row],[PRIDE]]/matriceresult_25[[#This Row],[TOTAL]]</f>
        <v>0</v>
      </c>
      <c r="AV119">
        <f>matriceresult_25[[#This Row],[RefSeq]]/matriceresult_25[[#This Row],[TOTAL]]</f>
        <v>0</v>
      </c>
      <c r="AW119">
        <f>matriceresult_25[[#This Row],[RefSNP]]/matriceresult_25[[#This Row],[TOTAL]]</f>
        <v>0</v>
      </c>
      <c r="AX119">
        <f>matriceresult_25[[#This Row],[RRID]]/matriceresult_25[[#This Row],[TOTAL]]</f>
        <v>0</v>
      </c>
      <c r="AY119">
        <f>matriceresult_25[[#This Row],[UniProt]]/matriceresult_25[[#This Row],[TOTAL]]</f>
        <v>0</v>
      </c>
      <c r="AZ119" s="8">
        <f>SUM(matriceresult_258[[#This Row],[ArrayExpress]:[UniProt]])</f>
        <v>1</v>
      </c>
    </row>
    <row r="120" spans="1:52" x14ac:dyDescent="0.25">
      <c r="A120" s="3" t="s">
        <v>58</v>
      </c>
      <c r="B120" s="13" t="s">
        <v>61</v>
      </c>
      <c r="D120" s="1" t="s">
        <v>466</v>
      </c>
      <c r="E120">
        <v>0</v>
      </c>
      <c r="F120">
        <v>0</v>
      </c>
      <c r="G120">
        <v>0</v>
      </c>
      <c r="H120">
        <v>0</v>
      </c>
      <c r="I120">
        <v>0</v>
      </c>
      <c r="J120">
        <v>0</v>
      </c>
      <c r="K120">
        <v>0</v>
      </c>
      <c r="L120">
        <v>0</v>
      </c>
      <c r="M120">
        <v>0</v>
      </c>
      <c r="N120">
        <v>0</v>
      </c>
      <c r="O120">
        <v>0</v>
      </c>
      <c r="P120">
        <v>0</v>
      </c>
      <c r="Q120">
        <v>0</v>
      </c>
      <c r="R120">
        <v>0</v>
      </c>
      <c r="S120">
        <v>0</v>
      </c>
      <c r="T120">
        <v>9</v>
      </c>
      <c r="U120">
        <v>0</v>
      </c>
      <c r="V120">
        <v>0</v>
      </c>
      <c r="W120">
        <v>0</v>
      </c>
      <c r="X120">
        <v>0</v>
      </c>
      <c r="Y120">
        <v>0</v>
      </c>
      <c r="Z120">
        <v>0</v>
      </c>
      <c r="AA120" s="8">
        <f>SUM(matriceresult_25[[#This Row],[ArrayExpress]:[UniProt]])</f>
        <v>9</v>
      </c>
      <c r="AC120" s="1" t="s">
        <v>466</v>
      </c>
      <c r="AD120">
        <f>matriceresult_25[[#This Row],[ArrayExpress]]/matriceresult_25[[#This Row],[TOTAL]]</f>
        <v>0</v>
      </c>
      <c r="AE120">
        <f>matriceresult_25[[#This Row],[BioProject]]/matriceresult_25[[#This Row],[TOTAL]]</f>
        <v>0</v>
      </c>
      <c r="AF120">
        <f>matriceresult_25[[#This Row],[dbGaP]]/matriceresult_25[[#This Row],[TOTAL]]</f>
        <v>0</v>
      </c>
      <c r="AG120">
        <f>matriceresult_25[[#This Row],[DOI]]/matriceresult_25[[#This Row],[TOTAL]]</f>
        <v>0</v>
      </c>
      <c r="AH120">
        <f>matriceresult_25[[#This Row],[EMDB]]/matriceresult_25[[#This Row],[TOTAL]]</f>
        <v>0</v>
      </c>
      <c r="AI120">
        <f>matriceresult_25[[#This Row],[ENA]]/matriceresult_25[[#This Row],[TOTAL]]</f>
        <v>0</v>
      </c>
      <c r="AJ120">
        <f>matriceresult_25[[#This Row],[Ensembl]]/matriceresult_25[[#This Row],[TOTAL]]</f>
        <v>0</v>
      </c>
      <c r="AK120">
        <f>matriceresult_25[[#This Row],[EUDRACT]]/matriceresult_25[[#This Row],[TOTAL]]</f>
        <v>0</v>
      </c>
      <c r="AL120">
        <f>matriceresult_25[[#This Row],[GCA]]/matriceresult_25[[#This Row],[TOTAL]]</f>
        <v>0</v>
      </c>
      <c r="AM120">
        <f>matriceresult_25[[#This Row],[Gene Ontology (GO)]]/matriceresult_25[[#This Row],[TOTAL]]</f>
        <v>0</v>
      </c>
      <c r="AN120">
        <f>matriceresult_25[[#This Row],[GEO]]/matriceresult_25[[#This Row],[TOTAL]]</f>
        <v>0</v>
      </c>
      <c r="AO120">
        <f>matriceresult_25[[#This Row],[HPA]]/matriceresult_25[[#This Row],[TOTAL]]</f>
        <v>0</v>
      </c>
      <c r="AP120">
        <f>matriceresult_25[[#This Row],[IGSR/1000 Genomes]]/matriceresult_25[[#This Row],[TOTAL]]</f>
        <v>0</v>
      </c>
      <c r="AQ120">
        <f>matriceresult_25[[#This Row],[InterPro]]/matriceresult_25[[#This Row],[TOTAL]]</f>
        <v>0</v>
      </c>
      <c r="AR120">
        <f>matriceresult_25[[#This Row],[OMIM]]/matriceresult_25[[#This Row],[TOTAL]]</f>
        <v>0</v>
      </c>
      <c r="AS120">
        <f>matriceresult_25[[#This Row],[PDBe]]/matriceresult_25[[#This Row],[TOTAL]]</f>
        <v>1</v>
      </c>
      <c r="AT120">
        <f>matriceresult_25[[#This Row],[Pfam]]/matriceresult_25[[#This Row],[TOTAL]]</f>
        <v>0</v>
      </c>
      <c r="AU120">
        <f>matriceresult_25[[#This Row],[PRIDE]]/matriceresult_25[[#This Row],[TOTAL]]</f>
        <v>0</v>
      </c>
      <c r="AV120">
        <f>matriceresult_25[[#This Row],[RefSeq]]/matriceresult_25[[#This Row],[TOTAL]]</f>
        <v>0</v>
      </c>
      <c r="AW120">
        <f>matriceresult_25[[#This Row],[RefSNP]]/matriceresult_25[[#This Row],[TOTAL]]</f>
        <v>0</v>
      </c>
      <c r="AX120">
        <f>matriceresult_25[[#This Row],[RRID]]/matriceresult_25[[#This Row],[TOTAL]]</f>
        <v>0</v>
      </c>
      <c r="AY120">
        <f>matriceresult_25[[#This Row],[UniProt]]/matriceresult_25[[#This Row],[TOTAL]]</f>
        <v>0</v>
      </c>
      <c r="AZ120" s="8">
        <f>SUM(matriceresult_258[[#This Row],[ArrayExpress]:[UniProt]])</f>
        <v>1</v>
      </c>
    </row>
    <row r="121" spans="1:52" x14ac:dyDescent="0.25">
      <c r="A121" s="4" t="s">
        <v>58</v>
      </c>
      <c r="B121" s="6" t="s">
        <v>61</v>
      </c>
      <c r="D121" s="1" t="s">
        <v>680</v>
      </c>
      <c r="E121">
        <v>0</v>
      </c>
      <c r="F121">
        <v>0</v>
      </c>
      <c r="G121">
        <v>0</v>
      </c>
      <c r="H121">
        <v>0</v>
      </c>
      <c r="I121">
        <v>0</v>
      </c>
      <c r="J121">
        <v>2</v>
      </c>
      <c r="K121">
        <v>0</v>
      </c>
      <c r="L121">
        <v>0</v>
      </c>
      <c r="M121">
        <v>0</v>
      </c>
      <c r="N121">
        <v>0</v>
      </c>
      <c r="O121">
        <v>0</v>
      </c>
      <c r="P121">
        <v>0</v>
      </c>
      <c r="Q121">
        <v>0</v>
      </c>
      <c r="R121">
        <v>0</v>
      </c>
      <c r="S121">
        <v>0</v>
      </c>
      <c r="T121">
        <v>0</v>
      </c>
      <c r="U121">
        <v>0</v>
      </c>
      <c r="V121">
        <v>0</v>
      </c>
      <c r="W121">
        <v>0</v>
      </c>
      <c r="X121">
        <v>0</v>
      </c>
      <c r="Y121">
        <v>0</v>
      </c>
      <c r="Z121">
        <v>0</v>
      </c>
      <c r="AA121" s="8">
        <f>SUM(matriceresult_25[[#This Row],[ArrayExpress]:[UniProt]])</f>
        <v>2</v>
      </c>
      <c r="AC121" s="1" t="s">
        <v>680</v>
      </c>
      <c r="AD121">
        <f>matriceresult_25[[#This Row],[ArrayExpress]]/matriceresult_25[[#This Row],[TOTAL]]</f>
        <v>0</v>
      </c>
      <c r="AE121">
        <f>matriceresult_25[[#This Row],[BioProject]]/matriceresult_25[[#This Row],[TOTAL]]</f>
        <v>0</v>
      </c>
      <c r="AF121">
        <f>matriceresult_25[[#This Row],[dbGaP]]/matriceresult_25[[#This Row],[TOTAL]]</f>
        <v>0</v>
      </c>
      <c r="AG121">
        <f>matriceresult_25[[#This Row],[DOI]]/matriceresult_25[[#This Row],[TOTAL]]</f>
        <v>0</v>
      </c>
      <c r="AH121">
        <f>matriceresult_25[[#This Row],[EMDB]]/matriceresult_25[[#This Row],[TOTAL]]</f>
        <v>0</v>
      </c>
      <c r="AI121">
        <f>matriceresult_25[[#This Row],[ENA]]/matriceresult_25[[#This Row],[TOTAL]]</f>
        <v>1</v>
      </c>
      <c r="AJ121">
        <f>matriceresult_25[[#This Row],[Ensembl]]/matriceresult_25[[#This Row],[TOTAL]]</f>
        <v>0</v>
      </c>
      <c r="AK121">
        <f>matriceresult_25[[#This Row],[EUDRACT]]/matriceresult_25[[#This Row],[TOTAL]]</f>
        <v>0</v>
      </c>
      <c r="AL121">
        <f>matriceresult_25[[#This Row],[GCA]]/matriceresult_25[[#This Row],[TOTAL]]</f>
        <v>0</v>
      </c>
      <c r="AM121">
        <f>matriceresult_25[[#This Row],[Gene Ontology (GO)]]/matriceresult_25[[#This Row],[TOTAL]]</f>
        <v>0</v>
      </c>
      <c r="AN121">
        <f>matriceresult_25[[#This Row],[GEO]]/matriceresult_25[[#This Row],[TOTAL]]</f>
        <v>0</v>
      </c>
      <c r="AO121">
        <f>matriceresult_25[[#This Row],[HPA]]/matriceresult_25[[#This Row],[TOTAL]]</f>
        <v>0</v>
      </c>
      <c r="AP121">
        <f>matriceresult_25[[#This Row],[IGSR/1000 Genomes]]/matriceresult_25[[#This Row],[TOTAL]]</f>
        <v>0</v>
      </c>
      <c r="AQ121">
        <f>matriceresult_25[[#This Row],[InterPro]]/matriceresult_25[[#This Row],[TOTAL]]</f>
        <v>0</v>
      </c>
      <c r="AR121">
        <f>matriceresult_25[[#This Row],[OMIM]]/matriceresult_25[[#This Row],[TOTAL]]</f>
        <v>0</v>
      </c>
      <c r="AS121">
        <f>matriceresult_25[[#This Row],[PDBe]]/matriceresult_25[[#This Row],[TOTAL]]</f>
        <v>0</v>
      </c>
      <c r="AT121">
        <f>matriceresult_25[[#This Row],[Pfam]]/matriceresult_25[[#This Row],[TOTAL]]</f>
        <v>0</v>
      </c>
      <c r="AU121">
        <f>matriceresult_25[[#This Row],[PRIDE]]/matriceresult_25[[#This Row],[TOTAL]]</f>
        <v>0</v>
      </c>
      <c r="AV121">
        <f>matriceresult_25[[#This Row],[RefSeq]]/matriceresult_25[[#This Row],[TOTAL]]</f>
        <v>0</v>
      </c>
      <c r="AW121">
        <f>matriceresult_25[[#This Row],[RefSNP]]/matriceresult_25[[#This Row],[TOTAL]]</f>
        <v>0</v>
      </c>
      <c r="AX121">
        <f>matriceresult_25[[#This Row],[RRID]]/matriceresult_25[[#This Row],[TOTAL]]</f>
        <v>0</v>
      </c>
      <c r="AY121">
        <f>matriceresult_25[[#This Row],[UniProt]]/matriceresult_25[[#This Row],[TOTAL]]</f>
        <v>0</v>
      </c>
      <c r="AZ121" s="8">
        <f>SUM(matriceresult_258[[#This Row],[ArrayExpress]:[UniProt]])</f>
        <v>1</v>
      </c>
    </row>
    <row r="122" spans="1:52" x14ac:dyDescent="0.25">
      <c r="A122" s="3" t="s">
        <v>58</v>
      </c>
      <c r="B122" s="13" t="s">
        <v>61</v>
      </c>
      <c r="D122" s="1" t="s">
        <v>686</v>
      </c>
      <c r="E122">
        <v>1</v>
      </c>
      <c r="F122">
        <v>0</v>
      </c>
      <c r="G122">
        <v>0</v>
      </c>
      <c r="H122">
        <v>0</v>
      </c>
      <c r="I122">
        <v>0</v>
      </c>
      <c r="J122">
        <v>0</v>
      </c>
      <c r="K122">
        <v>0</v>
      </c>
      <c r="L122">
        <v>0</v>
      </c>
      <c r="M122">
        <v>2</v>
      </c>
      <c r="N122">
        <v>0</v>
      </c>
      <c r="O122">
        <v>0</v>
      </c>
      <c r="P122">
        <v>0</v>
      </c>
      <c r="Q122">
        <v>0</v>
      </c>
      <c r="R122">
        <v>0</v>
      </c>
      <c r="S122">
        <v>0</v>
      </c>
      <c r="T122">
        <v>0</v>
      </c>
      <c r="U122">
        <v>0</v>
      </c>
      <c r="V122">
        <v>0</v>
      </c>
      <c r="W122">
        <v>0</v>
      </c>
      <c r="X122">
        <v>0</v>
      </c>
      <c r="Y122">
        <v>0</v>
      </c>
      <c r="Z122">
        <v>0</v>
      </c>
      <c r="AA122" s="8">
        <f>SUM(matriceresult_25[[#This Row],[ArrayExpress]:[UniProt]])</f>
        <v>3</v>
      </c>
      <c r="AC122" s="1" t="s">
        <v>686</v>
      </c>
      <c r="AD122">
        <f>matriceresult_25[[#This Row],[ArrayExpress]]/matriceresult_25[[#This Row],[TOTAL]]</f>
        <v>0.33333333333333331</v>
      </c>
      <c r="AE122">
        <f>matriceresult_25[[#This Row],[BioProject]]/matriceresult_25[[#This Row],[TOTAL]]</f>
        <v>0</v>
      </c>
      <c r="AF122">
        <f>matriceresult_25[[#This Row],[dbGaP]]/matriceresult_25[[#This Row],[TOTAL]]</f>
        <v>0</v>
      </c>
      <c r="AG122">
        <f>matriceresult_25[[#This Row],[DOI]]/matriceresult_25[[#This Row],[TOTAL]]</f>
        <v>0</v>
      </c>
      <c r="AH122">
        <f>matriceresult_25[[#This Row],[EMDB]]/matriceresult_25[[#This Row],[TOTAL]]</f>
        <v>0</v>
      </c>
      <c r="AI122">
        <f>matriceresult_25[[#This Row],[ENA]]/matriceresult_25[[#This Row],[TOTAL]]</f>
        <v>0</v>
      </c>
      <c r="AJ122">
        <f>matriceresult_25[[#This Row],[Ensembl]]/matriceresult_25[[#This Row],[TOTAL]]</f>
        <v>0</v>
      </c>
      <c r="AK122">
        <f>matriceresult_25[[#This Row],[EUDRACT]]/matriceresult_25[[#This Row],[TOTAL]]</f>
        <v>0</v>
      </c>
      <c r="AL122">
        <f>matriceresult_25[[#This Row],[GCA]]/matriceresult_25[[#This Row],[TOTAL]]</f>
        <v>0.66666666666666663</v>
      </c>
      <c r="AM122">
        <f>matriceresult_25[[#This Row],[Gene Ontology (GO)]]/matriceresult_25[[#This Row],[TOTAL]]</f>
        <v>0</v>
      </c>
      <c r="AN122">
        <f>matriceresult_25[[#This Row],[GEO]]/matriceresult_25[[#This Row],[TOTAL]]</f>
        <v>0</v>
      </c>
      <c r="AO122">
        <f>matriceresult_25[[#This Row],[HPA]]/matriceresult_25[[#This Row],[TOTAL]]</f>
        <v>0</v>
      </c>
      <c r="AP122">
        <f>matriceresult_25[[#This Row],[IGSR/1000 Genomes]]/matriceresult_25[[#This Row],[TOTAL]]</f>
        <v>0</v>
      </c>
      <c r="AQ122">
        <f>matriceresult_25[[#This Row],[InterPro]]/matriceresult_25[[#This Row],[TOTAL]]</f>
        <v>0</v>
      </c>
      <c r="AR122">
        <f>matriceresult_25[[#This Row],[OMIM]]/matriceresult_25[[#This Row],[TOTAL]]</f>
        <v>0</v>
      </c>
      <c r="AS122">
        <f>matriceresult_25[[#This Row],[PDBe]]/matriceresult_25[[#This Row],[TOTAL]]</f>
        <v>0</v>
      </c>
      <c r="AT122">
        <f>matriceresult_25[[#This Row],[Pfam]]/matriceresult_25[[#This Row],[TOTAL]]</f>
        <v>0</v>
      </c>
      <c r="AU122">
        <f>matriceresult_25[[#This Row],[PRIDE]]/matriceresult_25[[#This Row],[TOTAL]]</f>
        <v>0</v>
      </c>
      <c r="AV122">
        <f>matriceresult_25[[#This Row],[RefSeq]]/matriceresult_25[[#This Row],[TOTAL]]</f>
        <v>0</v>
      </c>
      <c r="AW122">
        <f>matriceresult_25[[#This Row],[RefSNP]]/matriceresult_25[[#This Row],[TOTAL]]</f>
        <v>0</v>
      </c>
      <c r="AX122">
        <f>matriceresult_25[[#This Row],[RRID]]/matriceresult_25[[#This Row],[TOTAL]]</f>
        <v>0</v>
      </c>
      <c r="AY122">
        <f>matriceresult_25[[#This Row],[UniProt]]/matriceresult_25[[#This Row],[TOTAL]]</f>
        <v>0</v>
      </c>
      <c r="AZ122" s="8">
        <f>SUM(matriceresult_258[[#This Row],[ArrayExpress]:[UniProt]])</f>
        <v>1</v>
      </c>
    </row>
    <row r="123" spans="1:52" x14ac:dyDescent="0.25">
      <c r="A123" s="4" t="s">
        <v>564</v>
      </c>
      <c r="B123" s="6" t="s">
        <v>111</v>
      </c>
      <c r="D123" s="1" t="s">
        <v>161</v>
      </c>
      <c r="E123">
        <v>0</v>
      </c>
      <c r="F123">
        <v>0</v>
      </c>
      <c r="G123">
        <v>0</v>
      </c>
      <c r="H123">
        <v>0</v>
      </c>
      <c r="I123">
        <v>0</v>
      </c>
      <c r="J123">
        <v>0</v>
      </c>
      <c r="K123">
        <v>0</v>
      </c>
      <c r="L123">
        <v>0</v>
      </c>
      <c r="M123">
        <v>0</v>
      </c>
      <c r="N123">
        <v>3</v>
      </c>
      <c r="O123">
        <v>0</v>
      </c>
      <c r="P123">
        <v>0</v>
      </c>
      <c r="Q123">
        <v>0</v>
      </c>
      <c r="R123">
        <v>0</v>
      </c>
      <c r="S123">
        <v>0</v>
      </c>
      <c r="T123">
        <v>3</v>
      </c>
      <c r="U123">
        <v>0</v>
      </c>
      <c r="V123">
        <v>0</v>
      </c>
      <c r="W123">
        <v>0</v>
      </c>
      <c r="X123">
        <v>0</v>
      </c>
      <c r="Y123">
        <v>0</v>
      </c>
      <c r="Z123">
        <v>0</v>
      </c>
      <c r="AA123" s="8">
        <f>SUM(matriceresult_25[[#This Row],[ArrayExpress]:[UniProt]])</f>
        <v>6</v>
      </c>
      <c r="AC123" s="1" t="s">
        <v>161</v>
      </c>
      <c r="AD123">
        <f>matriceresult_25[[#This Row],[ArrayExpress]]/matriceresult_25[[#This Row],[TOTAL]]</f>
        <v>0</v>
      </c>
      <c r="AE123">
        <f>matriceresult_25[[#This Row],[BioProject]]/matriceresult_25[[#This Row],[TOTAL]]</f>
        <v>0</v>
      </c>
      <c r="AF123">
        <f>matriceresult_25[[#This Row],[dbGaP]]/matriceresult_25[[#This Row],[TOTAL]]</f>
        <v>0</v>
      </c>
      <c r="AG123">
        <f>matriceresult_25[[#This Row],[DOI]]/matriceresult_25[[#This Row],[TOTAL]]</f>
        <v>0</v>
      </c>
      <c r="AH123">
        <f>matriceresult_25[[#This Row],[EMDB]]/matriceresult_25[[#This Row],[TOTAL]]</f>
        <v>0</v>
      </c>
      <c r="AI123">
        <f>matriceresult_25[[#This Row],[ENA]]/matriceresult_25[[#This Row],[TOTAL]]</f>
        <v>0</v>
      </c>
      <c r="AJ123">
        <f>matriceresult_25[[#This Row],[Ensembl]]/matriceresult_25[[#This Row],[TOTAL]]</f>
        <v>0</v>
      </c>
      <c r="AK123">
        <f>matriceresult_25[[#This Row],[EUDRACT]]/matriceresult_25[[#This Row],[TOTAL]]</f>
        <v>0</v>
      </c>
      <c r="AL123">
        <f>matriceresult_25[[#This Row],[GCA]]/matriceresult_25[[#This Row],[TOTAL]]</f>
        <v>0</v>
      </c>
      <c r="AM123">
        <f>matriceresult_25[[#This Row],[Gene Ontology (GO)]]/matriceresult_25[[#This Row],[TOTAL]]</f>
        <v>0.5</v>
      </c>
      <c r="AN123">
        <f>matriceresult_25[[#This Row],[GEO]]/matriceresult_25[[#This Row],[TOTAL]]</f>
        <v>0</v>
      </c>
      <c r="AO123">
        <f>matriceresult_25[[#This Row],[HPA]]/matriceresult_25[[#This Row],[TOTAL]]</f>
        <v>0</v>
      </c>
      <c r="AP123">
        <f>matriceresult_25[[#This Row],[IGSR/1000 Genomes]]/matriceresult_25[[#This Row],[TOTAL]]</f>
        <v>0</v>
      </c>
      <c r="AQ123">
        <f>matriceresult_25[[#This Row],[InterPro]]/matriceresult_25[[#This Row],[TOTAL]]</f>
        <v>0</v>
      </c>
      <c r="AR123">
        <f>matriceresult_25[[#This Row],[OMIM]]/matriceresult_25[[#This Row],[TOTAL]]</f>
        <v>0</v>
      </c>
      <c r="AS123">
        <f>matriceresult_25[[#This Row],[PDBe]]/matriceresult_25[[#This Row],[TOTAL]]</f>
        <v>0.5</v>
      </c>
      <c r="AT123">
        <f>matriceresult_25[[#This Row],[Pfam]]/matriceresult_25[[#This Row],[TOTAL]]</f>
        <v>0</v>
      </c>
      <c r="AU123">
        <f>matriceresult_25[[#This Row],[PRIDE]]/matriceresult_25[[#This Row],[TOTAL]]</f>
        <v>0</v>
      </c>
      <c r="AV123">
        <f>matriceresult_25[[#This Row],[RefSeq]]/matriceresult_25[[#This Row],[TOTAL]]</f>
        <v>0</v>
      </c>
      <c r="AW123">
        <f>matriceresult_25[[#This Row],[RefSNP]]/matriceresult_25[[#This Row],[TOTAL]]</f>
        <v>0</v>
      </c>
      <c r="AX123">
        <f>matriceresult_25[[#This Row],[RRID]]/matriceresult_25[[#This Row],[TOTAL]]</f>
        <v>0</v>
      </c>
      <c r="AY123">
        <f>matriceresult_25[[#This Row],[UniProt]]/matriceresult_25[[#This Row],[TOTAL]]</f>
        <v>0</v>
      </c>
      <c r="AZ123" s="8">
        <f>SUM(matriceresult_258[[#This Row],[ArrayExpress]:[UniProt]])</f>
        <v>1</v>
      </c>
    </row>
    <row r="124" spans="1:52" x14ac:dyDescent="0.25">
      <c r="A124" s="3" t="s">
        <v>1159</v>
      </c>
      <c r="B124" s="13" t="s">
        <v>12</v>
      </c>
      <c r="D124" s="1" t="s">
        <v>876</v>
      </c>
      <c r="E124">
        <v>0</v>
      </c>
      <c r="F124">
        <v>0</v>
      </c>
      <c r="G124">
        <v>2</v>
      </c>
      <c r="H124">
        <v>0</v>
      </c>
      <c r="I124">
        <v>0</v>
      </c>
      <c r="J124">
        <v>0</v>
      </c>
      <c r="K124">
        <v>0</v>
      </c>
      <c r="L124">
        <v>0</v>
      </c>
      <c r="M124">
        <v>0</v>
      </c>
      <c r="N124">
        <v>0</v>
      </c>
      <c r="O124">
        <v>0</v>
      </c>
      <c r="P124">
        <v>0</v>
      </c>
      <c r="Q124">
        <v>0</v>
      </c>
      <c r="R124">
        <v>0</v>
      </c>
      <c r="S124">
        <v>0</v>
      </c>
      <c r="T124">
        <v>0</v>
      </c>
      <c r="U124">
        <v>0</v>
      </c>
      <c r="V124">
        <v>0</v>
      </c>
      <c r="W124">
        <v>0</v>
      </c>
      <c r="X124">
        <v>0</v>
      </c>
      <c r="Y124">
        <v>0</v>
      </c>
      <c r="Z124">
        <v>0</v>
      </c>
      <c r="AA124" s="8">
        <f>SUM(matriceresult_25[[#This Row],[ArrayExpress]:[UniProt]])</f>
        <v>2</v>
      </c>
      <c r="AC124" s="1" t="s">
        <v>876</v>
      </c>
      <c r="AD124">
        <f>matriceresult_25[[#This Row],[ArrayExpress]]/matriceresult_25[[#This Row],[TOTAL]]</f>
        <v>0</v>
      </c>
      <c r="AE124">
        <f>matriceresult_25[[#This Row],[BioProject]]/matriceresult_25[[#This Row],[TOTAL]]</f>
        <v>0</v>
      </c>
      <c r="AF124">
        <f>matriceresult_25[[#This Row],[dbGaP]]/matriceresult_25[[#This Row],[TOTAL]]</f>
        <v>1</v>
      </c>
      <c r="AG124">
        <f>matriceresult_25[[#This Row],[DOI]]/matriceresult_25[[#This Row],[TOTAL]]</f>
        <v>0</v>
      </c>
      <c r="AH124">
        <f>matriceresult_25[[#This Row],[EMDB]]/matriceresult_25[[#This Row],[TOTAL]]</f>
        <v>0</v>
      </c>
      <c r="AI124">
        <f>matriceresult_25[[#This Row],[ENA]]/matriceresult_25[[#This Row],[TOTAL]]</f>
        <v>0</v>
      </c>
      <c r="AJ124">
        <f>matriceresult_25[[#This Row],[Ensembl]]/matriceresult_25[[#This Row],[TOTAL]]</f>
        <v>0</v>
      </c>
      <c r="AK124">
        <f>matriceresult_25[[#This Row],[EUDRACT]]/matriceresult_25[[#This Row],[TOTAL]]</f>
        <v>0</v>
      </c>
      <c r="AL124">
        <f>matriceresult_25[[#This Row],[GCA]]/matriceresult_25[[#This Row],[TOTAL]]</f>
        <v>0</v>
      </c>
      <c r="AM124">
        <f>matriceresult_25[[#This Row],[Gene Ontology (GO)]]/matriceresult_25[[#This Row],[TOTAL]]</f>
        <v>0</v>
      </c>
      <c r="AN124">
        <f>matriceresult_25[[#This Row],[GEO]]/matriceresult_25[[#This Row],[TOTAL]]</f>
        <v>0</v>
      </c>
      <c r="AO124">
        <f>matriceresult_25[[#This Row],[HPA]]/matriceresult_25[[#This Row],[TOTAL]]</f>
        <v>0</v>
      </c>
      <c r="AP124">
        <f>matriceresult_25[[#This Row],[IGSR/1000 Genomes]]/matriceresult_25[[#This Row],[TOTAL]]</f>
        <v>0</v>
      </c>
      <c r="AQ124">
        <f>matriceresult_25[[#This Row],[InterPro]]/matriceresult_25[[#This Row],[TOTAL]]</f>
        <v>0</v>
      </c>
      <c r="AR124">
        <f>matriceresult_25[[#This Row],[OMIM]]/matriceresult_25[[#This Row],[TOTAL]]</f>
        <v>0</v>
      </c>
      <c r="AS124">
        <f>matriceresult_25[[#This Row],[PDBe]]/matriceresult_25[[#This Row],[TOTAL]]</f>
        <v>0</v>
      </c>
      <c r="AT124">
        <f>matriceresult_25[[#This Row],[Pfam]]/matriceresult_25[[#This Row],[TOTAL]]</f>
        <v>0</v>
      </c>
      <c r="AU124">
        <f>matriceresult_25[[#This Row],[PRIDE]]/matriceresult_25[[#This Row],[TOTAL]]</f>
        <v>0</v>
      </c>
      <c r="AV124">
        <f>matriceresult_25[[#This Row],[RefSeq]]/matriceresult_25[[#This Row],[TOTAL]]</f>
        <v>0</v>
      </c>
      <c r="AW124">
        <f>matriceresult_25[[#This Row],[RefSNP]]/matriceresult_25[[#This Row],[TOTAL]]</f>
        <v>0</v>
      </c>
      <c r="AX124">
        <f>matriceresult_25[[#This Row],[RRID]]/matriceresult_25[[#This Row],[TOTAL]]</f>
        <v>0</v>
      </c>
      <c r="AY124">
        <f>matriceresult_25[[#This Row],[UniProt]]/matriceresult_25[[#This Row],[TOTAL]]</f>
        <v>0</v>
      </c>
      <c r="AZ124" s="8">
        <f>SUM(matriceresult_258[[#This Row],[ArrayExpress]:[UniProt]])</f>
        <v>1</v>
      </c>
    </row>
    <row r="125" spans="1:52" x14ac:dyDescent="0.25">
      <c r="A125" s="4" t="s">
        <v>1159</v>
      </c>
      <c r="B125" s="6" t="s">
        <v>12</v>
      </c>
      <c r="D125" s="1" t="s">
        <v>173</v>
      </c>
      <c r="E125">
        <v>0</v>
      </c>
      <c r="F125">
        <v>0</v>
      </c>
      <c r="G125">
        <v>0</v>
      </c>
      <c r="H125">
        <v>0</v>
      </c>
      <c r="I125">
        <v>0</v>
      </c>
      <c r="J125">
        <v>0</v>
      </c>
      <c r="K125">
        <v>0</v>
      </c>
      <c r="L125">
        <v>0</v>
      </c>
      <c r="M125">
        <v>0</v>
      </c>
      <c r="N125">
        <v>0</v>
      </c>
      <c r="O125">
        <v>0</v>
      </c>
      <c r="P125">
        <v>0</v>
      </c>
      <c r="Q125">
        <v>0</v>
      </c>
      <c r="R125">
        <v>0</v>
      </c>
      <c r="S125">
        <v>8</v>
      </c>
      <c r="T125">
        <v>0</v>
      </c>
      <c r="U125">
        <v>0</v>
      </c>
      <c r="V125">
        <v>0</v>
      </c>
      <c r="W125">
        <v>0</v>
      </c>
      <c r="X125">
        <v>0</v>
      </c>
      <c r="Y125">
        <v>0</v>
      </c>
      <c r="Z125">
        <v>0</v>
      </c>
      <c r="AA125" s="8">
        <f>SUM(matriceresult_25[[#This Row],[ArrayExpress]:[UniProt]])</f>
        <v>8</v>
      </c>
      <c r="AC125" s="1" t="s">
        <v>173</v>
      </c>
      <c r="AD125">
        <f>matriceresult_25[[#This Row],[ArrayExpress]]/matriceresult_25[[#This Row],[TOTAL]]</f>
        <v>0</v>
      </c>
      <c r="AE125">
        <f>matriceresult_25[[#This Row],[BioProject]]/matriceresult_25[[#This Row],[TOTAL]]</f>
        <v>0</v>
      </c>
      <c r="AF125">
        <f>matriceresult_25[[#This Row],[dbGaP]]/matriceresult_25[[#This Row],[TOTAL]]</f>
        <v>0</v>
      </c>
      <c r="AG125">
        <f>matriceresult_25[[#This Row],[DOI]]/matriceresult_25[[#This Row],[TOTAL]]</f>
        <v>0</v>
      </c>
      <c r="AH125">
        <f>matriceresult_25[[#This Row],[EMDB]]/matriceresult_25[[#This Row],[TOTAL]]</f>
        <v>0</v>
      </c>
      <c r="AI125">
        <f>matriceresult_25[[#This Row],[ENA]]/matriceresult_25[[#This Row],[TOTAL]]</f>
        <v>0</v>
      </c>
      <c r="AJ125">
        <f>matriceresult_25[[#This Row],[Ensembl]]/matriceresult_25[[#This Row],[TOTAL]]</f>
        <v>0</v>
      </c>
      <c r="AK125">
        <f>matriceresult_25[[#This Row],[EUDRACT]]/matriceresult_25[[#This Row],[TOTAL]]</f>
        <v>0</v>
      </c>
      <c r="AL125">
        <f>matriceresult_25[[#This Row],[GCA]]/matriceresult_25[[#This Row],[TOTAL]]</f>
        <v>0</v>
      </c>
      <c r="AM125">
        <f>matriceresult_25[[#This Row],[Gene Ontology (GO)]]/matriceresult_25[[#This Row],[TOTAL]]</f>
        <v>0</v>
      </c>
      <c r="AN125">
        <f>matriceresult_25[[#This Row],[GEO]]/matriceresult_25[[#This Row],[TOTAL]]</f>
        <v>0</v>
      </c>
      <c r="AO125">
        <f>matriceresult_25[[#This Row],[HPA]]/matriceresult_25[[#This Row],[TOTAL]]</f>
        <v>0</v>
      </c>
      <c r="AP125">
        <f>matriceresult_25[[#This Row],[IGSR/1000 Genomes]]/matriceresult_25[[#This Row],[TOTAL]]</f>
        <v>0</v>
      </c>
      <c r="AQ125">
        <f>matriceresult_25[[#This Row],[InterPro]]/matriceresult_25[[#This Row],[TOTAL]]</f>
        <v>0</v>
      </c>
      <c r="AR125">
        <f>matriceresult_25[[#This Row],[OMIM]]/matriceresult_25[[#This Row],[TOTAL]]</f>
        <v>1</v>
      </c>
      <c r="AS125">
        <f>matriceresult_25[[#This Row],[PDBe]]/matriceresult_25[[#This Row],[TOTAL]]</f>
        <v>0</v>
      </c>
      <c r="AT125">
        <f>matriceresult_25[[#This Row],[Pfam]]/matriceresult_25[[#This Row],[TOTAL]]</f>
        <v>0</v>
      </c>
      <c r="AU125">
        <f>matriceresult_25[[#This Row],[PRIDE]]/matriceresult_25[[#This Row],[TOTAL]]</f>
        <v>0</v>
      </c>
      <c r="AV125">
        <f>matriceresult_25[[#This Row],[RefSeq]]/matriceresult_25[[#This Row],[TOTAL]]</f>
        <v>0</v>
      </c>
      <c r="AW125">
        <f>matriceresult_25[[#This Row],[RefSNP]]/matriceresult_25[[#This Row],[TOTAL]]</f>
        <v>0</v>
      </c>
      <c r="AX125">
        <f>matriceresult_25[[#This Row],[RRID]]/matriceresult_25[[#This Row],[TOTAL]]</f>
        <v>0</v>
      </c>
      <c r="AY125">
        <f>matriceresult_25[[#This Row],[UniProt]]/matriceresult_25[[#This Row],[TOTAL]]</f>
        <v>0</v>
      </c>
      <c r="AZ125" s="8">
        <f>SUM(matriceresult_258[[#This Row],[ArrayExpress]:[UniProt]])</f>
        <v>1</v>
      </c>
    </row>
    <row r="126" spans="1:52" x14ac:dyDescent="0.25">
      <c r="A126" s="3" t="s">
        <v>1159</v>
      </c>
      <c r="B126" s="13" t="s">
        <v>12</v>
      </c>
      <c r="D126" s="1" t="s">
        <v>885</v>
      </c>
      <c r="E126">
        <v>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s="8">
        <f>SUM(matriceresult_25[[#This Row],[ArrayExpress]:[UniProt]])</f>
        <v>1</v>
      </c>
      <c r="AC126" s="1" t="s">
        <v>885</v>
      </c>
      <c r="AD126">
        <f>matriceresult_25[[#This Row],[ArrayExpress]]/matriceresult_25[[#This Row],[TOTAL]]</f>
        <v>1</v>
      </c>
      <c r="AE126">
        <f>matriceresult_25[[#This Row],[BioProject]]/matriceresult_25[[#This Row],[TOTAL]]</f>
        <v>0</v>
      </c>
      <c r="AF126">
        <f>matriceresult_25[[#This Row],[dbGaP]]/matriceresult_25[[#This Row],[TOTAL]]</f>
        <v>0</v>
      </c>
      <c r="AG126">
        <f>matriceresult_25[[#This Row],[DOI]]/matriceresult_25[[#This Row],[TOTAL]]</f>
        <v>0</v>
      </c>
      <c r="AH126">
        <f>matriceresult_25[[#This Row],[EMDB]]/matriceresult_25[[#This Row],[TOTAL]]</f>
        <v>0</v>
      </c>
      <c r="AI126">
        <f>matriceresult_25[[#This Row],[ENA]]/matriceresult_25[[#This Row],[TOTAL]]</f>
        <v>0</v>
      </c>
      <c r="AJ126">
        <f>matriceresult_25[[#This Row],[Ensembl]]/matriceresult_25[[#This Row],[TOTAL]]</f>
        <v>0</v>
      </c>
      <c r="AK126">
        <f>matriceresult_25[[#This Row],[EUDRACT]]/matriceresult_25[[#This Row],[TOTAL]]</f>
        <v>0</v>
      </c>
      <c r="AL126">
        <f>matriceresult_25[[#This Row],[GCA]]/matriceresult_25[[#This Row],[TOTAL]]</f>
        <v>0</v>
      </c>
      <c r="AM126">
        <f>matriceresult_25[[#This Row],[Gene Ontology (GO)]]/matriceresult_25[[#This Row],[TOTAL]]</f>
        <v>0</v>
      </c>
      <c r="AN126">
        <f>matriceresult_25[[#This Row],[GEO]]/matriceresult_25[[#This Row],[TOTAL]]</f>
        <v>0</v>
      </c>
      <c r="AO126">
        <f>matriceresult_25[[#This Row],[HPA]]/matriceresult_25[[#This Row],[TOTAL]]</f>
        <v>0</v>
      </c>
      <c r="AP126">
        <f>matriceresult_25[[#This Row],[IGSR/1000 Genomes]]/matriceresult_25[[#This Row],[TOTAL]]</f>
        <v>0</v>
      </c>
      <c r="AQ126">
        <f>matriceresult_25[[#This Row],[InterPro]]/matriceresult_25[[#This Row],[TOTAL]]</f>
        <v>0</v>
      </c>
      <c r="AR126">
        <f>matriceresult_25[[#This Row],[OMIM]]/matriceresult_25[[#This Row],[TOTAL]]</f>
        <v>0</v>
      </c>
      <c r="AS126">
        <f>matriceresult_25[[#This Row],[PDBe]]/matriceresult_25[[#This Row],[TOTAL]]</f>
        <v>0</v>
      </c>
      <c r="AT126">
        <f>matriceresult_25[[#This Row],[Pfam]]/matriceresult_25[[#This Row],[TOTAL]]</f>
        <v>0</v>
      </c>
      <c r="AU126">
        <f>matriceresult_25[[#This Row],[PRIDE]]/matriceresult_25[[#This Row],[TOTAL]]</f>
        <v>0</v>
      </c>
      <c r="AV126">
        <f>matriceresult_25[[#This Row],[RefSeq]]/matriceresult_25[[#This Row],[TOTAL]]</f>
        <v>0</v>
      </c>
      <c r="AW126">
        <f>matriceresult_25[[#This Row],[RefSNP]]/matriceresult_25[[#This Row],[TOTAL]]</f>
        <v>0</v>
      </c>
      <c r="AX126">
        <f>matriceresult_25[[#This Row],[RRID]]/matriceresult_25[[#This Row],[TOTAL]]</f>
        <v>0</v>
      </c>
      <c r="AY126">
        <f>matriceresult_25[[#This Row],[UniProt]]/matriceresult_25[[#This Row],[TOTAL]]</f>
        <v>0</v>
      </c>
      <c r="AZ126" s="8">
        <f>SUM(matriceresult_258[[#This Row],[ArrayExpress]:[UniProt]])</f>
        <v>1</v>
      </c>
    </row>
    <row r="127" spans="1:52" x14ac:dyDescent="0.25">
      <c r="A127" s="4" t="s">
        <v>1159</v>
      </c>
      <c r="B127" s="6" t="s">
        <v>12</v>
      </c>
      <c r="D127" s="1" t="s">
        <v>189</v>
      </c>
      <c r="E127">
        <v>0</v>
      </c>
      <c r="F127">
        <v>0</v>
      </c>
      <c r="G127">
        <v>0</v>
      </c>
      <c r="H127">
        <v>0</v>
      </c>
      <c r="I127">
        <v>0</v>
      </c>
      <c r="J127">
        <v>7</v>
      </c>
      <c r="K127">
        <v>0</v>
      </c>
      <c r="L127">
        <v>0</v>
      </c>
      <c r="M127">
        <v>0</v>
      </c>
      <c r="N127">
        <v>0</v>
      </c>
      <c r="O127">
        <v>0</v>
      </c>
      <c r="P127">
        <v>0</v>
      </c>
      <c r="Q127">
        <v>0</v>
      </c>
      <c r="R127">
        <v>0</v>
      </c>
      <c r="S127">
        <v>0</v>
      </c>
      <c r="T127">
        <v>0</v>
      </c>
      <c r="U127">
        <v>0</v>
      </c>
      <c r="V127">
        <v>0</v>
      </c>
      <c r="W127">
        <v>0</v>
      </c>
      <c r="X127">
        <v>0</v>
      </c>
      <c r="Y127">
        <v>0</v>
      </c>
      <c r="Z127">
        <v>0</v>
      </c>
      <c r="AA127" s="8">
        <f>SUM(matriceresult_25[[#This Row],[ArrayExpress]:[UniProt]])</f>
        <v>7</v>
      </c>
      <c r="AC127" s="1" t="s">
        <v>189</v>
      </c>
      <c r="AD127">
        <f>matriceresult_25[[#This Row],[ArrayExpress]]/matriceresult_25[[#This Row],[TOTAL]]</f>
        <v>0</v>
      </c>
      <c r="AE127">
        <f>matriceresult_25[[#This Row],[BioProject]]/matriceresult_25[[#This Row],[TOTAL]]</f>
        <v>0</v>
      </c>
      <c r="AF127">
        <f>matriceresult_25[[#This Row],[dbGaP]]/matriceresult_25[[#This Row],[TOTAL]]</f>
        <v>0</v>
      </c>
      <c r="AG127">
        <f>matriceresult_25[[#This Row],[DOI]]/matriceresult_25[[#This Row],[TOTAL]]</f>
        <v>0</v>
      </c>
      <c r="AH127">
        <f>matriceresult_25[[#This Row],[EMDB]]/matriceresult_25[[#This Row],[TOTAL]]</f>
        <v>0</v>
      </c>
      <c r="AI127">
        <f>matriceresult_25[[#This Row],[ENA]]/matriceresult_25[[#This Row],[TOTAL]]</f>
        <v>1</v>
      </c>
      <c r="AJ127">
        <f>matriceresult_25[[#This Row],[Ensembl]]/matriceresult_25[[#This Row],[TOTAL]]</f>
        <v>0</v>
      </c>
      <c r="AK127">
        <f>matriceresult_25[[#This Row],[EUDRACT]]/matriceresult_25[[#This Row],[TOTAL]]</f>
        <v>0</v>
      </c>
      <c r="AL127">
        <f>matriceresult_25[[#This Row],[GCA]]/matriceresult_25[[#This Row],[TOTAL]]</f>
        <v>0</v>
      </c>
      <c r="AM127">
        <f>matriceresult_25[[#This Row],[Gene Ontology (GO)]]/matriceresult_25[[#This Row],[TOTAL]]</f>
        <v>0</v>
      </c>
      <c r="AN127">
        <f>matriceresult_25[[#This Row],[GEO]]/matriceresult_25[[#This Row],[TOTAL]]</f>
        <v>0</v>
      </c>
      <c r="AO127">
        <f>matriceresult_25[[#This Row],[HPA]]/matriceresult_25[[#This Row],[TOTAL]]</f>
        <v>0</v>
      </c>
      <c r="AP127">
        <f>matriceresult_25[[#This Row],[IGSR/1000 Genomes]]/matriceresult_25[[#This Row],[TOTAL]]</f>
        <v>0</v>
      </c>
      <c r="AQ127">
        <f>matriceresult_25[[#This Row],[InterPro]]/matriceresult_25[[#This Row],[TOTAL]]</f>
        <v>0</v>
      </c>
      <c r="AR127">
        <f>matriceresult_25[[#This Row],[OMIM]]/matriceresult_25[[#This Row],[TOTAL]]</f>
        <v>0</v>
      </c>
      <c r="AS127">
        <f>matriceresult_25[[#This Row],[PDBe]]/matriceresult_25[[#This Row],[TOTAL]]</f>
        <v>0</v>
      </c>
      <c r="AT127">
        <f>matriceresult_25[[#This Row],[Pfam]]/matriceresult_25[[#This Row],[TOTAL]]</f>
        <v>0</v>
      </c>
      <c r="AU127">
        <f>matriceresult_25[[#This Row],[PRIDE]]/matriceresult_25[[#This Row],[TOTAL]]</f>
        <v>0</v>
      </c>
      <c r="AV127">
        <f>matriceresult_25[[#This Row],[RefSeq]]/matriceresult_25[[#This Row],[TOTAL]]</f>
        <v>0</v>
      </c>
      <c r="AW127">
        <f>matriceresult_25[[#This Row],[RefSNP]]/matriceresult_25[[#This Row],[TOTAL]]</f>
        <v>0</v>
      </c>
      <c r="AX127">
        <f>matriceresult_25[[#This Row],[RRID]]/matriceresult_25[[#This Row],[TOTAL]]</f>
        <v>0</v>
      </c>
      <c r="AY127">
        <f>matriceresult_25[[#This Row],[UniProt]]/matriceresult_25[[#This Row],[TOTAL]]</f>
        <v>0</v>
      </c>
      <c r="AZ127" s="8">
        <f>SUM(matriceresult_258[[#This Row],[ArrayExpress]:[UniProt]])</f>
        <v>1</v>
      </c>
    </row>
    <row r="128" spans="1:52" x14ac:dyDescent="0.25">
      <c r="A128" s="3" t="s">
        <v>1159</v>
      </c>
      <c r="B128" s="13" t="s">
        <v>12</v>
      </c>
      <c r="D128" s="1" t="s">
        <v>698</v>
      </c>
      <c r="E128">
        <v>0</v>
      </c>
      <c r="F128">
        <v>0</v>
      </c>
      <c r="G128">
        <v>0</v>
      </c>
      <c r="H128">
        <v>0</v>
      </c>
      <c r="I128">
        <v>0</v>
      </c>
      <c r="J128">
        <v>0</v>
      </c>
      <c r="K128">
        <v>0</v>
      </c>
      <c r="L128">
        <v>0</v>
      </c>
      <c r="M128">
        <v>0</v>
      </c>
      <c r="N128">
        <v>0</v>
      </c>
      <c r="O128">
        <v>2</v>
      </c>
      <c r="P128">
        <v>0</v>
      </c>
      <c r="Q128">
        <v>0</v>
      </c>
      <c r="R128">
        <v>0</v>
      </c>
      <c r="S128">
        <v>0</v>
      </c>
      <c r="T128">
        <v>0</v>
      </c>
      <c r="U128">
        <v>0</v>
      </c>
      <c r="V128">
        <v>0</v>
      </c>
      <c r="W128">
        <v>0</v>
      </c>
      <c r="X128">
        <v>0</v>
      </c>
      <c r="Y128">
        <v>0</v>
      </c>
      <c r="Z128">
        <v>0</v>
      </c>
      <c r="AA128" s="8">
        <f>SUM(matriceresult_25[[#This Row],[ArrayExpress]:[UniProt]])</f>
        <v>2</v>
      </c>
      <c r="AC128" s="1" t="s">
        <v>698</v>
      </c>
      <c r="AD128">
        <f>matriceresult_25[[#This Row],[ArrayExpress]]/matriceresult_25[[#This Row],[TOTAL]]</f>
        <v>0</v>
      </c>
      <c r="AE128">
        <f>matriceresult_25[[#This Row],[BioProject]]/matriceresult_25[[#This Row],[TOTAL]]</f>
        <v>0</v>
      </c>
      <c r="AF128">
        <f>matriceresult_25[[#This Row],[dbGaP]]/matriceresult_25[[#This Row],[TOTAL]]</f>
        <v>0</v>
      </c>
      <c r="AG128">
        <f>matriceresult_25[[#This Row],[DOI]]/matriceresult_25[[#This Row],[TOTAL]]</f>
        <v>0</v>
      </c>
      <c r="AH128">
        <f>matriceresult_25[[#This Row],[EMDB]]/matriceresult_25[[#This Row],[TOTAL]]</f>
        <v>0</v>
      </c>
      <c r="AI128">
        <f>matriceresult_25[[#This Row],[ENA]]/matriceresult_25[[#This Row],[TOTAL]]</f>
        <v>0</v>
      </c>
      <c r="AJ128">
        <f>matriceresult_25[[#This Row],[Ensembl]]/matriceresult_25[[#This Row],[TOTAL]]</f>
        <v>0</v>
      </c>
      <c r="AK128">
        <f>matriceresult_25[[#This Row],[EUDRACT]]/matriceresult_25[[#This Row],[TOTAL]]</f>
        <v>0</v>
      </c>
      <c r="AL128">
        <f>matriceresult_25[[#This Row],[GCA]]/matriceresult_25[[#This Row],[TOTAL]]</f>
        <v>0</v>
      </c>
      <c r="AM128">
        <f>matriceresult_25[[#This Row],[Gene Ontology (GO)]]/matriceresult_25[[#This Row],[TOTAL]]</f>
        <v>0</v>
      </c>
      <c r="AN128">
        <f>matriceresult_25[[#This Row],[GEO]]/matriceresult_25[[#This Row],[TOTAL]]</f>
        <v>1</v>
      </c>
      <c r="AO128">
        <f>matriceresult_25[[#This Row],[HPA]]/matriceresult_25[[#This Row],[TOTAL]]</f>
        <v>0</v>
      </c>
      <c r="AP128">
        <f>matriceresult_25[[#This Row],[IGSR/1000 Genomes]]/matriceresult_25[[#This Row],[TOTAL]]</f>
        <v>0</v>
      </c>
      <c r="AQ128">
        <f>matriceresult_25[[#This Row],[InterPro]]/matriceresult_25[[#This Row],[TOTAL]]</f>
        <v>0</v>
      </c>
      <c r="AR128">
        <f>matriceresult_25[[#This Row],[OMIM]]/matriceresult_25[[#This Row],[TOTAL]]</f>
        <v>0</v>
      </c>
      <c r="AS128">
        <f>matriceresult_25[[#This Row],[PDBe]]/matriceresult_25[[#This Row],[TOTAL]]</f>
        <v>0</v>
      </c>
      <c r="AT128">
        <f>matriceresult_25[[#This Row],[Pfam]]/matriceresult_25[[#This Row],[TOTAL]]</f>
        <v>0</v>
      </c>
      <c r="AU128">
        <f>matriceresult_25[[#This Row],[PRIDE]]/matriceresult_25[[#This Row],[TOTAL]]</f>
        <v>0</v>
      </c>
      <c r="AV128">
        <f>matriceresult_25[[#This Row],[RefSeq]]/matriceresult_25[[#This Row],[TOTAL]]</f>
        <v>0</v>
      </c>
      <c r="AW128">
        <f>matriceresult_25[[#This Row],[RefSNP]]/matriceresult_25[[#This Row],[TOTAL]]</f>
        <v>0</v>
      </c>
      <c r="AX128">
        <f>matriceresult_25[[#This Row],[RRID]]/matriceresult_25[[#This Row],[TOTAL]]</f>
        <v>0</v>
      </c>
      <c r="AY128">
        <f>matriceresult_25[[#This Row],[UniProt]]/matriceresult_25[[#This Row],[TOTAL]]</f>
        <v>0</v>
      </c>
      <c r="AZ128" s="8">
        <f>SUM(matriceresult_258[[#This Row],[ArrayExpress]:[UniProt]])</f>
        <v>1</v>
      </c>
    </row>
    <row r="129" spans="1:52" x14ac:dyDescent="0.25">
      <c r="A129" s="4" t="s">
        <v>829</v>
      </c>
      <c r="B129" s="6" t="s">
        <v>12</v>
      </c>
      <c r="D129" s="1" t="s">
        <v>889</v>
      </c>
      <c r="E129">
        <v>0</v>
      </c>
      <c r="F129">
        <v>0</v>
      </c>
      <c r="G129">
        <v>0</v>
      </c>
      <c r="H129">
        <v>0</v>
      </c>
      <c r="I129">
        <v>0</v>
      </c>
      <c r="J129">
        <v>1</v>
      </c>
      <c r="K129">
        <v>0</v>
      </c>
      <c r="L129">
        <v>0</v>
      </c>
      <c r="M129">
        <v>0</v>
      </c>
      <c r="N129">
        <v>0</v>
      </c>
      <c r="O129">
        <v>0</v>
      </c>
      <c r="P129">
        <v>0</v>
      </c>
      <c r="Q129">
        <v>0</v>
      </c>
      <c r="R129">
        <v>1</v>
      </c>
      <c r="S129">
        <v>0</v>
      </c>
      <c r="T129">
        <v>0</v>
      </c>
      <c r="U129">
        <v>0</v>
      </c>
      <c r="V129">
        <v>0</v>
      </c>
      <c r="W129">
        <v>0</v>
      </c>
      <c r="X129">
        <v>0</v>
      </c>
      <c r="Y129">
        <v>0</v>
      </c>
      <c r="Z129">
        <v>0</v>
      </c>
      <c r="AA129" s="8">
        <f>SUM(matriceresult_25[[#This Row],[ArrayExpress]:[UniProt]])</f>
        <v>2</v>
      </c>
      <c r="AC129" s="1" t="s">
        <v>889</v>
      </c>
      <c r="AD129">
        <f>matriceresult_25[[#This Row],[ArrayExpress]]/matriceresult_25[[#This Row],[TOTAL]]</f>
        <v>0</v>
      </c>
      <c r="AE129">
        <f>matriceresult_25[[#This Row],[BioProject]]/matriceresult_25[[#This Row],[TOTAL]]</f>
        <v>0</v>
      </c>
      <c r="AF129">
        <f>matriceresult_25[[#This Row],[dbGaP]]/matriceresult_25[[#This Row],[TOTAL]]</f>
        <v>0</v>
      </c>
      <c r="AG129">
        <f>matriceresult_25[[#This Row],[DOI]]/matriceresult_25[[#This Row],[TOTAL]]</f>
        <v>0</v>
      </c>
      <c r="AH129">
        <f>matriceresult_25[[#This Row],[EMDB]]/matriceresult_25[[#This Row],[TOTAL]]</f>
        <v>0</v>
      </c>
      <c r="AI129">
        <f>matriceresult_25[[#This Row],[ENA]]/matriceresult_25[[#This Row],[TOTAL]]</f>
        <v>0.5</v>
      </c>
      <c r="AJ129">
        <f>matriceresult_25[[#This Row],[Ensembl]]/matriceresult_25[[#This Row],[TOTAL]]</f>
        <v>0</v>
      </c>
      <c r="AK129">
        <f>matriceresult_25[[#This Row],[EUDRACT]]/matriceresult_25[[#This Row],[TOTAL]]</f>
        <v>0</v>
      </c>
      <c r="AL129">
        <f>matriceresult_25[[#This Row],[GCA]]/matriceresult_25[[#This Row],[TOTAL]]</f>
        <v>0</v>
      </c>
      <c r="AM129">
        <f>matriceresult_25[[#This Row],[Gene Ontology (GO)]]/matriceresult_25[[#This Row],[TOTAL]]</f>
        <v>0</v>
      </c>
      <c r="AN129">
        <f>matriceresult_25[[#This Row],[GEO]]/matriceresult_25[[#This Row],[TOTAL]]</f>
        <v>0</v>
      </c>
      <c r="AO129">
        <f>matriceresult_25[[#This Row],[HPA]]/matriceresult_25[[#This Row],[TOTAL]]</f>
        <v>0</v>
      </c>
      <c r="AP129">
        <f>matriceresult_25[[#This Row],[IGSR/1000 Genomes]]/matriceresult_25[[#This Row],[TOTAL]]</f>
        <v>0</v>
      </c>
      <c r="AQ129">
        <f>matriceresult_25[[#This Row],[InterPro]]/matriceresult_25[[#This Row],[TOTAL]]</f>
        <v>0.5</v>
      </c>
      <c r="AR129">
        <f>matriceresult_25[[#This Row],[OMIM]]/matriceresult_25[[#This Row],[TOTAL]]</f>
        <v>0</v>
      </c>
      <c r="AS129">
        <f>matriceresult_25[[#This Row],[PDBe]]/matriceresult_25[[#This Row],[TOTAL]]</f>
        <v>0</v>
      </c>
      <c r="AT129">
        <f>matriceresult_25[[#This Row],[Pfam]]/matriceresult_25[[#This Row],[TOTAL]]</f>
        <v>0</v>
      </c>
      <c r="AU129">
        <f>matriceresult_25[[#This Row],[PRIDE]]/matriceresult_25[[#This Row],[TOTAL]]</f>
        <v>0</v>
      </c>
      <c r="AV129">
        <f>matriceresult_25[[#This Row],[RefSeq]]/matriceresult_25[[#This Row],[TOTAL]]</f>
        <v>0</v>
      </c>
      <c r="AW129">
        <f>matriceresult_25[[#This Row],[RefSNP]]/matriceresult_25[[#This Row],[TOTAL]]</f>
        <v>0</v>
      </c>
      <c r="AX129">
        <f>matriceresult_25[[#This Row],[RRID]]/matriceresult_25[[#This Row],[TOTAL]]</f>
        <v>0</v>
      </c>
      <c r="AY129">
        <f>matriceresult_25[[#This Row],[UniProt]]/matriceresult_25[[#This Row],[TOTAL]]</f>
        <v>0</v>
      </c>
      <c r="AZ129" s="8">
        <f>SUM(matriceresult_258[[#This Row],[ArrayExpress]:[UniProt]])</f>
        <v>1</v>
      </c>
    </row>
    <row r="130" spans="1:52" x14ac:dyDescent="0.25">
      <c r="A130" s="3" t="s">
        <v>829</v>
      </c>
      <c r="B130" s="13" t="s">
        <v>12</v>
      </c>
      <c r="D130" s="1" t="s">
        <v>1685</v>
      </c>
      <c r="E130">
        <v>0</v>
      </c>
      <c r="F130">
        <v>0</v>
      </c>
      <c r="G130">
        <v>0</v>
      </c>
      <c r="H130">
        <v>0</v>
      </c>
      <c r="I130">
        <v>0</v>
      </c>
      <c r="J130">
        <v>0</v>
      </c>
      <c r="K130">
        <v>0</v>
      </c>
      <c r="L130">
        <v>0</v>
      </c>
      <c r="M130">
        <v>0</v>
      </c>
      <c r="N130">
        <v>0</v>
      </c>
      <c r="O130">
        <v>0</v>
      </c>
      <c r="P130">
        <v>0</v>
      </c>
      <c r="Q130">
        <v>0</v>
      </c>
      <c r="R130">
        <v>0</v>
      </c>
      <c r="S130">
        <v>0</v>
      </c>
      <c r="T130">
        <v>2</v>
      </c>
      <c r="U130">
        <v>0</v>
      </c>
      <c r="V130">
        <v>0</v>
      </c>
      <c r="W130">
        <v>0</v>
      </c>
      <c r="X130">
        <v>0</v>
      </c>
      <c r="Y130">
        <v>0</v>
      </c>
      <c r="Z130">
        <v>0</v>
      </c>
      <c r="AA130" s="8">
        <f>SUM(matriceresult_25[[#This Row],[ArrayExpress]:[UniProt]])</f>
        <v>2</v>
      </c>
      <c r="AC130" s="1" t="s">
        <v>1685</v>
      </c>
      <c r="AD130">
        <f>matriceresult_25[[#This Row],[ArrayExpress]]/matriceresult_25[[#This Row],[TOTAL]]</f>
        <v>0</v>
      </c>
      <c r="AE130">
        <f>matriceresult_25[[#This Row],[BioProject]]/matriceresult_25[[#This Row],[TOTAL]]</f>
        <v>0</v>
      </c>
      <c r="AF130">
        <f>matriceresult_25[[#This Row],[dbGaP]]/matriceresult_25[[#This Row],[TOTAL]]</f>
        <v>0</v>
      </c>
      <c r="AG130">
        <f>matriceresult_25[[#This Row],[DOI]]/matriceresult_25[[#This Row],[TOTAL]]</f>
        <v>0</v>
      </c>
      <c r="AH130">
        <f>matriceresult_25[[#This Row],[EMDB]]/matriceresult_25[[#This Row],[TOTAL]]</f>
        <v>0</v>
      </c>
      <c r="AI130">
        <f>matriceresult_25[[#This Row],[ENA]]/matriceresult_25[[#This Row],[TOTAL]]</f>
        <v>0</v>
      </c>
      <c r="AJ130">
        <f>matriceresult_25[[#This Row],[Ensembl]]/matriceresult_25[[#This Row],[TOTAL]]</f>
        <v>0</v>
      </c>
      <c r="AK130">
        <f>matriceresult_25[[#This Row],[EUDRACT]]/matriceresult_25[[#This Row],[TOTAL]]</f>
        <v>0</v>
      </c>
      <c r="AL130">
        <f>matriceresult_25[[#This Row],[GCA]]/matriceresult_25[[#This Row],[TOTAL]]</f>
        <v>0</v>
      </c>
      <c r="AM130">
        <f>matriceresult_25[[#This Row],[Gene Ontology (GO)]]/matriceresult_25[[#This Row],[TOTAL]]</f>
        <v>0</v>
      </c>
      <c r="AN130">
        <f>matriceresult_25[[#This Row],[GEO]]/matriceresult_25[[#This Row],[TOTAL]]</f>
        <v>0</v>
      </c>
      <c r="AO130">
        <f>matriceresult_25[[#This Row],[HPA]]/matriceresult_25[[#This Row],[TOTAL]]</f>
        <v>0</v>
      </c>
      <c r="AP130">
        <f>matriceresult_25[[#This Row],[IGSR/1000 Genomes]]/matriceresult_25[[#This Row],[TOTAL]]</f>
        <v>0</v>
      </c>
      <c r="AQ130">
        <f>matriceresult_25[[#This Row],[InterPro]]/matriceresult_25[[#This Row],[TOTAL]]</f>
        <v>0</v>
      </c>
      <c r="AR130">
        <f>matriceresult_25[[#This Row],[OMIM]]/matriceresult_25[[#This Row],[TOTAL]]</f>
        <v>0</v>
      </c>
      <c r="AS130">
        <f>matriceresult_25[[#This Row],[PDBe]]/matriceresult_25[[#This Row],[TOTAL]]</f>
        <v>1</v>
      </c>
      <c r="AT130">
        <f>matriceresult_25[[#This Row],[Pfam]]/matriceresult_25[[#This Row],[TOTAL]]</f>
        <v>0</v>
      </c>
      <c r="AU130">
        <f>matriceresult_25[[#This Row],[PRIDE]]/matriceresult_25[[#This Row],[TOTAL]]</f>
        <v>0</v>
      </c>
      <c r="AV130">
        <f>matriceresult_25[[#This Row],[RefSeq]]/matriceresult_25[[#This Row],[TOTAL]]</f>
        <v>0</v>
      </c>
      <c r="AW130">
        <f>matriceresult_25[[#This Row],[RefSNP]]/matriceresult_25[[#This Row],[TOTAL]]</f>
        <v>0</v>
      </c>
      <c r="AX130">
        <f>matriceresult_25[[#This Row],[RRID]]/matriceresult_25[[#This Row],[TOTAL]]</f>
        <v>0</v>
      </c>
      <c r="AY130">
        <f>matriceresult_25[[#This Row],[UniProt]]/matriceresult_25[[#This Row],[TOTAL]]</f>
        <v>0</v>
      </c>
      <c r="AZ130" s="8">
        <f>SUM(matriceresult_258[[#This Row],[ArrayExpress]:[UniProt]])</f>
        <v>1</v>
      </c>
    </row>
    <row r="131" spans="1:52" x14ac:dyDescent="0.25">
      <c r="A131" s="4" t="s">
        <v>829</v>
      </c>
      <c r="B131" s="6" t="s">
        <v>12</v>
      </c>
      <c r="D131" s="1" t="s">
        <v>1693</v>
      </c>
      <c r="E131">
        <v>0</v>
      </c>
      <c r="F131">
        <v>0</v>
      </c>
      <c r="G131">
        <v>0</v>
      </c>
      <c r="H131">
        <v>0</v>
      </c>
      <c r="I131">
        <v>0</v>
      </c>
      <c r="J131">
        <v>1</v>
      </c>
      <c r="K131">
        <v>0</v>
      </c>
      <c r="L131">
        <v>0</v>
      </c>
      <c r="M131">
        <v>0</v>
      </c>
      <c r="N131">
        <v>0</v>
      </c>
      <c r="O131">
        <v>0</v>
      </c>
      <c r="P131">
        <v>0</v>
      </c>
      <c r="Q131">
        <v>0</v>
      </c>
      <c r="R131">
        <v>0</v>
      </c>
      <c r="S131">
        <v>0</v>
      </c>
      <c r="T131">
        <v>0</v>
      </c>
      <c r="U131">
        <v>0</v>
      </c>
      <c r="V131">
        <v>0</v>
      </c>
      <c r="W131">
        <v>0</v>
      </c>
      <c r="X131">
        <v>0</v>
      </c>
      <c r="Y131">
        <v>0</v>
      </c>
      <c r="Z131">
        <v>0</v>
      </c>
      <c r="AA131" s="8">
        <f>SUM(matriceresult_25[[#This Row],[ArrayExpress]:[UniProt]])</f>
        <v>1</v>
      </c>
      <c r="AC131" s="1" t="s">
        <v>1693</v>
      </c>
      <c r="AD131">
        <f>matriceresult_25[[#This Row],[ArrayExpress]]/matriceresult_25[[#This Row],[TOTAL]]</f>
        <v>0</v>
      </c>
      <c r="AE131">
        <f>matriceresult_25[[#This Row],[BioProject]]/matriceresult_25[[#This Row],[TOTAL]]</f>
        <v>0</v>
      </c>
      <c r="AF131">
        <f>matriceresult_25[[#This Row],[dbGaP]]/matriceresult_25[[#This Row],[TOTAL]]</f>
        <v>0</v>
      </c>
      <c r="AG131">
        <f>matriceresult_25[[#This Row],[DOI]]/matriceresult_25[[#This Row],[TOTAL]]</f>
        <v>0</v>
      </c>
      <c r="AH131">
        <f>matriceresult_25[[#This Row],[EMDB]]/matriceresult_25[[#This Row],[TOTAL]]</f>
        <v>0</v>
      </c>
      <c r="AI131">
        <f>matriceresult_25[[#This Row],[ENA]]/matriceresult_25[[#This Row],[TOTAL]]</f>
        <v>1</v>
      </c>
      <c r="AJ131">
        <f>matriceresult_25[[#This Row],[Ensembl]]/matriceresult_25[[#This Row],[TOTAL]]</f>
        <v>0</v>
      </c>
      <c r="AK131">
        <f>matriceresult_25[[#This Row],[EUDRACT]]/matriceresult_25[[#This Row],[TOTAL]]</f>
        <v>0</v>
      </c>
      <c r="AL131">
        <f>matriceresult_25[[#This Row],[GCA]]/matriceresult_25[[#This Row],[TOTAL]]</f>
        <v>0</v>
      </c>
      <c r="AM131">
        <f>matriceresult_25[[#This Row],[Gene Ontology (GO)]]/matriceresult_25[[#This Row],[TOTAL]]</f>
        <v>0</v>
      </c>
      <c r="AN131">
        <f>matriceresult_25[[#This Row],[GEO]]/matriceresult_25[[#This Row],[TOTAL]]</f>
        <v>0</v>
      </c>
      <c r="AO131">
        <f>matriceresult_25[[#This Row],[HPA]]/matriceresult_25[[#This Row],[TOTAL]]</f>
        <v>0</v>
      </c>
      <c r="AP131">
        <f>matriceresult_25[[#This Row],[IGSR/1000 Genomes]]/matriceresult_25[[#This Row],[TOTAL]]</f>
        <v>0</v>
      </c>
      <c r="AQ131">
        <f>matriceresult_25[[#This Row],[InterPro]]/matriceresult_25[[#This Row],[TOTAL]]</f>
        <v>0</v>
      </c>
      <c r="AR131">
        <f>matriceresult_25[[#This Row],[OMIM]]/matriceresult_25[[#This Row],[TOTAL]]</f>
        <v>0</v>
      </c>
      <c r="AS131">
        <f>matriceresult_25[[#This Row],[PDBe]]/matriceresult_25[[#This Row],[TOTAL]]</f>
        <v>0</v>
      </c>
      <c r="AT131">
        <f>matriceresult_25[[#This Row],[Pfam]]/matriceresult_25[[#This Row],[TOTAL]]</f>
        <v>0</v>
      </c>
      <c r="AU131">
        <f>matriceresult_25[[#This Row],[PRIDE]]/matriceresult_25[[#This Row],[TOTAL]]</f>
        <v>0</v>
      </c>
      <c r="AV131">
        <f>matriceresult_25[[#This Row],[RefSeq]]/matriceresult_25[[#This Row],[TOTAL]]</f>
        <v>0</v>
      </c>
      <c r="AW131">
        <f>matriceresult_25[[#This Row],[RefSNP]]/matriceresult_25[[#This Row],[TOTAL]]</f>
        <v>0</v>
      </c>
      <c r="AX131">
        <f>matriceresult_25[[#This Row],[RRID]]/matriceresult_25[[#This Row],[TOTAL]]</f>
        <v>0</v>
      </c>
      <c r="AY131">
        <f>matriceresult_25[[#This Row],[UniProt]]/matriceresult_25[[#This Row],[TOTAL]]</f>
        <v>0</v>
      </c>
      <c r="AZ131" s="8">
        <f>SUM(matriceresult_258[[#This Row],[ArrayExpress]:[UniProt]])</f>
        <v>1</v>
      </c>
    </row>
    <row r="132" spans="1:52" x14ac:dyDescent="0.25">
      <c r="A132" s="3" t="s">
        <v>829</v>
      </c>
      <c r="B132" s="13" t="s">
        <v>12</v>
      </c>
      <c r="D132" s="1" t="s">
        <v>893</v>
      </c>
      <c r="E132">
        <v>0</v>
      </c>
      <c r="F132">
        <v>0</v>
      </c>
      <c r="G132">
        <v>0</v>
      </c>
      <c r="H132">
        <v>0</v>
      </c>
      <c r="I132">
        <v>0</v>
      </c>
      <c r="J132">
        <v>0</v>
      </c>
      <c r="K132">
        <v>0</v>
      </c>
      <c r="L132">
        <v>0</v>
      </c>
      <c r="M132">
        <v>0</v>
      </c>
      <c r="N132">
        <v>0</v>
      </c>
      <c r="O132">
        <v>0</v>
      </c>
      <c r="P132">
        <v>0</v>
      </c>
      <c r="Q132">
        <v>0</v>
      </c>
      <c r="R132">
        <v>0</v>
      </c>
      <c r="S132">
        <v>0</v>
      </c>
      <c r="T132">
        <v>3</v>
      </c>
      <c r="U132">
        <v>0</v>
      </c>
      <c r="V132">
        <v>0</v>
      </c>
      <c r="W132">
        <v>0</v>
      </c>
      <c r="X132">
        <v>0</v>
      </c>
      <c r="Y132">
        <v>0</v>
      </c>
      <c r="Z132">
        <v>0</v>
      </c>
      <c r="AA132" s="8">
        <f>SUM(matriceresult_25[[#This Row],[ArrayExpress]:[UniProt]])</f>
        <v>3</v>
      </c>
      <c r="AC132" s="1" t="s">
        <v>893</v>
      </c>
      <c r="AD132">
        <f>matriceresult_25[[#This Row],[ArrayExpress]]/matriceresult_25[[#This Row],[TOTAL]]</f>
        <v>0</v>
      </c>
      <c r="AE132">
        <f>matriceresult_25[[#This Row],[BioProject]]/matriceresult_25[[#This Row],[TOTAL]]</f>
        <v>0</v>
      </c>
      <c r="AF132">
        <f>matriceresult_25[[#This Row],[dbGaP]]/matriceresult_25[[#This Row],[TOTAL]]</f>
        <v>0</v>
      </c>
      <c r="AG132">
        <f>matriceresult_25[[#This Row],[DOI]]/matriceresult_25[[#This Row],[TOTAL]]</f>
        <v>0</v>
      </c>
      <c r="AH132">
        <f>matriceresult_25[[#This Row],[EMDB]]/matriceresult_25[[#This Row],[TOTAL]]</f>
        <v>0</v>
      </c>
      <c r="AI132">
        <f>matriceresult_25[[#This Row],[ENA]]/matriceresult_25[[#This Row],[TOTAL]]</f>
        <v>0</v>
      </c>
      <c r="AJ132">
        <f>matriceresult_25[[#This Row],[Ensembl]]/matriceresult_25[[#This Row],[TOTAL]]</f>
        <v>0</v>
      </c>
      <c r="AK132">
        <f>matriceresult_25[[#This Row],[EUDRACT]]/matriceresult_25[[#This Row],[TOTAL]]</f>
        <v>0</v>
      </c>
      <c r="AL132">
        <f>matriceresult_25[[#This Row],[GCA]]/matriceresult_25[[#This Row],[TOTAL]]</f>
        <v>0</v>
      </c>
      <c r="AM132">
        <f>matriceresult_25[[#This Row],[Gene Ontology (GO)]]/matriceresult_25[[#This Row],[TOTAL]]</f>
        <v>0</v>
      </c>
      <c r="AN132">
        <f>matriceresult_25[[#This Row],[GEO]]/matriceresult_25[[#This Row],[TOTAL]]</f>
        <v>0</v>
      </c>
      <c r="AO132">
        <f>matriceresult_25[[#This Row],[HPA]]/matriceresult_25[[#This Row],[TOTAL]]</f>
        <v>0</v>
      </c>
      <c r="AP132">
        <f>matriceresult_25[[#This Row],[IGSR/1000 Genomes]]/matriceresult_25[[#This Row],[TOTAL]]</f>
        <v>0</v>
      </c>
      <c r="AQ132">
        <f>matriceresult_25[[#This Row],[InterPro]]/matriceresult_25[[#This Row],[TOTAL]]</f>
        <v>0</v>
      </c>
      <c r="AR132">
        <f>matriceresult_25[[#This Row],[OMIM]]/matriceresult_25[[#This Row],[TOTAL]]</f>
        <v>0</v>
      </c>
      <c r="AS132">
        <f>matriceresult_25[[#This Row],[PDBe]]/matriceresult_25[[#This Row],[TOTAL]]</f>
        <v>1</v>
      </c>
      <c r="AT132">
        <f>matriceresult_25[[#This Row],[Pfam]]/matriceresult_25[[#This Row],[TOTAL]]</f>
        <v>0</v>
      </c>
      <c r="AU132">
        <f>matriceresult_25[[#This Row],[PRIDE]]/matriceresult_25[[#This Row],[TOTAL]]</f>
        <v>0</v>
      </c>
      <c r="AV132">
        <f>matriceresult_25[[#This Row],[RefSeq]]/matriceresult_25[[#This Row],[TOTAL]]</f>
        <v>0</v>
      </c>
      <c r="AW132">
        <f>matriceresult_25[[#This Row],[RefSNP]]/matriceresult_25[[#This Row],[TOTAL]]</f>
        <v>0</v>
      </c>
      <c r="AX132">
        <f>matriceresult_25[[#This Row],[RRID]]/matriceresult_25[[#This Row],[TOTAL]]</f>
        <v>0</v>
      </c>
      <c r="AY132">
        <f>matriceresult_25[[#This Row],[UniProt]]/matriceresult_25[[#This Row],[TOTAL]]</f>
        <v>0</v>
      </c>
      <c r="AZ132" s="8">
        <f>SUM(matriceresult_258[[#This Row],[ArrayExpress]:[UniProt]])</f>
        <v>1</v>
      </c>
    </row>
    <row r="133" spans="1:52" x14ac:dyDescent="0.25">
      <c r="A133" s="4" t="s">
        <v>829</v>
      </c>
      <c r="B133" s="6" t="s">
        <v>12</v>
      </c>
      <c r="D133" s="1" t="s">
        <v>701</v>
      </c>
      <c r="E133">
        <v>0</v>
      </c>
      <c r="F133">
        <v>0</v>
      </c>
      <c r="G133">
        <v>0</v>
      </c>
      <c r="H133">
        <v>0</v>
      </c>
      <c r="I133">
        <v>0</v>
      </c>
      <c r="J133">
        <v>0</v>
      </c>
      <c r="K133">
        <v>0</v>
      </c>
      <c r="L133">
        <v>0</v>
      </c>
      <c r="M133">
        <v>0</v>
      </c>
      <c r="N133">
        <v>0</v>
      </c>
      <c r="O133">
        <v>1</v>
      </c>
      <c r="P133">
        <v>0</v>
      </c>
      <c r="Q133">
        <v>0</v>
      </c>
      <c r="R133">
        <v>0</v>
      </c>
      <c r="S133">
        <v>0</v>
      </c>
      <c r="T133">
        <v>0</v>
      </c>
      <c r="U133">
        <v>0</v>
      </c>
      <c r="V133">
        <v>0</v>
      </c>
      <c r="W133">
        <v>0</v>
      </c>
      <c r="X133">
        <v>0</v>
      </c>
      <c r="Y133">
        <v>0</v>
      </c>
      <c r="Z133">
        <v>0</v>
      </c>
      <c r="AA133" s="8">
        <f>SUM(matriceresult_25[[#This Row],[ArrayExpress]:[UniProt]])</f>
        <v>1</v>
      </c>
      <c r="AC133" s="1" t="s">
        <v>701</v>
      </c>
      <c r="AD133">
        <f>matriceresult_25[[#This Row],[ArrayExpress]]/matriceresult_25[[#This Row],[TOTAL]]</f>
        <v>0</v>
      </c>
      <c r="AE133">
        <f>matriceresult_25[[#This Row],[BioProject]]/matriceresult_25[[#This Row],[TOTAL]]</f>
        <v>0</v>
      </c>
      <c r="AF133">
        <f>matriceresult_25[[#This Row],[dbGaP]]/matriceresult_25[[#This Row],[TOTAL]]</f>
        <v>0</v>
      </c>
      <c r="AG133">
        <f>matriceresult_25[[#This Row],[DOI]]/matriceresult_25[[#This Row],[TOTAL]]</f>
        <v>0</v>
      </c>
      <c r="AH133">
        <f>matriceresult_25[[#This Row],[EMDB]]/matriceresult_25[[#This Row],[TOTAL]]</f>
        <v>0</v>
      </c>
      <c r="AI133">
        <f>matriceresult_25[[#This Row],[ENA]]/matriceresult_25[[#This Row],[TOTAL]]</f>
        <v>0</v>
      </c>
      <c r="AJ133">
        <f>matriceresult_25[[#This Row],[Ensembl]]/matriceresult_25[[#This Row],[TOTAL]]</f>
        <v>0</v>
      </c>
      <c r="AK133">
        <f>matriceresult_25[[#This Row],[EUDRACT]]/matriceresult_25[[#This Row],[TOTAL]]</f>
        <v>0</v>
      </c>
      <c r="AL133">
        <f>matriceresult_25[[#This Row],[GCA]]/matriceresult_25[[#This Row],[TOTAL]]</f>
        <v>0</v>
      </c>
      <c r="AM133">
        <f>matriceresult_25[[#This Row],[Gene Ontology (GO)]]/matriceresult_25[[#This Row],[TOTAL]]</f>
        <v>0</v>
      </c>
      <c r="AN133">
        <f>matriceresult_25[[#This Row],[GEO]]/matriceresult_25[[#This Row],[TOTAL]]</f>
        <v>1</v>
      </c>
      <c r="AO133">
        <f>matriceresult_25[[#This Row],[HPA]]/matriceresult_25[[#This Row],[TOTAL]]</f>
        <v>0</v>
      </c>
      <c r="AP133">
        <f>matriceresult_25[[#This Row],[IGSR/1000 Genomes]]/matriceresult_25[[#This Row],[TOTAL]]</f>
        <v>0</v>
      </c>
      <c r="AQ133">
        <f>matriceresult_25[[#This Row],[InterPro]]/matriceresult_25[[#This Row],[TOTAL]]</f>
        <v>0</v>
      </c>
      <c r="AR133">
        <f>matriceresult_25[[#This Row],[OMIM]]/matriceresult_25[[#This Row],[TOTAL]]</f>
        <v>0</v>
      </c>
      <c r="AS133">
        <f>matriceresult_25[[#This Row],[PDBe]]/matriceresult_25[[#This Row],[TOTAL]]</f>
        <v>0</v>
      </c>
      <c r="AT133">
        <f>matriceresult_25[[#This Row],[Pfam]]/matriceresult_25[[#This Row],[TOTAL]]</f>
        <v>0</v>
      </c>
      <c r="AU133">
        <f>matriceresult_25[[#This Row],[PRIDE]]/matriceresult_25[[#This Row],[TOTAL]]</f>
        <v>0</v>
      </c>
      <c r="AV133">
        <f>matriceresult_25[[#This Row],[RefSeq]]/matriceresult_25[[#This Row],[TOTAL]]</f>
        <v>0</v>
      </c>
      <c r="AW133">
        <f>matriceresult_25[[#This Row],[RefSNP]]/matriceresult_25[[#This Row],[TOTAL]]</f>
        <v>0</v>
      </c>
      <c r="AX133">
        <f>matriceresult_25[[#This Row],[RRID]]/matriceresult_25[[#This Row],[TOTAL]]</f>
        <v>0</v>
      </c>
      <c r="AY133">
        <f>matriceresult_25[[#This Row],[UniProt]]/matriceresult_25[[#This Row],[TOTAL]]</f>
        <v>0</v>
      </c>
      <c r="AZ133" s="8">
        <f>SUM(matriceresult_258[[#This Row],[ArrayExpress]:[UniProt]])</f>
        <v>1</v>
      </c>
    </row>
    <row r="134" spans="1:52" x14ac:dyDescent="0.25">
      <c r="A134" s="3" t="s">
        <v>829</v>
      </c>
      <c r="B134" s="13" t="s">
        <v>12</v>
      </c>
      <c r="D134" s="1" t="s">
        <v>2541</v>
      </c>
      <c r="E134">
        <v>0</v>
      </c>
      <c r="F134">
        <v>0</v>
      </c>
      <c r="G134">
        <v>0</v>
      </c>
      <c r="H134">
        <v>0</v>
      </c>
      <c r="I134">
        <v>0</v>
      </c>
      <c r="J134">
        <v>5</v>
      </c>
      <c r="K134">
        <v>0</v>
      </c>
      <c r="L134">
        <v>0</v>
      </c>
      <c r="M134">
        <v>0</v>
      </c>
      <c r="N134">
        <v>0</v>
      </c>
      <c r="O134">
        <v>0</v>
      </c>
      <c r="P134">
        <v>0</v>
      </c>
      <c r="Q134">
        <v>0</v>
      </c>
      <c r="R134">
        <v>0</v>
      </c>
      <c r="S134">
        <v>0</v>
      </c>
      <c r="T134">
        <v>1</v>
      </c>
      <c r="U134">
        <v>0</v>
      </c>
      <c r="V134">
        <v>0</v>
      </c>
      <c r="W134">
        <v>0</v>
      </c>
      <c r="X134">
        <v>0</v>
      </c>
      <c r="Y134">
        <v>0</v>
      </c>
      <c r="Z134">
        <v>0</v>
      </c>
      <c r="AA134" s="8">
        <f>SUM(matriceresult_25[[#This Row],[ArrayExpress]:[UniProt]])</f>
        <v>6</v>
      </c>
      <c r="AC134" s="1" t="s">
        <v>2541</v>
      </c>
      <c r="AD134">
        <f>matriceresult_25[[#This Row],[ArrayExpress]]/matriceresult_25[[#This Row],[TOTAL]]</f>
        <v>0</v>
      </c>
      <c r="AE134">
        <f>matriceresult_25[[#This Row],[BioProject]]/matriceresult_25[[#This Row],[TOTAL]]</f>
        <v>0</v>
      </c>
      <c r="AF134">
        <f>matriceresult_25[[#This Row],[dbGaP]]/matriceresult_25[[#This Row],[TOTAL]]</f>
        <v>0</v>
      </c>
      <c r="AG134">
        <f>matriceresult_25[[#This Row],[DOI]]/matriceresult_25[[#This Row],[TOTAL]]</f>
        <v>0</v>
      </c>
      <c r="AH134">
        <f>matriceresult_25[[#This Row],[EMDB]]/matriceresult_25[[#This Row],[TOTAL]]</f>
        <v>0</v>
      </c>
      <c r="AI134">
        <f>matriceresult_25[[#This Row],[ENA]]/matriceresult_25[[#This Row],[TOTAL]]</f>
        <v>0.83333333333333337</v>
      </c>
      <c r="AJ134">
        <f>matriceresult_25[[#This Row],[Ensembl]]/matriceresult_25[[#This Row],[TOTAL]]</f>
        <v>0</v>
      </c>
      <c r="AK134">
        <f>matriceresult_25[[#This Row],[EUDRACT]]/matriceresult_25[[#This Row],[TOTAL]]</f>
        <v>0</v>
      </c>
      <c r="AL134">
        <f>matriceresult_25[[#This Row],[GCA]]/matriceresult_25[[#This Row],[TOTAL]]</f>
        <v>0</v>
      </c>
      <c r="AM134">
        <f>matriceresult_25[[#This Row],[Gene Ontology (GO)]]/matriceresult_25[[#This Row],[TOTAL]]</f>
        <v>0</v>
      </c>
      <c r="AN134">
        <f>matriceresult_25[[#This Row],[GEO]]/matriceresult_25[[#This Row],[TOTAL]]</f>
        <v>0</v>
      </c>
      <c r="AO134">
        <f>matriceresult_25[[#This Row],[HPA]]/matriceresult_25[[#This Row],[TOTAL]]</f>
        <v>0</v>
      </c>
      <c r="AP134">
        <f>matriceresult_25[[#This Row],[IGSR/1000 Genomes]]/matriceresult_25[[#This Row],[TOTAL]]</f>
        <v>0</v>
      </c>
      <c r="AQ134">
        <f>matriceresult_25[[#This Row],[InterPro]]/matriceresult_25[[#This Row],[TOTAL]]</f>
        <v>0</v>
      </c>
      <c r="AR134">
        <f>matriceresult_25[[#This Row],[OMIM]]/matriceresult_25[[#This Row],[TOTAL]]</f>
        <v>0</v>
      </c>
      <c r="AS134">
        <f>matriceresult_25[[#This Row],[PDBe]]/matriceresult_25[[#This Row],[TOTAL]]</f>
        <v>0.16666666666666666</v>
      </c>
      <c r="AT134">
        <f>matriceresult_25[[#This Row],[Pfam]]/matriceresult_25[[#This Row],[TOTAL]]</f>
        <v>0</v>
      </c>
      <c r="AU134">
        <f>matriceresult_25[[#This Row],[PRIDE]]/matriceresult_25[[#This Row],[TOTAL]]</f>
        <v>0</v>
      </c>
      <c r="AV134">
        <f>matriceresult_25[[#This Row],[RefSeq]]/matriceresult_25[[#This Row],[TOTAL]]</f>
        <v>0</v>
      </c>
      <c r="AW134">
        <f>matriceresult_25[[#This Row],[RefSNP]]/matriceresult_25[[#This Row],[TOTAL]]</f>
        <v>0</v>
      </c>
      <c r="AX134">
        <f>matriceresult_25[[#This Row],[RRID]]/matriceresult_25[[#This Row],[TOTAL]]</f>
        <v>0</v>
      </c>
      <c r="AY134">
        <f>matriceresult_25[[#This Row],[UniProt]]/matriceresult_25[[#This Row],[TOTAL]]</f>
        <v>0</v>
      </c>
      <c r="AZ134" s="8">
        <f>SUM(matriceresult_258[[#This Row],[ArrayExpress]:[UniProt]])</f>
        <v>1</v>
      </c>
    </row>
    <row r="135" spans="1:52" x14ac:dyDescent="0.25">
      <c r="A135" s="4" t="s">
        <v>829</v>
      </c>
      <c r="B135" s="6" t="s">
        <v>12</v>
      </c>
      <c r="D135" s="1" t="s">
        <v>2562</v>
      </c>
      <c r="E135">
        <v>0</v>
      </c>
      <c r="F135">
        <v>0</v>
      </c>
      <c r="G135">
        <v>0</v>
      </c>
      <c r="H135">
        <v>0</v>
      </c>
      <c r="I135">
        <v>0</v>
      </c>
      <c r="J135">
        <v>2</v>
      </c>
      <c r="K135">
        <v>0</v>
      </c>
      <c r="L135">
        <v>0</v>
      </c>
      <c r="M135">
        <v>0</v>
      </c>
      <c r="N135">
        <v>0</v>
      </c>
      <c r="O135">
        <v>0</v>
      </c>
      <c r="P135">
        <v>0</v>
      </c>
      <c r="Q135">
        <v>0</v>
      </c>
      <c r="R135">
        <v>0</v>
      </c>
      <c r="S135">
        <v>0</v>
      </c>
      <c r="T135">
        <v>0</v>
      </c>
      <c r="U135">
        <v>0</v>
      </c>
      <c r="V135">
        <v>0</v>
      </c>
      <c r="W135">
        <v>0</v>
      </c>
      <c r="X135">
        <v>0</v>
      </c>
      <c r="Y135">
        <v>0</v>
      </c>
      <c r="Z135">
        <v>0</v>
      </c>
      <c r="AA135" s="8">
        <f>SUM(matriceresult_25[[#This Row],[ArrayExpress]:[UniProt]])</f>
        <v>2</v>
      </c>
      <c r="AC135" s="1" t="s">
        <v>2562</v>
      </c>
      <c r="AD135">
        <f>matriceresult_25[[#This Row],[ArrayExpress]]/matriceresult_25[[#This Row],[TOTAL]]</f>
        <v>0</v>
      </c>
      <c r="AE135">
        <f>matriceresult_25[[#This Row],[BioProject]]/matriceresult_25[[#This Row],[TOTAL]]</f>
        <v>0</v>
      </c>
      <c r="AF135">
        <f>matriceresult_25[[#This Row],[dbGaP]]/matriceresult_25[[#This Row],[TOTAL]]</f>
        <v>0</v>
      </c>
      <c r="AG135">
        <f>matriceresult_25[[#This Row],[DOI]]/matriceresult_25[[#This Row],[TOTAL]]</f>
        <v>0</v>
      </c>
      <c r="AH135">
        <f>matriceresult_25[[#This Row],[EMDB]]/matriceresult_25[[#This Row],[TOTAL]]</f>
        <v>0</v>
      </c>
      <c r="AI135">
        <f>matriceresult_25[[#This Row],[ENA]]/matriceresult_25[[#This Row],[TOTAL]]</f>
        <v>1</v>
      </c>
      <c r="AJ135">
        <f>matriceresult_25[[#This Row],[Ensembl]]/matriceresult_25[[#This Row],[TOTAL]]</f>
        <v>0</v>
      </c>
      <c r="AK135">
        <f>matriceresult_25[[#This Row],[EUDRACT]]/matriceresult_25[[#This Row],[TOTAL]]</f>
        <v>0</v>
      </c>
      <c r="AL135">
        <f>matriceresult_25[[#This Row],[GCA]]/matriceresult_25[[#This Row],[TOTAL]]</f>
        <v>0</v>
      </c>
      <c r="AM135">
        <f>matriceresult_25[[#This Row],[Gene Ontology (GO)]]/matriceresult_25[[#This Row],[TOTAL]]</f>
        <v>0</v>
      </c>
      <c r="AN135">
        <f>matriceresult_25[[#This Row],[GEO]]/matriceresult_25[[#This Row],[TOTAL]]</f>
        <v>0</v>
      </c>
      <c r="AO135">
        <f>matriceresult_25[[#This Row],[HPA]]/matriceresult_25[[#This Row],[TOTAL]]</f>
        <v>0</v>
      </c>
      <c r="AP135">
        <f>matriceresult_25[[#This Row],[IGSR/1000 Genomes]]/matriceresult_25[[#This Row],[TOTAL]]</f>
        <v>0</v>
      </c>
      <c r="AQ135">
        <f>matriceresult_25[[#This Row],[InterPro]]/matriceresult_25[[#This Row],[TOTAL]]</f>
        <v>0</v>
      </c>
      <c r="AR135">
        <f>matriceresult_25[[#This Row],[OMIM]]/matriceresult_25[[#This Row],[TOTAL]]</f>
        <v>0</v>
      </c>
      <c r="AS135">
        <f>matriceresult_25[[#This Row],[PDBe]]/matriceresult_25[[#This Row],[TOTAL]]</f>
        <v>0</v>
      </c>
      <c r="AT135">
        <f>matriceresult_25[[#This Row],[Pfam]]/matriceresult_25[[#This Row],[TOTAL]]</f>
        <v>0</v>
      </c>
      <c r="AU135">
        <f>matriceresult_25[[#This Row],[PRIDE]]/matriceresult_25[[#This Row],[TOTAL]]</f>
        <v>0</v>
      </c>
      <c r="AV135">
        <f>matriceresult_25[[#This Row],[RefSeq]]/matriceresult_25[[#This Row],[TOTAL]]</f>
        <v>0</v>
      </c>
      <c r="AW135">
        <f>matriceresult_25[[#This Row],[RefSNP]]/matriceresult_25[[#This Row],[TOTAL]]</f>
        <v>0</v>
      </c>
      <c r="AX135">
        <f>matriceresult_25[[#This Row],[RRID]]/matriceresult_25[[#This Row],[TOTAL]]</f>
        <v>0</v>
      </c>
      <c r="AY135">
        <f>matriceresult_25[[#This Row],[UniProt]]/matriceresult_25[[#This Row],[TOTAL]]</f>
        <v>0</v>
      </c>
      <c r="AZ135" s="8">
        <f>SUM(matriceresult_258[[#This Row],[ArrayExpress]:[UniProt]])</f>
        <v>1</v>
      </c>
    </row>
    <row r="136" spans="1:52" x14ac:dyDescent="0.25">
      <c r="A136" s="3" t="s">
        <v>569</v>
      </c>
      <c r="B136" s="13" t="s">
        <v>12</v>
      </c>
      <c r="D136" s="1" t="s">
        <v>705</v>
      </c>
      <c r="E136">
        <v>0</v>
      </c>
      <c r="F136">
        <v>0</v>
      </c>
      <c r="G136">
        <v>0</v>
      </c>
      <c r="H136">
        <v>0</v>
      </c>
      <c r="I136">
        <v>0</v>
      </c>
      <c r="J136">
        <v>3</v>
      </c>
      <c r="K136">
        <v>0</v>
      </c>
      <c r="L136">
        <v>0</v>
      </c>
      <c r="M136">
        <v>0</v>
      </c>
      <c r="N136">
        <v>0</v>
      </c>
      <c r="O136">
        <v>0</v>
      </c>
      <c r="P136">
        <v>0</v>
      </c>
      <c r="Q136">
        <v>0</v>
      </c>
      <c r="R136">
        <v>0</v>
      </c>
      <c r="S136">
        <v>0</v>
      </c>
      <c r="T136">
        <v>0</v>
      </c>
      <c r="U136">
        <v>0</v>
      </c>
      <c r="V136">
        <v>0</v>
      </c>
      <c r="W136">
        <v>0</v>
      </c>
      <c r="X136">
        <v>0</v>
      </c>
      <c r="Y136">
        <v>0</v>
      </c>
      <c r="Z136">
        <v>0</v>
      </c>
      <c r="AA136" s="8">
        <f>SUM(matriceresult_25[[#This Row],[ArrayExpress]:[UniProt]])</f>
        <v>3</v>
      </c>
      <c r="AC136" s="1" t="s">
        <v>705</v>
      </c>
      <c r="AD136">
        <f>matriceresult_25[[#This Row],[ArrayExpress]]/matriceresult_25[[#This Row],[TOTAL]]</f>
        <v>0</v>
      </c>
      <c r="AE136">
        <f>matriceresult_25[[#This Row],[BioProject]]/matriceresult_25[[#This Row],[TOTAL]]</f>
        <v>0</v>
      </c>
      <c r="AF136">
        <f>matriceresult_25[[#This Row],[dbGaP]]/matriceresult_25[[#This Row],[TOTAL]]</f>
        <v>0</v>
      </c>
      <c r="AG136">
        <f>matriceresult_25[[#This Row],[DOI]]/matriceresult_25[[#This Row],[TOTAL]]</f>
        <v>0</v>
      </c>
      <c r="AH136">
        <f>matriceresult_25[[#This Row],[EMDB]]/matriceresult_25[[#This Row],[TOTAL]]</f>
        <v>0</v>
      </c>
      <c r="AI136">
        <f>matriceresult_25[[#This Row],[ENA]]/matriceresult_25[[#This Row],[TOTAL]]</f>
        <v>1</v>
      </c>
      <c r="AJ136">
        <f>matriceresult_25[[#This Row],[Ensembl]]/matriceresult_25[[#This Row],[TOTAL]]</f>
        <v>0</v>
      </c>
      <c r="AK136">
        <f>matriceresult_25[[#This Row],[EUDRACT]]/matriceresult_25[[#This Row],[TOTAL]]</f>
        <v>0</v>
      </c>
      <c r="AL136">
        <f>matriceresult_25[[#This Row],[GCA]]/matriceresult_25[[#This Row],[TOTAL]]</f>
        <v>0</v>
      </c>
      <c r="AM136">
        <f>matriceresult_25[[#This Row],[Gene Ontology (GO)]]/matriceresult_25[[#This Row],[TOTAL]]</f>
        <v>0</v>
      </c>
      <c r="AN136">
        <f>matriceresult_25[[#This Row],[GEO]]/matriceresult_25[[#This Row],[TOTAL]]</f>
        <v>0</v>
      </c>
      <c r="AO136">
        <f>matriceresult_25[[#This Row],[HPA]]/matriceresult_25[[#This Row],[TOTAL]]</f>
        <v>0</v>
      </c>
      <c r="AP136">
        <f>matriceresult_25[[#This Row],[IGSR/1000 Genomes]]/matriceresult_25[[#This Row],[TOTAL]]</f>
        <v>0</v>
      </c>
      <c r="AQ136">
        <f>matriceresult_25[[#This Row],[InterPro]]/matriceresult_25[[#This Row],[TOTAL]]</f>
        <v>0</v>
      </c>
      <c r="AR136">
        <f>matriceresult_25[[#This Row],[OMIM]]/matriceresult_25[[#This Row],[TOTAL]]</f>
        <v>0</v>
      </c>
      <c r="AS136">
        <f>matriceresult_25[[#This Row],[PDBe]]/matriceresult_25[[#This Row],[TOTAL]]</f>
        <v>0</v>
      </c>
      <c r="AT136">
        <f>matriceresult_25[[#This Row],[Pfam]]/matriceresult_25[[#This Row],[TOTAL]]</f>
        <v>0</v>
      </c>
      <c r="AU136">
        <f>matriceresult_25[[#This Row],[PRIDE]]/matriceresult_25[[#This Row],[TOTAL]]</f>
        <v>0</v>
      </c>
      <c r="AV136">
        <f>matriceresult_25[[#This Row],[RefSeq]]/matriceresult_25[[#This Row],[TOTAL]]</f>
        <v>0</v>
      </c>
      <c r="AW136">
        <f>matriceresult_25[[#This Row],[RefSNP]]/matriceresult_25[[#This Row],[TOTAL]]</f>
        <v>0</v>
      </c>
      <c r="AX136">
        <f>matriceresult_25[[#This Row],[RRID]]/matriceresult_25[[#This Row],[TOTAL]]</f>
        <v>0</v>
      </c>
      <c r="AY136">
        <f>matriceresult_25[[#This Row],[UniProt]]/matriceresult_25[[#This Row],[TOTAL]]</f>
        <v>0</v>
      </c>
      <c r="AZ136" s="8">
        <f>SUM(matriceresult_258[[#This Row],[ArrayExpress]:[UniProt]])</f>
        <v>1</v>
      </c>
    </row>
    <row r="137" spans="1:52" x14ac:dyDescent="0.25">
      <c r="A137" s="4" t="s">
        <v>833</v>
      </c>
      <c r="B137" s="6" t="s">
        <v>12</v>
      </c>
      <c r="D137" s="1" t="s">
        <v>195</v>
      </c>
      <c r="E137">
        <v>0</v>
      </c>
      <c r="F137">
        <v>0</v>
      </c>
      <c r="G137">
        <v>0</v>
      </c>
      <c r="H137">
        <v>0</v>
      </c>
      <c r="I137">
        <v>0</v>
      </c>
      <c r="J137">
        <v>0</v>
      </c>
      <c r="K137">
        <v>0</v>
      </c>
      <c r="L137">
        <v>0</v>
      </c>
      <c r="M137">
        <v>0</v>
      </c>
      <c r="N137">
        <v>0</v>
      </c>
      <c r="O137">
        <v>0</v>
      </c>
      <c r="P137">
        <v>0</v>
      </c>
      <c r="Q137">
        <v>0</v>
      </c>
      <c r="R137">
        <v>0</v>
      </c>
      <c r="S137">
        <v>0</v>
      </c>
      <c r="T137">
        <v>0</v>
      </c>
      <c r="U137">
        <v>9</v>
      </c>
      <c r="V137">
        <v>0</v>
      </c>
      <c r="W137">
        <v>0</v>
      </c>
      <c r="X137">
        <v>0</v>
      </c>
      <c r="Y137">
        <v>0</v>
      </c>
      <c r="Z137">
        <v>0</v>
      </c>
      <c r="AA137" s="8">
        <f>SUM(matriceresult_25[[#This Row],[ArrayExpress]:[UniProt]])</f>
        <v>9</v>
      </c>
      <c r="AC137" s="1" t="s">
        <v>195</v>
      </c>
      <c r="AD137">
        <f>matriceresult_25[[#This Row],[ArrayExpress]]/matriceresult_25[[#This Row],[TOTAL]]</f>
        <v>0</v>
      </c>
      <c r="AE137">
        <f>matriceresult_25[[#This Row],[BioProject]]/matriceresult_25[[#This Row],[TOTAL]]</f>
        <v>0</v>
      </c>
      <c r="AF137">
        <f>matriceresult_25[[#This Row],[dbGaP]]/matriceresult_25[[#This Row],[TOTAL]]</f>
        <v>0</v>
      </c>
      <c r="AG137">
        <f>matriceresult_25[[#This Row],[DOI]]/matriceresult_25[[#This Row],[TOTAL]]</f>
        <v>0</v>
      </c>
      <c r="AH137">
        <f>matriceresult_25[[#This Row],[EMDB]]/matriceresult_25[[#This Row],[TOTAL]]</f>
        <v>0</v>
      </c>
      <c r="AI137">
        <f>matriceresult_25[[#This Row],[ENA]]/matriceresult_25[[#This Row],[TOTAL]]</f>
        <v>0</v>
      </c>
      <c r="AJ137">
        <f>matriceresult_25[[#This Row],[Ensembl]]/matriceresult_25[[#This Row],[TOTAL]]</f>
        <v>0</v>
      </c>
      <c r="AK137">
        <f>matriceresult_25[[#This Row],[EUDRACT]]/matriceresult_25[[#This Row],[TOTAL]]</f>
        <v>0</v>
      </c>
      <c r="AL137">
        <f>matriceresult_25[[#This Row],[GCA]]/matriceresult_25[[#This Row],[TOTAL]]</f>
        <v>0</v>
      </c>
      <c r="AM137">
        <f>matriceresult_25[[#This Row],[Gene Ontology (GO)]]/matriceresult_25[[#This Row],[TOTAL]]</f>
        <v>0</v>
      </c>
      <c r="AN137">
        <f>matriceresult_25[[#This Row],[GEO]]/matriceresult_25[[#This Row],[TOTAL]]</f>
        <v>0</v>
      </c>
      <c r="AO137">
        <f>matriceresult_25[[#This Row],[HPA]]/matriceresult_25[[#This Row],[TOTAL]]</f>
        <v>0</v>
      </c>
      <c r="AP137">
        <f>matriceresult_25[[#This Row],[IGSR/1000 Genomes]]/matriceresult_25[[#This Row],[TOTAL]]</f>
        <v>0</v>
      </c>
      <c r="AQ137">
        <f>matriceresult_25[[#This Row],[InterPro]]/matriceresult_25[[#This Row],[TOTAL]]</f>
        <v>0</v>
      </c>
      <c r="AR137">
        <f>matriceresult_25[[#This Row],[OMIM]]/matriceresult_25[[#This Row],[TOTAL]]</f>
        <v>0</v>
      </c>
      <c r="AS137">
        <f>matriceresult_25[[#This Row],[PDBe]]/matriceresult_25[[#This Row],[TOTAL]]</f>
        <v>0</v>
      </c>
      <c r="AT137">
        <f>matriceresult_25[[#This Row],[Pfam]]/matriceresult_25[[#This Row],[TOTAL]]</f>
        <v>1</v>
      </c>
      <c r="AU137">
        <f>matriceresult_25[[#This Row],[PRIDE]]/matriceresult_25[[#This Row],[TOTAL]]</f>
        <v>0</v>
      </c>
      <c r="AV137">
        <f>matriceresult_25[[#This Row],[RefSeq]]/matriceresult_25[[#This Row],[TOTAL]]</f>
        <v>0</v>
      </c>
      <c r="AW137">
        <f>matriceresult_25[[#This Row],[RefSNP]]/matriceresult_25[[#This Row],[TOTAL]]</f>
        <v>0</v>
      </c>
      <c r="AX137">
        <f>matriceresult_25[[#This Row],[RRID]]/matriceresult_25[[#This Row],[TOTAL]]</f>
        <v>0</v>
      </c>
      <c r="AY137">
        <f>matriceresult_25[[#This Row],[UniProt]]/matriceresult_25[[#This Row],[TOTAL]]</f>
        <v>0</v>
      </c>
      <c r="AZ137" s="8">
        <f>SUM(matriceresult_258[[#This Row],[ArrayExpress]:[UniProt]])</f>
        <v>1</v>
      </c>
    </row>
    <row r="138" spans="1:52" x14ac:dyDescent="0.25">
      <c r="A138" s="3" t="s">
        <v>833</v>
      </c>
      <c r="B138" s="13" t="s">
        <v>12</v>
      </c>
      <c r="D138" s="1" t="s">
        <v>1712</v>
      </c>
      <c r="E138">
        <v>0</v>
      </c>
      <c r="F138">
        <v>0</v>
      </c>
      <c r="G138">
        <v>0</v>
      </c>
      <c r="H138">
        <v>0</v>
      </c>
      <c r="I138">
        <v>0</v>
      </c>
      <c r="J138">
        <v>0</v>
      </c>
      <c r="K138">
        <v>0</v>
      </c>
      <c r="L138">
        <v>0</v>
      </c>
      <c r="M138">
        <v>0</v>
      </c>
      <c r="N138">
        <v>0</v>
      </c>
      <c r="O138">
        <v>0</v>
      </c>
      <c r="P138">
        <v>0</v>
      </c>
      <c r="Q138">
        <v>0</v>
      </c>
      <c r="R138">
        <v>0</v>
      </c>
      <c r="S138">
        <v>0</v>
      </c>
      <c r="T138">
        <v>1</v>
      </c>
      <c r="U138">
        <v>0</v>
      </c>
      <c r="V138">
        <v>0</v>
      </c>
      <c r="W138">
        <v>0</v>
      </c>
      <c r="X138">
        <v>0</v>
      </c>
      <c r="Y138">
        <v>0</v>
      </c>
      <c r="Z138">
        <v>0</v>
      </c>
      <c r="AA138" s="8">
        <f>SUM(matriceresult_25[[#This Row],[ArrayExpress]:[UniProt]])</f>
        <v>1</v>
      </c>
      <c r="AC138" s="1" t="s">
        <v>1712</v>
      </c>
      <c r="AD138">
        <f>matriceresult_25[[#This Row],[ArrayExpress]]/matriceresult_25[[#This Row],[TOTAL]]</f>
        <v>0</v>
      </c>
      <c r="AE138">
        <f>matriceresult_25[[#This Row],[BioProject]]/matriceresult_25[[#This Row],[TOTAL]]</f>
        <v>0</v>
      </c>
      <c r="AF138">
        <f>matriceresult_25[[#This Row],[dbGaP]]/matriceresult_25[[#This Row],[TOTAL]]</f>
        <v>0</v>
      </c>
      <c r="AG138">
        <f>matriceresult_25[[#This Row],[DOI]]/matriceresult_25[[#This Row],[TOTAL]]</f>
        <v>0</v>
      </c>
      <c r="AH138">
        <f>matriceresult_25[[#This Row],[EMDB]]/matriceresult_25[[#This Row],[TOTAL]]</f>
        <v>0</v>
      </c>
      <c r="AI138">
        <f>matriceresult_25[[#This Row],[ENA]]/matriceresult_25[[#This Row],[TOTAL]]</f>
        <v>0</v>
      </c>
      <c r="AJ138">
        <f>matriceresult_25[[#This Row],[Ensembl]]/matriceresult_25[[#This Row],[TOTAL]]</f>
        <v>0</v>
      </c>
      <c r="AK138">
        <f>matriceresult_25[[#This Row],[EUDRACT]]/matriceresult_25[[#This Row],[TOTAL]]</f>
        <v>0</v>
      </c>
      <c r="AL138">
        <f>matriceresult_25[[#This Row],[GCA]]/matriceresult_25[[#This Row],[TOTAL]]</f>
        <v>0</v>
      </c>
      <c r="AM138">
        <f>matriceresult_25[[#This Row],[Gene Ontology (GO)]]/matriceresult_25[[#This Row],[TOTAL]]</f>
        <v>0</v>
      </c>
      <c r="AN138">
        <f>matriceresult_25[[#This Row],[GEO]]/matriceresult_25[[#This Row],[TOTAL]]</f>
        <v>0</v>
      </c>
      <c r="AO138">
        <f>matriceresult_25[[#This Row],[HPA]]/matriceresult_25[[#This Row],[TOTAL]]</f>
        <v>0</v>
      </c>
      <c r="AP138">
        <f>matriceresult_25[[#This Row],[IGSR/1000 Genomes]]/matriceresult_25[[#This Row],[TOTAL]]</f>
        <v>0</v>
      </c>
      <c r="AQ138">
        <f>matriceresult_25[[#This Row],[InterPro]]/matriceresult_25[[#This Row],[TOTAL]]</f>
        <v>0</v>
      </c>
      <c r="AR138">
        <f>matriceresult_25[[#This Row],[OMIM]]/matriceresult_25[[#This Row],[TOTAL]]</f>
        <v>0</v>
      </c>
      <c r="AS138">
        <f>matriceresult_25[[#This Row],[PDBe]]/matriceresult_25[[#This Row],[TOTAL]]</f>
        <v>1</v>
      </c>
      <c r="AT138">
        <f>matriceresult_25[[#This Row],[Pfam]]/matriceresult_25[[#This Row],[TOTAL]]</f>
        <v>0</v>
      </c>
      <c r="AU138">
        <f>matriceresult_25[[#This Row],[PRIDE]]/matriceresult_25[[#This Row],[TOTAL]]</f>
        <v>0</v>
      </c>
      <c r="AV138">
        <f>matriceresult_25[[#This Row],[RefSeq]]/matriceresult_25[[#This Row],[TOTAL]]</f>
        <v>0</v>
      </c>
      <c r="AW138">
        <f>matriceresult_25[[#This Row],[RefSNP]]/matriceresult_25[[#This Row],[TOTAL]]</f>
        <v>0</v>
      </c>
      <c r="AX138">
        <f>matriceresult_25[[#This Row],[RRID]]/matriceresult_25[[#This Row],[TOTAL]]</f>
        <v>0</v>
      </c>
      <c r="AY138">
        <f>matriceresult_25[[#This Row],[UniProt]]/matriceresult_25[[#This Row],[TOTAL]]</f>
        <v>0</v>
      </c>
      <c r="AZ138" s="8">
        <f>SUM(matriceresult_258[[#This Row],[ArrayExpress]:[UniProt]])</f>
        <v>1</v>
      </c>
    </row>
    <row r="139" spans="1:52" x14ac:dyDescent="0.25">
      <c r="A139" s="4" t="s">
        <v>833</v>
      </c>
      <c r="B139" s="6" t="s">
        <v>12</v>
      </c>
      <c r="D139" s="1" t="s">
        <v>2569</v>
      </c>
      <c r="E139">
        <v>0</v>
      </c>
      <c r="F139">
        <v>0</v>
      </c>
      <c r="G139">
        <v>0</v>
      </c>
      <c r="H139">
        <v>0</v>
      </c>
      <c r="I139">
        <v>0</v>
      </c>
      <c r="J139">
        <v>0</v>
      </c>
      <c r="K139">
        <v>0</v>
      </c>
      <c r="L139">
        <v>0</v>
      </c>
      <c r="M139">
        <v>0</v>
      </c>
      <c r="N139">
        <v>0</v>
      </c>
      <c r="O139">
        <v>0</v>
      </c>
      <c r="P139">
        <v>0</v>
      </c>
      <c r="Q139">
        <v>0</v>
      </c>
      <c r="R139">
        <v>0</v>
      </c>
      <c r="S139">
        <v>0</v>
      </c>
      <c r="T139">
        <v>6</v>
      </c>
      <c r="U139">
        <v>0</v>
      </c>
      <c r="V139">
        <v>0</v>
      </c>
      <c r="W139">
        <v>0</v>
      </c>
      <c r="X139">
        <v>0</v>
      </c>
      <c r="Y139">
        <v>0</v>
      </c>
      <c r="Z139">
        <v>0</v>
      </c>
      <c r="AA139" s="8">
        <f>SUM(matriceresult_25[[#This Row],[ArrayExpress]:[UniProt]])</f>
        <v>6</v>
      </c>
      <c r="AC139" s="1" t="s">
        <v>2569</v>
      </c>
      <c r="AD139">
        <f>matriceresult_25[[#This Row],[ArrayExpress]]/matriceresult_25[[#This Row],[TOTAL]]</f>
        <v>0</v>
      </c>
      <c r="AE139">
        <f>matriceresult_25[[#This Row],[BioProject]]/matriceresult_25[[#This Row],[TOTAL]]</f>
        <v>0</v>
      </c>
      <c r="AF139">
        <f>matriceresult_25[[#This Row],[dbGaP]]/matriceresult_25[[#This Row],[TOTAL]]</f>
        <v>0</v>
      </c>
      <c r="AG139">
        <f>matriceresult_25[[#This Row],[DOI]]/matriceresult_25[[#This Row],[TOTAL]]</f>
        <v>0</v>
      </c>
      <c r="AH139">
        <f>matriceresult_25[[#This Row],[EMDB]]/matriceresult_25[[#This Row],[TOTAL]]</f>
        <v>0</v>
      </c>
      <c r="AI139">
        <f>matriceresult_25[[#This Row],[ENA]]/matriceresult_25[[#This Row],[TOTAL]]</f>
        <v>0</v>
      </c>
      <c r="AJ139">
        <f>matriceresult_25[[#This Row],[Ensembl]]/matriceresult_25[[#This Row],[TOTAL]]</f>
        <v>0</v>
      </c>
      <c r="AK139">
        <f>matriceresult_25[[#This Row],[EUDRACT]]/matriceresult_25[[#This Row],[TOTAL]]</f>
        <v>0</v>
      </c>
      <c r="AL139">
        <f>matriceresult_25[[#This Row],[GCA]]/matriceresult_25[[#This Row],[TOTAL]]</f>
        <v>0</v>
      </c>
      <c r="AM139">
        <f>matriceresult_25[[#This Row],[Gene Ontology (GO)]]/matriceresult_25[[#This Row],[TOTAL]]</f>
        <v>0</v>
      </c>
      <c r="AN139">
        <f>matriceresult_25[[#This Row],[GEO]]/matriceresult_25[[#This Row],[TOTAL]]</f>
        <v>0</v>
      </c>
      <c r="AO139">
        <f>matriceresult_25[[#This Row],[HPA]]/matriceresult_25[[#This Row],[TOTAL]]</f>
        <v>0</v>
      </c>
      <c r="AP139">
        <f>matriceresult_25[[#This Row],[IGSR/1000 Genomes]]/matriceresult_25[[#This Row],[TOTAL]]</f>
        <v>0</v>
      </c>
      <c r="AQ139">
        <f>matriceresult_25[[#This Row],[InterPro]]/matriceresult_25[[#This Row],[TOTAL]]</f>
        <v>0</v>
      </c>
      <c r="AR139">
        <f>matriceresult_25[[#This Row],[OMIM]]/matriceresult_25[[#This Row],[TOTAL]]</f>
        <v>0</v>
      </c>
      <c r="AS139">
        <f>matriceresult_25[[#This Row],[PDBe]]/matriceresult_25[[#This Row],[TOTAL]]</f>
        <v>1</v>
      </c>
      <c r="AT139">
        <f>matriceresult_25[[#This Row],[Pfam]]/matriceresult_25[[#This Row],[TOTAL]]</f>
        <v>0</v>
      </c>
      <c r="AU139">
        <f>matriceresult_25[[#This Row],[PRIDE]]/matriceresult_25[[#This Row],[TOTAL]]</f>
        <v>0</v>
      </c>
      <c r="AV139">
        <f>matriceresult_25[[#This Row],[RefSeq]]/matriceresult_25[[#This Row],[TOTAL]]</f>
        <v>0</v>
      </c>
      <c r="AW139">
        <f>matriceresult_25[[#This Row],[RefSNP]]/matriceresult_25[[#This Row],[TOTAL]]</f>
        <v>0</v>
      </c>
      <c r="AX139">
        <f>matriceresult_25[[#This Row],[RRID]]/matriceresult_25[[#This Row],[TOTAL]]</f>
        <v>0</v>
      </c>
      <c r="AY139">
        <f>matriceresult_25[[#This Row],[UniProt]]/matriceresult_25[[#This Row],[TOTAL]]</f>
        <v>0</v>
      </c>
      <c r="AZ139" s="8">
        <f>SUM(matriceresult_258[[#This Row],[ArrayExpress]:[UniProt]])</f>
        <v>1</v>
      </c>
    </row>
    <row r="140" spans="1:52" x14ac:dyDescent="0.25">
      <c r="A140" s="3" t="s">
        <v>382</v>
      </c>
      <c r="B140" s="13" t="s">
        <v>111</v>
      </c>
      <c r="D140" s="1" t="s">
        <v>201</v>
      </c>
      <c r="E140">
        <v>0</v>
      </c>
      <c r="F140">
        <v>0</v>
      </c>
      <c r="G140">
        <v>0</v>
      </c>
      <c r="H140">
        <v>0</v>
      </c>
      <c r="I140">
        <v>0</v>
      </c>
      <c r="J140">
        <v>0</v>
      </c>
      <c r="K140">
        <v>0</v>
      </c>
      <c r="L140">
        <v>0</v>
      </c>
      <c r="M140">
        <v>0</v>
      </c>
      <c r="N140">
        <v>0</v>
      </c>
      <c r="O140">
        <v>0</v>
      </c>
      <c r="P140">
        <v>0</v>
      </c>
      <c r="Q140">
        <v>0</v>
      </c>
      <c r="R140">
        <v>0</v>
      </c>
      <c r="S140">
        <v>1</v>
      </c>
      <c r="T140">
        <v>0</v>
      </c>
      <c r="U140">
        <v>0</v>
      </c>
      <c r="V140">
        <v>0</v>
      </c>
      <c r="W140">
        <v>0</v>
      </c>
      <c r="X140">
        <v>0</v>
      </c>
      <c r="Y140">
        <v>0</v>
      </c>
      <c r="Z140">
        <v>0</v>
      </c>
      <c r="AA140" s="8">
        <f>SUM(matriceresult_25[[#This Row],[ArrayExpress]:[UniProt]])</f>
        <v>1</v>
      </c>
      <c r="AC140" s="1" t="s">
        <v>201</v>
      </c>
      <c r="AD140">
        <f>matriceresult_25[[#This Row],[ArrayExpress]]/matriceresult_25[[#This Row],[TOTAL]]</f>
        <v>0</v>
      </c>
      <c r="AE140">
        <f>matriceresult_25[[#This Row],[BioProject]]/matriceresult_25[[#This Row],[TOTAL]]</f>
        <v>0</v>
      </c>
      <c r="AF140">
        <f>matriceresult_25[[#This Row],[dbGaP]]/matriceresult_25[[#This Row],[TOTAL]]</f>
        <v>0</v>
      </c>
      <c r="AG140">
        <f>matriceresult_25[[#This Row],[DOI]]/matriceresult_25[[#This Row],[TOTAL]]</f>
        <v>0</v>
      </c>
      <c r="AH140">
        <f>matriceresult_25[[#This Row],[EMDB]]/matriceresult_25[[#This Row],[TOTAL]]</f>
        <v>0</v>
      </c>
      <c r="AI140">
        <f>matriceresult_25[[#This Row],[ENA]]/matriceresult_25[[#This Row],[TOTAL]]</f>
        <v>0</v>
      </c>
      <c r="AJ140">
        <f>matriceresult_25[[#This Row],[Ensembl]]/matriceresult_25[[#This Row],[TOTAL]]</f>
        <v>0</v>
      </c>
      <c r="AK140">
        <f>matriceresult_25[[#This Row],[EUDRACT]]/matriceresult_25[[#This Row],[TOTAL]]</f>
        <v>0</v>
      </c>
      <c r="AL140">
        <f>matriceresult_25[[#This Row],[GCA]]/matriceresult_25[[#This Row],[TOTAL]]</f>
        <v>0</v>
      </c>
      <c r="AM140">
        <f>matriceresult_25[[#This Row],[Gene Ontology (GO)]]/matriceresult_25[[#This Row],[TOTAL]]</f>
        <v>0</v>
      </c>
      <c r="AN140">
        <f>matriceresult_25[[#This Row],[GEO]]/matriceresult_25[[#This Row],[TOTAL]]</f>
        <v>0</v>
      </c>
      <c r="AO140">
        <f>matriceresult_25[[#This Row],[HPA]]/matriceresult_25[[#This Row],[TOTAL]]</f>
        <v>0</v>
      </c>
      <c r="AP140">
        <f>matriceresult_25[[#This Row],[IGSR/1000 Genomes]]/matriceresult_25[[#This Row],[TOTAL]]</f>
        <v>0</v>
      </c>
      <c r="AQ140">
        <f>matriceresult_25[[#This Row],[InterPro]]/matriceresult_25[[#This Row],[TOTAL]]</f>
        <v>0</v>
      </c>
      <c r="AR140">
        <f>matriceresult_25[[#This Row],[OMIM]]/matriceresult_25[[#This Row],[TOTAL]]</f>
        <v>1</v>
      </c>
      <c r="AS140">
        <f>matriceresult_25[[#This Row],[PDBe]]/matriceresult_25[[#This Row],[TOTAL]]</f>
        <v>0</v>
      </c>
      <c r="AT140">
        <f>matriceresult_25[[#This Row],[Pfam]]/matriceresult_25[[#This Row],[TOTAL]]</f>
        <v>0</v>
      </c>
      <c r="AU140">
        <f>matriceresult_25[[#This Row],[PRIDE]]/matriceresult_25[[#This Row],[TOTAL]]</f>
        <v>0</v>
      </c>
      <c r="AV140">
        <f>matriceresult_25[[#This Row],[RefSeq]]/matriceresult_25[[#This Row],[TOTAL]]</f>
        <v>0</v>
      </c>
      <c r="AW140">
        <f>matriceresult_25[[#This Row],[RefSNP]]/matriceresult_25[[#This Row],[TOTAL]]</f>
        <v>0</v>
      </c>
      <c r="AX140">
        <f>matriceresult_25[[#This Row],[RRID]]/matriceresult_25[[#This Row],[TOTAL]]</f>
        <v>0</v>
      </c>
      <c r="AY140">
        <f>matriceresult_25[[#This Row],[UniProt]]/matriceresult_25[[#This Row],[TOTAL]]</f>
        <v>0</v>
      </c>
      <c r="AZ140" s="8">
        <f>SUM(matriceresult_258[[#This Row],[ArrayExpress]:[UniProt]])</f>
        <v>1</v>
      </c>
    </row>
    <row r="141" spans="1:52" x14ac:dyDescent="0.25">
      <c r="A141" s="4" t="s">
        <v>382</v>
      </c>
      <c r="B141" s="6" t="s">
        <v>111</v>
      </c>
      <c r="D141" s="1" t="s">
        <v>711</v>
      </c>
      <c r="E141">
        <v>0</v>
      </c>
      <c r="F141">
        <v>0</v>
      </c>
      <c r="G141">
        <v>0</v>
      </c>
      <c r="H141">
        <v>0</v>
      </c>
      <c r="I141">
        <v>0</v>
      </c>
      <c r="J141">
        <v>1</v>
      </c>
      <c r="K141">
        <v>0</v>
      </c>
      <c r="L141">
        <v>0</v>
      </c>
      <c r="M141">
        <v>0</v>
      </c>
      <c r="N141">
        <v>0</v>
      </c>
      <c r="O141">
        <v>0</v>
      </c>
      <c r="P141">
        <v>0</v>
      </c>
      <c r="Q141">
        <v>0</v>
      </c>
      <c r="R141">
        <v>0</v>
      </c>
      <c r="S141">
        <v>0</v>
      </c>
      <c r="T141">
        <v>0</v>
      </c>
      <c r="U141">
        <v>0</v>
      </c>
      <c r="V141">
        <v>0</v>
      </c>
      <c r="W141">
        <v>0</v>
      </c>
      <c r="X141">
        <v>0</v>
      </c>
      <c r="Y141">
        <v>0</v>
      </c>
      <c r="Z141">
        <v>0</v>
      </c>
      <c r="AA141" s="8">
        <f>SUM(matriceresult_25[[#This Row],[ArrayExpress]:[UniProt]])</f>
        <v>1</v>
      </c>
      <c r="AC141" s="1" t="s">
        <v>711</v>
      </c>
      <c r="AD141">
        <f>matriceresult_25[[#This Row],[ArrayExpress]]/matriceresult_25[[#This Row],[TOTAL]]</f>
        <v>0</v>
      </c>
      <c r="AE141">
        <f>matriceresult_25[[#This Row],[BioProject]]/matriceresult_25[[#This Row],[TOTAL]]</f>
        <v>0</v>
      </c>
      <c r="AF141">
        <f>matriceresult_25[[#This Row],[dbGaP]]/matriceresult_25[[#This Row],[TOTAL]]</f>
        <v>0</v>
      </c>
      <c r="AG141">
        <f>matriceresult_25[[#This Row],[DOI]]/matriceresult_25[[#This Row],[TOTAL]]</f>
        <v>0</v>
      </c>
      <c r="AH141">
        <f>matriceresult_25[[#This Row],[EMDB]]/matriceresult_25[[#This Row],[TOTAL]]</f>
        <v>0</v>
      </c>
      <c r="AI141">
        <f>matriceresult_25[[#This Row],[ENA]]/matriceresult_25[[#This Row],[TOTAL]]</f>
        <v>1</v>
      </c>
      <c r="AJ141">
        <f>matriceresult_25[[#This Row],[Ensembl]]/matriceresult_25[[#This Row],[TOTAL]]</f>
        <v>0</v>
      </c>
      <c r="AK141">
        <f>matriceresult_25[[#This Row],[EUDRACT]]/matriceresult_25[[#This Row],[TOTAL]]</f>
        <v>0</v>
      </c>
      <c r="AL141">
        <f>matriceresult_25[[#This Row],[GCA]]/matriceresult_25[[#This Row],[TOTAL]]</f>
        <v>0</v>
      </c>
      <c r="AM141">
        <f>matriceresult_25[[#This Row],[Gene Ontology (GO)]]/matriceresult_25[[#This Row],[TOTAL]]</f>
        <v>0</v>
      </c>
      <c r="AN141">
        <f>matriceresult_25[[#This Row],[GEO]]/matriceresult_25[[#This Row],[TOTAL]]</f>
        <v>0</v>
      </c>
      <c r="AO141">
        <f>matriceresult_25[[#This Row],[HPA]]/matriceresult_25[[#This Row],[TOTAL]]</f>
        <v>0</v>
      </c>
      <c r="AP141">
        <f>matriceresult_25[[#This Row],[IGSR/1000 Genomes]]/matriceresult_25[[#This Row],[TOTAL]]</f>
        <v>0</v>
      </c>
      <c r="AQ141">
        <f>matriceresult_25[[#This Row],[InterPro]]/matriceresult_25[[#This Row],[TOTAL]]</f>
        <v>0</v>
      </c>
      <c r="AR141">
        <f>matriceresult_25[[#This Row],[OMIM]]/matriceresult_25[[#This Row],[TOTAL]]</f>
        <v>0</v>
      </c>
      <c r="AS141">
        <f>matriceresult_25[[#This Row],[PDBe]]/matriceresult_25[[#This Row],[TOTAL]]</f>
        <v>0</v>
      </c>
      <c r="AT141">
        <f>matriceresult_25[[#This Row],[Pfam]]/matriceresult_25[[#This Row],[TOTAL]]</f>
        <v>0</v>
      </c>
      <c r="AU141">
        <f>matriceresult_25[[#This Row],[PRIDE]]/matriceresult_25[[#This Row],[TOTAL]]</f>
        <v>0</v>
      </c>
      <c r="AV141">
        <f>matriceresult_25[[#This Row],[RefSeq]]/matriceresult_25[[#This Row],[TOTAL]]</f>
        <v>0</v>
      </c>
      <c r="AW141">
        <f>matriceresult_25[[#This Row],[RefSNP]]/matriceresult_25[[#This Row],[TOTAL]]</f>
        <v>0</v>
      </c>
      <c r="AX141">
        <f>matriceresult_25[[#This Row],[RRID]]/matriceresult_25[[#This Row],[TOTAL]]</f>
        <v>0</v>
      </c>
      <c r="AY141">
        <f>matriceresult_25[[#This Row],[UniProt]]/matriceresult_25[[#This Row],[TOTAL]]</f>
        <v>0</v>
      </c>
      <c r="AZ141" s="8">
        <f>SUM(matriceresult_258[[#This Row],[ArrayExpress]:[UniProt]])</f>
        <v>1</v>
      </c>
    </row>
    <row r="142" spans="1:52" x14ac:dyDescent="0.25">
      <c r="A142" s="3" t="s">
        <v>382</v>
      </c>
      <c r="B142" s="13" t="s">
        <v>111</v>
      </c>
      <c r="D142" s="1" t="s">
        <v>1717</v>
      </c>
      <c r="E142">
        <v>0</v>
      </c>
      <c r="F142">
        <v>0</v>
      </c>
      <c r="G142">
        <v>0</v>
      </c>
      <c r="H142">
        <v>0</v>
      </c>
      <c r="I142">
        <v>0</v>
      </c>
      <c r="J142">
        <v>2</v>
      </c>
      <c r="K142">
        <v>0</v>
      </c>
      <c r="L142">
        <v>0</v>
      </c>
      <c r="M142">
        <v>0</v>
      </c>
      <c r="N142">
        <v>0</v>
      </c>
      <c r="O142">
        <v>0</v>
      </c>
      <c r="P142">
        <v>0</v>
      </c>
      <c r="Q142">
        <v>0</v>
      </c>
      <c r="R142">
        <v>0</v>
      </c>
      <c r="S142">
        <v>0</v>
      </c>
      <c r="T142">
        <v>0</v>
      </c>
      <c r="U142">
        <v>0</v>
      </c>
      <c r="V142">
        <v>0</v>
      </c>
      <c r="W142">
        <v>0</v>
      </c>
      <c r="X142">
        <v>0</v>
      </c>
      <c r="Y142">
        <v>0</v>
      </c>
      <c r="Z142">
        <v>0</v>
      </c>
      <c r="AA142" s="8">
        <f>SUM(matriceresult_25[[#This Row],[ArrayExpress]:[UniProt]])</f>
        <v>2</v>
      </c>
      <c r="AC142" s="1" t="s">
        <v>1717</v>
      </c>
      <c r="AD142">
        <f>matriceresult_25[[#This Row],[ArrayExpress]]/matriceresult_25[[#This Row],[TOTAL]]</f>
        <v>0</v>
      </c>
      <c r="AE142">
        <f>matriceresult_25[[#This Row],[BioProject]]/matriceresult_25[[#This Row],[TOTAL]]</f>
        <v>0</v>
      </c>
      <c r="AF142">
        <f>matriceresult_25[[#This Row],[dbGaP]]/matriceresult_25[[#This Row],[TOTAL]]</f>
        <v>0</v>
      </c>
      <c r="AG142">
        <f>matriceresult_25[[#This Row],[DOI]]/matriceresult_25[[#This Row],[TOTAL]]</f>
        <v>0</v>
      </c>
      <c r="AH142">
        <f>matriceresult_25[[#This Row],[EMDB]]/matriceresult_25[[#This Row],[TOTAL]]</f>
        <v>0</v>
      </c>
      <c r="AI142">
        <f>matriceresult_25[[#This Row],[ENA]]/matriceresult_25[[#This Row],[TOTAL]]</f>
        <v>1</v>
      </c>
      <c r="AJ142">
        <f>matriceresult_25[[#This Row],[Ensembl]]/matriceresult_25[[#This Row],[TOTAL]]</f>
        <v>0</v>
      </c>
      <c r="AK142">
        <f>matriceresult_25[[#This Row],[EUDRACT]]/matriceresult_25[[#This Row],[TOTAL]]</f>
        <v>0</v>
      </c>
      <c r="AL142">
        <f>matriceresult_25[[#This Row],[GCA]]/matriceresult_25[[#This Row],[TOTAL]]</f>
        <v>0</v>
      </c>
      <c r="AM142">
        <f>matriceresult_25[[#This Row],[Gene Ontology (GO)]]/matriceresult_25[[#This Row],[TOTAL]]</f>
        <v>0</v>
      </c>
      <c r="AN142">
        <f>matriceresult_25[[#This Row],[GEO]]/matriceresult_25[[#This Row],[TOTAL]]</f>
        <v>0</v>
      </c>
      <c r="AO142">
        <f>matriceresult_25[[#This Row],[HPA]]/matriceresult_25[[#This Row],[TOTAL]]</f>
        <v>0</v>
      </c>
      <c r="AP142">
        <f>matriceresult_25[[#This Row],[IGSR/1000 Genomes]]/matriceresult_25[[#This Row],[TOTAL]]</f>
        <v>0</v>
      </c>
      <c r="AQ142">
        <f>matriceresult_25[[#This Row],[InterPro]]/matriceresult_25[[#This Row],[TOTAL]]</f>
        <v>0</v>
      </c>
      <c r="AR142">
        <f>matriceresult_25[[#This Row],[OMIM]]/matriceresult_25[[#This Row],[TOTAL]]</f>
        <v>0</v>
      </c>
      <c r="AS142">
        <f>matriceresult_25[[#This Row],[PDBe]]/matriceresult_25[[#This Row],[TOTAL]]</f>
        <v>0</v>
      </c>
      <c r="AT142">
        <f>matriceresult_25[[#This Row],[Pfam]]/matriceresult_25[[#This Row],[TOTAL]]</f>
        <v>0</v>
      </c>
      <c r="AU142">
        <f>matriceresult_25[[#This Row],[PRIDE]]/matriceresult_25[[#This Row],[TOTAL]]</f>
        <v>0</v>
      </c>
      <c r="AV142">
        <f>matriceresult_25[[#This Row],[RefSeq]]/matriceresult_25[[#This Row],[TOTAL]]</f>
        <v>0</v>
      </c>
      <c r="AW142">
        <f>matriceresult_25[[#This Row],[RefSNP]]/matriceresult_25[[#This Row],[TOTAL]]</f>
        <v>0</v>
      </c>
      <c r="AX142">
        <f>matriceresult_25[[#This Row],[RRID]]/matriceresult_25[[#This Row],[TOTAL]]</f>
        <v>0</v>
      </c>
      <c r="AY142">
        <f>matriceresult_25[[#This Row],[UniProt]]/matriceresult_25[[#This Row],[TOTAL]]</f>
        <v>0</v>
      </c>
      <c r="AZ142" s="8">
        <f>SUM(matriceresult_258[[#This Row],[ArrayExpress]:[UniProt]])</f>
        <v>1</v>
      </c>
    </row>
    <row r="143" spans="1:52" x14ac:dyDescent="0.25">
      <c r="A143" s="4" t="s">
        <v>382</v>
      </c>
      <c r="B143" s="6" t="s">
        <v>111</v>
      </c>
      <c r="D143" s="1" t="s">
        <v>2578</v>
      </c>
      <c r="E143">
        <v>0</v>
      </c>
      <c r="F143">
        <v>0</v>
      </c>
      <c r="G143">
        <v>0</v>
      </c>
      <c r="H143">
        <v>0</v>
      </c>
      <c r="I143">
        <v>0</v>
      </c>
      <c r="J143">
        <v>0</v>
      </c>
      <c r="K143">
        <v>0</v>
      </c>
      <c r="L143">
        <v>0</v>
      </c>
      <c r="M143">
        <v>0</v>
      </c>
      <c r="N143">
        <v>0</v>
      </c>
      <c r="O143">
        <v>0</v>
      </c>
      <c r="P143">
        <v>0</v>
      </c>
      <c r="Q143">
        <v>0</v>
      </c>
      <c r="R143">
        <v>0</v>
      </c>
      <c r="S143">
        <v>0</v>
      </c>
      <c r="T143">
        <v>1</v>
      </c>
      <c r="U143">
        <v>0</v>
      </c>
      <c r="V143">
        <v>0</v>
      </c>
      <c r="W143">
        <v>0</v>
      </c>
      <c r="X143">
        <v>0</v>
      </c>
      <c r="Y143">
        <v>0</v>
      </c>
      <c r="Z143">
        <v>0</v>
      </c>
      <c r="AA143" s="8">
        <f>SUM(matriceresult_25[[#This Row],[ArrayExpress]:[UniProt]])</f>
        <v>1</v>
      </c>
      <c r="AC143" s="1" t="s">
        <v>2578</v>
      </c>
      <c r="AD143">
        <f>matriceresult_25[[#This Row],[ArrayExpress]]/matriceresult_25[[#This Row],[TOTAL]]</f>
        <v>0</v>
      </c>
      <c r="AE143">
        <f>matriceresult_25[[#This Row],[BioProject]]/matriceresult_25[[#This Row],[TOTAL]]</f>
        <v>0</v>
      </c>
      <c r="AF143">
        <f>matriceresult_25[[#This Row],[dbGaP]]/matriceresult_25[[#This Row],[TOTAL]]</f>
        <v>0</v>
      </c>
      <c r="AG143">
        <f>matriceresult_25[[#This Row],[DOI]]/matriceresult_25[[#This Row],[TOTAL]]</f>
        <v>0</v>
      </c>
      <c r="AH143">
        <f>matriceresult_25[[#This Row],[EMDB]]/matriceresult_25[[#This Row],[TOTAL]]</f>
        <v>0</v>
      </c>
      <c r="AI143">
        <f>matriceresult_25[[#This Row],[ENA]]/matriceresult_25[[#This Row],[TOTAL]]</f>
        <v>0</v>
      </c>
      <c r="AJ143">
        <f>matriceresult_25[[#This Row],[Ensembl]]/matriceresult_25[[#This Row],[TOTAL]]</f>
        <v>0</v>
      </c>
      <c r="AK143">
        <f>matriceresult_25[[#This Row],[EUDRACT]]/matriceresult_25[[#This Row],[TOTAL]]</f>
        <v>0</v>
      </c>
      <c r="AL143">
        <f>matriceresult_25[[#This Row],[GCA]]/matriceresult_25[[#This Row],[TOTAL]]</f>
        <v>0</v>
      </c>
      <c r="AM143">
        <f>matriceresult_25[[#This Row],[Gene Ontology (GO)]]/matriceresult_25[[#This Row],[TOTAL]]</f>
        <v>0</v>
      </c>
      <c r="AN143">
        <f>matriceresult_25[[#This Row],[GEO]]/matriceresult_25[[#This Row],[TOTAL]]</f>
        <v>0</v>
      </c>
      <c r="AO143">
        <f>matriceresult_25[[#This Row],[HPA]]/matriceresult_25[[#This Row],[TOTAL]]</f>
        <v>0</v>
      </c>
      <c r="AP143">
        <f>matriceresult_25[[#This Row],[IGSR/1000 Genomes]]/matriceresult_25[[#This Row],[TOTAL]]</f>
        <v>0</v>
      </c>
      <c r="AQ143">
        <f>matriceresult_25[[#This Row],[InterPro]]/matriceresult_25[[#This Row],[TOTAL]]</f>
        <v>0</v>
      </c>
      <c r="AR143">
        <f>matriceresult_25[[#This Row],[OMIM]]/matriceresult_25[[#This Row],[TOTAL]]</f>
        <v>0</v>
      </c>
      <c r="AS143">
        <f>matriceresult_25[[#This Row],[PDBe]]/matriceresult_25[[#This Row],[TOTAL]]</f>
        <v>1</v>
      </c>
      <c r="AT143">
        <f>matriceresult_25[[#This Row],[Pfam]]/matriceresult_25[[#This Row],[TOTAL]]</f>
        <v>0</v>
      </c>
      <c r="AU143">
        <f>matriceresult_25[[#This Row],[PRIDE]]/matriceresult_25[[#This Row],[TOTAL]]</f>
        <v>0</v>
      </c>
      <c r="AV143">
        <f>matriceresult_25[[#This Row],[RefSeq]]/matriceresult_25[[#This Row],[TOTAL]]</f>
        <v>0</v>
      </c>
      <c r="AW143">
        <f>matriceresult_25[[#This Row],[RefSNP]]/matriceresult_25[[#This Row],[TOTAL]]</f>
        <v>0</v>
      </c>
      <c r="AX143">
        <f>matriceresult_25[[#This Row],[RRID]]/matriceresult_25[[#This Row],[TOTAL]]</f>
        <v>0</v>
      </c>
      <c r="AY143">
        <f>matriceresult_25[[#This Row],[UniProt]]/matriceresult_25[[#This Row],[TOTAL]]</f>
        <v>0</v>
      </c>
      <c r="AZ143" s="8">
        <f>SUM(matriceresult_258[[#This Row],[ArrayExpress]:[UniProt]])</f>
        <v>1</v>
      </c>
    </row>
    <row r="144" spans="1:52" x14ac:dyDescent="0.25">
      <c r="A144" s="3" t="s">
        <v>382</v>
      </c>
      <c r="B144" s="13" t="s">
        <v>111</v>
      </c>
      <c r="D144" s="1" t="s">
        <v>472</v>
      </c>
      <c r="E144">
        <v>0</v>
      </c>
      <c r="F144">
        <v>0</v>
      </c>
      <c r="G144">
        <v>0</v>
      </c>
      <c r="H144">
        <v>0</v>
      </c>
      <c r="I144">
        <v>0</v>
      </c>
      <c r="J144">
        <v>1</v>
      </c>
      <c r="K144">
        <v>0</v>
      </c>
      <c r="L144">
        <v>0</v>
      </c>
      <c r="M144">
        <v>0</v>
      </c>
      <c r="N144">
        <v>0</v>
      </c>
      <c r="O144">
        <v>0</v>
      </c>
      <c r="P144">
        <v>0</v>
      </c>
      <c r="Q144">
        <v>0</v>
      </c>
      <c r="R144">
        <v>0</v>
      </c>
      <c r="S144">
        <v>0</v>
      </c>
      <c r="T144">
        <v>0</v>
      </c>
      <c r="U144">
        <v>0</v>
      </c>
      <c r="V144">
        <v>0</v>
      </c>
      <c r="W144">
        <v>0</v>
      </c>
      <c r="X144">
        <v>0</v>
      </c>
      <c r="Y144">
        <v>0</v>
      </c>
      <c r="Z144">
        <v>0</v>
      </c>
      <c r="AA144" s="8">
        <f>SUM(matriceresult_25[[#This Row],[ArrayExpress]:[UniProt]])</f>
        <v>1</v>
      </c>
      <c r="AC144" s="1" t="s">
        <v>472</v>
      </c>
      <c r="AD144">
        <f>matriceresult_25[[#This Row],[ArrayExpress]]/matriceresult_25[[#This Row],[TOTAL]]</f>
        <v>0</v>
      </c>
      <c r="AE144">
        <f>matriceresult_25[[#This Row],[BioProject]]/matriceresult_25[[#This Row],[TOTAL]]</f>
        <v>0</v>
      </c>
      <c r="AF144">
        <f>matriceresult_25[[#This Row],[dbGaP]]/matriceresult_25[[#This Row],[TOTAL]]</f>
        <v>0</v>
      </c>
      <c r="AG144">
        <f>matriceresult_25[[#This Row],[DOI]]/matriceresult_25[[#This Row],[TOTAL]]</f>
        <v>0</v>
      </c>
      <c r="AH144">
        <f>matriceresult_25[[#This Row],[EMDB]]/matriceresult_25[[#This Row],[TOTAL]]</f>
        <v>0</v>
      </c>
      <c r="AI144">
        <f>matriceresult_25[[#This Row],[ENA]]/matriceresult_25[[#This Row],[TOTAL]]</f>
        <v>1</v>
      </c>
      <c r="AJ144">
        <f>matriceresult_25[[#This Row],[Ensembl]]/matriceresult_25[[#This Row],[TOTAL]]</f>
        <v>0</v>
      </c>
      <c r="AK144">
        <f>matriceresult_25[[#This Row],[EUDRACT]]/matriceresult_25[[#This Row],[TOTAL]]</f>
        <v>0</v>
      </c>
      <c r="AL144">
        <f>matriceresult_25[[#This Row],[GCA]]/matriceresult_25[[#This Row],[TOTAL]]</f>
        <v>0</v>
      </c>
      <c r="AM144">
        <f>matriceresult_25[[#This Row],[Gene Ontology (GO)]]/matriceresult_25[[#This Row],[TOTAL]]</f>
        <v>0</v>
      </c>
      <c r="AN144">
        <f>matriceresult_25[[#This Row],[GEO]]/matriceresult_25[[#This Row],[TOTAL]]</f>
        <v>0</v>
      </c>
      <c r="AO144">
        <f>matriceresult_25[[#This Row],[HPA]]/matriceresult_25[[#This Row],[TOTAL]]</f>
        <v>0</v>
      </c>
      <c r="AP144">
        <f>matriceresult_25[[#This Row],[IGSR/1000 Genomes]]/matriceresult_25[[#This Row],[TOTAL]]</f>
        <v>0</v>
      </c>
      <c r="AQ144">
        <f>matriceresult_25[[#This Row],[InterPro]]/matriceresult_25[[#This Row],[TOTAL]]</f>
        <v>0</v>
      </c>
      <c r="AR144">
        <f>matriceresult_25[[#This Row],[OMIM]]/matriceresult_25[[#This Row],[TOTAL]]</f>
        <v>0</v>
      </c>
      <c r="AS144">
        <f>matriceresult_25[[#This Row],[PDBe]]/matriceresult_25[[#This Row],[TOTAL]]</f>
        <v>0</v>
      </c>
      <c r="AT144">
        <f>matriceresult_25[[#This Row],[Pfam]]/matriceresult_25[[#This Row],[TOTAL]]</f>
        <v>0</v>
      </c>
      <c r="AU144">
        <f>matriceresult_25[[#This Row],[PRIDE]]/matriceresult_25[[#This Row],[TOTAL]]</f>
        <v>0</v>
      </c>
      <c r="AV144">
        <f>matriceresult_25[[#This Row],[RefSeq]]/matriceresult_25[[#This Row],[TOTAL]]</f>
        <v>0</v>
      </c>
      <c r="AW144">
        <f>matriceresult_25[[#This Row],[RefSNP]]/matriceresult_25[[#This Row],[TOTAL]]</f>
        <v>0</v>
      </c>
      <c r="AX144">
        <f>matriceresult_25[[#This Row],[RRID]]/matriceresult_25[[#This Row],[TOTAL]]</f>
        <v>0</v>
      </c>
      <c r="AY144">
        <f>matriceresult_25[[#This Row],[UniProt]]/matriceresult_25[[#This Row],[TOTAL]]</f>
        <v>0</v>
      </c>
      <c r="AZ144" s="8">
        <f>SUM(matriceresult_258[[#This Row],[ArrayExpress]:[UniProt]])</f>
        <v>1</v>
      </c>
    </row>
    <row r="145" spans="1:52" x14ac:dyDescent="0.25">
      <c r="A145" s="4" t="s">
        <v>382</v>
      </c>
      <c r="B145" s="6" t="s">
        <v>111</v>
      </c>
      <c r="D145" s="1" t="s">
        <v>1723</v>
      </c>
      <c r="E145">
        <v>0</v>
      </c>
      <c r="F145">
        <v>0</v>
      </c>
      <c r="G145">
        <v>0</v>
      </c>
      <c r="H145">
        <v>0</v>
      </c>
      <c r="I145">
        <v>0</v>
      </c>
      <c r="J145">
        <v>0</v>
      </c>
      <c r="K145">
        <v>0</v>
      </c>
      <c r="L145">
        <v>0</v>
      </c>
      <c r="M145">
        <v>0</v>
      </c>
      <c r="N145">
        <v>0</v>
      </c>
      <c r="O145">
        <v>0</v>
      </c>
      <c r="P145">
        <v>0</v>
      </c>
      <c r="Q145">
        <v>0</v>
      </c>
      <c r="R145">
        <v>0</v>
      </c>
      <c r="S145">
        <v>0</v>
      </c>
      <c r="T145">
        <v>0</v>
      </c>
      <c r="U145">
        <v>0</v>
      </c>
      <c r="V145">
        <v>0</v>
      </c>
      <c r="W145">
        <v>0</v>
      </c>
      <c r="X145">
        <v>2</v>
      </c>
      <c r="Y145">
        <v>0</v>
      </c>
      <c r="Z145">
        <v>0</v>
      </c>
      <c r="AA145" s="8">
        <f>SUM(matriceresult_25[[#This Row],[ArrayExpress]:[UniProt]])</f>
        <v>2</v>
      </c>
      <c r="AC145" s="1" t="s">
        <v>1723</v>
      </c>
      <c r="AD145">
        <f>matriceresult_25[[#This Row],[ArrayExpress]]/matriceresult_25[[#This Row],[TOTAL]]</f>
        <v>0</v>
      </c>
      <c r="AE145">
        <f>matriceresult_25[[#This Row],[BioProject]]/matriceresult_25[[#This Row],[TOTAL]]</f>
        <v>0</v>
      </c>
      <c r="AF145">
        <f>matriceresult_25[[#This Row],[dbGaP]]/matriceresult_25[[#This Row],[TOTAL]]</f>
        <v>0</v>
      </c>
      <c r="AG145">
        <f>matriceresult_25[[#This Row],[DOI]]/matriceresult_25[[#This Row],[TOTAL]]</f>
        <v>0</v>
      </c>
      <c r="AH145">
        <f>matriceresult_25[[#This Row],[EMDB]]/matriceresult_25[[#This Row],[TOTAL]]</f>
        <v>0</v>
      </c>
      <c r="AI145">
        <f>matriceresult_25[[#This Row],[ENA]]/matriceresult_25[[#This Row],[TOTAL]]</f>
        <v>0</v>
      </c>
      <c r="AJ145">
        <f>matriceresult_25[[#This Row],[Ensembl]]/matriceresult_25[[#This Row],[TOTAL]]</f>
        <v>0</v>
      </c>
      <c r="AK145">
        <f>matriceresult_25[[#This Row],[EUDRACT]]/matriceresult_25[[#This Row],[TOTAL]]</f>
        <v>0</v>
      </c>
      <c r="AL145">
        <f>matriceresult_25[[#This Row],[GCA]]/matriceresult_25[[#This Row],[TOTAL]]</f>
        <v>0</v>
      </c>
      <c r="AM145">
        <f>matriceresult_25[[#This Row],[Gene Ontology (GO)]]/matriceresult_25[[#This Row],[TOTAL]]</f>
        <v>0</v>
      </c>
      <c r="AN145">
        <f>matriceresult_25[[#This Row],[GEO]]/matriceresult_25[[#This Row],[TOTAL]]</f>
        <v>0</v>
      </c>
      <c r="AO145">
        <f>matriceresult_25[[#This Row],[HPA]]/matriceresult_25[[#This Row],[TOTAL]]</f>
        <v>0</v>
      </c>
      <c r="AP145">
        <f>matriceresult_25[[#This Row],[IGSR/1000 Genomes]]/matriceresult_25[[#This Row],[TOTAL]]</f>
        <v>0</v>
      </c>
      <c r="AQ145">
        <f>matriceresult_25[[#This Row],[InterPro]]/matriceresult_25[[#This Row],[TOTAL]]</f>
        <v>0</v>
      </c>
      <c r="AR145">
        <f>matriceresult_25[[#This Row],[OMIM]]/matriceresult_25[[#This Row],[TOTAL]]</f>
        <v>0</v>
      </c>
      <c r="AS145">
        <f>matriceresult_25[[#This Row],[PDBe]]/matriceresult_25[[#This Row],[TOTAL]]</f>
        <v>0</v>
      </c>
      <c r="AT145">
        <f>matriceresult_25[[#This Row],[Pfam]]/matriceresult_25[[#This Row],[TOTAL]]</f>
        <v>0</v>
      </c>
      <c r="AU145">
        <f>matriceresult_25[[#This Row],[PRIDE]]/matriceresult_25[[#This Row],[TOTAL]]</f>
        <v>0</v>
      </c>
      <c r="AV145">
        <f>matriceresult_25[[#This Row],[RefSeq]]/matriceresult_25[[#This Row],[TOTAL]]</f>
        <v>0</v>
      </c>
      <c r="AW145">
        <f>matriceresult_25[[#This Row],[RefSNP]]/matriceresult_25[[#This Row],[TOTAL]]</f>
        <v>1</v>
      </c>
      <c r="AX145">
        <f>matriceresult_25[[#This Row],[RRID]]/matriceresult_25[[#This Row],[TOTAL]]</f>
        <v>0</v>
      </c>
      <c r="AY145">
        <f>matriceresult_25[[#This Row],[UniProt]]/matriceresult_25[[#This Row],[TOTAL]]</f>
        <v>0</v>
      </c>
      <c r="AZ145" s="8">
        <f>SUM(matriceresult_258[[#This Row],[ArrayExpress]:[UniProt]])</f>
        <v>1</v>
      </c>
    </row>
    <row r="146" spans="1:52" x14ac:dyDescent="0.25">
      <c r="A146" s="3" t="s">
        <v>382</v>
      </c>
      <c r="B146" s="13" t="s">
        <v>111</v>
      </c>
      <c r="D146" s="1" t="s">
        <v>2583</v>
      </c>
      <c r="E146">
        <v>0</v>
      </c>
      <c r="F146">
        <v>0</v>
      </c>
      <c r="G146">
        <v>0</v>
      </c>
      <c r="H146">
        <v>0</v>
      </c>
      <c r="I146">
        <v>0</v>
      </c>
      <c r="J146">
        <v>0</v>
      </c>
      <c r="K146">
        <v>0</v>
      </c>
      <c r="L146">
        <v>0</v>
      </c>
      <c r="M146">
        <v>0</v>
      </c>
      <c r="N146">
        <v>0</v>
      </c>
      <c r="O146">
        <v>0</v>
      </c>
      <c r="P146">
        <v>0</v>
      </c>
      <c r="Q146">
        <v>0</v>
      </c>
      <c r="R146">
        <v>0</v>
      </c>
      <c r="S146">
        <v>0</v>
      </c>
      <c r="T146">
        <v>1</v>
      </c>
      <c r="U146">
        <v>0</v>
      </c>
      <c r="V146">
        <v>0</v>
      </c>
      <c r="W146">
        <v>0</v>
      </c>
      <c r="X146">
        <v>0</v>
      </c>
      <c r="Y146">
        <v>0</v>
      </c>
      <c r="Z146">
        <v>0</v>
      </c>
      <c r="AA146" s="8">
        <f>SUM(matriceresult_25[[#This Row],[ArrayExpress]:[UniProt]])</f>
        <v>1</v>
      </c>
      <c r="AC146" s="1" t="s">
        <v>2583</v>
      </c>
      <c r="AD146">
        <f>matriceresult_25[[#This Row],[ArrayExpress]]/matriceresult_25[[#This Row],[TOTAL]]</f>
        <v>0</v>
      </c>
      <c r="AE146">
        <f>matriceresult_25[[#This Row],[BioProject]]/matriceresult_25[[#This Row],[TOTAL]]</f>
        <v>0</v>
      </c>
      <c r="AF146">
        <f>matriceresult_25[[#This Row],[dbGaP]]/matriceresult_25[[#This Row],[TOTAL]]</f>
        <v>0</v>
      </c>
      <c r="AG146">
        <f>matriceresult_25[[#This Row],[DOI]]/matriceresult_25[[#This Row],[TOTAL]]</f>
        <v>0</v>
      </c>
      <c r="AH146">
        <f>matriceresult_25[[#This Row],[EMDB]]/matriceresult_25[[#This Row],[TOTAL]]</f>
        <v>0</v>
      </c>
      <c r="AI146">
        <f>matriceresult_25[[#This Row],[ENA]]/matriceresult_25[[#This Row],[TOTAL]]</f>
        <v>0</v>
      </c>
      <c r="AJ146">
        <f>matriceresult_25[[#This Row],[Ensembl]]/matriceresult_25[[#This Row],[TOTAL]]</f>
        <v>0</v>
      </c>
      <c r="AK146">
        <f>matriceresult_25[[#This Row],[EUDRACT]]/matriceresult_25[[#This Row],[TOTAL]]</f>
        <v>0</v>
      </c>
      <c r="AL146">
        <f>matriceresult_25[[#This Row],[GCA]]/matriceresult_25[[#This Row],[TOTAL]]</f>
        <v>0</v>
      </c>
      <c r="AM146">
        <f>matriceresult_25[[#This Row],[Gene Ontology (GO)]]/matriceresult_25[[#This Row],[TOTAL]]</f>
        <v>0</v>
      </c>
      <c r="AN146">
        <f>matriceresult_25[[#This Row],[GEO]]/matriceresult_25[[#This Row],[TOTAL]]</f>
        <v>0</v>
      </c>
      <c r="AO146">
        <f>matriceresult_25[[#This Row],[HPA]]/matriceresult_25[[#This Row],[TOTAL]]</f>
        <v>0</v>
      </c>
      <c r="AP146">
        <f>matriceresult_25[[#This Row],[IGSR/1000 Genomes]]/matriceresult_25[[#This Row],[TOTAL]]</f>
        <v>0</v>
      </c>
      <c r="AQ146">
        <f>matriceresult_25[[#This Row],[InterPro]]/matriceresult_25[[#This Row],[TOTAL]]</f>
        <v>0</v>
      </c>
      <c r="AR146">
        <f>matriceresult_25[[#This Row],[OMIM]]/matriceresult_25[[#This Row],[TOTAL]]</f>
        <v>0</v>
      </c>
      <c r="AS146">
        <f>matriceresult_25[[#This Row],[PDBe]]/matriceresult_25[[#This Row],[TOTAL]]</f>
        <v>1</v>
      </c>
      <c r="AT146">
        <f>matriceresult_25[[#This Row],[Pfam]]/matriceresult_25[[#This Row],[TOTAL]]</f>
        <v>0</v>
      </c>
      <c r="AU146">
        <f>matriceresult_25[[#This Row],[PRIDE]]/matriceresult_25[[#This Row],[TOTAL]]</f>
        <v>0</v>
      </c>
      <c r="AV146">
        <f>matriceresult_25[[#This Row],[RefSeq]]/matriceresult_25[[#This Row],[TOTAL]]</f>
        <v>0</v>
      </c>
      <c r="AW146">
        <f>matriceresult_25[[#This Row],[RefSNP]]/matriceresult_25[[#This Row],[TOTAL]]</f>
        <v>0</v>
      </c>
      <c r="AX146">
        <f>matriceresult_25[[#This Row],[RRID]]/matriceresult_25[[#This Row],[TOTAL]]</f>
        <v>0</v>
      </c>
      <c r="AY146">
        <f>matriceresult_25[[#This Row],[UniProt]]/matriceresult_25[[#This Row],[TOTAL]]</f>
        <v>0</v>
      </c>
      <c r="AZ146" s="8">
        <f>SUM(matriceresult_258[[#This Row],[ArrayExpress]:[UniProt]])</f>
        <v>1</v>
      </c>
    </row>
    <row r="147" spans="1:52" x14ac:dyDescent="0.25">
      <c r="A147" s="4" t="s">
        <v>73</v>
      </c>
      <c r="B147" s="6" t="s">
        <v>76</v>
      </c>
      <c r="D147" s="1" t="s">
        <v>898</v>
      </c>
      <c r="E147">
        <v>0</v>
      </c>
      <c r="F147">
        <v>0</v>
      </c>
      <c r="G147">
        <v>0</v>
      </c>
      <c r="H147">
        <v>0</v>
      </c>
      <c r="I147">
        <v>0</v>
      </c>
      <c r="J147">
        <v>2</v>
      </c>
      <c r="K147">
        <v>0</v>
      </c>
      <c r="L147">
        <v>0</v>
      </c>
      <c r="M147">
        <v>0</v>
      </c>
      <c r="N147">
        <v>0</v>
      </c>
      <c r="O147">
        <v>0</v>
      </c>
      <c r="P147">
        <v>0</v>
      </c>
      <c r="Q147">
        <v>0</v>
      </c>
      <c r="R147">
        <v>0</v>
      </c>
      <c r="S147">
        <v>0</v>
      </c>
      <c r="T147">
        <v>0</v>
      </c>
      <c r="U147">
        <v>0</v>
      </c>
      <c r="V147">
        <v>0</v>
      </c>
      <c r="W147">
        <v>0</v>
      </c>
      <c r="X147">
        <v>0</v>
      </c>
      <c r="Y147">
        <v>0</v>
      </c>
      <c r="Z147">
        <v>0</v>
      </c>
      <c r="AA147" s="8">
        <f>SUM(matriceresult_25[[#This Row],[ArrayExpress]:[UniProt]])</f>
        <v>2</v>
      </c>
      <c r="AC147" s="1" t="s">
        <v>898</v>
      </c>
      <c r="AD147">
        <f>matriceresult_25[[#This Row],[ArrayExpress]]/matriceresult_25[[#This Row],[TOTAL]]</f>
        <v>0</v>
      </c>
      <c r="AE147">
        <f>matriceresult_25[[#This Row],[BioProject]]/matriceresult_25[[#This Row],[TOTAL]]</f>
        <v>0</v>
      </c>
      <c r="AF147">
        <f>matriceresult_25[[#This Row],[dbGaP]]/matriceresult_25[[#This Row],[TOTAL]]</f>
        <v>0</v>
      </c>
      <c r="AG147">
        <f>matriceresult_25[[#This Row],[DOI]]/matriceresult_25[[#This Row],[TOTAL]]</f>
        <v>0</v>
      </c>
      <c r="AH147">
        <f>matriceresult_25[[#This Row],[EMDB]]/matriceresult_25[[#This Row],[TOTAL]]</f>
        <v>0</v>
      </c>
      <c r="AI147">
        <f>matriceresult_25[[#This Row],[ENA]]/matriceresult_25[[#This Row],[TOTAL]]</f>
        <v>1</v>
      </c>
      <c r="AJ147">
        <f>matriceresult_25[[#This Row],[Ensembl]]/matriceresult_25[[#This Row],[TOTAL]]</f>
        <v>0</v>
      </c>
      <c r="AK147">
        <f>matriceresult_25[[#This Row],[EUDRACT]]/matriceresult_25[[#This Row],[TOTAL]]</f>
        <v>0</v>
      </c>
      <c r="AL147">
        <f>matriceresult_25[[#This Row],[GCA]]/matriceresult_25[[#This Row],[TOTAL]]</f>
        <v>0</v>
      </c>
      <c r="AM147">
        <f>matriceresult_25[[#This Row],[Gene Ontology (GO)]]/matriceresult_25[[#This Row],[TOTAL]]</f>
        <v>0</v>
      </c>
      <c r="AN147">
        <f>matriceresult_25[[#This Row],[GEO]]/matriceresult_25[[#This Row],[TOTAL]]</f>
        <v>0</v>
      </c>
      <c r="AO147">
        <f>matriceresult_25[[#This Row],[HPA]]/matriceresult_25[[#This Row],[TOTAL]]</f>
        <v>0</v>
      </c>
      <c r="AP147">
        <f>matriceresult_25[[#This Row],[IGSR/1000 Genomes]]/matriceresult_25[[#This Row],[TOTAL]]</f>
        <v>0</v>
      </c>
      <c r="AQ147">
        <f>matriceresult_25[[#This Row],[InterPro]]/matriceresult_25[[#This Row],[TOTAL]]</f>
        <v>0</v>
      </c>
      <c r="AR147">
        <f>matriceresult_25[[#This Row],[OMIM]]/matriceresult_25[[#This Row],[TOTAL]]</f>
        <v>0</v>
      </c>
      <c r="AS147">
        <f>matriceresult_25[[#This Row],[PDBe]]/matriceresult_25[[#This Row],[TOTAL]]</f>
        <v>0</v>
      </c>
      <c r="AT147">
        <f>matriceresult_25[[#This Row],[Pfam]]/matriceresult_25[[#This Row],[TOTAL]]</f>
        <v>0</v>
      </c>
      <c r="AU147">
        <f>matriceresult_25[[#This Row],[PRIDE]]/matriceresult_25[[#This Row],[TOTAL]]</f>
        <v>0</v>
      </c>
      <c r="AV147">
        <f>matriceresult_25[[#This Row],[RefSeq]]/matriceresult_25[[#This Row],[TOTAL]]</f>
        <v>0</v>
      </c>
      <c r="AW147">
        <f>matriceresult_25[[#This Row],[RefSNP]]/matriceresult_25[[#This Row],[TOTAL]]</f>
        <v>0</v>
      </c>
      <c r="AX147">
        <f>matriceresult_25[[#This Row],[RRID]]/matriceresult_25[[#This Row],[TOTAL]]</f>
        <v>0</v>
      </c>
      <c r="AY147">
        <f>matriceresult_25[[#This Row],[UniProt]]/matriceresult_25[[#This Row],[TOTAL]]</f>
        <v>0</v>
      </c>
      <c r="AZ147" s="8">
        <f>SUM(matriceresult_258[[#This Row],[ArrayExpress]:[UniProt]])</f>
        <v>1</v>
      </c>
    </row>
    <row r="148" spans="1:52" x14ac:dyDescent="0.25">
      <c r="A148" s="3" t="s">
        <v>73</v>
      </c>
      <c r="B148" s="13" t="s">
        <v>76</v>
      </c>
      <c r="D148" s="1" t="s">
        <v>2588</v>
      </c>
      <c r="E148">
        <v>0</v>
      </c>
      <c r="F148">
        <v>0</v>
      </c>
      <c r="G148">
        <v>0</v>
      </c>
      <c r="H148">
        <v>0</v>
      </c>
      <c r="I148">
        <v>0</v>
      </c>
      <c r="J148">
        <v>6</v>
      </c>
      <c r="K148">
        <v>0</v>
      </c>
      <c r="L148">
        <v>0</v>
      </c>
      <c r="M148">
        <v>0</v>
      </c>
      <c r="N148">
        <v>0</v>
      </c>
      <c r="O148">
        <v>0</v>
      </c>
      <c r="P148">
        <v>0</v>
      </c>
      <c r="Q148">
        <v>0</v>
      </c>
      <c r="R148">
        <v>0</v>
      </c>
      <c r="S148">
        <v>0</v>
      </c>
      <c r="T148">
        <v>0</v>
      </c>
      <c r="U148">
        <v>0</v>
      </c>
      <c r="V148">
        <v>0</v>
      </c>
      <c r="W148">
        <v>0</v>
      </c>
      <c r="X148">
        <v>0</v>
      </c>
      <c r="Y148">
        <v>0</v>
      </c>
      <c r="Z148">
        <v>0</v>
      </c>
      <c r="AA148" s="8">
        <f>SUM(matriceresult_25[[#This Row],[ArrayExpress]:[UniProt]])</f>
        <v>6</v>
      </c>
      <c r="AC148" s="1" t="s">
        <v>2588</v>
      </c>
      <c r="AD148">
        <f>matriceresult_25[[#This Row],[ArrayExpress]]/matriceresult_25[[#This Row],[TOTAL]]</f>
        <v>0</v>
      </c>
      <c r="AE148">
        <f>matriceresult_25[[#This Row],[BioProject]]/matriceresult_25[[#This Row],[TOTAL]]</f>
        <v>0</v>
      </c>
      <c r="AF148">
        <f>matriceresult_25[[#This Row],[dbGaP]]/matriceresult_25[[#This Row],[TOTAL]]</f>
        <v>0</v>
      </c>
      <c r="AG148">
        <f>matriceresult_25[[#This Row],[DOI]]/matriceresult_25[[#This Row],[TOTAL]]</f>
        <v>0</v>
      </c>
      <c r="AH148">
        <f>matriceresult_25[[#This Row],[EMDB]]/matriceresult_25[[#This Row],[TOTAL]]</f>
        <v>0</v>
      </c>
      <c r="AI148">
        <f>matriceresult_25[[#This Row],[ENA]]/matriceresult_25[[#This Row],[TOTAL]]</f>
        <v>1</v>
      </c>
      <c r="AJ148">
        <f>matriceresult_25[[#This Row],[Ensembl]]/matriceresult_25[[#This Row],[TOTAL]]</f>
        <v>0</v>
      </c>
      <c r="AK148">
        <f>matriceresult_25[[#This Row],[EUDRACT]]/matriceresult_25[[#This Row],[TOTAL]]</f>
        <v>0</v>
      </c>
      <c r="AL148">
        <f>matriceresult_25[[#This Row],[GCA]]/matriceresult_25[[#This Row],[TOTAL]]</f>
        <v>0</v>
      </c>
      <c r="AM148">
        <f>matriceresult_25[[#This Row],[Gene Ontology (GO)]]/matriceresult_25[[#This Row],[TOTAL]]</f>
        <v>0</v>
      </c>
      <c r="AN148">
        <f>matriceresult_25[[#This Row],[GEO]]/matriceresult_25[[#This Row],[TOTAL]]</f>
        <v>0</v>
      </c>
      <c r="AO148">
        <f>matriceresult_25[[#This Row],[HPA]]/matriceresult_25[[#This Row],[TOTAL]]</f>
        <v>0</v>
      </c>
      <c r="AP148">
        <f>matriceresult_25[[#This Row],[IGSR/1000 Genomes]]/matriceresult_25[[#This Row],[TOTAL]]</f>
        <v>0</v>
      </c>
      <c r="AQ148">
        <f>matriceresult_25[[#This Row],[InterPro]]/matriceresult_25[[#This Row],[TOTAL]]</f>
        <v>0</v>
      </c>
      <c r="AR148">
        <f>matriceresult_25[[#This Row],[OMIM]]/matriceresult_25[[#This Row],[TOTAL]]</f>
        <v>0</v>
      </c>
      <c r="AS148">
        <f>matriceresult_25[[#This Row],[PDBe]]/matriceresult_25[[#This Row],[TOTAL]]</f>
        <v>0</v>
      </c>
      <c r="AT148">
        <f>matriceresult_25[[#This Row],[Pfam]]/matriceresult_25[[#This Row],[TOTAL]]</f>
        <v>0</v>
      </c>
      <c r="AU148">
        <f>matriceresult_25[[#This Row],[PRIDE]]/matriceresult_25[[#This Row],[TOTAL]]</f>
        <v>0</v>
      </c>
      <c r="AV148">
        <f>matriceresult_25[[#This Row],[RefSeq]]/matriceresult_25[[#This Row],[TOTAL]]</f>
        <v>0</v>
      </c>
      <c r="AW148">
        <f>matriceresult_25[[#This Row],[RefSNP]]/matriceresult_25[[#This Row],[TOTAL]]</f>
        <v>0</v>
      </c>
      <c r="AX148">
        <f>matriceresult_25[[#This Row],[RRID]]/matriceresult_25[[#This Row],[TOTAL]]</f>
        <v>0</v>
      </c>
      <c r="AY148">
        <f>matriceresult_25[[#This Row],[UniProt]]/matriceresult_25[[#This Row],[TOTAL]]</f>
        <v>0</v>
      </c>
      <c r="AZ148" s="8">
        <f>SUM(matriceresult_258[[#This Row],[ArrayExpress]:[UniProt]])</f>
        <v>1</v>
      </c>
    </row>
    <row r="149" spans="1:52" x14ac:dyDescent="0.25">
      <c r="A149" s="4" t="s">
        <v>73</v>
      </c>
      <c r="B149" s="6" t="s">
        <v>136</v>
      </c>
      <c r="D149" s="1" t="s">
        <v>2598</v>
      </c>
      <c r="E149">
        <v>0</v>
      </c>
      <c r="F149">
        <v>0</v>
      </c>
      <c r="G149">
        <v>0</v>
      </c>
      <c r="H149">
        <v>0</v>
      </c>
      <c r="I149">
        <v>0</v>
      </c>
      <c r="J149">
        <v>1</v>
      </c>
      <c r="K149">
        <v>0</v>
      </c>
      <c r="L149">
        <v>0</v>
      </c>
      <c r="M149">
        <v>0</v>
      </c>
      <c r="N149">
        <v>0</v>
      </c>
      <c r="O149">
        <v>0</v>
      </c>
      <c r="P149">
        <v>0</v>
      </c>
      <c r="Q149">
        <v>0</v>
      </c>
      <c r="R149">
        <v>0</v>
      </c>
      <c r="S149">
        <v>0</v>
      </c>
      <c r="T149">
        <v>0</v>
      </c>
      <c r="U149">
        <v>0</v>
      </c>
      <c r="V149">
        <v>0</v>
      </c>
      <c r="W149">
        <v>0</v>
      </c>
      <c r="X149">
        <v>0</v>
      </c>
      <c r="Y149">
        <v>0</v>
      </c>
      <c r="Z149">
        <v>0</v>
      </c>
      <c r="AA149" s="8">
        <f>SUM(matriceresult_25[[#This Row],[ArrayExpress]:[UniProt]])</f>
        <v>1</v>
      </c>
      <c r="AC149" s="1" t="s">
        <v>2598</v>
      </c>
      <c r="AD149">
        <f>matriceresult_25[[#This Row],[ArrayExpress]]/matriceresult_25[[#This Row],[TOTAL]]</f>
        <v>0</v>
      </c>
      <c r="AE149">
        <f>matriceresult_25[[#This Row],[BioProject]]/matriceresult_25[[#This Row],[TOTAL]]</f>
        <v>0</v>
      </c>
      <c r="AF149">
        <f>matriceresult_25[[#This Row],[dbGaP]]/matriceresult_25[[#This Row],[TOTAL]]</f>
        <v>0</v>
      </c>
      <c r="AG149">
        <f>matriceresult_25[[#This Row],[DOI]]/matriceresult_25[[#This Row],[TOTAL]]</f>
        <v>0</v>
      </c>
      <c r="AH149">
        <f>matriceresult_25[[#This Row],[EMDB]]/matriceresult_25[[#This Row],[TOTAL]]</f>
        <v>0</v>
      </c>
      <c r="AI149">
        <f>matriceresult_25[[#This Row],[ENA]]/matriceresult_25[[#This Row],[TOTAL]]</f>
        <v>1</v>
      </c>
      <c r="AJ149">
        <f>matriceresult_25[[#This Row],[Ensembl]]/matriceresult_25[[#This Row],[TOTAL]]</f>
        <v>0</v>
      </c>
      <c r="AK149">
        <f>matriceresult_25[[#This Row],[EUDRACT]]/matriceresult_25[[#This Row],[TOTAL]]</f>
        <v>0</v>
      </c>
      <c r="AL149">
        <f>matriceresult_25[[#This Row],[GCA]]/matriceresult_25[[#This Row],[TOTAL]]</f>
        <v>0</v>
      </c>
      <c r="AM149">
        <f>matriceresult_25[[#This Row],[Gene Ontology (GO)]]/matriceresult_25[[#This Row],[TOTAL]]</f>
        <v>0</v>
      </c>
      <c r="AN149">
        <f>matriceresult_25[[#This Row],[GEO]]/matriceresult_25[[#This Row],[TOTAL]]</f>
        <v>0</v>
      </c>
      <c r="AO149">
        <f>matriceresult_25[[#This Row],[HPA]]/matriceresult_25[[#This Row],[TOTAL]]</f>
        <v>0</v>
      </c>
      <c r="AP149">
        <f>matriceresult_25[[#This Row],[IGSR/1000 Genomes]]/matriceresult_25[[#This Row],[TOTAL]]</f>
        <v>0</v>
      </c>
      <c r="AQ149">
        <f>matriceresult_25[[#This Row],[InterPro]]/matriceresult_25[[#This Row],[TOTAL]]</f>
        <v>0</v>
      </c>
      <c r="AR149">
        <f>matriceresult_25[[#This Row],[OMIM]]/matriceresult_25[[#This Row],[TOTAL]]</f>
        <v>0</v>
      </c>
      <c r="AS149">
        <f>matriceresult_25[[#This Row],[PDBe]]/matriceresult_25[[#This Row],[TOTAL]]</f>
        <v>0</v>
      </c>
      <c r="AT149">
        <f>matriceresult_25[[#This Row],[Pfam]]/matriceresult_25[[#This Row],[TOTAL]]</f>
        <v>0</v>
      </c>
      <c r="AU149">
        <f>matriceresult_25[[#This Row],[PRIDE]]/matriceresult_25[[#This Row],[TOTAL]]</f>
        <v>0</v>
      </c>
      <c r="AV149">
        <f>matriceresult_25[[#This Row],[RefSeq]]/matriceresult_25[[#This Row],[TOTAL]]</f>
        <v>0</v>
      </c>
      <c r="AW149">
        <f>matriceresult_25[[#This Row],[RefSNP]]/matriceresult_25[[#This Row],[TOTAL]]</f>
        <v>0</v>
      </c>
      <c r="AX149">
        <f>matriceresult_25[[#This Row],[RRID]]/matriceresult_25[[#This Row],[TOTAL]]</f>
        <v>0</v>
      </c>
      <c r="AY149">
        <f>matriceresult_25[[#This Row],[UniProt]]/matriceresult_25[[#This Row],[TOTAL]]</f>
        <v>0</v>
      </c>
      <c r="AZ149" s="8">
        <f>SUM(matriceresult_258[[#This Row],[ArrayExpress]:[UniProt]])</f>
        <v>1</v>
      </c>
    </row>
    <row r="150" spans="1:52" x14ac:dyDescent="0.25">
      <c r="A150" s="3" t="s">
        <v>73</v>
      </c>
      <c r="B150" s="13" t="s">
        <v>61</v>
      </c>
      <c r="D150" s="1" t="s">
        <v>205</v>
      </c>
      <c r="E150">
        <v>0</v>
      </c>
      <c r="F150">
        <v>0</v>
      </c>
      <c r="G150">
        <v>0</v>
      </c>
      <c r="H150">
        <v>0</v>
      </c>
      <c r="I150">
        <v>0</v>
      </c>
      <c r="J150">
        <v>0</v>
      </c>
      <c r="K150">
        <v>0</v>
      </c>
      <c r="L150">
        <v>0</v>
      </c>
      <c r="M150">
        <v>0</v>
      </c>
      <c r="N150">
        <v>0</v>
      </c>
      <c r="O150">
        <v>0</v>
      </c>
      <c r="P150">
        <v>0</v>
      </c>
      <c r="Q150">
        <v>0</v>
      </c>
      <c r="R150">
        <v>0</v>
      </c>
      <c r="S150">
        <v>1</v>
      </c>
      <c r="T150">
        <v>0</v>
      </c>
      <c r="U150">
        <v>0</v>
      </c>
      <c r="V150">
        <v>0</v>
      </c>
      <c r="W150">
        <v>0</v>
      </c>
      <c r="X150">
        <v>0</v>
      </c>
      <c r="Y150">
        <v>0</v>
      </c>
      <c r="Z150">
        <v>0</v>
      </c>
      <c r="AA150" s="8">
        <f>SUM(matriceresult_25[[#This Row],[ArrayExpress]:[UniProt]])</f>
        <v>1</v>
      </c>
      <c r="AC150" s="1" t="s">
        <v>205</v>
      </c>
      <c r="AD150">
        <f>matriceresult_25[[#This Row],[ArrayExpress]]/matriceresult_25[[#This Row],[TOTAL]]</f>
        <v>0</v>
      </c>
      <c r="AE150">
        <f>matriceresult_25[[#This Row],[BioProject]]/matriceresult_25[[#This Row],[TOTAL]]</f>
        <v>0</v>
      </c>
      <c r="AF150">
        <f>matriceresult_25[[#This Row],[dbGaP]]/matriceresult_25[[#This Row],[TOTAL]]</f>
        <v>0</v>
      </c>
      <c r="AG150">
        <f>matriceresult_25[[#This Row],[DOI]]/matriceresult_25[[#This Row],[TOTAL]]</f>
        <v>0</v>
      </c>
      <c r="AH150">
        <f>matriceresult_25[[#This Row],[EMDB]]/matriceresult_25[[#This Row],[TOTAL]]</f>
        <v>0</v>
      </c>
      <c r="AI150">
        <f>matriceresult_25[[#This Row],[ENA]]/matriceresult_25[[#This Row],[TOTAL]]</f>
        <v>0</v>
      </c>
      <c r="AJ150">
        <f>matriceresult_25[[#This Row],[Ensembl]]/matriceresult_25[[#This Row],[TOTAL]]</f>
        <v>0</v>
      </c>
      <c r="AK150">
        <f>matriceresult_25[[#This Row],[EUDRACT]]/matriceresult_25[[#This Row],[TOTAL]]</f>
        <v>0</v>
      </c>
      <c r="AL150">
        <f>matriceresult_25[[#This Row],[GCA]]/matriceresult_25[[#This Row],[TOTAL]]</f>
        <v>0</v>
      </c>
      <c r="AM150">
        <f>matriceresult_25[[#This Row],[Gene Ontology (GO)]]/matriceresult_25[[#This Row],[TOTAL]]</f>
        <v>0</v>
      </c>
      <c r="AN150">
        <f>matriceresult_25[[#This Row],[GEO]]/matriceresult_25[[#This Row],[TOTAL]]</f>
        <v>0</v>
      </c>
      <c r="AO150">
        <f>matriceresult_25[[#This Row],[HPA]]/matriceresult_25[[#This Row],[TOTAL]]</f>
        <v>0</v>
      </c>
      <c r="AP150">
        <f>matriceresult_25[[#This Row],[IGSR/1000 Genomes]]/matriceresult_25[[#This Row],[TOTAL]]</f>
        <v>0</v>
      </c>
      <c r="AQ150">
        <f>matriceresult_25[[#This Row],[InterPro]]/matriceresult_25[[#This Row],[TOTAL]]</f>
        <v>0</v>
      </c>
      <c r="AR150">
        <f>matriceresult_25[[#This Row],[OMIM]]/matriceresult_25[[#This Row],[TOTAL]]</f>
        <v>1</v>
      </c>
      <c r="AS150">
        <f>matriceresult_25[[#This Row],[PDBe]]/matriceresult_25[[#This Row],[TOTAL]]</f>
        <v>0</v>
      </c>
      <c r="AT150">
        <f>matriceresult_25[[#This Row],[Pfam]]/matriceresult_25[[#This Row],[TOTAL]]</f>
        <v>0</v>
      </c>
      <c r="AU150">
        <f>matriceresult_25[[#This Row],[PRIDE]]/matriceresult_25[[#This Row],[TOTAL]]</f>
        <v>0</v>
      </c>
      <c r="AV150">
        <f>matriceresult_25[[#This Row],[RefSeq]]/matriceresult_25[[#This Row],[TOTAL]]</f>
        <v>0</v>
      </c>
      <c r="AW150">
        <f>matriceresult_25[[#This Row],[RefSNP]]/matriceresult_25[[#This Row],[TOTAL]]</f>
        <v>0</v>
      </c>
      <c r="AX150">
        <f>matriceresult_25[[#This Row],[RRID]]/matriceresult_25[[#This Row],[TOTAL]]</f>
        <v>0</v>
      </c>
      <c r="AY150">
        <f>matriceresult_25[[#This Row],[UniProt]]/matriceresult_25[[#This Row],[TOTAL]]</f>
        <v>0</v>
      </c>
      <c r="AZ150" s="8">
        <f>SUM(matriceresult_258[[#This Row],[ArrayExpress]:[UniProt]])</f>
        <v>1</v>
      </c>
    </row>
    <row r="151" spans="1:52" x14ac:dyDescent="0.25">
      <c r="A151" s="4" t="s">
        <v>73</v>
      </c>
      <c r="B151" s="6" t="s">
        <v>61</v>
      </c>
      <c r="D151" s="1" t="s">
        <v>1729</v>
      </c>
      <c r="E151">
        <v>0</v>
      </c>
      <c r="F151">
        <v>0</v>
      </c>
      <c r="G151">
        <v>0</v>
      </c>
      <c r="H151">
        <v>0</v>
      </c>
      <c r="I151">
        <v>0</v>
      </c>
      <c r="J151">
        <v>2</v>
      </c>
      <c r="K151">
        <v>0</v>
      </c>
      <c r="L151">
        <v>0</v>
      </c>
      <c r="M151">
        <v>0</v>
      </c>
      <c r="N151">
        <v>0</v>
      </c>
      <c r="O151">
        <v>0</v>
      </c>
      <c r="P151">
        <v>0</v>
      </c>
      <c r="Q151">
        <v>0</v>
      </c>
      <c r="R151">
        <v>0</v>
      </c>
      <c r="S151">
        <v>0</v>
      </c>
      <c r="T151">
        <v>0</v>
      </c>
      <c r="U151">
        <v>0</v>
      </c>
      <c r="V151">
        <v>0</v>
      </c>
      <c r="W151">
        <v>0</v>
      </c>
      <c r="X151">
        <v>0</v>
      </c>
      <c r="Y151">
        <v>0</v>
      </c>
      <c r="Z151">
        <v>0</v>
      </c>
      <c r="AA151" s="8">
        <f>SUM(matriceresult_25[[#This Row],[ArrayExpress]:[UniProt]])</f>
        <v>2</v>
      </c>
      <c r="AC151" s="1" t="s">
        <v>1729</v>
      </c>
      <c r="AD151">
        <f>matriceresult_25[[#This Row],[ArrayExpress]]/matriceresult_25[[#This Row],[TOTAL]]</f>
        <v>0</v>
      </c>
      <c r="AE151">
        <f>matriceresult_25[[#This Row],[BioProject]]/matriceresult_25[[#This Row],[TOTAL]]</f>
        <v>0</v>
      </c>
      <c r="AF151">
        <f>matriceresult_25[[#This Row],[dbGaP]]/matriceresult_25[[#This Row],[TOTAL]]</f>
        <v>0</v>
      </c>
      <c r="AG151">
        <f>matriceresult_25[[#This Row],[DOI]]/matriceresult_25[[#This Row],[TOTAL]]</f>
        <v>0</v>
      </c>
      <c r="AH151">
        <f>matriceresult_25[[#This Row],[EMDB]]/matriceresult_25[[#This Row],[TOTAL]]</f>
        <v>0</v>
      </c>
      <c r="AI151">
        <f>matriceresult_25[[#This Row],[ENA]]/matriceresult_25[[#This Row],[TOTAL]]</f>
        <v>1</v>
      </c>
      <c r="AJ151">
        <f>matriceresult_25[[#This Row],[Ensembl]]/matriceresult_25[[#This Row],[TOTAL]]</f>
        <v>0</v>
      </c>
      <c r="AK151">
        <f>matriceresult_25[[#This Row],[EUDRACT]]/matriceresult_25[[#This Row],[TOTAL]]</f>
        <v>0</v>
      </c>
      <c r="AL151">
        <f>matriceresult_25[[#This Row],[GCA]]/matriceresult_25[[#This Row],[TOTAL]]</f>
        <v>0</v>
      </c>
      <c r="AM151">
        <f>matriceresult_25[[#This Row],[Gene Ontology (GO)]]/matriceresult_25[[#This Row],[TOTAL]]</f>
        <v>0</v>
      </c>
      <c r="AN151">
        <f>matriceresult_25[[#This Row],[GEO]]/matriceresult_25[[#This Row],[TOTAL]]</f>
        <v>0</v>
      </c>
      <c r="AO151">
        <f>matriceresult_25[[#This Row],[HPA]]/matriceresult_25[[#This Row],[TOTAL]]</f>
        <v>0</v>
      </c>
      <c r="AP151">
        <f>matriceresult_25[[#This Row],[IGSR/1000 Genomes]]/matriceresult_25[[#This Row],[TOTAL]]</f>
        <v>0</v>
      </c>
      <c r="AQ151">
        <f>matriceresult_25[[#This Row],[InterPro]]/matriceresult_25[[#This Row],[TOTAL]]</f>
        <v>0</v>
      </c>
      <c r="AR151">
        <f>matriceresult_25[[#This Row],[OMIM]]/matriceresult_25[[#This Row],[TOTAL]]</f>
        <v>0</v>
      </c>
      <c r="AS151">
        <f>matriceresult_25[[#This Row],[PDBe]]/matriceresult_25[[#This Row],[TOTAL]]</f>
        <v>0</v>
      </c>
      <c r="AT151">
        <f>matriceresult_25[[#This Row],[Pfam]]/matriceresult_25[[#This Row],[TOTAL]]</f>
        <v>0</v>
      </c>
      <c r="AU151">
        <f>matriceresult_25[[#This Row],[PRIDE]]/matriceresult_25[[#This Row],[TOTAL]]</f>
        <v>0</v>
      </c>
      <c r="AV151">
        <f>matriceresult_25[[#This Row],[RefSeq]]/matriceresult_25[[#This Row],[TOTAL]]</f>
        <v>0</v>
      </c>
      <c r="AW151">
        <f>matriceresult_25[[#This Row],[RefSNP]]/matriceresult_25[[#This Row],[TOTAL]]</f>
        <v>0</v>
      </c>
      <c r="AX151">
        <f>matriceresult_25[[#This Row],[RRID]]/matriceresult_25[[#This Row],[TOTAL]]</f>
        <v>0</v>
      </c>
      <c r="AY151">
        <f>matriceresult_25[[#This Row],[UniProt]]/matriceresult_25[[#This Row],[TOTAL]]</f>
        <v>0</v>
      </c>
      <c r="AZ151" s="8">
        <f>SUM(matriceresult_258[[#This Row],[ArrayExpress]:[UniProt]])</f>
        <v>1</v>
      </c>
    </row>
    <row r="152" spans="1:52" x14ac:dyDescent="0.25">
      <c r="A152" s="3" t="s">
        <v>1177</v>
      </c>
      <c r="B152" s="13" t="s">
        <v>550</v>
      </c>
      <c r="D152" s="1" t="s">
        <v>2602</v>
      </c>
      <c r="E152">
        <v>0</v>
      </c>
      <c r="F152">
        <v>0</v>
      </c>
      <c r="G152">
        <v>0</v>
      </c>
      <c r="H152">
        <v>0</v>
      </c>
      <c r="I152">
        <v>0</v>
      </c>
      <c r="J152">
        <v>2</v>
      </c>
      <c r="K152">
        <v>0</v>
      </c>
      <c r="L152">
        <v>0</v>
      </c>
      <c r="M152">
        <v>0</v>
      </c>
      <c r="N152">
        <v>0</v>
      </c>
      <c r="O152">
        <v>0</v>
      </c>
      <c r="P152">
        <v>0</v>
      </c>
      <c r="Q152">
        <v>0</v>
      </c>
      <c r="R152">
        <v>0</v>
      </c>
      <c r="S152">
        <v>0</v>
      </c>
      <c r="T152">
        <v>0</v>
      </c>
      <c r="U152">
        <v>0</v>
      </c>
      <c r="V152">
        <v>0</v>
      </c>
      <c r="W152">
        <v>0</v>
      </c>
      <c r="X152">
        <v>0</v>
      </c>
      <c r="Y152">
        <v>0</v>
      </c>
      <c r="Z152">
        <v>0</v>
      </c>
      <c r="AA152" s="8">
        <f>SUM(matriceresult_25[[#This Row],[ArrayExpress]:[UniProt]])</f>
        <v>2</v>
      </c>
      <c r="AC152" s="1" t="s">
        <v>2602</v>
      </c>
      <c r="AD152">
        <f>matriceresult_25[[#This Row],[ArrayExpress]]/matriceresult_25[[#This Row],[TOTAL]]</f>
        <v>0</v>
      </c>
      <c r="AE152">
        <f>matriceresult_25[[#This Row],[BioProject]]/matriceresult_25[[#This Row],[TOTAL]]</f>
        <v>0</v>
      </c>
      <c r="AF152">
        <f>matriceresult_25[[#This Row],[dbGaP]]/matriceresult_25[[#This Row],[TOTAL]]</f>
        <v>0</v>
      </c>
      <c r="AG152">
        <f>matriceresult_25[[#This Row],[DOI]]/matriceresult_25[[#This Row],[TOTAL]]</f>
        <v>0</v>
      </c>
      <c r="AH152">
        <f>matriceresult_25[[#This Row],[EMDB]]/matriceresult_25[[#This Row],[TOTAL]]</f>
        <v>0</v>
      </c>
      <c r="AI152">
        <f>matriceresult_25[[#This Row],[ENA]]/matriceresult_25[[#This Row],[TOTAL]]</f>
        <v>1</v>
      </c>
      <c r="AJ152">
        <f>matriceresult_25[[#This Row],[Ensembl]]/matriceresult_25[[#This Row],[TOTAL]]</f>
        <v>0</v>
      </c>
      <c r="AK152">
        <f>matriceresult_25[[#This Row],[EUDRACT]]/matriceresult_25[[#This Row],[TOTAL]]</f>
        <v>0</v>
      </c>
      <c r="AL152">
        <f>matriceresult_25[[#This Row],[GCA]]/matriceresult_25[[#This Row],[TOTAL]]</f>
        <v>0</v>
      </c>
      <c r="AM152">
        <f>matriceresult_25[[#This Row],[Gene Ontology (GO)]]/matriceresult_25[[#This Row],[TOTAL]]</f>
        <v>0</v>
      </c>
      <c r="AN152">
        <f>matriceresult_25[[#This Row],[GEO]]/matriceresult_25[[#This Row],[TOTAL]]</f>
        <v>0</v>
      </c>
      <c r="AO152">
        <f>matriceresult_25[[#This Row],[HPA]]/matriceresult_25[[#This Row],[TOTAL]]</f>
        <v>0</v>
      </c>
      <c r="AP152">
        <f>matriceresult_25[[#This Row],[IGSR/1000 Genomes]]/matriceresult_25[[#This Row],[TOTAL]]</f>
        <v>0</v>
      </c>
      <c r="AQ152">
        <f>matriceresult_25[[#This Row],[InterPro]]/matriceresult_25[[#This Row],[TOTAL]]</f>
        <v>0</v>
      </c>
      <c r="AR152">
        <f>matriceresult_25[[#This Row],[OMIM]]/matriceresult_25[[#This Row],[TOTAL]]</f>
        <v>0</v>
      </c>
      <c r="AS152">
        <f>matriceresult_25[[#This Row],[PDBe]]/matriceresult_25[[#This Row],[TOTAL]]</f>
        <v>0</v>
      </c>
      <c r="AT152">
        <f>matriceresult_25[[#This Row],[Pfam]]/matriceresult_25[[#This Row],[TOTAL]]</f>
        <v>0</v>
      </c>
      <c r="AU152">
        <f>matriceresult_25[[#This Row],[PRIDE]]/matriceresult_25[[#This Row],[TOTAL]]</f>
        <v>0</v>
      </c>
      <c r="AV152">
        <f>matriceresult_25[[#This Row],[RefSeq]]/matriceresult_25[[#This Row],[TOTAL]]</f>
        <v>0</v>
      </c>
      <c r="AW152">
        <f>matriceresult_25[[#This Row],[RefSNP]]/matriceresult_25[[#This Row],[TOTAL]]</f>
        <v>0</v>
      </c>
      <c r="AX152">
        <f>matriceresult_25[[#This Row],[RRID]]/matriceresult_25[[#This Row],[TOTAL]]</f>
        <v>0</v>
      </c>
      <c r="AY152">
        <f>matriceresult_25[[#This Row],[UniProt]]/matriceresult_25[[#This Row],[TOTAL]]</f>
        <v>0</v>
      </c>
      <c r="AZ152" s="8">
        <f>SUM(matriceresult_258[[#This Row],[ArrayExpress]:[UniProt]])</f>
        <v>1</v>
      </c>
    </row>
    <row r="153" spans="1:52" x14ac:dyDescent="0.25">
      <c r="A153" s="4" t="s">
        <v>1177</v>
      </c>
      <c r="B153" s="6" t="s">
        <v>550</v>
      </c>
      <c r="D153" s="1" t="s">
        <v>906</v>
      </c>
      <c r="E153">
        <v>0</v>
      </c>
      <c r="F153">
        <v>0</v>
      </c>
      <c r="G153">
        <v>0</v>
      </c>
      <c r="H153">
        <v>0</v>
      </c>
      <c r="I153">
        <v>0</v>
      </c>
      <c r="J153">
        <v>1</v>
      </c>
      <c r="K153">
        <v>0</v>
      </c>
      <c r="L153">
        <v>0</v>
      </c>
      <c r="M153">
        <v>0</v>
      </c>
      <c r="N153">
        <v>0</v>
      </c>
      <c r="O153">
        <v>0</v>
      </c>
      <c r="P153">
        <v>0</v>
      </c>
      <c r="Q153">
        <v>0</v>
      </c>
      <c r="R153">
        <v>0</v>
      </c>
      <c r="S153">
        <v>0</v>
      </c>
      <c r="T153">
        <v>0</v>
      </c>
      <c r="U153">
        <v>0</v>
      </c>
      <c r="V153">
        <v>0</v>
      </c>
      <c r="W153">
        <v>0</v>
      </c>
      <c r="X153">
        <v>0</v>
      </c>
      <c r="Y153">
        <v>0</v>
      </c>
      <c r="Z153">
        <v>0</v>
      </c>
      <c r="AA153" s="8">
        <f>SUM(matriceresult_25[[#This Row],[ArrayExpress]:[UniProt]])</f>
        <v>1</v>
      </c>
      <c r="AC153" s="1" t="s">
        <v>906</v>
      </c>
      <c r="AD153">
        <f>matriceresult_25[[#This Row],[ArrayExpress]]/matriceresult_25[[#This Row],[TOTAL]]</f>
        <v>0</v>
      </c>
      <c r="AE153">
        <f>matriceresult_25[[#This Row],[BioProject]]/matriceresult_25[[#This Row],[TOTAL]]</f>
        <v>0</v>
      </c>
      <c r="AF153">
        <f>matriceresult_25[[#This Row],[dbGaP]]/matriceresult_25[[#This Row],[TOTAL]]</f>
        <v>0</v>
      </c>
      <c r="AG153">
        <f>matriceresult_25[[#This Row],[DOI]]/matriceresult_25[[#This Row],[TOTAL]]</f>
        <v>0</v>
      </c>
      <c r="AH153">
        <f>matriceresult_25[[#This Row],[EMDB]]/matriceresult_25[[#This Row],[TOTAL]]</f>
        <v>0</v>
      </c>
      <c r="AI153">
        <f>matriceresult_25[[#This Row],[ENA]]/matriceresult_25[[#This Row],[TOTAL]]</f>
        <v>1</v>
      </c>
      <c r="AJ153">
        <f>matriceresult_25[[#This Row],[Ensembl]]/matriceresult_25[[#This Row],[TOTAL]]</f>
        <v>0</v>
      </c>
      <c r="AK153">
        <f>matriceresult_25[[#This Row],[EUDRACT]]/matriceresult_25[[#This Row],[TOTAL]]</f>
        <v>0</v>
      </c>
      <c r="AL153">
        <f>matriceresult_25[[#This Row],[GCA]]/matriceresult_25[[#This Row],[TOTAL]]</f>
        <v>0</v>
      </c>
      <c r="AM153">
        <f>matriceresult_25[[#This Row],[Gene Ontology (GO)]]/matriceresult_25[[#This Row],[TOTAL]]</f>
        <v>0</v>
      </c>
      <c r="AN153">
        <f>matriceresult_25[[#This Row],[GEO]]/matriceresult_25[[#This Row],[TOTAL]]</f>
        <v>0</v>
      </c>
      <c r="AO153">
        <f>matriceresult_25[[#This Row],[HPA]]/matriceresult_25[[#This Row],[TOTAL]]</f>
        <v>0</v>
      </c>
      <c r="AP153">
        <f>matriceresult_25[[#This Row],[IGSR/1000 Genomes]]/matriceresult_25[[#This Row],[TOTAL]]</f>
        <v>0</v>
      </c>
      <c r="AQ153">
        <f>matriceresult_25[[#This Row],[InterPro]]/matriceresult_25[[#This Row],[TOTAL]]</f>
        <v>0</v>
      </c>
      <c r="AR153">
        <f>matriceresult_25[[#This Row],[OMIM]]/matriceresult_25[[#This Row],[TOTAL]]</f>
        <v>0</v>
      </c>
      <c r="AS153">
        <f>matriceresult_25[[#This Row],[PDBe]]/matriceresult_25[[#This Row],[TOTAL]]</f>
        <v>0</v>
      </c>
      <c r="AT153">
        <f>matriceresult_25[[#This Row],[Pfam]]/matriceresult_25[[#This Row],[TOTAL]]</f>
        <v>0</v>
      </c>
      <c r="AU153">
        <f>matriceresult_25[[#This Row],[PRIDE]]/matriceresult_25[[#This Row],[TOTAL]]</f>
        <v>0</v>
      </c>
      <c r="AV153">
        <f>matriceresult_25[[#This Row],[RefSeq]]/matriceresult_25[[#This Row],[TOTAL]]</f>
        <v>0</v>
      </c>
      <c r="AW153">
        <f>matriceresult_25[[#This Row],[RefSNP]]/matriceresult_25[[#This Row],[TOTAL]]</f>
        <v>0</v>
      </c>
      <c r="AX153">
        <f>matriceresult_25[[#This Row],[RRID]]/matriceresult_25[[#This Row],[TOTAL]]</f>
        <v>0</v>
      </c>
      <c r="AY153">
        <f>matriceresult_25[[#This Row],[UniProt]]/matriceresult_25[[#This Row],[TOTAL]]</f>
        <v>0</v>
      </c>
      <c r="AZ153" s="8">
        <f>SUM(matriceresult_258[[#This Row],[ArrayExpress]:[UniProt]])</f>
        <v>1</v>
      </c>
    </row>
    <row r="154" spans="1:52" x14ac:dyDescent="0.25">
      <c r="A154" s="3" t="s">
        <v>1177</v>
      </c>
      <c r="B154" s="13" t="s">
        <v>550</v>
      </c>
      <c r="D154" s="1" t="s">
        <v>1735</v>
      </c>
      <c r="E154">
        <v>0</v>
      </c>
      <c r="F154">
        <v>0</v>
      </c>
      <c r="G154">
        <v>0</v>
      </c>
      <c r="H154">
        <v>0</v>
      </c>
      <c r="I154">
        <v>0</v>
      </c>
      <c r="J154">
        <v>6</v>
      </c>
      <c r="K154">
        <v>0</v>
      </c>
      <c r="L154">
        <v>0</v>
      </c>
      <c r="M154">
        <v>0</v>
      </c>
      <c r="N154">
        <v>0</v>
      </c>
      <c r="O154">
        <v>0</v>
      </c>
      <c r="P154">
        <v>0</v>
      </c>
      <c r="Q154">
        <v>0</v>
      </c>
      <c r="R154">
        <v>0</v>
      </c>
      <c r="S154">
        <v>0</v>
      </c>
      <c r="T154">
        <v>0</v>
      </c>
      <c r="U154">
        <v>0</v>
      </c>
      <c r="V154">
        <v>0</v>
      </c>
      <c r="W154">
        <v>0</v>
      </c>
      <c r="X154">
        <v>0</v>
      </c>
      <c r="Y154">
        <v>0</v>
      </c>
      <c r="Z154">
        <v>0</v>
      </c>
      <c r="AA154" s="8">
        <f>SUM(matriceresult_25[[#This Row],[ArrayExpress]:[UniProt]])</f>
        <v>6</v>
      </c>
      <c r="AC154" s="1" t="s">
        <v>1735</v>
      </c>
      <c r="AD154">
        <f>matriceresult_25[[#This Row],[ArrayExpress]]/matriceresult_25[[#This Row],[TOTAL]]</f>
        <v>0</v>
      </c>
      <c r="AE154">
        <f>matriceresult_25[[#This Row],[BioProject]]/matriceresult_25[[#This Row],[TOTAL]]</f>
        <v>0</v>
      </c>
      <c r="AF154">
        <f>matriceresult_25[[#This Row],[dbGaP]]/matriceresult_25[[#This Row],[TOTAL]]</f>
        <v>0</v>
      </c>
      <c r="AG154">
        <f>matriceresult_25[[#This Row],[DOI]]/matriceresult_25[[#This Row],[TOTAL]]</f>
        <v>0</v>
      </c>
      <c r="AH154">
        <f>matriceresult_25[[#This Row],[EMDB]]/matriceresult_25[[#This Row],[TOTAL]]</f>
        <v>0</v>
      </c>
      <c r="AI154">
        <f>matriceresult_25[[#This Row],[ENA]]/matriceresult_25[[#This Row],[TOTAL]]</f>
        <v>1</v>
      </c>
      <c r="AJ154">
        <f>matriceresult_25[[#This Row],[Ensembl]]/matriceresult_25[[#This Row],[TOTAL]]</f>
        <v>0</v>
      </c>
      <c r="AK154">
        <f>matriceresult_25[[#This Row],[EUDRACT]]/matriceresult_25[[#This Row],[TOTAL]]</f>
        <v>0</v>
      </c>
      <c r="AL154">
        <f>matriceresult_25[[#This Row],[GCA]]/matriceresult_25[[#This Row],[TOTAL]]</f>
        <v>0</v>
      </c>
      <c r="AM154">
        <f>matriceresult_25[[#This Row],[Gene Ontology (GO)]]/matriceresult_25[[#This Row],[TOTAL]]</f>
        <v>0</v>
      </c>
      <c r="AN154">
        <f>matriceresult_25[[#This Row],[GEO]]/matriceresult_25[[#This Row],[TOTAL]]</f>
        <v>0</v>
      </c>
      <c r="AO154">
        <f>matriceresult_25[[#This Row],[HPA]]/matriceresult_25[[#This Row],[TOTAL]]</f>
        <v>0</v>
      </c>
      <c r="AP154">
        <f>matriceresult_25[[#This Row],[IGSR/1000 Genomes]]/matriceresult_25[[#This Row],[TOTAL]]</f>
        <v>0</v>
      </c>
      <c r="AQ154">
        <f>matriceresult_25[[#This Row],[InterPro]]/matriceresult_25[[#This Row],[TOTAL]]</f>
        <v>0</v>
      </c>
      <c r="AR154">
        <f>matriceresult_25[[#This Row],[OMIM]]/matriceresult_25[[#This Row],[TOTAL]]</f>
        <v>0</v>
      </c>
      <c r="AS154">
        <f>matriceresult_25[[#This Row],[PDBe]]/matriceresult_25[[#This Row],[TOTAL]]</f>
        <v>0</v>
      </c>
      <c r="AT154">
        <f>matriceresult_25[[#This Row],[Pfam]]/matriceresult_25[[#This Row],[TOTAL]]</f>
        <v>0</v>
      </c>
      <c r="AU154">
        <f>matriceresult_25[[#This Row],[PRIDE]]/matriceresult_25[[#This Row],[TOTAL]]</f>
        <v>0</v>
      </c>
      <c r="AV154">
        <f>matriceresult_25[[#This Row],[RefSeq]]/matriceresult_25[[#This Row],[TOTAL]]</f>
        <v>0</v>
      </c>
      <c r="AW154">
        <f>matriceresult_25[[#This Row],[RefSNP]]/matriceresult_25[[#This Row],[TOTAL]]</f>
        <v>0</v>
      </c>
      <c r="AX154">
        <f>matriceresult_25[[#This Row],[RRID]]/matriceresult_25[[#This Row],[TOTAL]]</f>
        <v>0</v>
      </c>
      <c r="AY154">
        <f>matriceresult_25[[#This Row],[UniProt]]/matriceresult_25[[#This Row],[TOTAL]]</f>
        <v>0</v>
      </c>
      <c r="AZ154" s="8">
        <f>SUM(matriceresult_258[[#This Row],[ArrayExpress]:[UniProt]])</f>
        <v>1</v>
      </c>
    </row>
    <row r="155" spans="1:52" x14ac:dyDescent="0.25">
      <c r="A155" s="4" t="s">
        <v>1186</v>
      </c>
      <c r="B155" s="6" t="s">
        <v>111</v>
      </c>
      <c r="D155" s="1" t="s">
        <v>2608</v>
      </c>
      <c r="E155">
        <v>0</v>
      </c>
      <c r="F155">
        <v>0</v>
      </c>
      <c r="G155">
        <v>0</v>
      </c>
      <c r="H155">
        <v>0</v>
      </c>
      <c r="I155">
        <v>0</v>
      </c>
      <c r="J155">
        <v>0</v>
      </c>
      <c r="K155">
        <v>0</v>
      </c>
      <c r="L155">
        <v>0</v>
      </c>
      <c r="M155">
        <v>0</v>
      </c>
      <c r="N155">
        <v>0</v>
      </c>
      <c r="O155">
        <v>0</v>
      </c>
      <c r="P155">
        <v>0</v>
      </c>
      <c r="Q155">
        <v>0</v>
      </c>
      <c r="R155">
        <v>0</v>
      </c>
      <c r="S155">
        <v>0</v>
      </c>
      <c r="T155">
        <v>7</v>
      </c>
      <c r="U155">
        <v>0</v>
      </c>
      <c r="V155">
        <v>0</v>
      </c>
      <c r="W155">
        <v>0</v>
      </c>
      <c r="X155">
        <v>0</v>
      </c>
      <c r="Y155">
        <v>0</v>
      </c>
      <c r="Z155">
        <v>0</v>
      </c>
      <c r="AA155" s="8">
        <f>SUM(matriceresult_25[[#This Row],[ArrayExpress]:[UniProt]])</f>
        <v>7</v>
      </c>
      <c r="AC155" s="1" t="s">
        <v>2608</v>
      </c>
      <c r="AD155">
        <f>matriceresult_25[[#This Row],[ArrayExpress]]/matriceresult_25[[#This Row],[TOTAL]]</f>
        <v>0</v>
      </c>
      <c r="AE155">
        <f>matriceresult_25[[#This Row],[BioProject]]/matriceresult_25[[#This Row],[TOTAL]]</f>
        <v>0</v>
      </c>
      <c r="AF155">
        <f>matriceresult_25[[#This Row],[dbGaP]]/matriceresult_25[[#This Row],[TOTAL]]</f>
        <v>0</v>
      </c>
      <c r="AG155">
        <f>matriceresult_25[[#This Row],[DOI]]/matriceresult_25[[#This Row],[TOTAL]]</f>
        <v>0</v>
      </c>
      <c r="AH155">
        <f>matriceresult_25[[#This Row],[EMDB]]/matriceresult_25[[#This Row],[TOTAL]]</f>
        <v>0</v>
      </c>
      <c r="AI155">
        <f>matriceresult_25[[#This Row],[ENA]]/matriceresult_25[[#This Row],[TOTAL]]</f>
        <v>0</v>
      </c>
      <c r="AJ155">
        <f>matriceresult_25[[#This Row],[Ensembl]]/matriceresult_25[[#This Row],[TOTAL]]</f>
        <v>0</v>
      </c>
      <c r="AK155">
        <f>matriceresult_25[[#This Row],[EUDRACT]]/matriceresult_25[[#This Row],[TOTAL]]</f>
        <v>0</v>
      </c>
      <c r="AL155">
        <f>matriceresult_25[[#This Row],[GCA]]/matriceresult_25[[#This Row],[TOTAL]]</f>
        <v>0</v>
      </c>
      <c r="AM155">
        <f>matriceresult_25[[#This Row],[Gene Ontology (GO)]]/matriceresult_25[[#This Row],[TOTAL]]</f>
        <v>0</v>
      </c>
      <c r="AN155">
        <f>matriceresult_25[[#This Row],[GEO]]/matriceresult_25[[#This Row],[TOTAL]]</f>
        <v>0</v>
      </c>
      <c r="AO155">
        <f>matriceresult_25[[#This Row],[HPA]]/matriceresult_25[[#This Row],[TOTAL]]</f>
        <v>0</v>
      </c>
      <c r="AP155">
        <f>matriceresult_25[[#This Row],[IGSR/1000 Genomes]]/matriceresult_25[[#This Row],[TOTAL]]</f>
        <v>0</v>
      </c>
      <c r="AQ155">
        <f>matriceresult_25[[#This Row],[InterPro]]/matriceresult_25[[#This Row],[TOTAL]]</f>
        <v>0</v>
      </c>
      <c r="AR155">
        <f>matriceresult_25[[#This Row],[OMIM]]/matriceresult_25[[#This Row],[TOTAL]]</f>
        <v>0</v>
      </c>
      <c r="AS155">
        <f>matriceresult_25[[#This Row],[PDBe]]/matriceresult_25[[#This Row],[TOTAL]]</f>
        <v>1</v>
      </c>
      <c r="AT155">
        <f>matriceresult_25[[#This Row],[Pfam]]/matriceresult_25[[#This Row],[TOTAL]]</f>
        <v>0</v>
      </c>
      <c r="AU155">
        <f>matriceresult_25[[#This Row],[PRIDE]]/matriceresult_25[[#This Row],[TOTAL]]</f>
        <v>0</v>
      </c>
      <c r="AV155">
        <f>matriceresult_25[[#This Row],[RefSeq]]/matriceresult_25[[#This Row],[TOTAL]]</f>
        <v>0</v>
      </c>
      <c r="AW155">
        <f>matriceresult_25[[#This Row],[RefSNP]]/matriceresult_25[[#This Row],[TOTAL]]</f>
        <v>0</v>
      </c>
      <c r="AX155">
        <f>matriceresult_25[[#This Row],[RRID]]/matriceresult_25[[#This Row],[TOTAL]]</f>
        <v>0</v>
      </c>
      <c r="AY155">
        <f>matriceresult_25[[#This Row],[UniProt]]/matriceresult_25[[#This Row],[TOTAL]]</f>
        <v>0</v>
      </c>
      <c r="AZ155" s="8">
        <f>SUM(matriceresult_258[[#This Row],[ArrayExpress]:[UniProt]])</f>
        <v>1</v>
      </c>
    </row>
    <row r="156" spans="1:52" x14ac:dyDescent="0.25">
      <c r="A156" s="3" t="s">
        <v>1186</v>
      </c>
      <c r="B156" s="13" t="s">
        <v>111</v>
      </c>
      <c r="D156" s="1" t="s">
        <v>1750</v>
      </c>
      <c r="E156">
        <v>0</v>
      </c>
      <c r="F156">
        <v>0</v>
      </c>
      <c r="G156">
        <v>0</v>
      </c>
      <c r="H156">
        <v>0</v>
      </c>
      <c r="I156">
        <v>0</v>
      </c>
      <c r="J156">
        <v>0</v>
      </c>
      <c r="K156">
        <v>0</v>
      </c>
      <c r="L156">
        <v>0</v>
      </c>
      <c r="M156">
        <v>0</v>
      </c>
      <c r="N156">
        <v>0</v>
      </c>
      <c r="O156">
        <v>0</v>
      </c>
      <c r="P156">
        <v>0</v>
      </c>
      <c r="Q156">
        <v>0</v>
      </c>
      <c r="R156">
        <v>0</v>
      </c>
      <c r="S156">
        <v>0</v>
      </c>
      <c r="T156">
        <v>1</v>
      </c>
      <c r="U156">
        <v>0</v>
      </c>
      <c r="V156">
        <v>0</v>
      </c>
      <c r="W156">
        <v>0</v>
      </c>
      <c r="X156">
        <v>0</v>
      </c>
      <c r="Y156">
        <v>0</v>
      </c>
      <c r="Z156">
        <v>0</v>
      </c>
      <c r="AA156" s="8">
        <f>SUM(matriceresult_25[[#This Row],[ArrayExpress]:[UniProt]])</f>
        <v>1</v>
      </c>
      <c r="AC156" s="1" t="s">
        <v>1750</v>
      </c>
      <c r="AD156">
        <f>matriceresult_25[[#This Row],[ArrayExpress]]/matriceresult_25[[#This Row],[TOTAL]]</f>
        <v>0</v>
      </c>
      <c r="AE156">
        <f>matriceresult_25[[#This Row],[BioProject]]/matriceresult_25[[#This Row],[TOTAL]]</f>
        <v>0</v>
      </c>
      <c r="AF156">
        <f>matriceresult_25[[#This Row],[dbGaP]]/matriceresult_25[[#This Row],[TOTAL]]</f>
        <v>0</v>
      </c>
      <c r="AG156">
        <f>matriceresult_25[[#This Row],[DOI]]/matriceresult_25[[#This Row],[TOTAL]]</f>
        <v>0</v>
      </c>
      <c r="AH156">
        <f>matriceresult_25[[#This Row],[EMDB]]/matriceresult_25[[#This Row],[TOTAL]]</f>
        <v>0</v>
      </c>
      <c r="AI156">
        <f>matriceresult_25[[#This Row],[ENA]]/matriceresult_25[[#This Row],[TOTAL]]</f>
        <v>0</v>
      </c>
      <c r="AJ156">
        <f>matriceresult_25[[#This Row],[Ensembl]]/matriceresult_25[[#This Row],[TOTAL]]</f>
        <v>0</v>
      </c>
      <c r="AK156">
        <f>matriceresult_25[[#This Row],[EUDRACT]]/matriceresult_25[[#This Row],[TOTAL]]</f>
        <v>0</v>
      </c>
      <c r="AL156">
        <f>matriceresult_25[[#This Row],[GCA]]/matriceresult_25[[#This Row],[TOTAL]]</f>
        <v>0</v>
      </c>
      <c r="AM156">
        <f>matriceresult_25[[#This Row],[Gene Ontology (GO)]]/matriceresult_25[[#This Row],[TOTAL]]</f>
        <v>0</v>
      </c>
      <c r="AN156">
        <f>matriceresult_25[[#This Row],[GEO]]/matriceresult_25[[#This Row],[TOTAL]]</f>
        <v>0</v>
      </c>
      <c r="AO156">
        <f>matriceresult_25[[#This Row],[HPA]]/matriceresult_25[[#This Row],[TOTAL]]</f>
        <v>0</v>
      </c>
      <c r="AP156">
        <f>matriceresult_25[[#This Row],[IGSR/1000 Genomes]]/matriceresult_25[[#This Row],[TOTAL]]</f>
        <v>0</v>
      </c>
      <c r="AQ156">
        <f>matriceresult_25[[#This Row],[InterPro]]/matriceresult_25[[#This Row],[TOTAL]]</f>
        <v>0</v>
      </c>
      <c r="AR156">
        <f>matriceresult_25[[#This Row],[OMIM]]/matriceresult_25[[#This Row],[TOTAL]]</f>
        <v>0</v>
      </c>
      <c r="AS156">
        <f>matriceresult_25[[#This Row],[PDBe]]/matriceresult_25[[#This Row],[TOTAL]]</f>
        <v>1</v>
      </c>
      <c r="AT156">
        <f>matriceresult_25[[#This Row],[Pfam]]/matriceresult_25[[#This Row],[TOTAL]]</f>
        <v>0</v>
      </c>
      <c r="AU156">
        <f>matriceresult_25[[#This Row],[PRIDE]]/matriceresult_25[[#This Row],[TOTAL]]</f>
        <v>0</v>
      </c>
      <c r="AV156">
        <f>matriceresult_25[[#This Row],[RefSeq]]/matriceresult_25[[#This Row],[TOTAL]]</f>
        <v>0</v>
      </c>
      <c r="AW156">
        <f>matriceresult_25[[#This Row],[RefSNP]]/matriceresult_25[[#This Row],[TOTAL]]</f>
        <v>0</v>
      </c>
      <c r="AX156">
        <f>matriceresult_25[[#This Row],[RRID]]/matriceresult_25[[#This Row],[TOTAL]]</f>
        <v>0</v>
      </c>
      <c r="AY156">
        <f>matriceresult_25[[#This Row],[UniProt]]/matriceresult_25[[#This Row],[TOTAL]]</f>
        <v>0</v>
      </c>
      <c r="AZ156" s="8">
        <f>SUM(matriceresult_258[[#This Row],[ArrayExpress]:[UniProt]])</f>
        <v>1</v>
      </c>
    </row>
    <row r="157" spans="1:52" x14ac:dyDescent="0.25">
      <c r="A157" s="4" t="s">
        <v>1186</v>
      </c>
      <c r="B157" s="6" t="s">
        <v>111</v>
      </c>
      <c r="D157" s="1" t="s">
        <v>1755</v>
      </c>
      <c r="E157">
        <v>0</v>
      </c>
      <c r="F157">
        <v>0</v>
      </c>
      <c r="G157">
        <v>0</v>
      </c>
      <c r="H157">
        <v>0</v>
      </c>
      <c r="I157">
        <v>0</v>
      </c>
      <c r="J157">
        <v>0</v>
      </c>
      <c r="K157">
        <v>0</v>
      </c>
      <c r="L157">
        <v>0</v>
      </c>
      <c r="M157">
        <v>0</v>
      </c>
      <c r="N157">
        <v>0</v>
      </c>
      <c r="O157">
        <v>0</v>
      </c>
      <c r="P157">
        <v>0</v>
      </c>
      <c r="Q157">
        <v>0</v>
      </c>
      <c r="R157">
        <v>0</v>
      </c>
      <c r="S157">
        <v>1</v>
      </c>
      <c r="T157">
        <v>0</v>
      </c>
      <c r="U157">
        <v>0</v>
      </c>
      <c r="V157">
        <v>0</v>
      </c>
      <c r="W157">
        <v>0</v>
      </c>
      <c r="X157">
        <v>2</v>
      </c>
      <c r="Y157">
        <v>0</v>
      </c>
      <c r="Z157">
        <v>0</v>
      </c>
      <c r="AA157" s="8">
        <f>SUM(matriceresult_25[[#This Row],[ArrayExpress]:[UniProt]])</f>
        <v>3</v>
      </c>
      <c r="AC157" s="1" t="s">
        <v>1755</v>
      </c>
      <c r="AD157">
        <f>matriceresult_25[[#This Row],[ArrayExpress]]/matriceresult_25[[#This Row],[TOTAL]]</f>
        <v>0</v>
      </c>
      <c r="AE157">
        <f>matriceresult_25[[#This Row],[BioProject]]/matriceresult_25[[#This Row],[TOTAL]]</f>
        <v>0</v>
      </c>
      <c r="AF157">
        <f>matriceresult_25[[#This Row],[dbGaP]]/matriceresult_25[[#This Row],[TOTAL]]</f>
        <v>0</v>
      </c>
      <c r="AG157">
        <f>matriceresult_25[[#This Row],[DOI]]/matriceresult_25[[#This Row],[TOTAL]]</f>
        <v>0</v>
      </c>
      <c r="AH157">
        <f>matriceresult_25[[#This Row],[EMDB]]/matriceresult_25[[#This Row],[TOTAL]]</f>
        <v>0</v>
      </c>
      <c r="AI157">
        <f>matriceresult_25[[#This Row],[ENA]]/matriceresult_25[[#This Row],[TOTAL]]</f>
        <v>0</v>
      </c>
      <c r="AJ157">
        <f>matriceresult_25[[#This Row],[Ensembl]]/matriceresult_25[[#This Row],[TOTAL]]</f>
        <v>0</v>
      </c>
      <c r="AK157">
        <f>matriceresult_25[[#This Row],[EUDRACT]]/matriceresult_25[[#This Row],[TOTAL]]</f>
        <v>0</v>
      </c>
      <c r="AL157">
        <f>matriceresult_25[[#This Row],[GCA]]/matriceresult_25[[#This Row],[TOTAL]]</f>
        <v>0</v>
      </c>
      <c r="AM157">
        <f>matriceresult_25[[#This Row],[Gene Ontology (GO)]]/matriceresult_25[[#This Row],[TOTAL]]</f>
        <v>0</v>
      </c>
      <c r="AN157">
        <f>matriceresult_25[[#This Row],[GEO]]/matriceresult_25[[#This Row],[TOTAL]]</f>
        <v>0</v>
      </c>
      <c r="AO157">
        <f>matriceresult_25[[#This Row],[HPA]]/matriceresult_25[[#This Row],[TOTAL]]</f>
        <v>0</v>
      </c>
      <c r="AP157">
        <f>matriceresult_25[[#This Row],[IGSR/1000 Genomes]]/matriceresult_25[[#This Row],[TOTAL]]</f>
        <v>0</v>
      </c>
      <c r="AQ157">
        <f>matriceresult_25[[#This Row],[InterPro]]/matriceresult_25[[#This Row],[TOTAL]]</f>
        <v>0</v>
      </c>
      <c r="AR157">
        <f>matriceresult_25[[#This Row],[OMIM]]/matriceresult_25[[#This Row],[TOTAL]]</f>
        <v>0.33333333333333331</v>
      </c>
      <c r="AS157">
        <f>matriceresult_25[[#This Row],[PDBe]]/matriceresult_25[[#This Row],[TOTAL]]</f>
        <v>0</v>
      </c>
      <c r="AT157">
        <f>matriceresult_25[[#This Row],[Pfam]]/matriceresult_25[[#This Row],[TOTAL]]</f>
        <v>0</v>
      </c>
      <c r="AU157">
        <f>matriceresult_25[[#This Row],[PRIDE]]/matriceresult_25[[#This Row],[TOTAL]]</f>
        <v>0</v>
      </c>
      <c r="AV157">
        <f>matriceresult_25[[#This Row],[RefSeq]]/matriceresult_25[[#This Row],[TOTAL]]</f>
        <v>0</v>
      </c>
      <c r="AW157">
        <f>matriceresult_25[[#This Row],[RefSNP]]/matriceresult_25[[#This Row],[TOTAL]]</f>
        <v>0.66666666666666663</v>
      </c>
      <c r="AX157">
        <f>matriceresult_25[[#This Row],[RRID]]/matriceresult_25[[#This Row],[TOTAL]]</f>
        <v>0</v>
      </c>
      <c r="AY157">
        <f>matriceresult_25[[#This Row],[UniProt]]/matriceresult_25[[#This Row],[TOTAL]]</f>
        <v>0</v>
      </c>
      <c r="AZ157" s="8">
        <f>SUM(matriceresult_258[[#This Row],[ArrayExpress]:[UniProt]])</f>
        <v>1</v>
      </c>
    </row>
    <row r="158" spans="1:52" x14ac:dyDescent="0.25">
      <c r="A158" s="3" t="s">
        <v>1186</v>
      </c>
      <c r="B158" s="13" t="s">
        <v>111</v>
      </c>
      <c r="D158" s="1" t="s">
        <v>2620</v>
      </c>
      <c r="E158">
        <v>0</v>
      </c>
      <c r="F158">
        <v>0</v>
      </c>
      <c r="G158">
        <v>0</v>
      </c>
      <c r="H158">
        <v>0</v>
      </c>
      <c r="I158">
        <v>0</v>
      </c>
      <c r="J158">
        <v>6</v>
      </c>
      <c r="K158">
        <v>0</v>
      </c>
      <c r="L158">
        <v>0</v>
      </c>
      <c r="M158">
        <v>0</v>
      </c>
      <c r="N158">
        <v>0</v>
      </c>
      <c r="O158">
        <v>0</v>
      </c>
      <c r="P158">
        <v>0</v>
      </c>
      <c r="Q158">
        <v>0</v>
      </c>
      <c r="R158">
        <v>0</v>
      </c>
      <c r="S158">
        <v>0</v>
      </c>
      <c r="T158">
        <v>0</v>
      </c>
      <c r="U158">
        <v>0</v>
      </c>
      <c r="V158">
        <v>0</v>
      </c>
      <c r="W158">
        <v>0</v>
      </c>
      <c r="X158">
        <v>0</v>
      </c>
      <c r="Y158">
        <v>0</v>
      </c>
      <c r="Z158">
        <v>0</v>
      </c>
      <c r="AA158" s="8">
        <f>SUM(matriceresult_25[[#This Row],[ArrayExpress]:[UniProt]])</f>
        <v>6</v>
      </c>
      <c r="AC158" s="1" t="s">
        <v>2620</v>
      </c>
      <c r="AD158">
        <f>matriceresult_25[[#This Row],[ArrayExpress]]/matriceresult_25[[#This Row],[TOTAL]]</f>
        <v>0</v>
      </c>
      <c r="AE158">
        <f>matriceresult_25[[#This Row],[BioProject]]/matriceresult_25[[#This Row],[TOTAL]]</f>
        <v>0</v>
      </c>
      <c r="AF158">
        <f>matriceresult_25[[#This Row],[dbGaP]]/matriceresult_25[[#This Row],[TOTAL]]</f>
        <v>0</v>
      </c>
      <c r="AG158">
        <f>matriceresult_25[[#This Row],[DOI]]/matriceresult_25[[#This Row],[TOTAL]]</f>
        <v>0</v>
      </c>
      <c r="AH158">
        <f>matriceresult_25[[#This Row],[EMDB]]/matriceresult_25[[#This Row],[TOTAL]]</f>
        <v>0</v>
      </c>
      <c r="AI158">
        <f>matriceresult_25[[#This Row],[ENA]]/matriceresult_25[[#This Row],[TOTAL]]</f>
        <v>1</v>
      </c>
      <c r="AJ158">
        <f>matriceresult_25[[#This Row],[Ensembl]]/matriceresult_25[[#This Row],[TOTAL]]</f>
        <v>0</v>
      </c>
      <c r="AK158">
        <f>matriceresult_25[[#This Row],[EUDRACT]]/matriceresult_25[[#This Row],[TOTAL]]</f>
        <v>0</v>
      </c>
      <c r="AL158">
        <f>matriceresult_25[[#This Row],[GCA]]/matriceresult_25[[#This Row],[TOTAL]]</f>
        <v>0</v>
      </c>
      <c r="AM158">
        <f>matriceresult_25[[#This Row],[Gene Ontology (GO)]]/matriceresult_25[[#This Row],[TOTAL]]</f>
        <v>0</v>
      </c>
      <c r="AN158">
        <f>matriceresult_25[[#This Row],[GEO]]/matriceresult_25[[#This Row],[TOTAL]]</f>
        <v>0</v>
      </c>
      <c r="AO158">
        <f>matriceresult_25[[#This Row],[HPA]]/matriceresult_25[[#This Row],[TOTAL]]</f>
        <v>0</v>
      </c>
      <c r="AP158">
        <f>matriceresult_25[[#This Row],[IGSR/1000 Genomes]]/matriceresult_25[[#This Row],[TOTAL]]</f>
        <v>0</v>
      </c>
      <c r="AQ158">
        <f>matriceresult_25[[#This Row],[InterPro]]/matriceresult_25[[#This Row],[TOTAL]]</f>
        <v>0</v>
      </c>
      <c r="AR158">
        <f>matriceresult_25[[#This Row],[OMIM]]/matriceresult_25[[#This Row],[TOTAL]]</f>
        <v>0</v>
      </c>
      <c r="AS158">
        <f>matriceresult_25[[#This Row],[PDBe]]/matriceresult_25[[#This Row],[TOTAL]]</f>
        <v>0</v>
      </c>
      <c r="AT158">
        <f>matriceresult_25[[#This Row],[Pfam]]/matriceresult_25[[#This Row],[TOTAL]]</f>
        <v>0</v>
      </c>
      <c r="AU158">
        <f>matriceresult_25[[#This Row],[PRIDE]]/matriceresult_25[[#This Row],[TOTAL]]</f>
        <v>0</v>
      </c>
      <c r="AV158">
        <f>matriceresult_25[[#This Row],[RefSeq]]/matriceresult_25[[#This Row],[TOTAL]]</f>
        <v>0</v>
      </c>
      <c r="AW158">
        <f>matriceresult_25[[#This Row],[RefSNP]]/matriceresult_25[[#This Row],[TOTAL]]</f>
        <v>0</v>
      </c>
      <c r="AX158">
        <f>matriceresult_25[[#This Row],[RRID]]/matriceresult_25[[#This Row],[TOTAL]]</f>
        <v>0</v>
      </c>
      <c r="AY158">
        <f>matriceresult_25[[#This Row],[UniProt]]/matriceresult_25[[#This Row],[TOTAL]]</f>
        <v>0</v>
      </c>
      <c r="AZ158" s="8">
        <f>SUM(matriceresult_258[[#This Row],[ArrayExpress]:[UniProt]])</f>
        <v>1</v>
      </c>
    </row>
    <row r="159" spans="1:52" x14ac:dyDescent="0.25">
      <c r="A159" s="4" t="s">
        <v>573</v>
      </c>
      <c r="B159" s="6" t="s">
        <v>550</v>
      </c>
      <c r="D159" s="1" t="s">
        <v>1767</v>
      </c>
      <c r="E159">
        <v>0</v>
      </c>
      <c r="F159">
        <v>0</v>
      </c>
      <c r="G159">
        <v>0</v>
      </c>
      <c r="H159">
        <v>0</v>
      </c>
      <c r="I159">
        <v>0</v>
      </c>
      <c r="J159">
        <v>2</v>
      </c>
      <c r="K159">
        <v>0</v>
      </c>
      <c r="L159">
        <v>0</v>
      </c>
      <c r="M159">
        <v>0</v>
      </c>
      <c r="N159">
        <v>0</v>
      </c>
      <c r="O159">
        <v>0</v>
      </c>
      <c r="P159">
        <v>0</v>
      </c>
      <c r="Q159">
        <v>0</v>
      </c>
      <c r="R159">
        <v>0</v>
      </c>
      <c r="S159">
        <v>0</v>
      </c>
      <c r="T159">
        <v>0</v>
      </c>
      <c r="U159">
        <v>0</v>
      </c>
      <c r="V159">
        <v>0</v>
      </c>
      <c r="W159">
        <v>1</v>
      </c>
      <c r="X159">
        <v>0</v>
      </c>
      <c r="Y159">
        <v>0</v>
      </c>
      <c r="Z159">
        <v>0</v>
      </c>
      <c r="AA159" s="8">
        <f>SUM(matriceresult_25[[#This Row],[ArrayExpress]:[UniProt]])</f>
        <v>3</v>
      </c>
      <c r="AC159" s="1" t="s">
        <v>1767</v>
      </c>
      <c r="AD159">
        <f>matriceresult_25[[#This Row],[ArrayExpress]]/matriceresult_25[[#This Row],[TOTAL]]</f>
        <v>0</v>
      </c>
      <c r="AE159">
        <f>matriceresult_25[[#This Row],[BioProject]]/matriceresult_25[[#This Row],[TOTAL]]</f>
        <v>0</v>
      </c>
      <c r="AF159">
        <f>matriceresult_25[[#This Row],[dbGaP]]/matriceresult_25[[#This Row],[TOTAL]]</f>
        <v>0</v>
      </c>
      <c r="AG159">
        <f>matriceresult_25[[#This Row],[DOI]]/matriceresult_25[[#This Row],[TOTAL]]</f>
        <v>0</v>
      </c>
      <c r="AH159">
        <f>matriceresult_25[[#This Row],[EMDB]]/matriceresult_25[[#This Row],[TOTAL]]</f>
        <v>0</v>
      </c>
      <c r="AI159">
        <f>matriceresult_25[[#This Row],[ENA]]/matriceresult_25[[#This Row],[TOTAL]]</f>
        <v>0.66666666666666663</v>
      </c>
      <c r="AJ159">
        <f>matriceresult_25[[#This Row],[Ensembl]]/matriceresult_25[[#This Row],[TOTAL]]</f>
        <v>0</v>
      </c>
      <c r="AK159">
        <f>matriceresult_25[[#This Row],[EUDRACT]]/matriceresult_25[[#This Row],[TOTAL]]</f>
        <v>0</v>
      </c>
      <c r="AL159">
        <f>matriceresult_25[[#This Row],[GCA]]/matriceresult_25[[#This Row],[TOTAL]]</f>
        <v>0</v>
      </c>
      <c r="AM159">
        <f>matriceresult_25[[#This Row],[Gene Ontology (GO)]]/matriceresult_25[[#This Row],[TOTAL]]</f>
        <v>0</v>
      </c>
      <c r="AN159">
        <f>matriceresult_25[[#This Row],[GEO]]/matriceresult_25[[#This Row],[TOTAL]]</f>
        <v>0</v>
      </c>
      <c r="AO159">
        <f>matriceresult_25[[#This Row],[HPA]]/matriceresult_25[[#This Row],[TOTAL]]</f>
        <v>0</v>
      </c>
      <c r="AP159">
        <f>matriceresult_25[[#This Row],[IGSR/1000 Genomes]]/matriceresult_25[[#This Row],[TOTAL]]</f>
        <v>0</v>
      </c>
      <c r="AQ159">
        <f>matriceresult_25[[#This Row],[InterPro]]/matriceresult_25[[#This Row],[TOTAL]]</f>
        <v>0</v>
      </c>
      <c r="AR159">
        <f>matriceresult_25[[#This Row],[OMIM]]/matriceresult_25[[#This Row],[TOTAL]]</f>
        <v>0</v>
      </c>
      <c r="AS159">
        <f>matriceresult_25[[#This Row],[PDBe]]/matriceresult_25[[#This Row],[TOTAL]]</f>
        <v>0</v>
      </c>
      <c r="AT159">
        <f>matriceresult_25[[#This Row],[Pfam]]/matriceresult_25[[#This Row],[TOTAL]]</f>
        <v>0</v>
      </c>
      <c r="AU159">
        <f>matriceresult_25[[#This Row],[PRIDE]]/matriceresult_25[[#This Row],[TOTAL]]</f>
        <v>0</v>
      </c>
      <c r="AV159">
        <f>matriceresult_25[[#This Row],[RefSeq]]/matriceresult_25[[#This Row],[TOTAL]]</f>
        <v>0.33333333333333331</v>
      </c>
      <c r="AW159">
        <f>matriceresult_25[[#This Row],[RefSNP]]/matriceresult_25[[#This Row],[TOTAL]]</f>
        <v>0</v>
      </c>
      <c r="AX159">
        <f>matriceresult_25[[#This Row],[RRID]]/matriceresult_25[[#This Row],[TOTAL]]</f>
        <v>0</v>
      </c>
      <c r="AY159">
        <f>matriceresult_25[[#This Row],[UniProt]]/matriceresult_25[[#This Row],[TOTAL]]</f>
        <v>0</v>
      </c>
      <c r="AZ159" s="8">
        <f>SUM(matriceresult_258[[#This Row],[ArrayExpress]:[UniProt]])</f>
        <v>1</v>
      </c>
    </row>
    <row r="160" spans="1:52" x14ac:dyDescent="0.25">
      <c r="A160" s="3" t="s">
        <v>577</v>
      </c>
      <c r="B160" s="13" t="s">
        <v>550</v>
      </c>
      <c r="D160" s="1" t="s">
        <v>2632</v>
      </c>
      <c r="E160">
        <v>0</v>
      </c>
      <c r="F160">
        <v>0</v>
      </c>
      <c r="G160">
        <v>0</v>
      </c>
      <c r="H160">
        <v>0</v>
      </c>
      <c r="I160">
        <v>0</v>
      </c>
      <c r="J160">
        <v>1</v>
      </c>
      <c r="K160">
        <v>0</v>
      </c>
      <c r="L160">
        <v>0</v>
      </c>
      <c r="M160">
        <v>0</v>
      </c>
      <c r="N160">
        <v>0</v>
      </c>
      <c r="O160">
        <v>0</v>
      </c>
      <c r="P160">
        <v>0</v>
      </c>
      <c r="Q160">
        <v>0</v>
      </c>
      <c r="R160">
        <v>0</v>
      </c>
      <c r="S160">
        <v>0</v>
      </c>
      <c r="T160">
        <v>0</v>
      </c>
      <c r="U160">
        <v>0</v>
      </c>
      <c r="V160">
        <v>0</v>
      </c>
      <c r="W160">
        <v>0</v>
      </c>
      <c r="X160">
        <v>0</v>
      </c>
      <c r="Y160">
        <v>0</v>
      </c>
      <c r="Z160">
        <v>0</v>
      </c>
      <c r="AA160" s="8">
        <f>SUM(matriceresult_25[[#This Row],[ArrayExpress]:[UniProt]])</f>
        <v>1</v>
      </c>
      <c r="AC160" s="1" t="s">
        <v>2632</v>
      </c>
      <c r="AD160">
        <f>matriceresult_25[[#This Row],[ArrayExpress]]/matriceresult_25[[#This Row],[TOTAL]]</f>
        <v>0</v>
      </c>
      <c r="AE160">
        <f>matriceresult_25[[#This Row],[BioProject]]/matriceresult_25[[#This Row],[TOTAL]]</f>
        <v>0</v>
      </c>
      <c r="AF160">
        <f>matriceresult_25[[#This Row],[dbGaP]]/matriceresult_25[[#This Row],[TOTAL]]</f>
        <v>0</v>
      </c>
      <c r="AG160">
        <f>matriceresult_25[[#This Row],[DOI]]/matriceresult_25[[#This Row],[TOTAL]]</f>
        <v>0</v>
      </c>
      <c r="AH160">
        <f>matriceresult_25[[#This Row],[EMDB]]/matriceresult_25[[#This Row],[TOTAL]]</f>
        <v>0</v>
      </c>
      <c r="AI160">
        <f>matriceresult_25[[#This Row],[ENA]]/matriceresult_25[[#This Row],[TOTAL]]</f>
        <v>1</v>
      </c>
      <c r="AJ160">
        <f>matriceresult_25[[#This Row],[Ensembl]]/matriceresult_25[[#This Row],[TOTAL]]</f>
        <v>0</v>
      </c>
      <c r="AK160">
        <f>matriceresult_25[[#This Row],[EUDRACT]]/matriceresult_25[[#This Row],[TOTAL]]</f>
        <v>0</v>
      </c>
      <c r="AL160">
        <f>matriceresult_25[[#This Row],[GCA]]/matriceresult_25[[#This Row],[TOTAL]]</f>
        <v>0</v>
      </c>
      <c r="AM160">
        <f>matriceresult_25[[#This Row],[Gene Ontology (GO)]]/matriceresult_25[[#This Row],[TOTAL]]</f>
        <v>0</v>
      </c>
      <c r="AN160">
        <f>matriceresult_25[[#This Row],[GEO]]/matriceresult_25[[#This Row],[TOTAL]]</f>
        <v>0</v>
      </c>
      <c r="AO160">
        <f>matriceresult_25[[#This Row],[HPA]]/matriceresult_25[[#This Row],[TOTAL]]</f>
        <v>0</v>
      </c>
      <c r="AP160">
        <f>matriceresult_25[[#This Row],[IGSR/1000 Genomes]]/matriceresult_25[[#This Row],[TOTAL]]</f>
        <v>0</v>
      </c>
      <c r="AQ160">
        <f>matriceresult_25[[#This Row],[InterPro]]/matriceresult_25[[#This Row],[TOTAL]]</f>
        <v>0</v>
      </c>
      <c r="AR160">
        <f>matriceresult_25[[#This Row],[OMIM]]/matriceresult_25[[#This Row],[TOTAL]]</f>
        <v>0</v>
      </c>
      <c r="AS160">
        <f>matriceresult_25[[#This Row],[PDBe]]/matriceresult_25[[#This Row],[TOTAL]]</f>
        <v>0</v>
      </c>
      <c r="AT160">
        <f>matriceresult_25[[#This Row],[Pfam]]/matriceresult_25[[#This Row],[TOTAL]]</f>
        <v>0</v>
      </c>
      <c r="AU160">
        <f>matriceresult_25[[#This Row],[PRIDE]]/matriceresult_25[[#This Row],[TOTAL]]</f>
        <v>0</v>
      </c>
      <c r="AV160">
        <f>matriceresult_25[[#This Row],[RefSeq]]/matriceresult_25[[#This Row],[TOTAL]]</f>
        <v>0</v>
      </c>
      <c r="AW160">
        <f>matriceresult_25[[#This Row],[RefSNP]]/matriceresult_25[[#This Row],[TOTAL]]</f>
        <v>0</v>
      </c>
      <c r="AX160">
        <f>matriceresult_25[[#This Row],[RRID]]/matriceresult_25[[#This Row],[TOTAL]]</f>
        <v>0</v>
      </c>
      <c r="AY160">
        <f>matriceresult_25[[#This Row],[UniProt]]/matriceresult_25[[#This Row],[TOTAL]]</f>
        <v>0</v>
      </c>
      <c r="AZ160" s="8">
        <f>SUM(matriceresult_258[[#This Row],[ArrayExpress]:[UniProt]])</f>
        <v>1</v>
      </c>
    </row>
    <row r="161" spans="1:52" x14ac:dyDescent="0.25">
      <c r="A161" s="4" t="s">
        <v>83</v>
      </c>
      <c r="B161" s="6" t="s">
        <v>12</v>
      </c>
      <c r="D161" s="1" t="s">
        <v>2637</v>
      </c>
      <c r="E161">
        <v>0</v>
      </c>
      <c r="F161">
        <v>0</v>
      </c>
      <c r="G161">
        <v>0</v>
      </c>
      <c r="H161">
        <v>0</v>
      </c>
      <c r="I161">
        <v>0</v>
      </c>
      <c r="J161">
        <v>0</v>
      </c>
      <c r="K161">
        <v>0</v>
      </c>
      <c r="L161">
        <v>0</v>
      </c>
      <c r="M161">
        <v>0</v>
      </c>
      <c r="N161">
        <v>0</v>
      </c>
      <c r="O161">
        <v>0</v>
      </c>
      <c r="P161">
        <v>0</v>
      </c>
      <c r="Q161">
        <v>0</v>
      </c>
      <c r="R161">
        <v>0</v>
      </c>
      <c r="S161">
        <v>0</v>
      </c>
      <c r="T161">
        <v>2</v>
      </c>
      <c r="U161">
        <v>0</v>
      </c>
      <c r="V161">
        <v>0</v>
      </c>
      <c r="W161">
        <v>0</v>
      </c>
      <c r="X161">
        <v>0</v>
      </c>
      <c r="Y161">
        <v>0</v>
      </c>
      <c r="Z161">
        <v>0</v>
      </c>
      <c r="AA161" s="8">
        <f>SUM(matriceresult_25[[#This Row],[ArrayExpress]:[UniProt]])</f>
        <v>2</v>
      </c>
      <c r="AC161" s="1" t="s">
        <v>2637</v>
      </c>
      <c r="AD161">
        <f>matriceresult_25[[#This Row],[ArrayExpress]]/matriceresult_25[[#This Row],[TOTAL]]</f>
        <v>0</v>
      </c>
      <c r="AE161">
        <f>matriceresult_25[[#This Row],[BioProject]]/matriceresult_25[[#This Row],[TOTAL]]</f>
        <v>0</v>
      </c>
      <c r="AF161">
        <f>matriceresult_25[[#This Row],[dbGaP]]/matriceresult_25[[#This Row],[TOTAL]]</f>
        <v>0</v>
      </c>
      <c r="AG161">
        <f>matriceresult_25[[#This Row],[DOI]]/matriceresult_25[[#This Row],[TOTAL]]</f>
        <v>0</v>
      </c>
      <c r="AH161">
        <f>matriceresult_25[[#This Row],[EMDB]]/matriceresult_25[[#This Row],[TOTAL]]</f>
        <v>0</v>
      </c>
      <c r="AI161">
        <f>matriceresult_25[[#This Row],[ENA]]/matriceresult_25[[#This Row],[TOTAL]]</f>
        <v>0</v>
      </c>
      <c r="AJ161">
        <f>matriceresult_25[[#This Row],[Ensembl]]/matriceresult_25[[#This Row],[TOTAL]]</f>
        <v>0</v>
      </c>
      <c r="AK161">
        <f>matriceresult_25[[#This Row],[EUDRACT]]/matriceresult_25[[#This Row],[TOTAL]]</f>
        <v>0</v>
      </c>
      <c r="AL161">
        <f>matriceresult_25[[#This Row],[GCA]]/matriceresult_25[[#This Row],[TOTAL]]</f>
        <v>0</v>
      </c>
      <c r="AM161">
        <f>matriceresult_25[[#This Row],[Gene Ontology (GO)]]/matriceresult_25[[#This Row],[TOTAL]]</f>
        <v>0</v>
      </c>
      <c r="AN161">
        <f>matriceresult_25[[#This Row],[GEO]]/matriceresult_25[[#This Row],[TOTAL]]</f>
        <v>0</v>
      </c>
      <c r="AO161">
        <f>matriceresult_25[[#This Row],[HPA]]/matriceresult_25[[#This Row],[TOTAL]]</f>
        <v>0</v>
      </c>
      <c r="AP161">
        <f>matriceresult_25[[#This Row],[IGSR/1000 Genomes]]/matriceresult_25[[#This Row],[TOTAL]]</f>
        <v>0</v>
      </c>
      <c r="AQ161">
        <f>matriceresult_25[[#This Row],[InterPro]]/matriceresult_25[[#This Row],[TOTAL]]</f>
        <v>0</v>
      </c>
      <c r="AR161">
        <f>matriceresult_25[[#This Row],[OMIM]]/matriceresult_25[[#This Row],[TOTAL]]</f>
        <v>0</v>
      </c>
      <c r="AS161">
        <f>matriceresult_25[[#This Row],[PDBe]]/matriceresult_25[[#This Row],[TOTAL]]</f>
        <v>1</v>
      </c>
      <c r="AT161">
        <f>matriceresult_25[[#This Row],[Pfam]]/matriceresult_25[[#This Row],[TOTAL]]</f>
        <v>0</v>
      </c>
      <c r="AU161">
        <f>matriceresult_25[[#This Row],[PRIDE]]/matriceresult_25[[#This Row],[TOTAL]]</f>
        <v>0</v>
      </c>
      <c r="AV161">
        <f>matriceresult_25[[#This Row],[RefSeq]]/matriceresult_25[[#This Row],[TOTAL]]</f>
        <v>0</v>
      </c>
      <c r="AW161">
        <f>matriceresult_25[[#This Row],[RefSNP]]/matriceresult_25[[#This Row],[TOTAL]]</f>
        <v>0</v>
      </c>
      <c r="AX161">
        <f>matriceresult_25[[#This Row],[RRID]]/matriceresult_25[[#This Row],[TOTAL]]</f>
        <v>0</v>
      </c>
      <c r="AY161">
        <f>matriceresult_25[[#This Row],[UniProt]]/matriceresult_25[[#This Row],[TOTAL]]</f>
        <v>0</v>
      </c>
      <c r="AZ161" s="8">
        <f>SUM(matriceresult_258[[#This Row],[ArrayExpress]:[UniProt]])</f>
        <v>1</v>
      </c>
    </row>
    <row r="162" spans="1:52" x14ac:dyDescent="0.25">
      <c r="A162" s="3" t="s">
        <v>2134</v>
      </c>
      <c r="B162" s="13" t="s">
        <v>12</v>
      </c>
      <c r="D162" s="1" t="s">
        <v>909</v>
      </c>
      <c r="E162">
        <v>0</v>
      </c>
      <c r="F162">
        <v>0</v>
      </c>
      <c r="G162">
        <v>0</v>
      </c>
      <c r="H162">
        <v>0</v>
      </c>
      <c r="I162">
        <v>0</v>
      </c>
      <c r="J162">
        <v>1</v>
      </c>
      <c r="K162">
        <v>0</v>
      </c>
      <c r="L162">
        <v>0</v>
      </c>
      <c r="M162">
        <v>0</v>
      </c>
      <c r="N162">
        <v>0</v>
      </c>
      <c r="O162">
        <v>0</v>
      </c>
      <c r="P162">
        <v>0</v>
      </c>
      <c r="Q162">
        <v>0</v>
      </c>
      <c r="R162">
        <v>0</v>
      </c>
      <c r="S162">
        <v>0</v>
      </c>
      <c r="T162">
        <v>0</v>
      </c>
      <c r="U162">
        <v>0</v>
      </c>
      <c r="V162">
        <v>0</v>
      </c>
      <c r="W162">
        <v>0</v>
      </c>
      <c r="X162">
        <v>0</v>
      </c>
      <c r="Y162">
        <v>0</v>
      </c>
      <c r="Z162">
        <v>0</v>
      </c>
      <c r="AA162" s="8">
        <f>SUM(matriceresult_25[[#This Row],[ArrayExpress]:[UniProt]])</f>
        <v>1</v>
      </c>
      <c r="AC162" s="1" t="s">
        <v>909</v>
      </c>
      <c r="AD162">
        <f>matriceresult_25[[#This Row],[ArrayExpress]]/matriceresult_25[[#This Row],[TOTAL]]</f>
        <v>0</v>
      </c>
      <c r="AE162">
        <f>matriceresult_25[[#This Row],[BioProject]]/matriceresult_25[[#This Row],[TOTAL]]</f>
        <v>0</v>
      </c>
      <c r="AF162">
        <f>matriceresult_25[[#This Row],[dbGaP]]/matriceresult_25[[#This Row],[TOTAL]]</f>
        <v>0</v>
      </c>
      <c r="AG162">
        <f>matriceresult_25[[#This Row],[DOI]]/matriceresult_25[[#This Row],[TOTAL]]</f>
        <v>0</v>
      </c>
      <c r="AH162">
        <f>matriceresult_25[[#This Row],[EMDB]]/matriceresult_25[[#This Row],[TOTAL]]</f>
        <v>0</v>
      </c>
      <c r="AI162">
        <f>matriceresult_25[[#This Row],[ENA]]/matriceresult_25[[#This Row],[TOTAL]]</f>
        <v>1</v>
      </c>
      <c r="AJ162">
        <f>matriceresult_25[[#This Row],[Ensembl]]/matriceresult_25[[#This Row],[TOTAL]]</f>
        <v>0</v>
      </c>
      <c r="AK162">
        <f>matriceresult_25[[#This Row],[EUDRACT]]/matriceresult_25[[#This Row],[TOTAL]]</f>
        <v>0</v>
      </c>
      <c r="AL162">
        <f>matriceresult_25[[#This Row],[GCA]]/matriceresult_25[[#This Row],[TOTAL]]</f>
        <v>0</v>
      </c>
      <c r="AM162">
        <f>matriceresult_25[[#This Row],[Gene Ontology (GO)]]/matriceresult_25[[#This Row],[TOTAL]]</f>
        <v>0</v>
      </c>
      <c r="AN162">
        <f>matriceresult_25[[#This Row],[GEO]]/matriceresult_25[[#This Row],[TOTAL]]</f>
        <v>0</v>
      </c>
      <c r="AO162">
        <f>matriceresult_25[[#This Row],[HPA]]/matriceresult_25[[#This Row],[TOTAL]]</f>
        <v>0</v>
      </c>
      <c r="AP162">
        <f>matriceresult_25[[#This Row],[IGSR/1000 Genomes]]/matriceresult_25[[#This Row],[TOTAL]]</f>
        <v>0</v>
      </c>
      <c r="AQ162">
        <f>matriceresult_25[[#This Row],[InterPro]]/matriceresult_25[[#This Row],[TOTAL]]</f>
        <v>0</v>
      </c>
      <c r="AR162">
        <f>matriceresult_25[[#This Row],[OMIM]]/matriceresult_25[[#This Row],[TOTAL]]</f>
        <v>0</v>
      </c>
      <c r="AS162">
        <f>matriceresult_25[[#This Row],[PDBe]]/matriceresult_25[[#This Row],[TOTAL]]</f>
        <v>0</v>
      </c>
      <c r="AT162">
        <f>matriceresult_25[[#This Row],[Pfam]]/matriceresult_25[[#This Row],[TOTAL]]</f>
        <v>0</v>
      </c>
      <c r="AU162">
        <f>matriceresult_25[[#This Row],[PRIDE]]/matriceresult_25[[#This Row],[TOTAL]]</f>
        <v>0</v>
      </c>
      <c r="AV162">
        <f>matriceresult_25[[#This Row],[RefSeq]]/matriceresult_25[[#This Row],[TOTAL]]</f>
        <v>0</v>
      </c>
      <c r="AW162">
        <f>matriceresult_25[[#This Row],[RefSNP]]/matriceresult_25[[#This Row],[TOTAL]]</f>
        <v>0</v>
      </c>
      <c r="AX162">
        <f>matriceresult_25[[#This Row],[RRID]]/matriceresult_25[[#This Row],[TOTAL]]</f>
        <v>0</v>
      </c>
      <c r="AY162">
        <f>matriceresult_25[[#This Row],[UniProt]]/matriceresult_25[[#This Row],[TOTAL]]</f>
        <v>0</v>
      </c>
      <c r="AZ162" s="8">
        <f>SUM(matriceresult_258[[#This Row],[ArrayExpress]:[UniProt]])</f>
        <v>1</v>
      </c>
    </row>
    <row r="163" spans="1:52" x14ac:dyDescent="0.25">
      <c r="A163" s="4" t="s">
        <v>2134</v>
      </c>
      <c r="B163" s="6" t="s">
        <v>12</v>
      </c>
      <c r="D163" s="1" t="s">
        <v>210</v>
      </c>
      <c r="E163">
        <v>0</v>
      </c>
      <c r="F163">
        <v>0</v>
      </c>
      <c r="G163">
        <v>0</v>
      </c>
      <c r="H163">
        <v>0</v>
      </c>
      <c r="I163">
        <v>0</v>
      </c>
      <c r="J163">
        <v>2</v>
      </c>
      <c r="K163">
        <v>0</v>
      </c>
      <c r="L163">
        <v>0</v>
      </c>
      <c r="M163">
        <v>0</v>
      </c>
      <c r="N163">
        <v>8</v>
      </c>
      <c r="O163">
        <v>0</v>
      </c>
      <c r="P163">
        <v>0</v>
      </c>
      <c r="Q163">
        <v>0</v>
      </c>
      <c r="R163">
        <v>0</v>
      </c>
      <c r="S163">
        <v>0</v>
      </c>
      <c r="T163">
        <v>0</v>
      </c>
      <c r="U163">
        <v>0</v>
      </c>
      <c r="V163">
        <v>0</v>
      </c>
      <c r="W163">
        <v>0</v>
      </c>
      <c r="X163">
        <v>0</v>
      </c>
      <c r="Y163">
        <v>0</v>
      </c>
      <c r="Z163">
        <v>0</v>
      </c>
      <c r="AA163" s="8">
        <f>SUM(matriceresult_25[[#This Row],[ArrayExpress]:[UniProt]])</f>
        <v>10</v>
      </c>
      <c r="AC163" s="1" t="s">
        <v>210</v>
      </c>
      <c r="AD163">
        <f>matriceresult_25[[#This Row],[ArrayExpress]]/matriceresult_25[[#This Row],[TOTAL]]</f>
        <v>0</v>
      </c>
      <c r="AE163">
        <f>matriceresult_25[[#This Row],[BioProject]]/matriceresult_25[[#This Row],[TOTAL]]</f>
        <v>0</v>
      </c>
      <c r="AF163">
        <f>matriceresult_25[[#This Row],[dbGaP]]/matriceresult_25[[#This Row],[TOTAL]]</f>
        <v>0</v>
      </c>
      <c r="AG163">
        <f>matriceresult_25[[#This Row],[DOI]]/matriceresult_25[[#This Row],[TOTAL]]</f>
        <v>0</v>
      </c>
      <c r="AH163">
        <f>matriceresult_25[[#This Row],[EMDB]]/matriceresult_25[[#This Row],[TOTAL]]</f>
        <v>0</v>
      </c>
      <c r="AI163">
        <f>matriceresult_25[[#This Row],[ENA]]/matriceresult_25[[#This Row],[TOTAL]]</f>
        <v>0.2</v>
      </c>
      <c r="AJ163">
        <f>matriceresult_25[[#This Row],[Ensembl]]/matriceresult_25[[#This Row],[TOTAL]]</f>
        <v>0</v>
      </c>
      <c r="AK163">
        <f>matriceresult_25[[#This Row],[EUDRACT]]/matriceresult_25[[#This Row],[TOTAL]]</f>
        <v>0</v>
      </c>
      <c r="AL163">
        <f>matriceresult_25[[#This Row],[GCA]]/matriceresult_25[[#This Row],[TOTAL]]</f>
        <v>0</v>
      </c>
      <c r="AM163">
        <f>matriceresult_25[[#This Row],[Gene Ontology (GO)]]/matriceresult_25[[#This Row],[TOTAL]]</f>
        <v>0.8</v>
      </c>
      <c r="AN163">
        <f>matriceresult_25[[#This Row],[GEO]]/matriceresult_25[[#This Row],[TOTAL]]</f>
        <v>0</v>
      </c>
      <c r="AO163">
        <f>matriceresult_25[[#This Row],[HPA]]/matriceresult_25[[#This Row],[TOTAL]]</f>
        <v>0</v>
      </c>
      <c r="AP163">
        <f>matriceresult_25[[#This Row],[IGSR/1000 Genomes]]/matriceresult_25[[#This Row],[TOTAL]]</f>
        <v>0</v>
      </c>
      <c r="AQ163">
        <f>matriceresult_25[[#This Row],[InterPro]]/matriceresult_25[[#This Row],[TOTAL]]</f>
        <v>0</v>
      </c>
      <c r="AR163">
        <f>matriceresult_25[[#This Row],[OMIM]]/matriceresult_25[[#This Row],[TOTAL]]</f>
        <v>0</v>
      </c>
      <c r="AS163">
        <f>matriceresult_25[[#This Row],[PDBe]]/matriceresult_25[[#This Row],[TOTAL]]</f>
        <v>0</v>
      </c>
      <c r="AT163">
        <f>matriceresult_25[[#This Row],[Pfam]]/matriceresult_25[[#This Row],[TOTAL]]</f>
        <v>0</v>
      </c>
      <c r="AU163">
        <f>matriceresult_25[[#This Row],[PRIDE]]/matriceresult_25[[#This Row],[TOTAL]]</f>
        <v>0</v>
      </c>
      <c r="AV163">
        <f>matriceresult_25[[#This Row],[RefSeq]]/matriceresult_25[[#This Row],[TOTAL]]</f>
        <v>0</v>
      </c>
      <c r="AW163">
        <f>matriceresult_25[[#This Row],[RefSNP]]/matriceresult_25[[#This Row],[TOTAL]]</f>
        <v>0</v>
      </c>
      <c r="AX163">
        <f>matriceresult_25[[#This Row],[RRID]]/matriceresult_25[[#This Row],[TOTAL]]</f>
        <v>0</v>
      </c>
      <c r="AY163">
        <f>matriceresult_25[[#This Row],[UniProt]]/matriceresult_25[[#This Row],[TOTAL]]</f>
        <v>0</v>
      </c>
      <c r="AZ163" s="8">
        <f>SUM(matriceresult_258[[#This Row],[ArrayExpress]:[UniProt]])</f>
        <v>1</v>
      </c>
    </row>
    <row r="164" spans="1:52" x14ac:dyDescent="0.25">
      <c r="A164" s="3" t="s">
        <v>2134</v>
      </c>
      <c r="B164" s="13" t="s">
        <v>12</v>
      </c>
      <c r="D164" s="1" t="s">
        <v>1787</v>
      </c>
      <c r="E164">
        <v>0</v>
      </c>
      <c r="F164">
        <v>0</v>
      </c>
      <c r="G164">
        <v>0</v>
      </c>
      <c r="H164">
        <v>0</v>
      </c>
      <c r="I164">
        <v>0</v>
      </c>
      <c r="J164">
        <v>0</v>
      </c>
      <c r="K164">
        <v>0</v>
      </c>
      <c r="L164">
        <v>0</v>
      </c>
      <c r="M164">
        <v>0</v>
      </c>
      <c r="N164">
        <v>0</v>
      </c>
      <c r="O164">
        <v>1</v>
      </c>
      <c r="P164">
        <v>0</v>
      </c>
      <c r="Q164">
        <v>0</v>
      </c>
      <c r="R164">
        <v>0</v>
      </c>
      <c r="S164">
        <v>0</v>
      </c>
      <c r="T164">
        <v>0</v>
      </c>
      <c r="U164">
        <v>0</v>
      </c>
      <c r="V164">
        <v>0</v>
      </c>
      <c r="W164">
        <v>0</v>
      </c>
      <c r="X164">
        <v>0</v>
      </c>
      <c r="Y164">
        <v>0</v>
      </c>
      <c r="Z164">
        <v>0</v>
      </c>
      <c r="AA164" s="8">
        <f>SUM(matriceresult_25[[#This Row],[ArrayExpress]:[UniProt]])</f>
        <v>1</v>
      </c>
      <c r="AC164" s="1" t="s">
        <v>1787</v>
      </c>
      <c r="AD164">
        <f>matriceresult_25[[#This Row],[ArrayExpress]]/matriceresult_25[[#This Row],[TOTAL]]</f>
        <v>0</v>
      </c>
      <c r="AE164">
        <f>matriceresult_25[[#This Row],[BioProject]]/matriceresult_25[[#This Row],[TOTAL]]</f>
        <v>0</v>
      </c>
      <c r="AF164">
        <f>matriceresult_25[[#This Row],[dbGaP]]/matriceresult_25[[#This Row],[TOTAL]]</f>
        <v>0</v>
      </c>
      <c r="AG164">
        <f>matriceresult_25[[#This Row],[DOI]]/matriceresult_25[[#This Row],[TOTAL]]</f>
        <v>0</v>
      </c>
      <c r="AH164">
        <f>matriceresult_25[[#This Row],[EMDB]]/matriceresult_25[[#This Row],[TOTAL]]</f>
        <v>0</v>
      </c>
      <c r="AI164">
        <f>matriceresult_25[[#This Row],[ENA]]/matriceresult_25[[#This Row],[TOTAL]]</f>
        <v>0</v>
      </c>
      <c r="AJ164">
        <f>matriceresult_25[[#This Row],[Ensembl]]/matriceresult_25[[#This Row],[TOTAL]]</f>
        <v>0</v>
      </c>
      <c r="AK164">
        <f>matriceresult_25[[#This Row],[EUDRACT]]/matriceresult_25[[#This Row],[TOTAL]]</f>
        <v>0</v>
      </c>
      <c r="AL164">
        <f>matriceresult_25[[#This Row],[GCA]]/matriceresult_25[[#This Row],[TOTAL]]</f>
        <v>0</v>
      </c>
      <c r="AM164">
        <f>matriceresult_25[[#This Row],[Gene Ontology (GO)]]/matriceresult_25[[#This Row],[TOTAL]]</f>
        <v>0</v>
      </c>
      <c r="AN164">
        <f>matriceresult_25[[#This Row],[GEO]]/matriceresult_25[[#This Row],[TOTAL]]</f>
        <v>1</v>
      </c>
      <c r="AO164">
        <f>matriceresult_25[[#This Row],[HPA]]/matriceresult_25[[#This Row],[TOTAL]]</f>
        <v>0</v>
      </c>
      <c r="AP164">
        <f>matriceresult_25[[#This Row],[IGSR/1000 Genomes]]/matriceresult_25[[#This Row],[TOTAL]]</f>
        <v>0</v>
      </c>
      <c r="AQ164">
        <f>matriceresult_25[[#This Row],[InterPro]]/matriceresult_25[[#This Row],[TOTAL]]</f>
        <v>0</v>
      </c>
      <c r="AR164">
        <f>matriceresult_25[[#This Row],[OMIM]]/matriceresult_25[[#This Row],[TOTAL]]</f>
        <v>0</v>
      </c>
      <c r="AS164">
        <f>matriceresult_25[[#This Row],[PDBe]]/matriceresult_25[[#This Row],[TOTAL]]</f>
        <v>0</v>
      </c>
      <c r="AT164">
        <f>matriceresult_25[[#This Row],[Pfam]]/matriceresult_25[[#This Row],[TOTAL]]</f>
        <v>0</v>
      </c>
      <c r="AU164">
        <f>matriceresult_25[[#This Row],[PRIDE]]/matriceresult_25[[#This Row],[TOTAL]]</f>
        <v>0</v>
      </c>
      <c r="AV164">
        <f>matriceresult_25[[#This Row],[RefSeq]]/matriceresult_25[[#This Row],[TOTAL]]</f>
        <v>0</v>
      </c>
      <c r="AW164">
        <f>matriceresult_25[[#This Row],[RefSNP]]/matriceresult_25[[#This Row],[TOTAL]]</f>
        <v>0</v>
      </c>
      <c r="AX164">
        <f>matriceresult_25[[#This Row],[RRID]]/matriceresult_25[[#This Row],[TOTAL]]</f>
        <v>0</v>
      </c>
      <c r="AY164">
        <f>matriceresult_25[[#This Row],[UniProt]]/matriceresult_25[[#This Row],[TOTAL]]</f>
        <v>0</v>
      </c>
      <c r="AZ164" s="8">
        <f>SUM(matriceresult_258[[#This Row],[ArrayExpress]:[UniProt]])</f>
        <v>1</v>
      </c>
    </row>
    <row r="165" spans="1:52" x14ac:dyDescent="0.25">
      <c r="A165" s="4" t="s">
        <v>87</v>
      </c>
      <c r="B165" s="6" t="s">
        <v>12</v>
      </c>
      <c r="D165" s="1" t="s">
        <v>2643</v>
      </c>
      <c r="E165">
        <v>0</v>
      </c>
      <c r="F165">
        <v>0</v>
      </c>
      <c r="G165">
        <v>0</v>
      </c>
      <c r="H165">
        <v>0</v>
      </c>
      <c r="I165">
        <v>0</v>
      </c>
      <c r="J165">
        <v>0</v>
      </c>
      <c r="K165">
        <v>0</v>
      </c>
      <c r="L165">
        <v>0</v>
      </c>
      <c r="M165">
        <v>0</v>
      </c>
      <c r="N165">
        <v>0</v>
      </c>
      <c r="O165">
        <v>0</v>
      </c>
      <c r="P165">
        <v>0</v>
      </c>
      <c r="Q165">
        <v>0</v>
      </c>
      <c r="R165">
        <v>0</v>
      </c>
      <c r="S165">
        <v>0</v>
      </c>
      <c r="T165">
        <v>1</v>
      </c>
      <c r="U165">
        <v>0</v>
      </c>
      <c r="V165">
        <v>0</v>
      </c>
      <c r="W165">
        <v>0</v>
      </c>
      <c r="X165">
        <v>0</v>
      </c>
      <c r="Y165">
        <v>0</v>
      </c>
      <c r="Z165">
        <v>0</v>
      </c>
      <c r="AA165" s="8">
        <f>SUM(matriceresult_25[[#This Row],[ArrayExpress]:[UniProt]])</f>
        <v>1</v>
      </c>
      <c r="AC165" s="1" t="s">
        <v>2643</v>
      </c>
      <c r="AD165">
        <f>matriceresult_25[[#This Row],[ArrayExpress]]/matriceresult_25[[#This Row],[TOTAL]]</f>
        <v>0</v>
      </c>
      <c r="AE165">
        <f>matriceresult_25[[#This Row],[BioProject]]/matriceresult_25[[#This Row],[TOTAL]]</f>
        <v>0</v>
      </c>
      <c r="AF165">
        <f>matriceresult_25[[#This Row],[dbGaP]]/matriceresult_25[[#This Row],[TOTAL]]</f>
        <v>0</v>
      </c>
      <c r="AG165">
        <f>matriceresult_25[[#This Row],[DOI]]/matriceresult_25[[#This Row],[TOTAL]]</f>
        <v>0</v>
      </c>
      <c r="AH165">
        <f>matriceresult_25[[#This Row],[EMDB]]/matriceresult_25[[#This Row],[TOTAL]]</f>
        <v>0</v>
      </c>
      <c r="AI165">
        <f>matriceresult_25[[#This Row],[ENA]]/matriceresult_25[[#This Row],[TOTAL]]</f>
        <v>0</v>
      </c>
      <c r="AJ165">
        <f>matriceresult_25[[#This Row],[Ensembl]]/matriceresult_25[[#This Row],[TOTAL]]</f>
        <v>0</v>
      </c>
      <c r="AK165">
        <f>matriceresult_25[[#This Row],[EUDRACT]]/matriceresult_25[[#This Row],[TOTAL]]</f>
        <v>0</v>
      </c>
      <c r="AL165">
        <f>matriceresult_25[[#This Row],[GCA]]/matriceresult_25[[#This Row],[TOTAL]]</f>
        <v>0</v>
      </c>
      <c r="AM165">
        <f>matriceresult_25[[#This Row],[Gene Ontology (GO)]]/matriceresult_25[[#This Row],[TOTAL]]</f>
        <v>0</v>
      </c>
      <c r="AN165">
        <f>matriceresult_25[[#This Row],[GEO]]/matriceresult_25[[#This Row],[TOTAL]]</f>
        <v>0</v>
      </c>
      <c r="AO165">
        <f>matriceresult_25[[#This Row],[HPA]]/matriceresult_25[[#This Row],[TOTAL]]</f>
        <v>0</v>
      </c>
      <c r="AP165">
        <f>matriceresult_25[[#This Row],[IGSR/1000 Genomes]]/matriceresult_25[[#This Row],[TOTAL]]</f>
        <v>0</v>
      </c>
      <c r="AQ165">
        <f>matriceresult_25[[#This Row],[InterPro]]/matriceresult_25[[#This Row],[TOTAL]]</f>
        <v>0</v>
      </c>
      <c r="AR165">
        <f>matriceresult_25[[#This Row],[OMIM]]/matriceresult_25[[#This Row],[TOTAL]]</f>
        <v>0</v>
      </c>
      <c r="AS165">
        <f>matriceresult_25[[#This Row],[PDBe]]/matriceresult_25[[#This Row],[TOTAL]]</f>
        <v>1</v>
      </c>
      <c r="AT165">
        <f>matriceresult_25[[#This Row],[Pfam]]/matriceresult_25[[#This Row],[TOTAL]]</f>
        <v>0</v>
      </c>
      <c r="AU165">
        <f>matriceresult_25[[#This Row],[PRIDE]]/matriceresult_25[[#This Row],[TOTAL]]</f>
        <v>0</v>
      </c>
      <c r="AV165">
        <f>matriceresult_25[[#This Row],[RefSeq]]/matriceresult_25[[#This Row],[TOTAL]]</f>
        <v>0</v>
      </c>
      <c r="AW165">
        <f>matriceresult_25[[#This Row],[RefSNP]]/matriceresult_25[[#This Row],[TOTAL]]</f>
        <v>0</v>
      </c>
      <c r="AX165">
        <f>matriceresult_25[[#This Row],[RRID]]/matriceresult_25[[#This Row],[TOTAL]]</f>
        <v>0</v>
      </c>
      <c r="AY165">
        <f>matriceresult_25[[#This Row],[UniProt]]/matriceresult_25[[#This Row],[TOTAL]]</f>
        <v>0</v>
      </c>
      <c r="AZ165" s="8">
        <f>SUM(matriceresult_258[[#This Row],[ArrayExpress]:[UniProt]])</f>
        <v>1</v>
      </c>
    </row>
    <row r="166" spans="1:52" x14ac:dyDescent="0.25">
      <c r="A166" s="3" t="s">
        <v>87</v>
      </c>
      <c r="B166" s="13" t="s">
        <v>12</v>
      </c>
      <c r="D166" s="1" t="s">
        <v>2648</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2</v>
      </c>
      <c r="Z166">
        <v>0</v>
      </c>
      <c r="AA166" s="8">
        <f>SUM(matriceresult_25[[#This Row],[ArrayExpress]:[UniProt]])</f>
        <v>2</v>
      </c>
      <c r="AC166" s="1" t="s">
        <v>2648</v>
      </c>
      <c r="AD166">
        <f>matriceresult_25[[#This Row],[ArrayExpress]]/matriceresult_25[[#This Row],[TOTAL]]</f>
        <v>0</v>
      </c>
      <c r="AE166">
        <f>matriceresult_25[[#This Row],[BioProject]]/matriceresult_25[[#This Row],[TOTAL]]</f>
        <v>0</v>
      </c>
      <c r="AF166">
        <f>matriceresult_25[[#This Row],[dbGaP]]/matriceresult_25[[#This Row],[TOTAL]]</f>
        <v>0</v>
      </c>
      <c r="AG166">
        <f>matriceresult_25[[#This Row],[DOI]]/matriceresult_25[[#This Row],[TOTAL]]</f>
        <v>0</v>
      </c>
      <c r="AH166">
        <f>matriceresult_25[[#This Row],[EMDB]]/matriceresult_25[[#This Row],[TOTAL]]</f>
        <v>0</v>
      </c>
      <c r="AI166">
        <f>matriceresult_25[[#This Row],[ENA]]/matriceresult_25[[#This Row],[TOTAL]]</f>
        <v>0</v>
      </c>
      <c r="AJ166">
        <f>matriceresult_25[[#This Row],[Ensembl]]/matriceresult_25[[#This Row],[TOTAL]]</f>
        <v>0</v>
      </c>
      <c r="AK166">
        <f>matriceresult_25[[#This Row],[EUDRACT]]/matriceresult_25[[#This Row],[TOTAL]]</f>
        <v>0</v>
      </c>
      <c r="AL166">
        <f>matriceresult_25[[#This Row],[GCA]]/matriceresult_25[[#This Row],[TOTAL]]</f>
        <v>0</v>
      </c>
      <c r="AM166">
        <f>matriceresult_25[[#This Row],[Gene Ontology (GO)]]/matriceresult_25[[#This Row],[TOTAL]]</f>
        <v>0</v>
      </c>
      <c r="AN166">
        <f>matriceresult_25[[#This Row],[GEO]]/matriceresult_25[[#This Row],[TOTAL]]</f>
        <v>0</v>
      </c>
      <c r="AO166">
        <f>matriceresult_25[[#This Row],[HPA]]/matriceresult_25[[#This Row],[TOTAL]]</f>
        <v>0</v>
      </c>
      <c r="AP166">
        <f>matriceresult_25[[#This Row],[IGSR/1000 Genomes]]/matriceresult_25[[#This Row],[TOTAL]]</f>
        <v>0</v>
      </c>
      <c r="AQ166">
        <f>matriceresult_25[[#This Row],[InterPro]]/matriceresult_25[[#This Row],[TOTAL]]</f>
        <v>0</v>
      </c>
      <c r="AR166">
        <f>matriceresult_25[[#This Row],[OMIM]]/matriceresult_25[[#This Row],[TOTAL]]</f>
        <v>0</v>
      </c>
      <c r="AS166">
        <f>matriceresult_25[[#This Row],[PDBe]]/matriceresult_25[[#This Row],[TOTAL]]</f>
        <v>0</v>
      </c>
      <c r="AT166">
        <f>matriceresult_25[[#This Row],[Pfam]]/matriceresult_25[[#This Row],[TOTAL]]</f>
        <v>0</v>
      </c>
      <c r="AU166">
        <f>matriceresult_25[[#This Row],[PRIDE]]/matriceresult_25[[#This Row],[TOTAL]]</f>
        <v>0</v>
      </c>
      <c r="AV166">
        <f>matriceresult_25[[#This Row],[RefSeq]]/matriceresult_25[[#This Row],[TOTAL]]</f>
        <v>0</v>
      </c>
      <c r="AW166">
        <f>matriceresult_25[[#This Row],[RefSNP]]/matriceresult_25[[#This Row],[TOTAL]]</f>
        <v>0</v>
      </c>
      <c r="AX166">
        <f>matriceresult_25[[#This Row],[RRID]]/matriceresult_25[[#This Row],[TOTAL]]</f>
        <v>1</v>
      </c>
      <c r="AY166">
        <f>matriceresult_25[[#This Row],[UniProt]]/matriceresult_25[[#This Row],[TOTAL]]</f>
        <v>0</v>
      </c>
      <c r="AZ166" s="8">
        <f>SUM(matriceresult_258[[#This Row],[ArrayExpress]:[UniProt]])</f>
        <v>1</v>
      </c>
    </row>
    <row r="167" spans="1:52" x14ac:dyDescent="0.25">
      <c r="A167" s="4" t="s">
        <v>87</v>
      </c>
      <c r="B167" s="6" t="s">
        <v>12</v>
      </c>
      <c r="D167" s="1" t="s">
        <v>2654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1</v>
      </c>
      <c r="AA167" s="8">
        <f>SUM(matriceresult_25[[#This Row],[ArrayExpress]:[UniProt]])</f>
        <v>1</v>
      </c>
      <c r="AC167" s="1" t="s">
        <v>2654</v>
      </c>
      <c r="AD167">
        <f>matriceresult_25[[#This Row],[ArrayExpress]]/matriceresult_25[[#This Row],[TOTAL]]</f>
        <v>0</v>
      </c>
      <c r="AE167">
        <f>matriceresult_25[[#This Row],[BioProject]]/matriceresult_25[[#This Row],[TOTAL]]</f>
        <v>0</v>
      </c>
      <c r="AF167">
        <f>matriceresult_25[[#This Row],[dbGaP]]/matriceresult_25[[#This Row],[TOTAL]]</f>
        <v>0</v>
      </c>
      <c r="AG167">
        <f>matriceresult_25[[#This Row],[DOI]]/matriceresult_25[[#This Row],[TOTAL]]</f>
        <v>0</v>
      </c>
      <c r="AH167">
        <f>matriceresult_25[[#This Row],[EMDB]]/matriceresult_25[[#This Row],[TOTAL]]</f>
        <v>0</v>
      </c>
      <c r="AI167">
        <f>matriceresult_25[[#This Row],[ENA]]/matriceresult_25[[#This Row],[TOTAL]]</f>
        <v>0</v>
      </c>
      <c r="AJ167">
        <f>matriceresult_25[[#This Row],[Ensembl]]/matriceresult_25[[#This Row],[TOTAL]]</f>
        <v>0</v>
      </c>
      <c r="AK167">
        <f>matriceresult_25[[#This Row],[EUDRACT]]/matriceresult_25[[#This Row],[TOTAL]]</f>
        <v>0</v>
      </c>
      <c r="AL167">
        <f>matriceresult_25[[#This Row],[GCA]]/matriceresult_25[[#This Row],[TOTAL]]</f>
        <v>0</v>
      </c>
      <c r="AM167">
        <f>matriceresult_25[[#This Row],[Gene Ontology (GO)]]/matriceresult_25[[#This Row],[TOTAL]]</f>
        <v>0</v>
      </c>
      <c r="AN167">
        <f>matriceresult_25[[#This Row],[GEO]]/matriceresult_25[[#This Row],[TOTAL]]</f>
        <v>0</v>
      </c>
      <c r="AO167">
        <f>matriceresult_25[[#This Row],[HPA]]/matriceresult_25[[#This Row],[TOTAL]]</f>
        <v>0</v>
      </c>
      <c r="AP167">
        <f>matriceresult_25[[#This Row],[IGSR/1000 Genomes]]/matriceresult_25[[#This Row],[TOTAL]]</f>
        <v>0</v>
      </c>
      <c r="AQ167">
        <f>matriceresult_25[[#This Row],[InterPro]]/matriceresult_25[[#This Row],[TOTAL]]</f>
        <v>0</v>
      </c>
      <c r="AR167">
        <f>matriceresult_25[[#This Row],[OMIM]]/matriceresult_25[[#This Row],[TOTAL]]</f>
        <v>0</v>
      </c>
      <c r="AS167">
        <f>matriceresult_25[[#This Row],[PDBe]]/matriceresult_25[[#This Row],[TOTAL]]</f>
        <v>0</v>
      </c>
      <c r="AT167">
        <f>matriceresult_25[[#This Row],[Pfam]]/matriceresult_25[[#This Row],[TOTAL]]</f>
        <v>0</v>
      </c>
      <c r="AU167">
        <f>matriceresult_25[[#This Row],[PRIDE]]/matriceresult_25[[#This Row],[TOTAL]]</f>
        <v>0</v>
      </c>
      <c r="AV167">
        <f>matriceresult_25[[#This Row],[RefSeq]]/matriceresult_25[[#This Row],[TOTAL]]</f>
        <v>0</v>
      </c>
      <c r="AW167">
        <f>matriceresult_25[[#This Row],[RefSNP]]/matriceresult_25[[#This Row],[TOTAL]]</f>
        <v>0</v>
      </c>
      <c r="AX167">
        <f>matriceresult_25[[#This Row],[RRID]]/matriceresult_25[[#This Row],[TOTAL]]</f>
        <v>0</v>
      </c>
      <c r="AY167">
        <f>matriceresult_25[[#This Row],[UniProt]]/matriceresult_25[[#This Row],[TOTAL]]</f>
        <v>1</v>
      </c>
      <c r="AZ167" s="8">
        <f>SUM(matriceresult_258[[#This Row],[ArrayExpress]:[UniProt]])</f>
        <v>1</v>
      </c>
    </row>
    <row r="168" spans="1:52" x14ac:dyDescent="0.25">
      <c r="A168" s="3" t="s">
        <v>87</v>
      </c>
      <c r="B168" s="13" t="s">
        <v>12</v>
      </c>
      <c r="D168" s="1" t="s">
        <v>477</v>
      </c>
      <c r="E168">
        <v>0</v>
      </c>
      <c r="F168">
        <v>0</v>
      </c>
      <c r="G168">
        <v>0</v>
      </c>
      <c r="H168">
        <v>0</v>
      </c>
      <c r="I168">
        <v>0</v>
      </c>
      <c r="J168">
        <v>5</v>
      </c>
      <c r="K168">
        <v>0</v>
      </c>
      <c r="L168">
        <v>0</v>
      </c>
      <c r="M168">
        <v>0</v>
      </c>
      <c r="N168">
        <v>0</v>
      </c>
      <c r="O168">
        <v>0</v>
      </c>
      <c r="P168">
        <v>0</v>
      </c>
      <c r="Q168">
        <v>0</v>
      </c>
      <c r="R168">
        <v>0</v>
      </c>
      <c r="S168">
        <v>0</v>
      </c>
      <c r="T168">
        <v>4</v>
      </c>
      <c r="U168">
        <v>0</v>
      </c>
      <c r="V168">
        <v>0</v>
      </c>
      <c r="W168">
        <v>0</v>
      </c>
      <c r="X168">
        <v>0</v>
      </c>
      <c r="Y168">
        <v>0</v>
      </c>
      <c r="Z168">
        <v>0</v>
      </c>
      <c r="AA168" s="8">
        <f>SUM(matriceresult_25[[#This Row],[ArrayExpress]:[UniProt]])</f>
        <v>9</v>
      </c>
      <c r="AC168" s="1" t="s">
        <v>477</v>
      </c>
      <c r="AD168">
        <f>matriceresult_25[[#This Row],[ArrayExpress]]/matriceresult_25[[#This Row],[TOTAL]]</f>
        <v>0</v>
      </c>
      <c r="AE168">
        <f>matriceresult_25[[#This Row],[BioProject]]/matriceresult_25[[#This Row],[TOTAL]]</f>
        <v>0</v>
      </c>
      <c r="AF168">
        <f>matriceresult_25[[#This Row],[dbGaP]]/matriceresult_25[[#This Row],[TOTAL]]</f>
        <v>0</v>
      </c>
      <c r="AG168">
        <f>matriceresult_25[[#This Row],[DOI]]/matriceresult_25[[#This Row],[TOTAL]]</f>
        <v>0</v>
      </c>
      <c r="AH168">
        <f>matriceresult_25[[#This Row],[EMDB]]/matriceresult_25[[#This Row],[TOTAL]]</f>
        <v>0</v>
      </c>
      <c r="AI168">
        <f>matriceresult_25[[#This Row],[ENA]]/matriceresult_25[[#This Row],[TOTAL]]</f>
        <v>0.55555555555555558</v>
      </c>
      <c r="AJ168">
        <f>matriceresult_25[[#This Row],[Ensembl]]/matriceresult_25[[#This Row],[TOTAL]]</f>
        <v>0</v>
      </c>
      <c r="AK168">
        <f>matriceresult_25[[#This Row],[EUDRACT]]/matriceresult_25[[#This Row],[TOTAL]]</f>
        <v>0</v>
      </c>
      <c r="AL168">
        <f>matriceresult_25[[#This Row],[GCA]]/matriceresult_25[[#This Row],[TOTAL]]</f>
        <v>0</v>
      </c>
      <c r="AM168">
        <f>matriceresult_25[[#This Row],[Gene Ontology (GO)]]/matriceresult_25[[#This Row],[TOTAL]]</f>
        <v>0</v>
      </c>
      <c r="AN168">
        <f>matriceresult_25[[#This Row],[GEO]]/matriceresult_25[[#This Row],[TOTAL]]</f>
        <v>0</v>
      </c>
      <c r="AO168">
        <f>matriceresult_25[[#This Row],[HPA]]/matriceresult_25[[#This Row],[TOTAL]]</f>
        <v>0</v>
      </c>
      <c r="AP168">
        <f>matriceresult_25[[#This Row],[IGSR/1000 Genomes]]/matriceresult_25[[#This Row],[TOTAL]]</f>
        <v>0</v>
      </c>
      <c r="AQ168">
        <f>matriceresult_25[[#This Row],[InterPro]]/matriceresult_25[[#This Row],[TOTAL]]</f>
        <v>0</v>
      </c>
      <c r="AR168">
        <f>matriceresult_25[[#This Row],[OMIM]]/matriceresult_25[[#This Row],[TOTAL]]</f>
        <v>0</v>
      </c>
      <c r="AS168">
        <f>matriceresult_25[[#This Row],[PDBe]]/matriceresult_25[[#This Row],[TOTAL]]</f>
        <v>0.44444444444444442</v>
      </c>
      <c r="AT168">
        <f>matriceresult_25[[#This Row],[Pfam]]/matriceresult_25[[#This Row],[TOTAL]]</f>
        <v>0</v>
      </c>
      <c r="AU168">
        <f>matriceresult_25[[#This Row],[PRIDE]]/matriceresult_25[[#This Row],[TOTAL]]</f>
        <v>0</v>
      </c>
      <c r="AV168">
        <f>matriceresult_25[[#This Row],[RefSeq]]/matriceresult_25[[#This Row],[TOTAL]]</f>
        <v>0</v>
      </c>
      <c r="AW168">
        <f>matriceresult_25[[#This Row],[RefSNP]]/matriceresult_25[[#This Row],[TOTAL]]</f>
        <v>0</v>
      </c>
      <c r="AX168">
        <f>matriceresult_25[[#This Row],[RRID]]/matriceresult_25[[#This Row],[TOTAL]]</f>
        <v>0</v>
      </c>
      <c r="AY168">
        <f>matriceresult_25[[#This Row],[UniProt]]/matriceresult_25[[#This Row],[TOTAL]]</f>
        <v>0</v>
      </c>
      <c r="AZ168" s="8">
        <f>SUM(matriceresult_258[[#This Row],[ArrayExpress]:[UniProt]])</f>
        <v>1</v>
      </c>
    </row>
    <row r="169" spans="1:52" x14ac:dyDescent="0.25">
      <c r="A169" s="4" t="s">
        <v>87</v>
      </c>
      <c r="B169" s="6" t="s">
        <v>12</v>
      </c>
      <c r="D169" s="1" t="s">
        <v>2670</v>
      </c>
      <c r="E169">
        <v>0</v>
      </c>
      <c r="F169">
        <v>0</v>
      </c>
      <c r="G169">
        <v>0</v>
      </c>
      <c r="H169">
        <v>0</v>
      </c>
      <c r="I169">
        <v>0</v>
      </c>
      <c r="J169">
        <v>0</v>
      </c>
      <c r="K169">
        <v>0</v>
      </c>
      <c r="L169">
        <v>0</v>
      </c>
      <c r="M169">
        <v>0</v>
      </c>
      <c r="N169">
        <v>0</v>
      </c>
      <c r="O169">
        <v>0</v>
      </c>
      <c r="P169">
        <v>1</v>
      </c>
      <c r="Q169">
        <v>0</v>
      </c>
      <c r="R169">
        <v>0</v>
      </c>
      <c r="S169">
        <v>0</v>
      </c>
      <c r="T169">
        <v>0</v>
      </c>
      <c r="U169">
        <v>0</v>
      </c>
      <c r="V169">
        <v>0</v>
      </c>
      <c r="W169">
        <v>0</v>
      </c>
      <c r="X169">
        <v>0</v>
      </c>
      <c r="Y169">
        <v>0</v>
      </c>
      <c r="Z169">
        <v>0</v>
      </c>
      <c r="AA169" s="8">
        <f>SUM(matriceresult_25[[#This Row],[ArrayExpress]:[UniProt]])</f>
        <v>1</v>
      </c>
      <c r="AC169" s="1" t="s">
        <v>2670</v>
      </c>
      <c r="AD169">
        <f>matriceresult_25[[#This Row],[ArrayExpress]]/matriceresult_25[[#This Row],[TOTAL]]</f>
        <v>0</v>
      </c>
      <c r="AE169">
        <f>matriceresult_25[[#This Row],[BioProject]]/matriceresult_25[[#This Row],[TOTAL]]</f>
        <v>0</v>
      </c>
      <c r="AF169">
        <f>matriceresult_25[[#This Row],[dbGaP]]/matriceresult_25[[#This Row],[TOTAL]]</f>
        <v>0</v>
      </c>
      <c r="AG169">
        <f>matriceresult_25[[#This Row],[DOI]]/matriceresult_25[[#This Row],[TOTAL]]</f>
        <v>0</v>
      </c>
      <c r="AH169">
        <f>matriceresult_25[[#This Row],[EMDB]]/matriceresult_25[[#This Row],[TOTAL]]</f>
        <v>0</v>
      </c>
      <c r="AI169">
        <f>matriceresult_25[[#This Row],[ENA]]/matriceresult_25[[#This Row],[TOTAL]]</f>
        <v>0</v>
      </c>
      <c r="AJ169">
        <f>matriceresult_25[[#This Row],[Ensembl]]/matriceresult_25[[#This Row],[TOTAL]]</f>
        <v>0</v>
      </c>
      <c r="AK169">
        <f>matriceresult_25[[#This Row],[EUDRACT]]/matriceresult_25[[#This Row],[TOTAL]]</f>
        <v>0</v>
      </c>
      <c r="AL169">
        <f>matriceresult_25[[#This Row],[GCA]]/matriceresult_25[[#This Row],[TOTAL]]</f>
        <v>0</v>
      </c>
      <c r="AM169">
        <f>matriceresult_25[[#This Row],[Gene Ontology (GO)]]/matriceresult_25[[#This Row],[TOTAL]]</f>
        <v>0</v>
      </c>
      <c r="AN169">
        <f>matriceresult_25[[#This Row],[GEO]]/matriceresult_25[[#This Row],[TOTAL]]</f>
        <v>0</v>
      </c>
      <c r="AO169">
        <f>matriceresult_25[[#This Row],[HPA]]/matriceresult_25[[#This Row],[TOTAL]]</f>
        <v>1</v>
      </c>
      <c r="AP169">
        <f>matriceresult_25[[#This Row],[IGSR/1000 Genomes]]/matriceresult_25[[#This Row],[TOTAL]]</f>
        <v>0</v>
      </c>
      <c r="AQ169">
        <f>matriceresult_25[[#This Row],[InterPro]]/matriceresult_25[[#This Row],[TOTAL]]</f>
        <v>0</v>
      </c>
      <c r="AR169">
        <f>matriceresult_25[[#This Row],[OMIM]]/matriceresult_25[[#This Row],[TOTAL]]</f>
        <v>0</v>
      </c>
      <c r="AS169">
        <f>matriceresult_25[[#This Row],[PDBe]]/matriceresult_25[[#This Row],[TOTAL]]</f>
        <v>0</v>
      </c>
      <c r="AT169">
        <f>matriceresult_25[[#This Row],[Pfam]]/matriceresult_25[[#This Row],[TOTAL]]</f>
        <v>0</v>
      </c>
      <c r="AU169">
        <f>matriceresult_25[[#This Row],[PRIDE]]/matriceresult_25[[#This Row],[TOTAL]]</f>
        <v>0</v>
      </c>
      <c r="AV169">
        <f>matriceresult_25[[#This Row],[RefSeq]]/matriceresult_25[[#This Row],[TOTAL]]</f>
        <v>0</v>
      </c>
      <c r="AW169">
        <f>matriceresult_25[[#This Row],[RefSNP]]/matriceresult_25[[#This Row],[TOTAL]]</f>
        <v>0</v>
      </c>
      <c r="AX169">
        <f>matriceresult_25[[#This Row],[RRID]]/matriceresult_25[[#This Row],[TOTAL]]</f>
        <v>0</v>
      </c>
      <c r="AY169">
        <f>matriceresult_25[[#This Row],[UniProt]]/matriceresult_25[[#This Row],[TOTAL]]</f>
        <v>0</v>
      </c>
      <c r="AZ169" s="8">
        <f>SUM(matriceresult_258[[#This Row],[ArrayExpress]:[UniProt]])</f>
        <v>1</v>
      </c>
    </row>
    <row r="170" spans="1:52" x14ac:dyDescent="0.25">
      <c r="A170" s="3" t="s">
        <v>87</v>
      </c>
      <c r="B170" s="13" t="s">
        <v>12</v>
      </c>
      <c r="D170" s="1" t="s">
        <v>493</v>
      </c>
      <c r="E170">
        <v>0</v>
      </c>
      <c r="F170">
        <v>0</v>
      </c>
      <c r="G170">
        <v>1</v>
      </c>
      <c r="H170">
        <v>0</v>
      </c>
      <c r="I170">
        <v>0</v>
      </c>
      <c r="J170">
        <v>0</v>
      </c>
      <c r="K170">
        <v>0</v>
      </c>
      <c r="L170">
        <v>0</v>
      </c>
      <c r="M170">
        <v>0</v>
      </c>
      <c r="N170">
        <v>0</v>
      </c>
      <c r="O170">
        <v>0</v>
      </c>
      <c r="P170">
        <v>0</v>
      </c>
      <c r="Q170">
        <v>0</v>
      </c>
      <c r="R170">
        <v>0</v>
      </c>
      <c r="S170">
        <v>3</v>
      </c>
      <c r="T170">
        <v>0</v>
      </c>
      <c r="U170">
        <v>0</v>
      </c>
      <c r="V170">
        <v>0</v>
      </c>
      <c r="W170">
        <v>0</v>
      </c>
      <c r="X170">
        <v>0</v>
      </c>
      <c r="Y170">
        <v>0</v>
      </c>
      <c r="Z170">
        <v>0</v>
      </c>
      <c r="AA170" s="8">
        <f>SUM(matriceresult_25[[#This Row],[ArrayExpress]:[UniProt]])</f>
        <v>4</v>
      </c>
      <c r="AC170" s="1" t="s">
        <v>493</v>
      </c>
      <c r="AD170">
        <f>matriceresult_25[[#This Row],[ArrayExpress]]/matriceresult_25[[#This Row],[TOTAL]]</f>
        <v>0</v>
      </c>
      <c r="AE170">
        <f>matriceresult_25[[#This Row],[BioProject]]/matriceresult_25[[#This Row],[TOTAL]]</f>
        <v>0</v>
      </c>
      <c r="AF170">
        <f>matriceresult_25[[#This Row],[dbGaP]]/matriceresult_25[[#This Row],[TOTAL]]</f>
        <v>0.25</v>
      </c>
      <c r="AG170">
        <f>matriceresult_25[[#This Row],[DOI]]/matriceresult_25[[#This Row],[TOTAL]]</f>
        <v>0</v>
      </c>
      <c r="AH170">
        <f>matriceresult_25[[#This Row],[EMDB]]/matriceresult_25[[#This Row],[TOTAL]]</f>
        <v>0</v>
      </c>
      <c r="AI170">
        <f>matriceresult_25[[#This Row],[ENA]]/matriceresult_25[[#This Row],[TOTAL]]</f>
        <v>0</v>
      </c>
      <c r="AJ170">
        <f>matriceresult_25[[#This Row],[Ensembl]]/matriceresult_25[[#This Row],[TOTAL]]</f>
        <v>0</v>
      </c>
      <c r="AK170">
        <f>matriceresult_25[[#This Row],[EUDRACT]]/matriceresult_25[[#This Row],[TOTAL]]</f>
        <v>0</v>
      </c>
      <c r="AL170">
        <f>matriceresult_25[[#This Row],[GCA]]/matriceresult_25[[#This Row],[TOTAL]]</f>
        <v>0</v>
      </c>
      <c r="AM170">
        <f>matriceresult_25[[#This Row],[Gene Ontology (GO)]]/matriceresult_25[[#This Row],[TOTAL]]</f>
        <v>0</v>
      </c>
      <c r="AN170">
        <f>matriceresult_25[[#This Row],[GEO]]/matriceresult_25[[#This Row],[TOTAL]]</f>
        <v>0</v>
      </c>
      <c r="AO170">
        <f>matriceresult_25[[#This Row],[HPA]]/matriceresult_25[[#This Row],[TOTAL]]</f>
        <v>0</v>
      </c>
      <c r="AP170">
        <f>matriceresult_25[[#This Row],[IGSR/1000 Genomes]]/matriceresult_25[[#This Row],[TOTAL]]</f>
        <v>0</v>
      </c>
      <c r="AQ170">
        <f>matriceresult_25[[#This Row],[InterPro]]/matriceresult_25[[#This Row],[TOTAL]]</f>
        <v>0</v>
      </c>
      <c r="AR170">
        <f>matriceresult_25[[#This Row],[OMIM]]/matriceresult_25[[#This Row],[TOTAL]]</f>
        <v>0.75</v>
      </c>
      <c r="AS170">
        <f>matriceresult_25[[#This Row],[PDBe]]/matriceresult_25[[#This Row],[TOTAL]]</f>
        <v>0</v>
      </c>
      <c r="AT170">
        <f>matriceresult_25[[#This Row],[Pfam]]/matriceresult_25[[#This Row],[TOTAL]]</f>
        <v>0</v>
      </c>
      <c r="AU170">
        <f>matriceresult_25[[#This Row],[PRIDE]]/matriceresult_25[[#This Row],[TOTAL]]</f>
        <v>0</v>
      </c>
      <c r="AV170">
        <f>matriceresult_25[[#This Row],[RefSeq]]/matriceresult_25[[#This Row],[TOTAL]]</f>
        <v>0</v>
      </c>
      <c r="AW170">
        <f>matriceresult_25[[#This Row],[RefSNP]]/matriceresult_25[[#This Row],[TOTAL]]</f>
        <v>0</v>
      </c>
      <c r="AX170">
        <f>matriceresult_25[[#This Row],[RRID]]/matriceresult_25[[#This Row],[TOTAL]]</f>
        <v>0</v>
      </c>
      <c r="AY170">
        <f>matriceresult_25[[#This Row],[UniProt]]/matriceresult_25[[#This Row],[TOTAL]]</f>
        <v>0</v>
      </c>
      <c r="AZ170" s="8">
        <f>SUM(matriceresult_258[[#This Row],[ArrayExpress]:[UniProt]])</f>
        <v>1</v>
      </c>
    </row>
    <row r="171" spans="1:52" x14ac:dyDescent="0.25">
      <c r="A171" s="4" t="s">
        <v>87</v>
      </c>
      <c r="B171" s="6" t="s">
        <v>12</v>
      </c>
      <c r="D171" s="1" t="s">
        <v>497</v>
      </c>
      <c r="E171">
        <v>0</v>
      </c>
      <c r="F171">
        <v>0</v>
      </c>
      <c r="G171">
        <v>0</v>
      </c>
      <c r="H171">
        <v>0</v>
      </c>
      <c r="I171">
        <v>0</v>
      </c>
      <c r="J171">
        <v>1</v>
      </c>
      <c r="K171">
        <v>0</v>
      </c>
      <c r="L171">
        <v>0</v>
      </c>
      <c r="M171">
        <v>0</v>
      </c>
      <c r="N171">
        <v>0</v>
      </c>
      <c r="O171">
        <v>0</v>
      </c>
      <c r="P171">
        <v>0</v>
      </c>
      <c r="Q171">
        <v>0</v>
      </c>
      <c r="R171">
        <v>0</v>
      </c>
      <c r="S171">
        <v>0</v>
      </c>
      <c r="T171">
        <v>7</v>
      </c>
      <c r="U171">
        <v>0</v>
      </c>
      <c r="V171">
        <v>0</v>
      </c>
      <c r="W171">
        <v>0</v>
      </c>
      <c r="X171">
        <v>0</v>
      </c>
      <c r="Y171">
        <v>0</v>
      </c>
      <c r="Z171">
        <v>1</v>
      </c>
      <c r="AA171" s="8">
        <f>SUM(matriceresult_25[[#This Row],[ArrayExpress]:[UniProt]])</f>
        <v>9</v>
      </c>
      <c r="AC171" s="1" t="s">
        <v>497</v>
      </c>
      <c r="AD171">
        <f>matriceresult_25[[#This Row],[ArrayExpress]]/matriceresult_25[[#This Row],[TOTAL]]</f>
        <v>0</v>
      </c>
      <c r="AE171">
        <f>matriceresult_25[[#This Row],[BioProject]]/matriceresult_25[[#This Row],[TOTAL]]</f>
        <v>0</v>
      </c>
      <c r="AF171">
        <f>matriceresult_25[[#This Row],[dbGaP]]/matriceresult_25[[#This Row],[TOTAL]]</f>
        <v>0</v>
      </c>
      <c r="AG171">
        <f>matriceresult_25[[#This Row],[DOI]]/matriceresult_25[[#This Row],[TOTAL]]</f>
        <v>0</v>
      </c>
      <c r="AH171">
        <f>matriceresult_25[[#This Row],[EMDB]]/matriceresult_25[[#This Row],[TOTAL]]</f>
        <v>0</v>
      </c>
      <c r="AI171">
        <f>matriceresult_25[[#This Row],[ENA]]/matriceresult_25[[#This Row],[TOTAL]]</f>
        <v>0.1111111111111111</v>
      </c>
      <c r="AJ171">
        <f>matriceresult_25[[#This Row],[Ensembl]]/matriceresult_25[[#This Row],[TOTAL]]</f>
        <v>0</v>
      </c>
      <c r="AK171">
        <f>matriceresult_25[[#This Row],[EUDRACT]]/matriceresult_25[[#This Row],[TOTAL]]</f>
        <v>0</v>
      </c>
      <c r="AL171">
        <f>matriceresult_25[[#This Row],[GCA]]/matriceresult_25[[#This Row],[TOTAL]]</f>
        <v>0</v>
      </c>
      <c r="AM171">
        <f>matriceresult_25[[#This Row],[Gene Ontology (GO)]]/matriceresult_25[[#This Row],[TOTAL]]</f>
        <v>0</v>
      </c>
      <c r="AN171">
        <f>matriceresult_25[[#This Row],[GEO]]/matriceresult_25[[#This Row],[TOTAL]]</f>
        <v>0</v>
      </c>
      <c r="AO171">
        <f>matriceresult_25[[#This Row],[HPA]]/matriceresult_25[[#This Row],[TOTAL]]</f>
        <v>0</v>
      </c>
      <c r="AP171">
        <f>matriceresult_25[[#This Row],[IGSR/1000 Genomes]]/matriceresult_25[[#This Row],[TOTAL]]</f>
        <v>0</v>
      </c>
      <c r="AQ171">
        <f>matriceresult_25[[#This Row],[InterPro]]/matriceresult_25[[#This Row],[TOTAL]]</f>
        <v>0</v>
      </c>
      <c r="AR171">
        <f>matriceresult_25[[#This Row],[OMIM]]/matriceresult_25[[#This Row],[TOTAL]]</f>
        <v>0</v>
      </c>
      <c r="AS171">
        <f>matriceresult_25[[#This Row],[PDBe]]/matriceresult_25[[#This Row],[TOTAL]]</f>
        <v>0.77777777777777779</v>
      </c>
      <c r="AT171">
        <f>matriceresult_25[[#This Row],[Pfam]]/matriceresult_25[[#This Row],[TOTAL]]</f>
        <v>0</v>
      </c>
      <c r="AU171">
        <f>matriceresult_25[[#This Row],[PRIDE]]/matriceresult_25[[#This Row],[TOTAL]]</f>
        <v>0</v>
      </c>
      <c r="AV171">
        <f>matriceresult_25[[#This Row],[RefSeq]]/matriceresult_25[[#This Row],[TOTAL]]</f>
        <v>0</v>
      </c>
      <c r="AW171">
        <f>matriceresult_25[[#This Row],[RefSNP]]/matriceresult_25[[#This Row],[TOTAL]]</f>
        <v>0</v>
      </c>
      <c r="AX171">
        <f>matriceresult_25[[#This Row],[RRID]]/matriceresult_25[[#This Row],[TOTAL]]</f>
        <v>0</v>
      </c>
      <c r="AY171">
        <f>matriceresult_25[[#This Row],[UniProt]]/matriceresult_25[[#This Row],[TOTAL]]</f>
        <v>0.1111111111111111</v>
      </c>
      <c r="AZ171" s="8">
        <f>SUM(matriceresult_258[[#This Row],[ArrayExpress]:[UniProt]])</f>
        <v>1</v>
      </c>
    </row>
    <row r="172" spans="1:52" x14ac:dyDescent="0.25">
      <c r="A172" s="3" t="s">
        <v>87</v>
      </c>
      <c r="B172" s="13" t="s">
        <v>12</v>
      </c>
      <c r="D172" s="1" t="s">
        <v>2699</v>
      </c>
      <c r="E172">
        <v>0</v>
      </c>
      <c r="F172">
        <v>0</v>
      </c>
      <c r="G172">
        <v>0</v>
      </c>
      <c r="H172">
        <v>0</v>
      </c>
      <c r="I172">
        <v>0</v>
      </c>
      <c r="J172">
        <v>1</v>
      </c>
      <c r="K172">
        <v>0</v>
      </c>
      <c r="L172">
        <v>0</v>
      </c>
      <c r="M172">
        <v>0</v>
      </c>
      <c r="N172">
        <v>0</v>
      </c>
      <c r="O172">
        <v>0</v>
      </c>
      <c r="P172">
        <v>0</v>
      </c>
      <c r="Q172">
        <v>0</v>
      </c>
      <c r="R172">
        <v>0</v>
      </c>
      <c r="S172">
        <v>0</v>
      </c>
      <c r="T172">
        <v>0</v>
      </c>
      <c r="U172">
        <v>0</v>
      </c>
      <c r="V172">
        <v>0</v>
      </c>
      <c r="W172">
        <v>0</v>
      </c>
      <c r="X172">
        <v>0</v>
      </c>
      <c r="Y172">
        <v>0</v>
      </c>
      <c r="Z172">
        <v>0</v>
      </c>
      <c r="AA172" s="8">
        <f>SUM(matriceresult_25[[#This Row],[ArrayExpress]:[UniProt]])</f>
        <v>1</v>
      </c>
      <c r="AC172" s="1" t="s">
        <v>2699</v>
      </c>
      <c r="AD172">
        <f>matriceresult_25[[#This Row],[ArrayExpress]]/matriceresult_25[[#This Row],[TOTAL]]</f>
        <v>0</v>
      </c>
      <c r="AE172">
        <f>matriceresult_25[[#This Row],[BioProject]]/matriceresult_25[[#This Row],[TOTAL]]</f>
        <v>0</v>
      </c>
      <c r="AF172">
        <f>matriceresult_25[[#This Row],[dbGaP]]/matriceresult_25[[#This Row],[TOTAL]]</f>
        <v>0</v>
      </c>
      <c r="AG172">
        <f>matriceresult_25[[#This Row],[DOI]]/matriceresult_25[[#This Row],[TOTAL]]</f>
        <v>0</v>
      </c>
      <c r="AH172">
        <f>matriceresult_25[[#This Row],[EMDB]]/matriceresult_25[[#This Row],[TOTAL]]</f>
        <v>0</v>
      </c>
      <c r="AI172">
        <f>matriceresult_25[[#This Row],[ENA]]/matriceresult_25[[#This Row],[TOTAL]]</f>
        <v>1</v>
      </c>
      <c r="AJ172">
        <f>matriceresult_25[[#This Row],[Ensembl]]/matriceresult_25[[#This Row],[TOTAL]]</f>
        <v>0</v>
      </c>
      <c r="AK172">
        <f>matriceresult_25[[#This Row],[EUDRACT]]/matriceresult_25[[#This Row],[TOTAL]]</f>
        <v>0</v>
      </c>
      <c r="AL172">
        <f>matriceresult_25[[#This Row],[GCA]]/matriceresult_25[[#This Row],[TOTAL]]</f>
        <v>0</v>
      </c>
      <c r="AM172">
        <f>matriceresult_25[[#This Row],[Gene Ontology (GO)]]/matriceresult_25[[#This Row],[TOTAL]]</f>
        <v>0</v>
      </c>
      <c r="AN172">
        <f>matriceresult_25[[#This Row],[GEO]]/matriceresult_25[[#This Row],[TOTAL]]</f>
        <v>0</v>
      </c>
      <c r="AO172">
        <f>matriceresult_25[[#This Row],[HPA]]/matriceresult_25[[#This Row],[TOTAL]]</f>
        <v>0</v>
      </c>
      <c r="AP172">
        <f>matriceresult_25[[#This Row],[IGSR/1000 Genomes]]/matriceresult_25[[#This Row],[TOTAL]]</f>
        <v>0</v>
      </c>
      <c r="AQ172">
        <f>matriceresult_25[[#This Row],[InterPro]]/matriceresult_25[[#This Row],[TOTAL]]</f>
        <v>0</v>
      </c>
      <c r="AR172">
        <f>matriceresult_25[[#This Row],[OMIM]]/matriceresult_25[[#This Row],[TOTAL]]</f>
        <v>0</v>
      </c>
      <c r="AS172">
        <f>matriceresult_25[[#This Row],[PDBe]]/matriceresult_25[[#This Row],[TOTAL]]</f>
        <v>0</v>
      </c>
      <c r="AT172">
        <f>matriceresult_25[[#This Row],[Pfam]]/matriceresult_25[[#This Row],[TOTAL]]</f>
        <v>0</v>
      </c>
      <c r="AU172">
        <f>matriceresult_25[[#This Row],[PRIDE]]/matriceresult_25[[#This Row],[TOTAL]]</f>
        <v>0</v>
      </c>
      <c r="AV172">
        <f>matriceresult_25[[#This Row],[RefSeq]]/matriceresult_25[[#This Row],[TOTAL]]</f>
        <v>0</v>
      </c>
      <c r="AW172">
        <f>matriceresult_25[[#This Row],[RefSNP]]/matriceresult_25[[#This Row],[TOTAL]]</f>
        <v>0</v>
      </c>
      <c r="AX172">
        <f>matriceresult_25[[#This Row],[RRID]]/matriceresult_25[[#This Row],[TOTAL]]</f>
        <v>0</v>
      </c>
      <c r="AY172">
        <f>matriceresult_25[[#This Row],[UniProt]]/matriceresult_25[[#This Row],[TOTAL]]</f>
        <v>0</v>
      </c>
      <c r="AZ172" s="8">
        <f>SUM(matriceresult_258[[#This Row],[ArrayExpress]:[UniProt]])</f>
        <v>1</v>
      </c>
    </row>
    <row r="173" spans="1:52" x14ac:dyDescent="0.25">
      <c r="A173" s="4" t="s">
        <v>87</v>
      </c>
      <c r="B173" s="6" t="s">
        <v>12</v>
      </c>
      <c r="D173" s="1" t="s">
        <v>720</v>
      </c>
      <c r="E173">
        <v>0</v>
      </c>
      <c r="F173">
        <v>1</v>
      </c>
      <c r="G173">
        <v>0</v>
      </c>
      <c r="H173">
        <v>0</v>
      </c>
      <c r="I173">
        <v>0</v>
      </c>
      <c r="J173">
        <v>2</v>
      </c>
      <c r="K173">
        <v>0</v>
      </c>
      <c r="L173">
        <v>0</v>
      </c>
      <c r="M173">
        <v>0</v>
      </c>
      <c r="N173">
        <v>0</v>
      </c>
      <c r="O173">
        <v>0</v>
      </c>
      <c r="P173">
        <v>0</v>
      </c>
      <c r="Q173">
        <v>0</v>
      </c>
      <c r="R173">
        <v>0</v>
      </c>
      <c r="S173">
        <v>0</v>
      </c>
      <c r="T173">
        <v>0</v>
      </c>
      <c r="U173">
        <v>0</v>
      </c>
      <c r="V173">
        <v>0</v>
      </c>
      <c r="W173">
        <v>0</v>
      </c>
      <c r="X173">
        <v>0</v>
      </c>
      <c r="Y173">
        <v>0</v>
      </c>
      <c r="Z173">
        <v>0</v>
      </c>
      <c r="AA173" s="8">
        <f>SUM(matriceresult_25[[#This Row],[ArrayExpress]:[UniProt]])</f>
        <v>3</v>
      </c>
      <c r="AC173" s="1" t="s">
        <v>720</v>
      </c>
      <c r="AD173">
        <f>matriceresult_25[[#This Row],[ArrayExpress]]/matriceresult_25[[#This Row],[TOTAL]]</f>
        <v>0</v>
      </c>
      <c r="AE173">
        <f>matriceresult_25[[#This Row],[BioProject]]/matriceresult_25[[#This Row],[TOTAL]]</f>
        <v>0.33333333333333331</v>
      </c>
      <c r="AF173">
        <f>matriceresult_25[[#This Row],[dbGaP]]/matriceresult_25[[#This Row],[TOTAL]]</f>
        <v>0</v>
      </c>
      <c r="AG173">
        <f>matriceresult_25[[#This Row],[DOI]]/matriceresult_25[[#This Row],[TOTAL]]</f>
        <v>0</v>
      </c>
      <c r="AH173">
        <f>matriceresult_25[[#This Row],[EMDB]]/matriceresult_25[[#This Row],[TOTAL]]</f>
        <v>0</v>
      </c>
      <c r="AI173">
        <f>matriceresult_25[[#This Row],[ENA]]/matriceresult_25[[#This Row],[TOTAL]]</f>
        <v>0.66666666666666663</v>
      </c>
      <c r="AJ173">
        <f>matriceresult_25[[#This Row],[Ensembl]]/matriceresult_25[[#This Row],[TOTAL]]</f>
        <v>0</v>
      </c>
      <c r="AK173">
        <f>matriceresult_25[[#This Row],[EUDRACT]]/matriceresult_25[[#This Row],[TOTAL]]</f>
        <v>0</v>
      </c>
      <c r="AL173">
        <f>matriceresult_25[[#This Row],[GCA]]/matriceresult_25[[#This Row],[TOTAL]]</f>
        <v>0</v>
      </c>
      <c r="AM173">
        <f>matriceresult_25[[#This Row],[Gene Ontology (GO)]]/matriceresult_25[[#This Row],[TOTAL]]</f>
        <v>0</v>
      </c>
      <c r="AN173">
        <f>matriceresult_25[[#This Row],[GEO]]/matriceresult_25[[#This Row],[TOTAL]]</f>
        <v>0</v>
      </c>
      <c r="AO173">
        <f>matriceresult_25[[#This Row],[HPA]]/matriceresult_25[[#This Row],[TOTAL]]</f>
        <v>0</v>
      </c>
      <c r="AP173">
        <f>matriceresult_25[[#This Row],[IGSR/1000 Genomes]]/matriceresult_25[[#This Row],[TOTAL]]</f>
        <v>0</v>
      </c>
      <c r="AQ173">
        <f>matriceresult_25[[#This Row],[InterPro]]/matriceresult_25[[#This Row],[TOTAL]]</f>
        <v>0</v>
      </c>
      <c r="AR173">
        <f>matriceresult_25[[#This Row],[OMIM]]/matriceresult_25[[#This Row],[TOTAL]]</f>
        <v>0</v>
      </c>
      <c r="AS173">
        <f>matriceresult_25[[#This Row],[PDBe]]/matriceresult_25[[#This Row],[TOTAL]]</f>
        <v>0</v>
      </c>
      <c r="AT173">
        <f>matriceresult_25[[#This Row],[Pfam]]/matriceresult_25[[#This Row],[TOTAL]]</f>
        <v>0</v>
      </c>
      <c r="AU173">
        <f>matriceresult_25[[#This Row],[PRIDE]]/matriceresult_25[[#This Row],[TOTAL]]</f>
        <v>0</v>
      </c>
      <c r="AV173">
        <f>matriceresult_25[[#This Row],[RefSeq]]/matriceresult_25[[#This Row],[TOTAL]]</f>
        <v>0</v>
      </c>
      <c r="AW173">
        <f>matriceresult_25[[#This Row],[RefSNP]]/matriceresult_25[[#This Row],[TOTAL]]</f>
        <v>0</v>
      </c>
      <c r="AX173">
        <f>matriceresult_25[[#This Row],[RRID]]/matriceresult_25[[#This Row],[TOTAL]]</f>
        <v>0</v>
      </c>
      <c r="AY173">
        <f>matriceresult_25[[#This Row],[UniProt]]/matriceresult_25[[#This Row],[TOTAL]]</f>
        <v>0</v>
      </c>
      <c r="AZ173" s="8">
        <f>SUM(matriceresult_258[[#This Row],[ArrayExpress]:[UniProt]])</f>
        <v>1</v>
      </c>
    </row>
    <row r="174" spans="1:52" x14ac:dyDescent="0.25">
      <c r="A174" s="3" t="s">
        <v>87</v>
      </c>
      <c r="B174" s="13" t="s">
        <v>12</v>
      </c>
      <c r="D174" s="1" t="s">
        <v>917</v>
      </c>
      <c r="E174">
        <v>0</v>
      </c>
      <c r="F174">
        <v>0</v>
      </c>
      <c r="G174">
        <v>0</v>
      </c>
      <c r="H174">
        <v>0</v>
      </c>
      <c r="I174">
        <v>1</v>
      </c>
      <c r="J174">
        <v>1</v>
      </c>
      <c r="K174">
        <v>0</v>
      </c>
      <c r="L174">
        <v>0</v>
      </c>
      <c r="M174">
        <v>0</v>
      </c>
      <c r="N174">
        <v>0</v>
      </c>
      <c r="O174">
        <v>0</v>
      </c>
      <c r="P174">
        <v>0</v>
      </c>
      <c r="Q174">
        <v>0</v>
      </c>
      <c r="R174">
        <v>0</v>
      </c>
      <c r="S174">
        <v>0</v>
      </c>
      <c r="T174">
        <v>0</v>
      </c>
      <c r="U174">
        <v>0</v>
      </c>
      <c r="V174">
        <v>0</v>
      </c>
      <c r="W174">
        <v>0</v>
      </c>
      <c r="X174">
        <v>0</v>
      </c>
      <c r="Y174">
        <v>0</v>
      </c>
      <c r="Z174">
        <v>0</v>
      </c>
      <c r="AA174" s="8">
        <f>SUM(matriceresult_25[[#This Row],[ArrayExpress]:[UniProt]])</f>
        <v>2</v>
      </c>
      <c r="AC174" s="1" t="s">
        <v>917</v>
      </c>
      <c r="AD174">
        <f>matriceresult_25[[#This Row],[ArrayExpress]]/matriceresult_25[[#This Row],[TOTAL]]</f>
        <v>0</v>
      </c>
      <c r="AE174">
        <f>matriceresult_25[[#This Row],[BioProject]]/matriceresult_25[[#This Row],[TOTAL]]</f>
        <v>0</v>
      </c>
      <c r="AF174">
        <f>matriceresult_25[[#This Row],[dbGaP]]/matriceresult_25[[#This Row],[TOTAL]]</f>
        <v>0</v>
      </c>
      <c r="AG174">
        <f>matriceresult_25[[#This Row],[DOI]]/matriceresult_25[[#This Row],[TOTAL]]</f>
        <v>0</v>
      </c>
      <c r="AH174">
        <f>matriceresult_25[[#This Row],[EMDB]]/matriceresult_25[[#This Row],[TOTAL]]</f>
        <v>0.5</v>
      </c>
      <c r="AI174">
        <f>matriceresult_25[[#This Row],[ENA]]/matriceresult_25[[#This Row],[TOTAL]]</f>
        <v>0.5</v>
      </c>
      <c r="AJ174">
        <f>matriceresult_25[[#This Row],[Ensembl]]/matriceresult_25[[#This Row],[TOTAL]]</f>
        <v>0</v>
      </c>
      <c r="AK174">
        <f>matriceresult_25[[#This Row],[EUDRACT]]/matriceresult_25[[#This Row],[TOTAL]]</f>
        <v>0</v>
      </c>
      <c r="AL174">
        <f>matriceresult_25[[#This Row],[GCA]]/matriceresult_25[[#This Row],[TOTAL]]</f>
        <v>0</v>
      </c>
      <c r="AM174">
        <f>matriceresult_25[[#This Row],[Gene Ontology (GO)]]/matriceresult_25[[#This Row],[TOTAL]]</f>
        <v>0</v>
      </c>
      <c r="AN174">
        <f>matriceresult_25[[#This Row],[GEO]]/matriceresult_25[[#This Row],[TOTAL]]</f>
        <v>0</v>
      </c>
      <c r="AO174">
        <f>matriceresult_25[[#This Row],[HPA]]/matriceresult_25[[#This Row],[TOTAL]]</f>
        <v>0</v>
      </c>
      <c r="AP174">
        <f>matriceresult_25[[#This Row],[IGSR/1000 Genomes]]/matriceresult_25[[#This Row],[TOTAL]]</f>
        <v>0</v>
      </c>
      <c r="AQ174">
        <f>matriceresult_25[[#This Row],[InterPro]]/matriceresult_25[[#This Row],[TOTAL]]</f>
        <v>0</v>
      </c>
      <c r="AR174">
        <f>matriceresult_25[[#This Row],[OMIM]]/matriceresult_25[[#This Row],[TOTAL]]</f>
        <v>0</v>
      </c>
      <c r="AS174">
        <f>matriceresult_25[[#This Row],[PDBe]]/matriceresult_25[[#This Row],[TOTAL]]</f>
        <v>0</v>
      </c>
      <c r="AT174">
        <f>matriceresult_25[[#This Row],[Pfam]]/matriceresult_25[[#This Row],[TOTAL]]</f>
        <v>0</v>
      </c>
      <c r="AU174">
        <f>matriceresult_25[[#This Row],[PRIDE]]/matriceresult_25[[#This Row],[TOTAL]]</f>
        <v>0</v>
      </c>
      <c r="AV174">
        <f>matriceresult_25[[#This Row],[RefSeq]]/matriceresult_25[[#This Row],[TOTAL]]</f>
        <v>0</v>
      </c>
      <c r="AW174">
        <f>matriceresult_25[[#This Row],[RefSNP]]/matriceresult_25[[#This Row],[TOTAL]]</f>
        <v>0</v>
      </c>
      <c r="AX174">
        <f>matriceresult_25[[#This Row],[RRID]]/matriceresult_25[[#This Row],[TOTAL]]</f>
        <v>0</v>
      </c>
      <c r="AY174">
        <f>matriceresult_25[[#This Row],[UniProt]]/matriceresult_25[[#This Row],[TOTAL]]</f>
        <v>0</v>
      </c>
      <c r="AZ174" s="8">
        <f>SUM(matriceresult_258[[#This Row],[ArrayExpress]:[UniProt]])</f>
        <v>1</v>
      </c>
    </row>
    <row r="175" spans="1:52" x14ac:dyDescent="0.25">
      <c r="A175" s="4" t="s">
        <v>87</v>
      </c>
      <c r="B175" s="6" t="s">
        <v>12</v>
      </c>
      <c r="D175" s="1" t="s">
        <v>534</v>
      </c>
      <c r="E175">
        <v>0</v>
      </c>
      <c r="F175">
        <v>0</v>
      </c>
      <c r="G175">
        <v>0</v>
      </c>
      <c r="H175">
        <v>0</v>
      </c>
      <c r="I175">
        <v>0</v>
      </c>
      <c r="J175">
        <v>8</v>
      </c>
      <c r="K175">
        <v>0</v>
      </c>
      <c r="L175">
        <v>0</v>
      </c>
      <c r="M175">
        <v>0</v>
      </c>
      <c r="N175">
        <v>0</v>
      </c>
      <c r="O175">
        <v>0</v>
      </c>
      <c r="P175">
        <v>0</v>
      </c>
      <c r="Q175">
        <v>0</v>
      </c>
      <c r="R175">
        <v>0</v>
      </c>
      <c r="S175">
        <v>0</v>
      </c>
      <c r="T175">
        <v>0</v>
      </c>
      <c r="U175">
        <v>0</v>
      </c>
      <c r="V175">
        <v>0</v>
      </c>
      <c r="W175">
        <v>0</v>
      </c>
      <c r="X175">
        <v>0</v>
      </c>
      <c r="Y175">
        <v>0</v>
      </c>
      <c r="Z175">
        <v>0</v>
      </c>
      <c r="AA175" s="8">
        <f>SUM(matriceresult_25[[#This Row],[ArrayExpress]:[UniProt]])</f>
        <v>8</v>
      </c>
      <c r="AC175" s="1" t="s">
        <v>534</v>
      </c>
      <c r="AD175">
        <f>matriceresult_25[[#This Row],[ArrayExpress]]/matriceresult_25[[#This Row],[TOTAL]]</f>
        <v>0</v>
      </c>
      <c r="AE175">
        <f>matriceresult_25[[#This Row],[BioProject]]/matriceresult_25[[#This Row],[TOTAL]]</f>
        <v>0</v>
      </c>
      <c r="AF175">
        <f>matriceresult_25[[#This Row],[dbGaP]]/matriceresult_25[[#This Row],[TOTAL]]</f>
        <v>0</v>
      </c>
      <c r="AG175">
        <f>matriceresult_25[[#This Row],[DOI]]/matriceresult_25[[#This Row],[TOTAL]]</f>
        <v>0</v>
      </c>
      <c r="AH175">
        <f>matriceresult_25[[#This Row],[EMDB]]/matriceresult_25[[#This Row],[TOTAL]]</f>
        <v>0</v>
      </c>
      <c r="AI175">
        <f>matriceresult_25[[#This Row],[ENA]]/matriceresult_25[[#This Row],[TOTAL]]</f>
        <v>1</v>
      </c>
      <c r="AJ175">
        <f>matriceresult_25[[#This Row],[Ensembl]]/matriceresult_25[[#This Row],[TOTAL]]</f>
        <v>0</v>
      </c>
      <c r="AK175">
        <f>matriceresult_25[[#This Row],[EUDRACT]]/matriceresult_25[[#This Row],[TOTAL]]</f>
        <v>0</v>
      </c>
      <c r="AL175">
        <f>matriceresult_25[[#This Row],[GCA]]/matriceresult_25[[#This Row],[TOTAL]]</f>
        <v>0</v>
      </c>
      <c r="AM175">
        <f>matriceresult_25[[#This Row],[Gene Ontology (GO)]]/matriceresult_25[[#This Row],[TOTAL]]</f>
        <v>0</v>
      </c>
      <c r="AN175">
        <f>matriceresult_25[[#This Row],[GEO]]/matriceresult_25[[#This Row],[TOTAL]]</f>
        <v>0</v>
      </c>
      <c r="AO175">
        <f>matriceresult_25[[#This Row],[HPA]]/matriceresult_25[[#This Row],[TOTAL]]</f>
        <v>0</v>
      </c>
      <c r="AP175">
        <f>matriceresult_25[[#This Row],[IGSR/1000 Genomes]]/matriceresult_25[[#This Row],[TOTAL]]</f>
        <v>0</v>
      </c>
      <c r="AQ175">
        <f>matriceresult_25[[#This Row],[InterPro]]/matriceresult_25[[#This Row],[TOTAL]]</f>
        <v>0</v>
      </c>
      <c r="AR175">
        <f>matriceresult_25[[#This Row],[OMIM]]/matriceresult_25[[#This Row],[TOTAL]]</f>
        <v>0</v>
      </c>
      <c r="AS175">
        <f>matriceresult_25[[#This Row],[PDBe]]/matriceresult_25[[#This Row],[TOTAL]]</f>
        <v>0</v>
      </c>
      <c r="AT175">
        <f>matriceresult_25[[#This Row],[Pfam]]/matriceresult_25[[#This Row],[TOTAL]]</f>
        <v>0</v>
      </c>
      <c r="AU175">
        <f>matriceresult_25[[#This Row],[PRIDE]]/matriceresult_25[[#This Row],[TOTAL]]</f>
        <v>0</v>
      </c>
      <c r="AV175">
        <f>matriceresult_25[[#This Row],[RefSeq]]/matriceresult_25[[#This Row],[TOTAL]]</f>
        <v>0</v>
      </c>
      <c r="AW175">
        <f>matriceresult_25[[#This Row],[RefSNP]]/matriceresult_25[[#This Row],[TOTAL]]</f>
        <v>0</v>
      </c>
      <c r="AX175">
        <f>matriceresult_25[[#This Row],[RRID]]/matriceresult_25[[#This Row],[TOTAL]]</f>
        <v>0</v>
      </c>
      <c r="AY175">
        <f>matriceresult_25[[#This Row],[UniProt]]/matriceresult_25[[#This Row],[TOTAL]]</f>
        <v>0</v>
      </c>
      <c r="AZ175" s="8">
        <f>SUM(matriceresult_258[[#This Row],[ArrayExpress]:[UniProt]])</f>
        <v>1</v>
      </c>
    </row>
    <row r="176" spans="1:52" x14ac:dyDescent="0.25">
      <c r="A176" s="3" t="s">
        <v>87</v>
      </c>
      <c r="B176" s="13" t="s">
        <v>12</v>
      </c>
      <c r="D176" s="1" t="s">
        <v>503</v>
      </c>
      <c r="E176">
        <v>0</v>
      </c>
      <c r="F176">
        <v>0</v>
      </c>
      <c r="G176">
        <v>0</v>
      </c>
      <c r="H176">
        <v>0</v>
      </c>
      <c r="I176">
        <v>0</v>
      </c>
      <c r="J176">
        <v>0</v>
      </c>
      <c r="K176">
        <v>0</v>
      </c>
      <c r="L176">
        <v>0</v>
      </c>
      <c r="M176">
        <v>0</v>
      </c>
      <c r="N176">
        <v>0</v>
      </c>
      <c r="O176">
        <v>0</v>
      </c>
      <c r="P176">
        <v>0</v>
      </c>
      <c r="Q176">
        <v>0</v>
      </c>
      <c r="R176">
        <v>0</v>
      </c>
      <c r="S176">
        <v>0</v>
      </c>
      <c r="T176">
        <v>5</v>
      </c>
      <c r="U176">
        <v>0</v>
      </c>
      <c r="V176">
        <v>0</v>
      </c>
      <c r="W176">
        <v>0</v>
      </c>
      <c r="X176">
        <v>0</v>
      </c>
      <c r="Y176">
        <v>0</v>
      </c>
      <c r="Z176">
        <v>0</v>
      </c>
      <c r="AA176" s="8">
        <f>SUM(matriceresult_25[[#This Row],[ArrayExpress]:[UniProt]])</f>
        <v>5</v>
      </c>
      <c r="AC176" s="1" t="s">
        <v>503</v>
      </c>
      <c r="AD176">
        <f>matriceresult_25[[#This Row],[ArrayExpress]]/matriceresult_25[[#This Row],[TOTAL]]</f>
        <v>0</v>
      </c>
      <c r="AE176">
        <f>matriceresult_25[[#This Row],[BioProject]]/matriceresult_25[[#This Row],[TOTAL]]</f>
        <v>0</v>
      </c>
      <c r="AF176">
        <f>matriceresult_25[[#This Row],[dbGaP]]/matriceresult_25[[#This Row],[TOTAL]]</f>
        <v>0</v>
      </c>
      <c r="AG176">
        <f>matriceresult_25[[#This Row],[DOI]]/matriceresult_25[[#This Row],[TOTAL]]</f>
        <v>0</v>
      </c>
      <c r="AH176">
        <f>matriceresult_25[[#This Row],[EMDB]]/matriceresult_25[[#This Row],[TOTAL]]</f>
        <v>0</v>
      </c>
      <c r="AI176">
        <f>matriceresult_25[[#This Row],[ENA]]/matriceresult_25[[#This Row],[TOTAL]]</f>
        <v>0</v>
      </c>
      <c r="AJ176">
        <f>matriceresult_25[[#This Row],[Ensembl]]/matriceresult_25[[#This Row],[TOTAL]]</f>
        <v>0</v>
      </c>
      <c r="AK176">
        <f>matriceresult_25[[#This Row],[EUDRACT]]/matriceresult_25[[#This Row],[TOTAL]]</f>
        <v>0</v>
      </c>
      <c r="AL176">
        <f>matriceresult_25[[#This Row],[GCA]]/matriceresult_25[[#This Row],[TOTAL]]</f>
        <v>0</v>
      </c>
      <c r="AM176">
        <f>matriceresult_25[[#This Row],[Gene Ontology (GO)]]/matriceresult_25[[#This Row],[TOTAL]]</f>
        <v>0</v>
      </c>
      <c r="AN176">
        <f>matriceresult_25[[#This Row],[GEO]]/matriceresult_25[[#This Row],[TOTAL]]</f>
        <v>0</v>
      </c>
      <c r="AO176">
        <f>matriceresult_25[[#This Row],[HPA]]/matriceresult_25[[#This Row],[TOTAL]]</f>
        <v>0</v>
      </c>
      <c r="AP176">
        <f>matriceresult_25[[#This Row],[IGSR/1000 Genomes]]/matriceresult_25[[#This Row],[TOTAL]]</f>
        <v>0</v>
      </c>
      <c r="AQ176">
        <f>matriceresult_25[[#This Row],[InterPro]]/matriceresult_25[[#This Row],[TOTAL]]</f>
        <v>0</v>
      </c>
      <c r="AR176">
        <f>matriceresult_25[[#This Row],[OMIM]]/matriceresult_25[[#This Row],[TOTAL]]</f>
        <v>0</v>
      </c>
      <c r="AS176">
        <f>matriceresult_25[[#This Row],[PDBe]]/matriceresult_25[[#This Row],[TOTAL]]</f>
        <v>1</v>
      </c>
      <c r="AT176">
        <f>matriceresult_25[[#This Row],[Pfam]]/matriceresult_25[[#This Row],[TOTAL]]</f>
        <v>0</v>
      </c>
      <c r="AU176">
        <f>matriceresult_25[[#This Row],[PRIDE]]/matriceresult_25[[#This Row],[TOTAL]]</f>
        <v>0</v>
      </c>
      <c r="AV176">
        <f>matriceresult_25[[#This Row],[RefSeq]]/matriceresult_25[[#This Row],[TOTAL]]</f>
        <v>0</v>
      </c>
      <c r="AW176">
        <f>matriceresult_25[[#This Row],[RefSNP]]/matriceresult_25[[#This Row],[TOTAL]]</f>
        <v>0</v>
      </c>
      <c r="AX176">
        <f>matriceresult_25[[#This Row],[RRID]]/matriceresult_25[[#This Row],[TOTAL]]</f>
        <v>0</v>
      </c>
      <c r="AY176">
        <f>matriceresult_25[[#This Row],[UniProt]]/matriceresult_25[[#This Row],[TOTAL]]</f>
        <v>0</v>
      </c>
      <c r="AZ176" s="8">
        <f>SUM(matriceresult_258[[#This Row],[ArrayExpress]:[UniProt]])</f>
        <v>1</v>
      </c>
    </row>
    <row r="177" spans="1:52" x14ac:dyDescent="0.25">
      <c r="A177" s="4" t="s">
        <v>87</v>
      </c>
      <c r="B177" s="6" t="s">
        <v>12</v>
      </c>
      <c r="D177" s="1" t="s">
        <v>215</v>
      </c>
      <c r="E177">
        <v>0</v>
      </c>
      <c r="F177">
        <v>0</v>
      </c>
      <c r="G177">
        <v>0</v>
      </c>
      <c r="H177">
        <v>0</v>
      </c>
      <c r="I177">
        <v>0</v>
      </c>
      <c r="J177">
        <v>1</v>
      </c>
      <c r="K177">
        <v>0</v>
      </c>
      <c r="L177">
        <v>0</v>
      </c>
      <c r="M177">
        <v>0</v>
      </c>
      <c r="N177">
        <v>0</v>
      </c>
      <c r="O177">
        <v>0</v>
      </c>
      <c r="P177">
        <v>0</v>
      </c>
      <c r="Q177">
        <v>0</v>
      </c>
      <c r="R177">
        <v>0</v>
      </c>
      <c r="S177">
        <v>0</v>
      </c>
      <c r="T177">
        <v>0</v>
      </c>
      <c r="U177">
        <v>0</v>
      </c>
      <c r="V177">
        <v>0</v>
      </c>
      <c r="W177">
        <v>0</v>
      </c>
      <c r="X177">
        <v>3</v>
      </c>
      <c r="Y177">
        <v>0</v>
      </c>
      <c r="Z177">
        <v>0</v>
      </c>
      <c r="AA177" s="8">
        <f>SUM(matriceresult_25[[#This Row],[ArrayExpress]:[UniProt]])</f>
        <v>4</v>
      </c>
      <c r="AC177" s="1" t="s">
        <v>215</v>
      </c>
      <c r="AD177">
        <f>matriceresult_25[[#This Row],[ArrayExpress]]/matriceresult_25[[#This Row],[TOTAL]]</f>
        <v>0</v>
      </c>
      <c r="AE177">
        <f>matriceresult_25[[#This Row],[BioProject]]/matriceresult_25[[#This Row],[TOTAL]]</f>
        <v>0</v>
      </c>
      <c r="AF177">
        <f>matriceresult_25[[#This Row],[dbGaP]]/matriceresult_25[[#This Row],[TOTAL]]</f>
        <v>0</v>
      </c>
      <c r="AG177">
        <f>matriceresult_25[[#This Row],[DOI]]/matriceresult_25[[#This Row],[TOTAL]]</f>
        <v>0</v>
      </c>
      <c r="AH177">
        <f>matriceresult_25[[#This Row],[EMDB]]/matriceresult_25[[#This Row],[TOTAL]]</f>
        <v>0</v>
      </c>
      <c r="AI177">
        <f>matriceresult_25[[#This Row],[ENA]]/matriceresult_25[[#This Row],[TOTAL]]</f>
        <v>0.25</v>
      </c>
      <c r="AJ177">
        <f>matriceresult_25[[#This Row],[Ensembl]]/matriceresult_25[[#This Row],[TOTAL]]</f>
        <v>0</v>
      </c>
      <c r="AK177">
        <f>matriceresult_25[[#This Row],[EUDRACT]]/matriceresult_25[[#This Row],[TOTAL]]</f>
        <v>0</v>
      </c>
      <c r="AL177">
        <f>matriceresult_25[[#This Row],[GCA]]/matriceresult_25[[#This Row],[TOTAL]]</f>
        <v>0</v>
      </c>
      <c r="AM177">
        <f>matriceresult_25[[#This Row],[Gene Ontology (GO)]]/matriceresult_25[[#This Row],[TOTAL]]</f>
        <v>0</v>
      </c>
      <c r="AN177">
        <f>matriceresult_25[[#This Row],[GEO]]/matriceresult_25[[#This Row],[TOTAL]]</f>
        <v>0</v>
      </c>
      <c r="AO177">
        <f>matriceresult_25[[#This Row],[HPA]]/matriceresult_25[[#This Row],[TOTAL]]</f>
        <v>0</v>
      </c>
      <c r="AP177">
        <f>matriceresult_25[[#This Row],[IGSR/1000 Genomes]]/matriceresult_25[[#This Row],[TOTAL]]</f>
        <v>0</v>
      </c>
      <c r="AQ177">
        <f>matriceresult_25[[#This Row],[InterPro]]/matriceresult_25[[#This Row],[TOTAL]]</f>
        <v>0</v>
      </c>
      <c r="AR177">
        <f>matriceresult_25[[#This Row],[OMIM]]/matriceresult_25[[#This Row],[TOTAL]]</f>
        <v>0</v>
      </c>
      <c r="AS177">
        <f>matriceresult_25[[#This Row],[PDBe]]/matriceresult_25[[#This Row],[TOTAL]]</f>
        <v>0</v>
      </c>
      <c r="AT177">
        <f>matriceresult_25[[#This Row],[Pfam]]/matriceresult_25[[#This Row],[TOTAL]]</f>
        <v>0</v>
      </c>
      <c r="AU177">
        <f>matriceresult_25[[#This Row],[PRIDE]]/matriceresult_25[[#This Row],[TOTAL]]</f>
        <v>0</v>
      </c>
      <c r="AV177">
        <f>matriceresult_25[[#This Row],[RefSeq]]/matriceresult_25[[#This Row],[TOTAL]]</f>
        <v>0</v>
      </c>
      <c r="AW177">
        <f>matriceresult_25[[#This Row],[RefSNP]]/matriceresult_25[[#This Row],[TOTAL]]</f>
        <v>0.75</v>
      </c>
      <c r="AX177">
        <f>matriceresult_25[[#This Row],[RRID]]/matriceresult_25[[#This Row],[TOTAL]]</f>
        <v>0</v>
      </c>
      <c r="AY177">
        <f>matriceresult_25[[#This Row],[UniProt]]/matriceresult_25[[#This Row],[TOTAL]]</f>
        <v>0</v>
      </c>
      <c r="AZ177" s="8">
        <f>SUM(matriceresult_258[[#This Row],[ArrayExpress]:[UniProt]])</f>
        <v>1</v>
      </c>
    </row>
    <row r="178" spans="1:52" x14ac:dyDescent="0.25">
      <c r="A178" s="3" t="s">
        <v>87</v>
      </c>
      <c r="B178" s="13" t="s">
        <v>12</v>
      </c>
      <c r="D178" s="1" t="s">
        <v>2727</v>
      </c>
      <c r="E178">
        <v>0</v>
      </c>
      <c r="F178">
        <v>0</v>
      </c>
      <c r="G178">
        <v>0</v>
      </c>
      <c r="H178">
        <v>0</v>
      </c>
      <c r="I178">
        <v>0</v>
      </c>
      <c r="J178">
        <v>0</v>
      </c>
      <c r="K178">
        <v>0</v>
      </c>
      <c r="L178">
        <v>0</v>
      </c>
      <c r="M178">
        <v>0</v>
      </c>
      <c r="N178">
        <v>0</v>
      </c>
      <c r="O178">
        <v>0</v>
      </c>
      <c r="P178">
        <v>0</v>
      </c>
      <c r="Q178">
        <v>0</v>
      </c>
      <c r="R178">
        <v>0</v>
      </c>
      <c r="S178">
        <v>0</v>
      </c>
      <c r="T178">
        <v>6</v>
      </c>
      <c r="U178">
        <v>0</v>
      </c>
      <c r="V178">
        <v>0</v>
      </c>
      <c r="W178">
        <v>0</v>
      </c>
      <c r="X178">
        <v>0</v>
      </c>
      <c r="Y178">
        <v>0</v>
      </c>
      <c r="Z178">
        <v>0</v>
      </c>
      <c r="AA178" s="8">
        <f>SUM(matriceresult_25[[#This Row],[ArrayExpress]:[UniProt]])</f>
        <v>6</v>
      </c>
      <c r="AC178" s="1" t="s">
        <v>2727</v>
      </c>
      <c r="AD178">
        <f>matriceresult_25[[#This Row],[ArrayExpress]]/matriceresult_25[[#This Row],[TOTAL]]</f>
        <v>0</v>
      </c>
      <c r="AE178">
        <f>matriceresult_25[[#This Row],[BioProject]]/matriceresult_25[[#This Row],[TOTAL]]</f>
        <v>0</v>
      </c>
      <c r="AF178">
        <f>matriceresult_25[[#This Row],[dbGaP]]/matriceresult_25[[#This Row],[TOTAL]]</f>
        <v>0</v>
      </c>
      <c r="AG178">
        <f>matriceresult_25[[#This Row],[DOI]]/matriceresult_25[[#This Row],[TOTAL]]</f>
        <v>0</v>
      </c>
      <c r="AH178">
        <f>matriceresult_25[[#This Row],[EMDB]]/matriceresult_25[[#This Row],[TOTAL]]</f>
        <v>0</v>
      </c>
      <c r="AI178">
        <f>matriceresult_25[[#This Row],[ENA]]/matriceresult_25[[#This Row],[TOTAL]]</f>
        <v>0</v>
      </c>
      <c r="AJ178">
        <f>matriceresult_25[[#This Row],[Ensembl]]/matriceresult_25[[#This Row],[TOTAL]]</f>
        <v>0</v>
      </c>
      <c r="AK178">
        <f>matriceresult_25[[#This Row],[EUDRACT]]/matriceresult_25[[#This Row],[TOTAL]]</f>
        <v>0</v>
      </c>
      <c r="AL178">
        <f>matriceresult_25[[#This Row],[GCA]]/matriceresult_25[[#This Row],[TOTAL]]</f>
        <v>0</v>
      </c>
      <c r="AM178">
        <f>matriceresult_25[[#This Row],[Gene Ontology (GO)]]/matriceresult_25[[#This Row],[TOTAL]]</f>
        <v>0</v>
      </c>
      <c r="AN178">
        <f>matriceresult_25[[#This Row],[GEO]]/matriceresult_25[[#This Row],[TOTAL]]</f>
        <v>0</v>
      </c>
      <c r="AO178">
        <f>matriceresult_25[[#This Row],[HPA]]/matriceresult_25[[#This Row],[TOTAL]]</f>
        <v>0</v>
      </c>
      <c r="AP178">
        <f>matriceresult_25[[#This Row],[IGSR/1000 Genomes]]/matriceresult_25[[#This Row],[TOTAL]]</f>
        <v>0</v>
      </c>
      <c r="AQ178">
        <f>matriceresult_25[[#This Row],[InterPro]]/matriceresult_25[[#This Row],[TOTAL]]</f>
        <v>0</v>
      </c>
      <c r="AR178">
        <f>matriceresult_25[[#This Row],[OMIM]]/matriceresult_25[[#This Row],[TOTAL]]</f>
        <v>0</v>
      </c>
      <c r="AS178">
        <f>matriceresult_25[[#This Row],[PDBe]]/matriceresult_25[[#This Row],[TOTAL]]</f>
        <v>1</v>
      </c>
      <c r="AT178">
        <f>matriceresult_25[[#This Row],[Pfam]]/matriceresult_25[[#This Row],[TOTAL]]</f>
        <v>0</v>
      </c>
      <c r="AU178">
        <f>matriceresult_25[[#This Row],[PRIDE]]/matriceresult_25[[#This Row],[TOTAL]]</f>
        <v>0</v>
      </c>
      <c r="AV178">
        <f>matriceresult_25[[#This Row],[RefSeq]]/matriceresult_25[[#This Row],[TOTAL]]</f>
        <v>0</v>
      </c>
      <c r="AW178">
        <f>matriceresult_25[[#This Row],[RefSNP]]/matriceresult_25[[#This Row],[TOTAL]]</f>
        <v>0</v>
      </c>
      <c r="AX178">
        <f>matriceresult_25[[#This Row],[RRID]]/matriceresult_25[[#This Row],[TOTAL]]</f>
        <v>0</v>
      </c>
      <c r="AY178">
        <f>matriceresult_25[[#This Row],[UniProt]]/matriceresult_25[[#This Row],[TOTAL]]</f>
        <v>0</v>
      </c>
      <c r="AZ178" s="8">
        <f>SUM(matriceresult_258[[#This Row],[ArrayExpress]:[UniProt]])</f>
        <v>1</v>
      </c>
    </row>
    <row r="179" spans="1:52" x14ac:dyDescent="0.25">
      <c r="A179" s="4" t="s">
        <v>87</v>
      </c>
      <c r="B179" s="6" t="s">
        <v>12</v>
      </c>
      <c r="D179" s="1" t="s">
        <v>2744</v>
      </c>
      <c r="E179">
        <v>0</v>
      </c>
      <c r="F179">
        <v>0</v>
      </c>
      <c r="G179">
        <v>0</v>
      </c>
      <c r="H179">
        <v>0</v>
      </c>
      <c r="I179">
        <v>0</v>
      </c>
      <c r="J179">
        <v>3</v>
      </c>
      <c r="K179">
        <v>0</v>
      </c>
      <c r="L179">
        <v>0</v>
      </c>
      <c r="M179">
        <v>0</v>
      </c>
      <c r="N179">
        <v>0</v>
      </c>
      <c r="O179">
        <v>0</v>
      </c>
      <c r="P179">
        <v>0</v>
      </c>
      <c r="Q179">
        <v>0</v>
      </c>
      <c r="R179">
        <v>0</v>
      </c>
      <c r="S179">
        <v>0</v>
      </c>
      <c r="T179">
        <v>0</v>
      </c>
      <c r="U179">
        <v>0</v>
      </c>
      <c r="V179">
        <v>0</v>
      </c>
      <c r="W179">
        <v>0</v>
      </c>
      <c r="X179">
        <v>0</v>
      </c>
      <c r="Y179">
        <v>0</v>
      </c>
      <c r="Z179">
        <v>0</v>
      </c>
      <c r="AA179" s="8">
        <f>SUM(matriceresult_25[[#This Row],[ArrayExpress]:[UniProt]])</f>
        <v>3</v>
      </c>
      <c r="AC179" s="1" t="s">
        <v>2744</v>
      </c>
      <c r="AD179">
        <f>matriceresult_25[[#This Row],[ArrayExpress]]/matriceresult_25[[#This Row],[TOTAL]]</f>
        <v>0</v>
      </c>
      <c r="AE179">
        <f>matriceresult_25[[#This Row],[BioProject]]/matriceresult_25[[#This Row],[TOTAL]]</f>
        <v>0</v>
      </c>
      <c r="AF179">
        <f>matriceresult_25[[#This Row],[dbGaP]]/matriceresult_25[[#This Row],[TOTAL]]</f>
        <v>0</v>
      </c>
      <c r="AG179">
        <f>matriceresult_25[[#This Row],[DOI]]/matriceresult_25[[#This Row],[TOTAL]]</f>
        <v>0</v>
      </c>
      <c r="AH179">
        <f>matriceresult_25[[#This Row],[EMDB]]/matriceresult_25[[#This Row],[TOTAL]]</f>
        <v>0</v>
      </c>
      <c r="AI179">
        <f>matriceresult_25[[#This Row],[ENA]]/matriceresult_25[[#This Row],[TOTAL]]</f>
        <v>1</v>
      </c>
      <c r="AJ179">
        <f>matriceresult_25[[#This Row],[Ensembl]]/matriceresult_25[[#This Row],[TOTAL]]</f>
        <v>0</v>
      </c>
      <c r="AK179">
        <f>matriceresult_25[[#This Row],[EUDRACT]]/matriceresult_25[[#This Row],[TOTAL]]</f>
        <v>0</v>
      </c>
      <c r="AL179">
        <f>matriceresult_25[[#This Row],[GCA]]/matriceresult_25[[#This Row],[TOTAL]]</f>
        <v>0</v>
      </c>
      <c r="AM179">
        <f>matriceresult_25[[#This Row],[Gene Ontology (GO)]]/matriceresult_25[[#This Row],[TOTAL]]</f>
        <v>0</v>
      </c>
      <c r="AN179">
        <f>matriceresult_25[[#This Row],[GEO]]/matriceresult_25[[#This Row],[TOTAL]]</f>
        <v>0</v>
      </c>
      <c r="AO179">
        <f>matriceresult_25[[#This Row],[HPA]]/matriceresult_25[[#This Row],[TOTAL]]</f>
        <v>0</v>
      </c>
      <c r="AP179">
        <f>matriceresult_25[[#This Row],[IGSR/1000 Genomes]]/matriceresult_25[[#This Row],[TOTAL]]</f>
        <v>0</v>
      </c>
      <c r="AQ179">
        <f>matriceresult_25[[#This Row],[InterPro]]/matriceresult_25[[#This Row],[TOTAL]]</f>
        <v>0</v>
      </c>
      <c r="AR179">
        <f>matriceresult_25[[#This Row],[OMIM]]/matriceresult_25[[#This Row],[TOTAL]]</f>
        <v>0</v>
      </c>
      <c r="AS179">
        <f>matriceresult_25[[#This Row],[PDBe]]/matriceresult_25[[#This Row],[TOTAL]]</f>
        <v>0</v>
      </c>
      <c r="AT179">
        <f>matriceresult_25[[#This Row],[Pfam]]/matriceresult_25[[#This Row],[TOTAL]]</f>
        <v>0</v>
      </c>
      <c r="AU179">
        <f>matriceresult_25[[#This Row],[PRIDE]]/matriceresult_25[[#This Row],[TOTAL]]</f>
        <v>0</v>
      </c>
      <c r="AV179">
        <f>matriceresult_25[[#This Row],[RefSeq]]/matriceresult_25[[#This Row],[TOTAL]]</f>
        <v>0</v>
      </c>
      <c r="AW179">
        <f>matriceresult_25[[#This Row],[RefSNP]]/matriceresult_25[[#This Row],[TOTAL]]</f>
        <v>0</v>
      </c>
      <c r="AX179">
        <f>matriceresult_25[[#This Row],[RRID]]/matriceresult_25[[#This Row],[TOTAL]]</f>
        <v>0</v>
      </c>
      <c r="AY179">
        <f>matriceresult_25[[#This Row],[UniProt]]/matriceresult_25[[#This Row],[TOTAL]]</f>
        <v>0</v>
      </c>
      <c r="AZ179" s="8">
        <f>SUM(matriceresult_258[[#This Row],[ArrayExpress]:[UniProt]])</f>
        <v>1</v>
      </c>
    </row>
    <row r="180" spans="1:52" x14ac:dyDescent="0.25">
      <c r="A180" s="3" t="s">
        <v>87</v>
      </c>
      <c r="B180" s="13" t="s">
        <v>12</v>
      </c>
      <c r="D180" s="1" t="s">
        <v>226</v>
      </c>
      <c r="E180">
        <v>0</v>
      </c>
      <c r="F180">
        <v>0</v>
      </c>
      <c r="G180">
        <v>0</v>
      </c>
      <c r="H180">
        <v>0</v>
      </c>
      <c r="I180">
        <v>0</v>
      </c>
      <c r="J180">
        <v>0</v>
      </c>
      <c r="K180">
        <v>0</v>
      </c>
      <c r="L180">
        <v>0</v>
      </c>
      <c r="M180">
        <v>0</v>
      </c>
      <c r="N180">
        <v>0</v>
      </c>
      <c r="O180">
        <v>0</v>
      </c>
      <c r="P180">
        <v>0</v>
      </c>
      <c r="Q180">
        <v>0</v>
      </c>
      <c r="R180">
        <v>0</v>
      </c>
      <c r="S180">
        <v>0</v>
      </c>
      <c r="T180">
        <v>2</v>
      </c>
      <c r="U180">
        <v>0</v>
      </c>
      <c r="V180">
        <v>0</v>
      </c>
      <c r="W180">
        <v>0</v>
      </c>
      <c r="X180">
        <v>0</v>
      </c>
      <c r="Y180">
        <v>0</v>
      </c>
      <c r="Z180">
        <v>1</v>
      </c>
      <c r="AA180" s="8">
        <f>SUM(matriceresult_25[[#This Row],[ArrayExpress]:[UniProt]])</f>
        <v>3</v>
      </c>
      <c r="AC180" s="1" t="s">
        <v>226</v>
      </c>
      <c r="AD180">
        <f>matriceresult_25[[#This Row],[ArrayExpress]]/matriceresult_25[[#This Row],[TOTAL]]</f>
        <v>0</v>
      </c>
      <c r="AE180">
        <f>matriceresult_25[[#This Row],[BioProject]]/matriceresult_25[[#This Row],[TOTAL]]</f>
        <v>0</v>
      </c>
      <c r="AF180">
        <f>matriceresult_25[[#This Row],[dbGaP]]/matriceresult_25[[#This Row],[TOTAL]]</f>
        <v>0</v>
      </c>
      <c r="AG180">
        <f>matriceresult_25[[#This Row],[DOI]]/matriceresult_25[[#This Row],[TOTAL]]</f>
        <v>0</v>
      </c>
      <c r="AH180">
        <f>matriceresult_25[[#This Row],[EMDB]]/matriceresult_25[[#This Row],[TOTAL]]</f>
        <v>0</v>
      </c>
      <c r="AI180">
        <f>matriceresult_25[[#This Row],[ENA]]/matriceresult_25[[#This Row],[TOTAL]]</f>
        <v>0</v>
      </c>
      <c r="AJ180">
        <f>matriceresult_25[[#This Row],[Ensembl]]/matriceresult_25[[#This Row],[TOTAL]]</f>
        <v>0</v>
      </c>
      <c r="AK180">
        <f>matriceresult_25[[#This Row],[EUDRACT]]/matriceresult_25[[#This Row],[TOTAL]]</f>
        <v>0</v>
      </c>
      <c r="AL180">
        <f>matriceresult_25[[#This Row],[GCA]]/matriceresult_25[[#This Row],[TOTAL]]</f>
        <v>0</v>
      </c>
      <c r="AM180">
        <f>matriceresult_25[[#This Row],[Gene Ontology (GO)]]/matriceresult_25[[#This Row],[TOTAL]]</f>
        <v>0</v>
      </c>
      <c r="AN180">
        <f>matriceresult_25[[#This Row],[GEO]]/matriceresult_25[[#This Row],[TOTAL]]</f>
        <v>0</v>
      </c>
      <c r="AO180">
        <f>matriceresult_25[[#This Row],[HPA]]/matriceresult_25[[#This Row],[TOTAL]]</f>
        <v>0</v>
      </c>
      <c r="AP180">
        <f>matriceresult_25[[#This Row],[IGSR/1000 Genomes]]/matriceresult_25[[#This Row],[TOTAL]]</f>
        <v>0</v>
      </c>
      <c r="AQ180">
        <f>matriceresult_25[[#This Row],[InterPro]]/matriceresult_25[[#This Row],[TOTAL]]</f>
        <v>0</v>
      </c>
      <c r="AR180">
        <f>matriceresult_25[[#This Row],[OMIM]]/matriceresult_25[[#This Row],[TOTAL]]</f>
        <v>0</v>
      </c>
      <c r="AS180">
        <f>matriceresult_25[[#This Row],[PDBe]]/matriceresult_25[[#This Row],[TOTAL]]</f>
        <v>0.66666666666666663</v>
      </c>
      <c r="AT180">
        <f>matriceresult_25[[#This Row],[Pfam]]/matriceresult_25[[#This Row],[TOTAL]]</f>
        <v>0</v>
      </c>
      <c r="AU180">
        <f>matriceresult_25[[#This Row],[PRIDE]]/matriceresult_25[[#This Row],[TOTAL]]</f>
        <v>0</v>
      </c>
      <c r="AV180">
        <f>matriceresult_25[[#This Row],[RefSeq]]/matriceresult_25[[#This Row],[TOTAL]]</f>
        <v>0</v>
      </c>
      <c r="AW180">
        <f>matriceresult_25[[#This Row],[RefSNP]]/matriceresult_25[[#This Row],[TOTAL]]</f>
        <v>0</v>
      </c>
      <c r="AX180">
        <f>matriceresult_25[[#This Row],[RRID]]/matriceresult_25[[#This Row],[TOTAL]]</f>
        <v>0</v>
      </c>
      <c r="AY180">
        <f>matriceresult_25[[#This Row],[UniProt]]/matriceresult_25[[#This Row],[TOTAL]]</f>
        <v>0.33333333333333331</v>
      </c>
      <c r="AZ180" s="8">
        <f>SUM(matriceresult_258[[#This Row],[ArrayExpress]:[UniProt]])</f>
        <v>1</v>
      </c>
    </row>
    <row r="181" spans="1:52" x14ac:dyDescent="0.25">
      <c r="A181" s="4" t="s">
        <v>87</v>
      </c>
      <c r="B181" s="6" t="s">
        <v>12</v>
      </c>
      <c r="D181" s="1" t="s">
        <v>231</v>
      </c>
      <c r="E181">
        <v>0</v>
      </c>
      <c r="F181">
        <v>0</v>
      </c>
      <c r="G181">
        <v>0</v>
      </c>
      <c r="H181">
        <v>0</v>
      </c>
      <c r="I181">
        <v>0</v>
      </c>
      <c r="J181">
        <v>0</v>
      </c>
      <c r="K181">
        <v>0</v>
      </c>
      <c r="L181">
        <v>0</v>
      </c>
      <c r="M181">
        <v>0</v>
      </c>
      <c r="N181">
        <v>0</v>
      </c>
      <c r="O181">
        <v>0</v>
      </c>
      <c r="P181">
        <v>0</v>
      </c>
      <c r="Q181">
        <v>0</v>
      </c>
      <c r="R181">
        <v>0</v>
      </c>
      <c r="S181">
        <v>0</v>
      </c>
      <c r="T181">
        <v>0</v>
      </c>
      <c r="U181">
        <v>0</v>
      </c>
      <c r="V181">
        <v>0</v>
      </c>
      <c r="W181">
        <v>1</v>
      </c>
      <c r="X181">
        <v>0</v>
      </c>
      <c r="Y181">
        <v>0</v>
      </c>
      <c r="Z181">
        <v>0</v>
      </c>
      <c r="AA181" s="8">
        <f>SUM(matriceresult_25[[#This Row],[ArrayExpress]:[UniProt]])</f>
        <v>1</v>
      </c>
      <c r="AC181" s="1" t="s">
        <v>231</v>
      </c>
      <c r="AD181">
        <f>matriceresult_25[[#This Row],[ArrayExpress]]/matriceresult_25[[#This Row],[TOTAL]]</f>
        <v>0</v>
      </c>
      <c r="AE181">
        <f>matriceresult_25[[#This Row],[BioProject]]/matriceresult_25[[#This Row],[TOTAL]]</f>
        <v>0</v>
      </c>
      <c r="AF181">
        <f>matriceresult_25[[#This Row],[dbGaP]]/matriceresult_25[[#This Row],[TOTAL]]</f>
        <v>0</v>
      </c>
      <c r="AG181">
        <f>matriceresult_25[[#This Row],[DOI]]/matriceresult_25[[#This Row],[TOTAL]]</f>
        <v>0</v>
      </c>
      <c r="AH181">
        <f>matriceresult_25[[#This Row],[EMDB]]/matriceresult_25[[#This Row],[TOTAL]]</f>
        <v>0</v>
      </c>
      <c r="AI181">
        <f>matriceresult_25[[#This Row],[ENA]]/matriceresult_25[[#This Row],[TOTAL]]</f>
        <v>0</v>
      </c>
      <c r="AJ181">
        <f>matriceresult_25[[#This Row],[Ensembl]]/matriceresult_25[[#This Row],[TOTAL]]</f>
        <v>0</v>
      </c>
      <c r="AK181">
        <f>matriceresult_25[[#This Row],[EUDRACT]]/matriceresult_25[[#This Row],[TOTAL]]</f>
        <v>0</v>
      </c>
      <c r="AL181">
        <f>matriceresult_25[[#This Row],[GCA]]/matriceresult_25[[#This Row],[TOTAL]]</f>
        <v>0</v>
      </c>
      <c r="AM181">
        <f>matriceresult_25[[#This Row],[Gene Ontology (GO)]]/matriceresult_25[[#This Row],[TOTAL]]</f>
        <v>0</v>
      </c>
      <c r="AN181">
        <f>matriceresult_25[[#This Row],[GEO]]/matriceresult_25[[#This Row],[TOTAL]]</f>
        <v>0</v>
      </c>
      <c r="AO181">
        <f>matriceresult_25[[#This Row],[HPA]]/matriceresult_25[[#This Row],[TOTAL]]</f>
        <v>0</v>
      </c>
      <c r="AP181">
        <f>matriceresult_25[[#This Row],[IGSR/1000 Genomes]]/matriceresult_25[[#This Row],[TOTAL]]</f>
        <v>0</v>
      </c>
      <c r="AQ181">
        <f>matriceresult_25[[#This Row],[InterPro]]/matriceresult_25[[#This Row],[TOTAL]]</f>
        <v>0</v>
      </c>
      <c r="AR181">
        <f>matriceresult_25[[#This Row],[OMIM]]/matriceresult_25[[#This Row],[TOTAL]]</f>
        <v>0</v>
      </c>
      <c r="AS181">
        <f>matriceresult_25[[#This Row],[PDBe]]/matriceresult_25[[#This Row],[TOTAL]]</f>
        <v>0</v>
      </c>
      <c r="AT181">
        <f>matriceresult_25[[#This Row],[Pfam]]/matriceresult_25[[#This Row],[TOTAL]]</f>
        <v>0</v>
      </c>
      <c r="AU181">
        <f>matriceresult_25[[#This Row],[PRIDE]]/matriceresult_25[[#This Row],[TOTAL]]</f>
        <v>0</v>
      </c>
      <c r="AV181">
        <f>matriceresult_25[[#This Row],[RefSeq]]/matriceresult_25[[#This Row],[TOTAL]]</f>
        <v>1</v>
      </c>
      <c r="AW181">
        <f>matriceresult_25[[#This Row],[RefSNP]]/matriceresult_25[[#This Row],[TOTAL]]</f>
        <v>0</v>
      </c>
      <c r="AX181">
        <f>matriceresult_25[[#This Row],[RRID]]/matriceresult_25[[#This Row],[TOTAL]]</f>
        <v>0</v>
      </c>
      <c r="AY181">
        <f>matriceresult_25[[#This Row],[UniProt]]/matriceresult_25[[#This Row],[TOTAL]]</f>
        <v>0</v>
      </c>
      <c r="AZ181" s="8">
        <f>SUM(matriceresult_258[[#This Row],[ArrayExpress]:[UniProt]])</f>
        <v>1</v>
      </c>
    </row>
    <row r="182" spans="1:52" x14ac:dyDescent="0.25">
      <c r="A182" s="3" t="s">
        <v>87</v>
      </c>
      <c r="B182" s="13" t="s">
        <v>12</v>
      </c>
      <c r="D182" s="1" t="s">
        <v>236</v>
      </c>
      <c r="E182">
        <v>0</v>
      </c>
      <c r="F182">
        <v>0</v>
      </c>
      <c r="G182">
        <v>0</v>
      </c>
      <c r="H182">
        <v>0</v>
      </c>
      <c r="I182">
        <v>0</v>
      </c>
      <c r="J182">
        <v>2</v>
      </c>
      <c r="K182">
        <v>0</v>
      </c>
      <c r="L182">
        <v>0</v>
      </c>
      <c r="M182">
        <v>0</v>
      </c>
      <c r="N182">
        <v>0</v>
      </c>
      <c r="O182">
        <v>0</v>
      </c>
      <c r="P182">
        <v>0</v>
      </c>
      <c r="Q182">
        <v>0</v>
      </c>
      <c r="R182">
        <v>0</v>
      </c>
      <c r="S182">
        <v>0</v>
      </c>
      <c r="T182">
        <v>0</v>
      </c>
      <c r="U182">
        <v>0</v>
      </c>
      <c r="V182">
        <v>0</v>
      </c>
      <c r="W182">
        <v>0</v>
      </c>
      <c r="X182">
        <v>0</v>
      </c>
      <c r="Y182">
        <v>0</v>
      </c>
      <c r="Z182">
        <v>0</v>
      </c>
      <c r="AA182" s="8">
        <f>SUM(matriceresult_25[[#This Row],[ArrayExpress]:[UniProt]])</f>
        <v>2</v>
      </c>
      <c r="AC182" s="1" t="s">
        <v>236</v>
      </c>
      <c r="AD182">
        <f>matriceresult_25[[#This Row],[ArrayExpress]]/matriceresult_25[[#This Row],[TOTAL]]</f>
        <v>0</v>
      </c>
      <c r="AE182">
        <f>matriceresult_25[[#This Row],[BioProject]]/matriceresult_25[[#This Row],[TOTAL]]</f>
        <v>0</v>
      </c>
      <c r="AF182">
        <f>matriceresult_25[[#This Row],[dbGaP]]/matriceresult_25[[#This Row],[TOTAL]]</f>
        <v>0</v>
      </c>
      <c r="AG182">
        <f>matriceresult_25[[#This Row],[DOI]]/matriceresult_25[[#This Row],[TOTAL]]</f>
        <v>0</v>
      </c>
      <c r="AH182">
        <f>matriceresult_25[[#This Row],[EMDB]]/matriceresult_25[[#This Row],[TOTAL]]</f>
        <v>0</v>
      </c>
      <c r="AI182">
        <f>matriceresult_25[[#This Row],[ENA]]/matriceresult_25[[#This Row],[TOTAL]]</f>
        <v>1</v>
      </c>
      <c r="AJ182">
        <f>matriceresult_25[[#This Row],[Ensembl]]/matriceresult_25[[#This Row],[TOTAL]]</f>
        <v>0</v>
      </c>
      <c r="AK182">
        <f>matriceresult_25[[#This Row],[EUDRACT]]/matriceresult_25[[#This Row],[TOTAL]]</f>
        <v>0</v>
      </c>
      <c r="AL182">
        <f>matriceresult_25[[#This Row],[GCA]]/matriceresult_25[[#This Row],[TOTAL]]</f>
        <v>0</v>
      </c>
      <c r="AM182">
        <f>matriceresult_25[[#This Row],[Gene Ontology (GO)]]/matriceresult_25[[#This Row],[TOTAL]]</f>
        <v>0</v>
      </c>
      <c r="AN182">
        <f>matriceresult_25[[#This Row],[GEO]]/matriceresult_25[[#This Row],[TOTAL]]</f>
        <v>0</v>
      </c>
      <c r="AO182">
        <f>matriceresult_25[[#This Row],[HPA]]/matriceresult_25[[#This Row],[TOTAL]]</f>
        <v>0</v>
      </c>
      <c r="AP182">
        <f>matriceresult_25[[#This Row],[IGSR/1000 Genomes]]/matriceresult_25[[#This Row],[TOTAL]]</f>
        <v>0</v>
      </c>
      <c r="AQ182">
        <f>matriceresult_25[[#This Row],[InterPro]]/matriceresult_25[[#This Row],[TOTAL]]</f>
        <v>0</v>
      </c>
      <c r="AR182">
        <f>matriceresult_25[[#This Row],[OMIM]]/matriceresult_25[[#This Row],[TOTAL]]</f>
        <v>0</v>
      </c>
      <c r="AS182">
        <f>matriceresult_25[[#This Row],[PDBe]]/matriceresult_25[[#This Row],[TOTAL]]</f>
        <v>0</v>
      </c>
      <c r="AT182">
        <f>matriceresult_25[[#This Row],[Pfam]]/matriceresult_25[[#This Row],[TOTAL]]</f>
        <v>0</v>
      </c>
      <c r="AU182">
        <f>matriceresult_25[[#This Row],[PRIDE]]/matriceresult_25[[#This Row],[TOTAL]]</f>
        <v>0</v>
      </c>
      <c r="AV182">
        <f>matriceresult_25[[#This Row],[RefSeq]]/matriceresult_25[[#This Row],[TOTAL]]</f>
        <v>0</v>
      </c>
      <c r="AW182">
        <f>matriceresult_25[[#This Row],[RefSNP]]/matriceresult_25[[#This Row],[TOTAL]]</f>
        <v>0</v>
      </c>
      <c r="AX182">
        <f>matriceresult_25[[#This Row],[RRID]]/matriceresult_25[[#This Row],[TOTAL]]</f>
        <v>0</v>
      </c>
      <c r="AY182">
        <f>matriceresult_25[[#This Row],[UniProt]]/matriceresult_25[[#This Row],[TOTAL]]</f>
        <v>0</v>
      </c>
      <c r="AZ182" s="8">
        <f>SUM(matriceresult_258[[#This Row],[ArrayExpress]:[UniProt]])</f>
        <v>1</v>
      </c>
    </row>
    <row r="183" spans="1:52" x14ac:dyDescent="0.25">
      <c r="A183" s="4" t="s">
        <v>87</v>
      </c>
      <c r="B183" s="6" t="s">
        <v>12</v>
      </c>
      <c r="D183" s="1" t="s">
        <v>2752</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3</v>
      </c>
      <c r="Z183">
        <v>0</v>
      </c>
      <c r="AA183" s="8">
        <f>SUM(matriceresult_25[[#This Row],[ArrayExpress]:[UniProt]])</f>
        <v>3</v>
      </c>
      <c r="AC183" s="1" t="s">
        <v>2752</v>
      </c>
      <c r="AD183">
        <f>matriceresult_25[[#This Row],[ArrayExpress]]/matriceresult_25[[#This Row],[TOTAL]]</f>
        <v>0</v>
      </c>
      <c r="AE183">
        <f>matriceresult_25[[#This Row],[BioProject]]/matriceresult_25[[#This Row],[TOTAL]]</f>
        <v>0</v>
      </c>
      <c r="AF183">
        <f>matriceresult_25[[#This Row],[dbGaP]]/matriceresult_25[[#This Row],[TOTAL]]</f>
        <v>0</v>
      </c>
      <c r="AG183">
        <f>matriceresult_25[[#This Row],[DOI]]/matriceresult_25[[#This Row],[TOTAL]]</f>
        <v>0</v>
      </c>
      <c r="AH183">
        <f>matriceresult_25[[#This Row],[EMDB]]/matriceresult_25[[#This Row],[TOTAL]]</f>
        <v>0</v>
      </c>
      <c r="AI183">
        <f>matriceresult_25[[#This Row],[ENA]]/matriceresult_25[[#This Row],[TOTAL]]</f>
        <v>0</v>
      </c>
      <c r="AJ183">
        <f>matriceresult_25[[#This Row],[Ensembl]]/matriceresult_25[[#This Row],[TOTAL]]</f>
        <v>0</v>
      </c>
      <c r="AK183">
        <f>matriceresult_25[[#This Row],[EUDRACT]]/matriceresult_25[[#This Row],[TOTAL]]</f>
        <v>0</v>
      </c>
      <c r="AL183">
        <f>matriceresult_25[[#This Row],[GCA]]/matriceresult_25[[#This Row],[TOTAL]]</f>
        <v>0</v>
      </c>
      <c r="AM183">
        <f>matriceresult_25[[#This Row],[Gene Ontology (GO)]]/matriceresult_25[[#This Row],[TOTAL]]</f>
        <v>0</v>
      </c>
      <c r="AN183">
        <f>matriceresult_25[[#This Row],[GEO]]/matriceresult_25[[#This Row],[TOTAL]]</f>
        <v>0</v>
      </c>
      <c r="AO183">
        <f>matriceresult_25[[#This Row],[HPA]]/matriceresult_25[[#This Row],[TOTAL]]</f>
        <v>0</v>
      </c>
      <c r="AP183">
        <f>matriceresult_25[[#This Row],[IGSR/1000 Genomes]]/matriceresult_25[[#This Row],[TOTAL]]</f>
        <v>0</v>
      </c>
      <c r="AQ183">
        <f>matriceresult_25[[#This Row],[InterPro]]/matriceresult_25[[#This Row],[TOTAL]]</f>
        <v>0</v>
      </c>
      <c r="AR183">
        <f>matriceresult_25[[#This Row],[OMIM]]/matriceresult_25[[#This Row],[TOTAL]]</f>
        <v>0</v>
      </c>
      <c r="AS183">
        <f>matriceresult_25[[#This Row],[PDBe]]/matriceresult_25[[#This Row],[TOTAL]]</f>
        <v>0</v>
      </c>
      <c r="AT183">
        <f>matriceresult_25[[#This Row],[Pfam]]/matriceresult_25[[#This Row],[TOTAL]]</f>
        <v>0</v>
      </c>
      <c r="AU183">
        <f>matriceresult_25[[#This Row],[PRIDE]]/matriceresult_25[[#This Row],[TOTAL]]</f>
        <v>0</v>
      </c>
      <c r="AV183">
        <f>matriceresult_25[[#This Row],[RefSeq]]/matriceresult_25[[#This Row],[TOTAL]]</f>
        <v>0</v>
      </c>
      <c r="AW183">
        <f>matriceresult_25[[#This Row],[RefSNP]]/matriceresult_25[[#This Row],[TOTAL]]</f>
        <v>0</v>
      </c>
      <c r="AX183">
        <f>matriceresult_25[[#This Row],[RRID]]/matriceresult_25[[#This Row],[TOTAL]]</f>
        <v>1</v>
      </c>
      <c r="AY183">
        <f>matriceresult_25[[#This Row],[UniProt]]/matriceresult_25[[#This Row],[TOTAL]]</f>
        <v>0</v>
      </c>
      <c r="AZ183" s="8">
        <f>SUM(matriceresult_258[[#This Row],[ArrayExpress]:[UniProt]])</f>
        <v>1</v>
      </c>
    </row>
    <row r="184" spans="1:52" x14ac:dyDescent="0.25">
      <c r="A184" s="3" t="s">
        <v>2144</v>
      </c>
      <c r="B184" s="13" t="s">
        <v>111</v>
      </c>
      <c r="D184" s="1" t="s">
        <v>727</v>
      </c>
      <c r="E184">
        <v>0</v>
      </c>
      <c r="F184">
        <v>0</v>
      </c>
      <c r="G184">
        <v>0</v>
      </c>
      <c r="H184">
        <v>0</v>
      </c>
      <c r="I184">
        <v>0</v>
      </c>
      <c r="J184">
        <v>0</v>
      </c>
      <c r="K184">
        <v>0</v>
      </c>
      <c r="L184">
        <v>0</v>
      </c>
      <c r="M184">
        <v>0</v>
      </c>
      <c r="N184">
        <v>0</v>
      </c>
      <c r="O184">
        <v>2</v>
      </c>
      <c r="P184">
        <v>0</v>
      </c>
      <c r="Q184">
        <v>0</v>
      </c>
      <c r="R184">
        <v>0</v>
      </c>
      <c r="S184">
        <v>0</v>
      </c>
      <c r="T184">
        <v>0</v>
      </c>
      <c r="U184">
        <v>0</v>
      </c>
      <c r="V184">
        <v>0</v>
      </c>
      <c r="W184">
        <v>2</v>
      </c>
      <c r="X184">
        <v>0</v>
      </c>
      <c r="Y184">
        <v>0</v>
      </c>
      <c r="Z184">
        <v>0</v>
      </c>
      <c r="AA184" s="8">
        <f>SUM(matriceresult_25[[#This Row],[ArrayExpress]:[UniProt]])</f>
        <v>4</v>
      </c>
      <c r="AC184" s="1" t="s">
        <v>727</v>
      </c>
      <c r="AD184">
        <f>matriceresult_25[[#This Row],[ArrayExpress]]/matriceresult_25[[#This Row],[TOTAL]]</f>
        <v>0</v>
      </c>
      <c r="AE184">
        <f>matriceresult_25[[#This Row],[BioProject]]/matriceresult_25[[#This Row],[TOTAL]]</f>
        <v>0</v>
      </c>
      <c r="AF184">
        <f>matriceresult_25[[#This Row],[dbGaP]]/matriceresult_25[[#This Row],[TOTAL]]</f>
        <v>0</v>
      </c>
      <c r="AG184">
        <f>matriceresult_25[[#This Row],[DOI]]/matriceresult_25[[#This Row],[TOTAL]]</f>
        <v>0</v>
      </c>
      <c r="AH184">
        <f>matriceresult_25[[#This Row],[EMDB]]/matriceresult_25[[#This Row],[TOTAL]]</f>
        <v>0</v>
      </c>
      <c r="AI184">
        <f>matriceresult_25[[#This Row],[ENA]]/matriceresult_25[[#This Row],[TOTAL]]</f>
        <v>0</v>
      </c>
      <c r="AJ184">
        <f>matriceresult_25[[#This Row],[Ensembl]]/matriceresult_25[[#This Row],[TOTAL]]</f>
        <v>0</v>
      </c>
      <c r="AK184">
        <f>matriceresult_25[[#This Row],[EUDRACT]]/matriceresult_25[[#This Row],[TOTAL]]</f>
        <v>0</v>
      </c>
      <c r="AL184">
        <f>matriceresult_25[[#This Row],[GCA]]/matriceresult_25[[#This Row],[TOTAL]]</f>
        <v>0</v>
      </c>
      <c r="AM184">
        <f>matriceresult_25[[#This Row],[Gene Ontology (GO)]]/matriceresult_25[[#This Row],[TOTAL]]</f>
        <v>0</v>
      </c>
      <c r="AN184">
        <f>matriceresult_25[[#This Row],[GEO]]/matriceresult_25[[#This Row],[TOTAL]]</f>
        <v>0.5</v>
      </c>
      <c r="AO184">
        <f>matriceresult_25[[#This Row],[HPA]]/matriceresult_25[[#This Row],[TOTAL]]</f>
        <v>0</v>
      </c>
      <c r="AP184">
        <f>matriceresult_25[[#This Row],[IGSR/1000 Genomes]]/matriceresult_25[[#This Row],[TOTAL]]</f>
        <v>0</v>
      </c>
      <c r="AQ184">
        <f>matriceresult_25[[#This Row],[InterPro]]/matriceresult_25[[#This Row],[TOTAL]]</f>
        <v>0</v>
      </c>
      <c r="AR184">
        <f>matriceresult_25[[#This Row],[OMIM]]/matriceresult_25[[#This Row],[TOTAL]]</f>
        <v>0</v>
      </c>
      <c r="AS184">
        <f>matriceresult_25[[#This Row],[PDBe]]/matriceresult_25[[#This Row],[TOTAL]]</f>
        <v>0</v>
      </c>
      <c r="AT184">
        <f>matriceresult_25[[#This Row],[Pfam]]/matriceresult_25[[#This Row],[TOTAL]]</f>
        <v>0</v>
      </c>
      <c r="AU184">
        <f>matriceresult_25[[#This Row],[PRIDE]]/matriceresult_25[[#This Row],[TOTAL]]</f>
        <v>0</v>
      </c>
      <c r="AV184">
        <f>matriceresult_25[[#This Row],[RefSeq]]/matriceresult_25[[#This Row],[TOTAL]]</f>
        <v>0.5</v>
      </c>
      <c r="AW184">
        <f>matriceresult_25[[#This Row],[RefSNP]]/matriceresult_25[[#This Row],[TOTAL]]</f>
        <v>0</v>
      </c>
      <c r="AX184">
        <f>matriceresult_25[[#This Row],[RRID]]/matriceresult_25[[#This Row],[TOTAL]]</f>
        <v>0</v>
      </c>
      <c r="AY184">
        <f>matriceresult_25[[#This Row],[UniProt]]/matriceresult_25[[#This Row],[TOTAL]]</f>
        <v>0</v>
      </c>
      <c r="AZ184" s="8">
        <f>SUM(matriceresult_258[[#This Row],[ArrayExpress]:[UniProt]])</f>
        <v>1</v>
      </c>
    </row>
    <row r="185" spans="1:52" x14ac:dyDescent="0.25">
      <c r="A185" s="4" t="s">
        <v>2149</v>
      </c>
      <c r="B185" s="6" t="s">
        <v>12</v>
      </c>
      <c r="D185" s="1" t="s">
        <v>1805</v>
      </c>
      <c r="E185">
        <v>0</v>
      </c>
      <c r="F185">
        <v>0</v>
      </c>
      <c r="G185">
        <v>0</v>
      </c>
      <c r="H185">
        <v>0</v>
      </c>
      <c r="I185">
        <v>0</v>
      </c>
      <c r="J185">
        <v>0</v>
      </c>
      <c r="K185">
        <v>0</v>
      </c>
      <c r="L185">
        <v>0</v>
      </c>
      <c r="M185">
        <v>0</v>
      </c>
      <c r="N185">
        <v>0</v>
      </c>
      <c r="O185">
        <v>2</v>
      </c>
      <c r="P185">
        <v>0</v>
      </c>
      <c r="Q185">
        <v>0</v>
      </c>
      <c r="R185">
        <v>0</v>
      </c>
      <c r="S185">
        <v>0</v>
      </c>
      <c r="T185">
        <v>0</v>
      </c>
      <c r="U185">
        <v>0</v>
      </c>
      <c r="V185">
        <v>0</v>
      </c>
      <c r="W185">
        <v>0</v>
      </c>
      <c r="X185">
        <v>0</v>
      </c>
      <c r="Y185">
        <v>0</v>
      </c>
      <c r="Z185">
        <v>0</v>
      </c>
      <c r="AA185" s="8">
        <f>SUM(matriceresult_25[[#This Row],[ArrayExpress]:[UniProt]])</f>
        <v>2</v>
      </c>
      <c r="AC185" s="1" t="s">
        <v>1805</v>
      </c>
      <c r="AD185">
        <f>matriceresult_25[[#This Row],[ArrayExpress]]/matriceresult_25[[#This Row],[TOTAL]]</f>
        <v>0</v>
      </c>
      <c r="AE185">
        <f>matriceresult_25[[#This Row],[BioProject]]/matriceresult_25[[#This Row],[TOTAL]]</f>
        <v>0</v>
      </c>
      <c r="AF185">
        <f>matriceresult_25[[#This Row],[dbGaP]]/matriceresult_25[[#This Row],[TOTAL]]</f>
        <v>0</v>
      </c>
      <c r="AG185">
        <f>matriceresult_25[[#This Row],[DOI]]/matriceresult_25[[#This Row],[TOTAL]]</f>
        <v>0</v>
      </c>
      <c r="AH185">
        <f>matriceresult_25[[#This Row],[EMDB]]/matriceresult_25[[#This Row],[TOTAL]]</f>
        <v>0</v>
      </c>
      <c r="AI185">
        <f>matriceresult_25[[#This Row],[ENA]]/matriceresult_25[[#This Row],[TOTAL]]</f>
        <v>0</v>
      </c>
      <c r="AJ185">
        <f>matriceresult_25[[#This Row],[Ensembl]]/matriceresult_25[[#This Row],[TOTAL]]</f>
        <v>0</v>
      </c>
      <c r="AK185">
        <f>matriceresult_25[[#This Row],[EUDRACT]]/matriceresult_25[[#This Row],[TOTAL]]</f>
        <v>0</v>
      </c>
      <c r="AL185">
        <f>matriceresult_25[[#This Row],[GCA]]/matriceresult_25[[#This Row],[TOTAL]]</f>
        <v>0</v>
      </c>
      <c r="AM185">
        <f>matriceresult_25[[#This Row],[Gene Ontology (GO)]]/matriceresult_25[[#This Row],[TOTAL]]</f>
        <v>0</v>
      </c>
      <c r="AN185">
        <f>matriceresult_25[[#This Row],[GEO]]/matriceresult_25[[#This Row],[TOTAL]]</f>
        <v>1</v>
      </c>
      <c r="AO185">
        <f>matriceresult_25[[#This Row],[HPA]]/matriceresult_25[[#This Row],[TOTAL]]</f>
        <v>0</v>
      </c>
      <c r="AP185">
        <f>matriceresult_25[[#This Row],[IGSR/1000 Genomes]]/matriceresult_25[[#This Row],[TOTAL]]</f>
        <v>0</v>
      </c>
      <c r="AQ185">
        <f>matriceresult_25[[#This Row],[InterPro]]/matriceresult_25[[#This Row],[TOTAL]]</f>
        <v>0</v>
      </c>
      <c r="AR185">
        <f>matriceresult_25[[#This Row],[OMIM]]/matriceresult_25[[#This Row],[TOTAL]]</f>
        <v>0</v>
      </c>
      <c r="AS185">
        <f>matriceresult_25[[#This Row],[PDBe]]/matriceresult_25[[#This Row],[TOTAL]]</f>
        <v>0</v>
      </c>
      <c r="AT185">
        <f>matriceresult_25[[#This Row],[Pfam]]/matriceresult_25[[#This Row],[TOTAL]]</f>
        <v>0</v>
      </c>
      <c r="AU185">
        <f>matriceresult_25[[#This Row],[PRIDE]]/matriceresult_25[[#This Row],[TOTAL]]</f>
        <v>0</v>
      </c>
      <c r="AV185">
        <f>matriceresult_25[[#This Row],[RefSeq]]/matriceresult_25[[#This Row],[TOTAL]]</f>
        <v>0</v>
      </c>
      <c r="AW185">
        <f>matriceresult_25[[#This Row],[RefSNP]]/matriceresult_25[[#This Row],[TOTAL]]</f>
        <v>0</v>
      </c>
      <c r="AX185">
        <f>matriceresult_25[[#This Row],[RRID]]/matriceresult_25[[#This Row],[TOTAL]]</f>
        <v>0</v>
      </c>
      <c r="AY185">
        <f>matriceresult_25[[#This Row],[UniProt]]/matriceresult_25[[#This Row],[TOTAL]]</f>
        <v>0</v>
      </c>
      <c r="AZ185" s="8">
        <f>SUM(matriceresult_258[[#This Row],[ArrayExpress]:[UniProt]])</f>
        <v>1</v>
      </c>
    </row>
    <row r="186" spans="1:52" x14ac:dyDescent="0.25">
      <c r="A186" s="3" t="s">
        <v>2149</v>
      </c>
      <c r="B186" s="13" t="s">
        <v>12</v>
      </c>
      <c r="D186" s="1" t="s">
        <v>925</v>
      </c>
      <c r="E186">
        <v>0</v>
      </c>
      <c r="F186">
        <v>0</v>
      </c>
      <c r="G186">
        <v>0</v>
      </c>
      <c r="H186">
        <v>0</v>
      </c>
      <c r="I186">
        <v>0</v>
      </c>
      <c r="J186">
        <v>10</v>
      </c>
      <c r="K186">
        <v>0</v>
      </c>
      <c r="L186">
        <v>0</v>
      </c>
      <c r="M186">
        <v>0</v>
      </c>
      <c r="N186">
        <v>0</v>
      </c>
      <c r="O186">
        <v>0</v>
      </c>
      <c r="P186">
        <v>0</v>
      </c>
      <c r="Q186">
        <v>0</v>
      </c>
      <c r="R186">
        <v>0</v>
      </c>
      <c r="S186">
        <v>0</v>
      </c>
      <c r="T186">
        <v>0</v>
      </c>
      <c r="U186">
        <v>0</v>
      </c>
      <c r="V186">
        <v>0</v>
      </c>
      <c r="W186">
        <v>0</v>
      </c>
      <c r="X186">
        <v>0</v>
      </c>
      <c r="Y186">
        <v>0</v>
      </c>
      <c r="Z186">
        <v>0</v>
      </c>
      <c r="AA186" s="8">
        <f>SUM(matriceresult_25[[#This Row],[ArrayExpress]:[UniProt]])</f>
        <v>10</v>
      </c>
      <c r="AC186" s="1" t="s">
        <v>925</v>
      </c>
      <c r="AD186">
        <f>matriceresult_25[[#This Row],[ArrayExpress]]/matriceresult_25[[#This Row],[TOTAL]]</f>
        <v>0</v>
      </c>
      <c r="AE186">
        <f>matriceresult_25[[#This Row],[BioProject]]/matriceresult_25[[#This Row],[TOTAL]]</f>
        <v>0</v>
      </c>
      <c r="AF186">
        <f>matriceresult_25[[#This Row],[dbGaP]]/matriceresult_25[[#This Row],[TOTAL]]</f>
        <v>0</v>
      </c>
      <c r="AG186">
        <f>matriceresult_25[[#This Row],[DOI]]/matriceresult_25[[#This Row],[TOTAL]]</f>
        <v>0</v>
      </c>
      <c r="AH186">
        <f>matriceresult_25[[#This Row],[EMDB]]/matriceresult_25[[#This Row],[TOTAL]]</f>
        <v>0</v>
      </c>
      <c r="AI186">
        <f>matriceresult_25[[#This Row],[ENA]]/matriceresult_25[[#This Row],[TOTAL]]</f>
        <v>1</v>
      </c>
      <c r="AJ186">
        <f>matriceresult_25[[#This Row],[Ensembl]]/matriceresult_25[[#This Row],[TOTAL]]</f>
        <v>0</v>
      </c>
      <c r="AK186">
        <f>matriceresult_25[[#This Row],[EUDRACT]]/matriceresult_25[[#This Row],[TOTAL]]</f>
        <v>0</v>
      </c>
      <c r="AL186">
        <f>matriceresult_25[[#This Row],[GCA]]/matriceresult_25[[#This Row],[TOTAL]]</f>
        <v>0</v>
      </c>
      <c r="AM186">
        <f>matriceresult_25[[#This Row],[Gene Ontology (GO)]]/matriceresult_25[[#This Row],[TOTAL]]</f>
        <v>0</v>
      </c>
      <c r="AN186">
        <f>matriceresult_25[[#This Row],[GEO]]/matriceresult_25[[#This Row],[TOTAL]]</f>
        <v>0</v>
      </c>
      <c r="AO186">
        <f>matriceresult_25[[#This Row],[HPA]]/matriceresult_25[[#This Row],[TOTAL]]</f>
        <v>0</v>
      </c>
      <c r="AP186">
        <f>matriceresult_25[[#This Row],[IGSR/1000 Genomes]]/matriceresult_25[[#This Row],[TOTAL]]</f>
        <v>0</v>
      </c>
      <c r="AQ186">
        <f>matriceresult_25[[#This Row],[InterPro]]/matriceresult_25[[#This Row],[TOTAL]]</f>
        <v>0</v>
      </c>
      <c r="AR186">
        <f>matriceresult_25[[#This Row],[OMIM]]/matriceresult_25[[#This Row],[TOTAL]]</f>
        <v>0</v>
      </c>
      <c r="AS186">
        <f>matriceresult_25[[#This Row],[PDBe]]/matriceresult_25[[#This Row],[TOTAL]]</f>
        <v>0</v>
      </c>
      <c r="AT186">
        <f>matriceresult_25[[#This Row],[Pfam]]/matriceresult_25[[#This Row],[TOTAL]]</f>
        <v>0</v>
      </c>
      <c r="AU186">
        <f>matriceresult_25[[#This Row],[PRIDE]]/matriceresult_25[[#This Row],[TOTAL]]</f>
        <v>0</v>
      </c>
      <c r="AV186">
        <f>matriceresult_25[[#This Row],[RefSeq]]/matriceresult_25[[#This Row],[TOTAL]]</f>
        <v>0</v>
      </c>
      <c r="AW186">
        <f>matriceresult_25[[#This Row],[RefSNP]]/matriceresult_25[[#This Row],[TOTAL]]</f>
        <v>0</v>
      </c>
      <c r="AX186">
        <f>matriceresult_25[[#This Row],[RRID]]/matriceresult_25[[#This Row],[TOTAL]]</f>
        <v>0</v>
      </c>
      <c r="AY186">
        <f>matriceresult_25[[#This Row],[UniProt]]/matriceresult_25[[#This Row],[TOTAL]]</f>
        <v>0</v>
      </c>
      <c r="AZ186" s="8">
        <f>SUM(matriceresult_258[[#This Row],[ArrayExpress]:[UniProt]])</f>
        <v>1</v>
      </c>
    </row>
    <row r="187" spans="1:52" x14ac:dyDescent="0.25">
      <c r="A187" s="4" t="s">
        <v>2149</v>
      </c>
      <c r="B187" s="6" t="s">
        <v>28</v>
      </c>
      <c r="D187" s="1" t="s">
        <v>2775</v>
      </c>
      <c r="E187">
        <v>0</v>
      </c>
      <c r="F187">
        <v>0</v>
      </c>
      <c r="G187">
        <v>0</v>
      </c>
      <c r="H187">
        <v>0</v>
      </c>
      <c r="I187">
        <v>0</v>
      </c>
      <c r="J187">
        <v>1</v>
      </c>
      <c r="K187">
        <v>0</v>
      </c>
      <c r="L187">
        <v>0</v>
      </c>
      <c r="M187">
        <v>0</v>
      </c>
      <c r="N187">
        <v>0</v>
      </c>
      <c r="O187">
        <v>0</v>
      </c>
      <c r="P187">
        <v>0</v>
      </c>
      <c r="Q187">
        <v>0</v>
      </c>
      <c r="R187">
        <v>0</v>
      </c>
      <c r="S187">
        <v>0</v>
      </c>
      <c r="T187">
        <v>0</v>
      </c>
      <c r="U187">
        <v>0</v>
      </c>
      <c r="V187">
        <v>0</v>
      </c>
      <c r="W187">
        <v>0</v>
      </c>
      <c r="X187">
        <v>0</v>
      </c>
      <c r="Y187">
        <v>0</v>
      </c>
      <c r="Z187">
        <v>0</v>
      </c>
      <c r="AA187" s="8">
        <f>SUM(matriceresult_25[[#This Row],[ArrayExpress]:[UniProt]])</f>
        <v>1</v>
      </c>
      <c r="AC187" s="1" t="s">
        <v>2775</v>
      </c>
      <c r="AD187">
        <f>matriceresult_25[[#This Row],[ArrayExpress]]/matriceresult_25[[#This Row],[TOTAL]]</f>
        <v>0</v>
      </c>
      <c r="AE187">
        <f>matriceresult_25[[#This Row],[BioProject]]/matriceresult_25[[#This Row],[TOTAL]]</f>
        <v>0</v>
      </c>
      <c r="AF187">
        <f>matriceresult_25[[#This Row],[dbGaP]]/matriceresult_25[[#This Row],[TOTAL]]</f>
        <v>0</v>
      </c>
      <c r="AG187">
        <f>matriceresult_25[[#This Row],[DOI]]/matriceresult_25[[#This Row],[TOTAL]]</f>
        <v>0</v>
      </c>
      <c r="AH187">
        <f>matriceresult_25[[#This Row],[EMDB]]/matriceresult_25[[#This Row],[TOTAL]]</f>
        <v>0</v>
      </c>
      <c r="AI187">
        <f>matriceresult_25[[#This Row],[ENA]]/matriceresult_25[[#This Row],[TOTAL]]</f>
        <v>1</v>
      </c>
      <c r="AJ187">
        <f>matriceresult_25[[#This Row],[Ensembl]]/matriceresult_25[[#This Row],[TOTAL]]</f>
        <v>0</v>
      </c>
      <c r="AK187">
        <f>matriceresult_25[[#This Row],[EUDRACT]]/matriceresult_25[[#This Row],[TOTAL]]</f>
        <v>0</v>
      </c>
      <c r="AL187">
        <f>matriceresult_25[[#This Row],[GCA]]/matriceresult_25[[#This Row],[TOTAL]]</f>
        <v>0</v>
      </c>
      <c r="AM187">
        <f>matriceresult_25[[#This Row],[Gene Ontology (GO)]]/matriceresult_25[[#This Row],[TOTAL]]</f>
        <v>0</v>
      </c>
      <c r="AN187">
        <f>matriceresult_25[[#This Row],[GEO]]/matriceresult_25[[#This Row],[TOTAL]]</f>
        <v>0</v>
      </c>
      <c r="AO187">
        <f>matriceresult_25[[#This Row],[HPA]]/matriceresult_25[[#This Row],[TOTAL]]</f>
        <v>0</v>
      </c>
      <c r="AP187">
        <f>matriceresult_25[[#This Row],[IGSR/1000 Genomes]]/matriceresult_25[[#This Row],[TOTAL]]</f>
        <v>0</v>
      </c>
      <c r="AQ187">
        <f>matriceresult_25[[#This Row],[InterPro]]/matriceresult_25[[#This Row],[TOTAL]]</f>
        <v>0</v>
      </c>
      <c r="AR187">
        <f>matriceresult_25[[#This Row],[OMIM]]/matriceresult_25[[#This Row],[TOTAL]]</f>
        <v>0</v>
      </c>
      <c r="AS187">
        <f>matriceresult_25[[#This Row],[PDBe]]/matriceresult_25[[#This Row],[TOTAL]]</f>
        <v>0</v>
      </c>
      <c r="AT187">
        <f>matriceresult_25[[#This Row],[Pfam]]/matriceresult_25[[#This Row],[TOTAL]]</f>
        <v>0</v>
      </c>
      <c r="AU187">
        <f>matriceresult_25[[#This Row],[PRIDE]]/matriceresult_25[[#This Row],[TOTAL]]</f>
        <v>0</v>
      </c>
      <c r="AV187">
        <f>matriceresult_25[[#This Row],[RefSeq]]/matriceresult_25[[#This Row],[TOTAL]]</f>
        <v>0</v>
      </c>
      <c r="AW187">
        <f>matriceresult_25[[#This Row],[RefSNP]]/matriceresult_25[[#This Row],[TOTAL]]</f>
        <v>0</v>
      </c>
      <c r="AX187">
        <f>matriceresult_25[[#This Row],[RRID]]/matriceresult_25[[#This Row],[TOTAL]]</f>
        <v>0</v>
      </c>
      <c r="AY187">
        <f>matriceresult_25[[#This Row],[UniProt]]/matriceresult_25[[#This Row],[TOTAL]]</f>
        <v>0</v>
      </c>
      <c r="AZ187" s="8">
        <f>SUM(matriceresult_258[[#This Row],[ArrayExpress]:[UniProt]])</f>
        <v>1</v>
      </c>
    </row>
    <row r="188" spans="1:52" x14ac:dyDescent="0.25">
      <c r="A188" s="3" t="s">
        <v>2149</v>
      </c>
      <c r="B188" s="13" t="s">
        <v>12</v>
      </c>
      <c r="D188" s="1" t="s">
        <v>732</v>
      </c>
      <c r="E188">
        <v>0</v>
      </c>
      <c r="F188">
        <v>0</v>
      </c>
      <c r="G188">
        <v>0</v>
      </c>
      <c r="H188">
        <v>0</v>
      </c>
      <c r="I188">
        <v>0</v>
      </c>
      <c r="J188">
        <v>1</v>
      </c>
      <c r="K188">
        <v>0</v>
      </c>
      <c r="L188">
        <v>0</v>
      </c>
      <c r="M188">
        <v>0</v>
      </c>
      <c r="N188">
        <v>0</v>
      </c>
      <c r="O188">
        <v>0</v>
      </c>
      <c r="P188">
        <v>0</v>
      </c>
      <c r="Q188">
        <v>0</v>
      </c>
      <c r="R188">
        <v>0</v>
      </c>
      <c r="S188">
        <v>0</v>
      </c>
      <c r="T188">
        <v>0</v>
      </c>
      <c r="U188">
        <v>0</v>
      </c>
      <c r="V188">
        <v>0</v>
      </c>
      <c r="W188">
        <v>0</v>
      </c>
      <c r="X188">
        <v>0</v>
      </c>
      <c r="Y188">
        <v>0</v>
      </c>
      <c r="Z188">
        <v>0</v>
      </c>
      <c r="AA188" s="8">
        <f>SUM(matriceresult_25[[#This Row],[ArrayExpress]:[UniProt]])</f>
        <v>1</v>
      </c>
      <c r="AC188" s="1" t="s">
        <v>732</v>
      </c>
      <c r="AD188">
        <f>matriceresult_25[[#This Row],[ArrayExpress]]/matriceresult_25[[#This Row],[TOTAL]]</f>
        <v>0</v>
      </c>
      <c r="AE188">
        <f>matriceresult_25[[#This Row],[BioProject]]/matriceresult_25[[#This Row],[TOTAL]]</f>
        <v>0</v>
      </c>
      <c r="AF188">
        <f>matriceresult_25[[#This Row],[dbGaP]]/matriceresult_25[[#This Row],[TOTAL]]</f>
        <v>0</v>
      </c>
      <c r="AG188">
        <f>matriceresult_25[[#This Row],[DOI]]/matriceresult_25[[#This Row],[TOTAL]]</f>
        <v>0</v>
      </c>
      <c r="AH188">
        <f>matriceresult_25[[#This Row],[EMDB]]/matriceresult_25[[#This Row],[TOTAL]]</f>
        <v>0</v>
      </c>
      <c r="AI188">
        <f>matriceresult_25[[#This Row],[ENA]]/matriceresult_25[[#This Row],[TOTAL]]</f>
        <v>1</v>
      </c>
      <c r="AJ188">
        <f>matriceresult_25[[#This Row],[Ensembl]]/matriceresult_25[[#This Row],[TOTAL]]</f>
        <v>0</v>
      </c>
      <c r="AK188">
        <f>matriceresult_25[[#This Row],[EUDRACT]]/matriceresult_25[[#This Row],[TOTAL]]</f>
        <v>0</v>
      </c>
      <c r="AL188">
        <f>matriceresult_25[[#This Row],[GCA]]/matriceresult_25[[#This Row],[TOTAL]]</f>
        <v>0</v>
      </c>
      <c r="AM188">
        <f>matriceresult_25[[#This Row],[Gene Ontology (GO)]]/matriceresult_25[[#This Row],[TOTAL]]</f>
        <v>0</v>
      </c>
      <c r="AN188">
        <f>matriceresult_25[[#This Row],[GEO]]/matriceresult_25[[#This Row],[TOTAL]]</f>
        <v>0</v>
      </c>
      <c r="AO188">
        <f>matriceresult_25[[#This Row],[HPA]]/matriceresult_25[[#This Row],[TOTAL]]</f>
        <v>0</v>
      </c>
      <c r="AP188">
        <f>matriceresult_25[[#This Row],[IGSR/1000 Genomes]]/matriceresult_25[[#This Row],[TOTAL]]</f>
        <v>0</v>
      </c>
      <c r="AQ188">
        <f>matriceresult_25[[#This Row],[InterPro]]/matriceresult_25[[#This Row],[TOTAL]]</f>
        <v>0</v>
      </c>
      <c r="AR188">
        <f>matriceresult_25[[#This Row],[OMIM]]/matriceresult_25[[#This Row],[TOTAL]]</f>
        <v>0</v>
      </c>
      <c r="AS188">
        <f>matriceresult_25[[#This Row],[PDBe]]/matriceresult_25[[#This Row],[TOTAL]]</f>
        <v>0</v>
      </c>
      <c r="AT188">
        <f>matriceresult_25[[#This Row],[Pfam]]/matriceresult_25[[#This Row],[TOTAL]]</f>
        <v>0</v>
      </c>
      <c r="AU188">
        <f>matriceresult_25[[#This Row],[PRIDE]]/matriceresult_25[[#This Row],[TOTAL]]</f>
        <v>0</v>
      </c>
      <c r="AV188">
        <f>matriceresult_25[[#This Row],[RefSeq]]/matriceresult_25[[#This Row],[TOTAL]]</f>
        <v>0</v>
      </c>
      <c r="AW188">
        <f>matriceresult_25[[#This Row],[RefSNP]]/matriceresult_25[[#This Row],[TOTAL]]</f>
        <v>0</v>
      </c>
      <c r="AX188">
        <f>matriceresult_25[[#This Row],[RRID]]/matriceresult_25[[#This Row],[TOTAL]]</f>
        <v>0</v>
      </c>
      <c r="AY188">
        <f>matriceresult_25[[#This Row],[UniProt]]/matriceresult_25[[#This Row],[TOTAL]]</f>
        <v>0</v>
      </c>
      <c r="AZ188" s="8">
        <f>SUM(matriceresult_258[[#This Row],[ArrayExpress]:[UniProt]])</f>
        <v>1</v>
      </c>
    </row>
    <row r="189" spans="1:52" x14ac:dyDescent="0.25">
      <c r="A189" s="4" t="s">
        <v>2163</v>
      </c>
      <c r="B189" s="6" t="s">
        <v>12</v>
      </c>
      <c r="D189" s="1" t="s">
        <v>932</v>
      </c>
      <c r="E189">
        <v>0</v>
      </c>
      <c r="F189">
        <v>2</v>
      </c>
      <c r="G189">
        <v>0</v>
      </c>
      <c r="H189">
        <v>0</v>
      </c>
      <c r="I189">
        <v>0</v>
      </c>
      <c r="J189">
        <v>1</v>
      </c>
      <c r="K189">
        <v>0</v>
      </c>
      <c r="L189">
        <v>0</v>
      </c>
      <c r="M189">
        <v>0</v>
      </c>
      <c r="N189">
        <v>0</v>
      </c>
      <c r="O189">
        <v>0</v>
      </c>
      <c r="P189">
        <v>0</v>
      </c>
      <c r="Q189">
        <v>0</v>
      </c>
      <c r="R189">
        <v>0</v>
      </c>
      <c r="S189">
        <v>0</v>
      </c>
      <c r="T189">
        <v>0</v>
      </c>
      <c r="U189">
        <v>0</v>
      </c>
      <c r="V189">
        <v>0</v>
      </c>
      <c r="W189">
        <v>0</v>
      </c>
      <c r="X189">
        <v>0</v>
      </c>
      <c r="Y189">
        <v>0</v>
      </c>
      <c r="Z189">
        <v>0</v>
      </c>
      <c r="AA189" s="8">
        <f>SUM(matriceresult_25[[#This Row],[ArrayExpress]:[UniProt]])</f>
        <v>3</v>
      </c>
      <c r="AC189" s="1" t="s">
        <v>932</v>
      </c>
      <c r="AD189">
        <f>matriceresult_25[[#This Row],[ArrayExpress]]/matriceresult_25[[#This Row],[TOTAL]]</f>
        <v>0</v>
      </c>
      <c r="AE189">
        <f>matriceresult_25[[#This Row],[BioProject]]/matriceresult_25[[#This Row],[TOTAL]]</f>
        <v>0.66666666666666663</v>
      </c>
      <c r="AF189">
        <f>matriceresult_25[[#This Row],[dbGaP]]/matriceresult_25[[#This Row],[TOTAL]]</f>
        <v>0</v>
      </c>
      <c r="AG189">
        <f>matriceresult_25[[#This Row],[DOI]]/matriceresult_25[[#This Row],[TOTAL]]</f>
        <v>0</v>
      </c>
      <c r="AH189">
        <f>matriceresult_25[[#This Row],[EMDB]]/matriceresult_25[[#This Row],[TOTAL]]</f>
        <v>0</v>
      </c>
      <c r="AI189">
        <f>matriceresult_25[[#This Row],[ENA]]/matriceresult_25[[#This Row],[TOTAL]]</f>
        <v>0.33333333333333331</v>
      </c>
      <c r="AJ189">
        <f>matriceresult_25[[#This Row],[Ensembl]]/matriceresult_25[[#This Row],[TOTAL]]</f>
        <v>0</v>
      </c>
      <c r="AK189">
        <f>matriceresult_25[[#This Row],[EUDRACT]]/matriceresult_25[[#This Row],[TOTAL]]</f>
        <v>0</v>
      </c>
      <c r="AL189">
        <f>matriceresult_25[[#This Row],[GCA]]/matriceresult_25[[#This Row],[TOTAL]]</f>
        <v>0</v>
      </c>
      <c r="AM189">
        <f>matriceresult_25[[#This Row],[Gene Ontology (GO)]]/matriceresult_25[[#This Row],[TOTAL]]</f>
        <v>0</v>
      </c>
      <c r="AN189">
        <f>matriceresult_25[[#This Row],[GEO]]/matriceresult_25[[#This Row],[TOTAL]]</f>
        <v>0</v>
      </c>
      <c r="AO189">
        <f>matriceresult_25[[#This Row],[HPA]]/matriceresult_25[[#This Row],[TOTAL]]</f>
        <v>0</v>
      </c>
      <c r="AP189">
        <f>matriceresult_25[[#This Row],[IGSR/1000 Genomes]]/matriceresult_25[[#This Row],[TOTAL]]</f>
        <v>0</v>
      </c>
      <c r="AQ189">
        <f>matriceresult_25[[#This Row],[InterPro]]/matriceresult_25[[#This Row],[TOTAL]]</f>
        <v>0</v>
      </c>
      <c r="AR189">
        <f>matriceresult_25[[#This Row],[OMIM]]/matriceresult_25[[#This Row],[TOTAL]]</f>
        <v>0</v>
      </c>
      <c r="AS189">
        <f>matriceresult_25[[#This Row],[PDBe]]/matriceresult_25[[#This Row],[TOTAL]]</f>
        <v>0</v>
      </c>
      <c r="AT189">
        <f>matriceresult_25[[#This Row],[Pfam]]/matriceresult_25[[#This Row],[TOTAL]]</f>
        <v>0</v>
      </c>
      <c r="AU189">
        <f>matriceresult_25[[#This Row],[PRIDE]]/matriceresult_25[[#This Row],[TOTAL]]</f>
        <v>0</v>
      </c>
      <c r="AV189">
        <f>matriceresult_25[[#This Row],[RefSeq]]/matriceresult_25[[#This Row],[TOTAL]]</f>
        <v>0</v>
      </c>
      <c r="AW189">
        <f>matriceresult_25[[#This Row],[RefSNP]]/matriceresult_25[[#This Row],[TOTAL]]</f>
        <v>0</v>
      </c>
      <c r="AX189">
        <f>matriceresult_25[[#This Row],[RRID]]/matriceresult_25[[#This Row],[TOTAL]]</f>
        <v>0</v>
      </c>
      <c r="AY189">
        <f>matriceresult_25[[#This Row],[UniProt]]/matriceresult_25[[#This Row],[TOTAL]]</f>
        <v>0</v>
      </c>
      <c r="AZ189" s="8">
        <f>SUM(matriceresult_258[[#This Row],[ArrayExpress]:[UniProt]])</f>
        <v>1</v>
      </c>
    </row>
    <row r="190" spans="1:52" x14ac:dyDescent="0.25">
      <c r="A190" s="3" t="s">
        <v>2163</v>
      </c>
      <c r="B190" s="13" t="s">
        <v>12</v>
      </c>
      <c r="D190" s="1" t="s">
        <v>242</v>
      </c>
      <c r="E190">
        <v>0</v>
      </c>
      <c r="F190">
        <v>0</v>
      </c>
      <c r="G190">
        <v>0</v>
      </c>
      <c r="H190">
        <v>0</v>
      </c>
      <c r="I190">
        <v>0</v>
      </c>
      <c r="J190">
        <v>1</v>
      </c>
      <c r="K190">
        <v>0</v>
      </c>
      <c r="L190">
        <v>0</v>
      </c>
      <c r="M190">
        <v>0</v>
      </c>
      <c r="N190">
        <v>0</v>
      </c>
      <c r="O190">
        <v>0</v>
      </c>
      <c r="P190">
        <v>0</v>
      </c>
      <c r="Q190">
        <v>0</v>
      </c>
      <c r="R190">
        <v>0</v>
      </c>
      <c r="S190">
        <v>0</v>
      </c>
      <c r="T190">
        <v>0</v>
      </c>
      <c r="U190">
        <v>0</v>
      </c>
      <c r="V190">
        <v>0</v>
      </c>
      <c r="W190">
        <v>0</v>
      </c>
      <c r="X190">
        <v>0</v>
      </c>
      <c r="Y190">
        <v>0</v>
      </c>
      <c r="Z190">
        <v>0</v>
      </c>
      <c r="AA190" s="8">
        <f>SUM(matriceresult_25[[#This Row],[ArrayExpress]:[UniProt]])</f>
        <v>1</v>
      </c>
      <c r="AC190" s="1" t="s">
        <v>242</v>
      </c>
      <c r="AD190">
        <f>matriceresult_25[[#This Row],[ArrayExpress]]/matriceresult_25[[#This Row],[TOTAL]]</f>
        <v>0</v>
      </c>
      <c r="AE190">
        <f>matriceresult_25[[#This Row],[BioProject]]/matriceresult_25[[#This Row],[TOTAL]]</f>
        <v>0</v>
      </c>
      <c r="AF190">
        <f>matriceresult_25[[#This Row],[dbGaP]]/matriceresult_25[[#This Row],[TOTAL]]</f>
        <v>0</v>
      </c>
      <c r="AG190">
        <f>matriceresult_25[[#This Row],[DOI]]/matriceresult_25[[#This Row],[TOTAL]]</f>
        <v>0</v>
      </c>
      <c r="AH190">
        <f>matriceresult_25[[#This Row],[EMDB]]/matriceresult_25[[#This Row],[TOTAL]]</f>
        <v>0</v>
      </c>
      <c r="AI190">
        <f>matriceresult_25[[#This Row],[ENA]]/matriceresult_25[[#This Row],[TOTAL]]</f>
        <v>1</v>
      </c>
      <c r="AJ190">
        <f>matriceresult_25[[#This Row],[Ensembl]]/matriceresult_25[[#This Row],[TOTAL]]</f>
        <v>0</v>
      </c>
      <c r="AK190">
        <f>matriceresult_25[[#This Row],[EUDRACT]]/matriceresult_25[[#This Row],[TOTAL]]</f>
        <v>0</v>
      </c>
      <c r="AL190">
        <f>matriceresult_25[[#This Row],[GCA]]/matriceresult_25[[#This Row],[TOTAL]]</f>
        <v>0</v>
      </c>
      <c r="AM190">
        <f>matriceresult_25[[#This Row],[Gene Ontology (GO)]]/matriceresult_25[[#This Row],[TOTAL]]</f>
        <v>0</v>
      </c>
      <c r="AN190">
        <f>matriceresult_25[[#This Row],[GEO]]/matriceresult_25[[#This Row],[TOTAL]]</f>
        <v>0</v>
      </c>
      <c r="AO190">
        <f>matriceresult_25[[#This Row],[HPA]]/matriceresult_25[[#This Row],[TOTAL]]</f>
        <v>0</v>
      </c>
      <c r="AP190">
        <f>matriceresult_25[[#This Row],[IGSR/1000 Genomes]]/matriceresult_25[[#This Row],[TOTAL]]</f>
        <v>0</v>
      </c>
      <c r="AQ190">
        <f>matriceresult_25[[#This Row],[InterPro]]/matriceresult_25[[#This Row],[TOTAL]]</f>
        <v>0</v>
      </c>
      <c r="AR190">
        <f>matriceresult_25[[#This Row],[OMIM]]/matriceresult_25[[#This Row],[TOTAL]]</f>
        <v>0</v>
      </c>
      <c r="AS190">
        <f>matriceresult_25[[#This Row],[PDBe]]/matriceresult_25[[#This Row],[TOTAL]]</f>
        <v>0</v>
      </c>
      <c r="AT190">
        <f>matriceresult_25[[#This Row],[Pfam]]/matriceresult_25[[#This Row],[TOTAL]]</f>
        <v>0</v>
      </c>
      <c r="AU190">
        <f>matriceresult_25[[#This Row],[PRIDE]]/matriceresult_25[[#This Row],[TOTAL]]</f>
        <v>0</v>
      </c>
      <c r="AV190">
        <f>matriceresult_25[[#This Row],[RefSeq]]/matriceresult_25[[#This Row],[TOTAL]]</f>
        <v>0</v>
      </c>
      <c r="AW190">
        <f>matriceresult_25[[#This Row],[RefSNP]]/matriceresult_25[[#This Row],[TOTAL]]</f>
        <v>0</v>
      </c>
      <c r="AX190">
        <f>matriceresult_25[[#This Row],[RRID]]/matriceresult_25[[#This Row],[TOTAL]]</f>
        <v>0</v>
      </c>
      <c r="AY190">
        <f>matriceresult_25[[#This Row],[UniProt]]/matriceresult_25[[#This Row],[TOTAL]]</f>
        <v>0</v>
      </c>
      <c r="AZ190" s="8">
        <f>SUM(matriceresult_258[[#This Row],[ArrayExpress]:[UniProt]])</f>
        <v>1</v>
      </c>
    </row>
    <row r="191" spans="1:52" x14ac:dyDescent="0.25">
      <c r="A191" s="4" t="s">
        <v>586</v>
      </c>
      <c r="B191" s="6" t="s">
        <v>588</v>
      </c>
      <c r="D191" s="1" t="s">
        <v>247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15</v>
      </c>
      <c r="Y191">
        <v>0</v>
      </c>
      <c r="Z191">
        <v>0</v>
      </c>
      <c r="AA191" s="8">
        <f>SUM(matriceresult_25[[#This Row],[ArrayExpress]:[UniProt]])</f>
        <v>15</v>
      </c>
      <c r="AC191" s="1" t="s">
        <v>247</v>
      </c>
      <c r="AD191">
        <f>matriceresult_25[[#This Row],[ArrayExpress]]/matriceresult_25[[#This Row],[TOTAL]]</f>
        <v>0</v>
      </c>
      <c r="AE191">
        <f>matriceresult_25[[#This Row],[BioProject]]/matriceresult_25[[#This Row],[TOTAL]]</f>
        <v>0</v>
      </c>
      <c r="AF191">
        <f>matriceresult_25[[#This Row],[dbGaP]]/matriceresult_25[[#This Row],[TOTAL]]</f>
        <v>0</v>
      </c>
      <c r="AG191">
        <f>matriceresult_25[[#This Row],[DOI]]/matriceresult_25[[#This Row],[TOTAL]]</f>
        <v>0</v>
      </c>
      <c r="AH191">
        <f>matriceresult_25[[#This Row],[EMDB]]/matriceresult_25[[#This Row],[TOTAL]]</f>
        <v>0</v>
      </c>
      <c r="AI191">
        <f>matriceresult_25[[#This Row],[ENA]]/matriceresult_25[[#This Row],[TOTAL]]</f>
        <v>0</v>
      </c>
      <c r="AJ191">
        <f>matriceresult_25[[#This Row],[Ensembl]]/matriceresult_25[[#This Row],[TOTAL]]</f>
        <v>0</v>
      </c>
      <c r="AK191">
        <f>matriceresult_25[[#This Row],[EUDRACT]]/matriceresult_25[[#This Row],[TOTAL]]</f>
        <v>0</v>
      </c>
      <c r="AL191">
        <f>matriceresult_25[[#This Row],[GCA]]/matriceresult_25[[#This Row],[TOTAL]]</f>
        <v>0</v>
      </c>
      <c r="AM191">
        <f>matriceresult_25[[#This Row],[Gene Ontology (GO)]]/matriceresult_25[[#This Row],[TOTAL]]</f>
        <v>0</v>
      </c>
      <c r="AN191">
        <f>matriceresult_25[[#This Row],[GEO]]/matriceresult_25[[#This Row],[TOTAL]]</f>
        <v>0</v>
      </c>
      <c r="AO191">
        <f>matriceresult_25[[#This Row],[HPA]]/matriceresult_25[[#This Row],[TOTAL]]</f>
        <v>0</v>
      </c>
      <c r="AP191">
        <f>matriceresult_25[[#This Row],[IGSR/1000 Genomes]]/matriceresult_25[[#This Row],[TOTAL]]</f>
        <v>0</v>
      </c>
      <c r="AQ191">
        <f>matriceresult_25[[#This Row],[InterPro]]/matriceresult_25[[#This Row],[TOTAL]]</f>
        <v>0</v>
      </c>
      <c r="AR191">
        <f>matriceresult_25[[#This Row],[OMIM]]/matriceresult_25[[#This Row],[TOTAL]]</f>
        <v>0</v>
      </c>
      <c r="AS191">
        <f>matriceresult_25[[#This Row],[PDBe]]/matriceresult_25[[#This Row],[TOTAL]]</f>
        <v>0</v>
      </c>
      <c r="AT191">
        <f>matriceresult_25[[#This Row],[Pfam]]/matriceresult_25[[#This Row],[TOTAL]]</f>
        <v>0</v>
      </c>
      <c r="AU191">
        <f>matriceresult_25[[#This Row],[PRIDE]]/matriceresult_25[[#This Row],[TOTAL]]</f>
        <v>0</v>
      </c>
      <c r="AV191">
        <f>matriceresult_25[[#This Row],[RefSeq]]/matriceresult_25[[#This Row],[TOTAL]]</f>
        <v>0</v>
      </c>
      <c r="AW191">
        <f>matriceresult_25[[#This Row],[RefSNP]]/matriceresult_25[[#This Row],[TOTAL]]</f>
        <v>1</v>
      </c>
      <c r="AX191">
        <f>matriceresult_25[[#This Row],[RRID]]/matriceresult_25[[#This Row],[TOTAL]]</f>
        <v>0</v>
      </c>
      <c r="AY191">
        <f>matriceresult_25[[#This Row],[UniProt]]/matriceresult_25[[#This Row],[TOTAL]]</f>
        <v>0</v>
      </c>
      <c r="AZ191" s="8">
        <f>SUM(matriceresult_258[[#This Row],[ArrayExpress]:[UniProt]])</f>
        <v>1</v>
      </c>
    </row>
    <row r="192" spans="1:52" x14ac:dyDescent="0.25">
      <c r="A192" s="3" t="s">
        <v>92</v>
      </c>
      <c r="B192" s="13" t="s">
        <v>61</v>
      </c>
      <c r="D192" s="1" t="s">
        <v>1813</v>
      </c>
      <c r="E192">
        <v>0</v>
      </c>
      <c r="F192">
        <v>0</v>
      </c>
      <c r="G192">
        <v>1</v>
      </c>
      <c r="H192">
        <v>0</v>
      </c>
      <c r="I192">
        <v>0</v>
      </c>
      <c r="J192">
        <v>0</v>
      </c>
      <c r="K192">
        <v>0</v>
      </c>
      <c r="L192">
        <v>0</v>
      </c>
      <c r="M192">
        <v>0</v>
      </c>
      <c r="N192">
        <v>0</v>
      </c>
      <c r="O192">
        <v>0</v>
      </c>
      <c r="P192">
        <v>0</v>
      </c>
      <c r="Q192">
        <v>0</v>
      </c>
      <c r="R192">
        <v>0</v>
      </c>
      <c r="S192">
        <v>0</v>
      </c>
      <c r="T192">
        <v>0</v>
      </c>
      <c r="U192">
        <v>0</v>
      </c>
      <c r="V192">
        <v>0</v>
      </c>
      <c r="W192">
        <v>0</v>
      </c>
      <c r="X192">
        <v>0</v>
      </c>
      <c r="Y192">
        <v>0</v>
      </c>
      <c r="Z192">
        <v>0</v>
      </c>
      <c r="AA192" s="8">
        <f>SUM(matriceresult_25[[#This Row],[ArrayExpress]:[UniProt]])</f>
        <v>1</v>
      </c>
      <c r="AC192" s="1" t="s">
        <v>1813</v>
      </c>
      <c r="AD192">
        <f>matriceresult_25[[#This Row],[ArrayExpress]]/matriceresult_25[[#This Row],[TOTAL]]</f>
        <v>0</v>
      </c>
      <c r="AE192">
        <f>matriceresult_25[[#This Row],[BioProject]]/matriceresult_25[[#This Row],[TOTAL]]</f>
        <v>0</v>
      </c>
      <c r="AF192">
        <f>matriceresult_25[[#This Row],[dbGaP]]/matriceresult_25[[#This Row],[TOTAL]]</f>
        <v>1</v>
      </c>
      <c r="AG192">
        <f>matriceresult_25[[#This Row],[DOI]]/matriceresult_25[[#This Row],[TOTAL]]</f>
        <v>0</v>
      </c>
      <c r="AH192">
        <f>matriceresult_25[[#This Row],[EMDB]]/matriceresult_25[[#This Row],[TOTAL]]</f>
        <v>0</v>
      </c>
      <c r="AI192">
        <f>matriceresult_25[[#This Row],[ENA]]/matriceresult_25[[#This Row],[TOTAL]]</f>
        <v>0</v>
      </c>
      <c r="AJ192">
        <f>matriceresult_25[[#This Row],[Ensembl]]/matriceresult_25[[#This Row],[TOTAL]]</f>
        <v>0</v>
      </c>
      <c r="AK192">
        <f>matriceresult_25[[#This Row],[EUDRACT]]/matriceresult_25[[#This Row],[TOTAL]]</f>
        <v>0</v>
      </c>
      <c r="AL192">
        <f>matriceresult_25[[#This Row],[GCA]]/matriceresult_25[[#This Row],[TOTAL]]</f>
        <v>0</v>
      </c>
      <c r="AM192">
        <f>matriceresult_25[[#This Row],[Gene Ontology (GO)]]/matriceresult_25[[#This Row],[TOTAL]]</f>
        <v>0</v>
      </c>
      <c r="AN192">
        <f>matriceresult_25[[#This Row],[GEO]]/matriceresult_25[[#This Row],[TOTAL]]</f>
        <v>0</v>
      </c>
      <c r="AO192">
        <f>matriceresult_25[[#This Row],[HPA]]/matriceresult_25[[#This Row],[TOTAL]]</f>
        <v>0</v>
      </c>
      <c r="AP192">
        <f>matriceresult_25[[#This Row],[IGSR/1000 Genomes]]/matriceresult_25[[#This Row],[TOTAL]]</f>
        <v>0</v>
      </c>
      <c r="AQ192">
        <f>matriceresult_25[[#This Row],[InterPro]]/matriceresult_25[[#This Row],[TOTAL]]</f>
        <v>0</v>
      </c>
      <c r="AR192">
        <f>matriceresult_25[[#This Row],[OMIM]]/matriceresult_25[[#This Row],[TOTAL]]</f>
        <v>0</v>
      </c>
      <c r="AS192">
        <f>matriceresult_25[[#This Row],[PDBe]]/matriceresult_25[[#This Row],[TOTAL]]</f>
        <v>0</v>
      </c>
      <c r="AT192">
        <f>matriceresult_25[[#This Row],[Pfam]]/matriceresult_25[[#This Row],[TOTAL]]</f>
        <v>0</v>
      </c>
      <c r="AU192">
        <f>matriceresult_25[[#This Row],[PRIDE]]/matriceresult_25[[#This Row],[TOTAL]]</f>
        <v>0</v>
      </c>
      <c r="AV192">
        <f>matriceresult_25[[#This Row],[RefSeq]]/matriceresult_25[[#This Row],[TOTAL]]</f>
        <v>0</v>
      </c>
      <c r="AW192">
        <f>matriceresult_25[[#This Row],[RefSNP]]/matriceresult_25[[#This Row],[TOTAL]]</f>
        <v>0</v>
      </c>
      <c r="AX192">
        <f>matriceresult_25[[#This Row],[RRID]]/matriceresult_25[[#This Row],[TOTAL]]</f>
        <v>0</v>
      </c>
      <c r="AY192">
        <f>matriceresult_25[[#This Row],[UniProt]]/matriceresult_25[[#This Row],[TOTAL]]</f>
        <v>0</v>
      </c>
      <c r="AZ192" s="8">
        <f>SUM(matriceresult_258[[#This Row],[ArrayExpress]:[UniProt]])</f>
        <v>1</v>
      </c>
    </row>
    <row r="193" spans="1:52" x14ac:dyDescent="0.25">
      <c r="A193" s="4" t="s">
        <v>92</v>
      </c>
      <c r="B193" s="6" t="s">
        <v>61</v>
      </c>
      <c r="D193" s="1" t="s">
        <v>1817</v>
      </c>
      <c r="E193">
        <v>0</v>
      </c>
      <c r="F193">
        <v>0</v>
      </c>
      <c r="G193">
        <v>0</v>
      </c>
      <c r="H193">
        <v>0</v>
      </c>
      <c r="I193">
        <v>0</v>
      </c>
      <c r="J193">
        <v>0</v>
      </c>
      <c r="K193">
        <v>0</v>
      </c>
      <c r="L193">
        <v>0</v>
      </c>
      <c r="M193">
        <v>0</v>
      </c>
      <c r="N193">
        <v>0</v>
      </c>
      <c r="O193">
        <v>0</v>
      </c>
      <c r="P193">
        <v>0</v>
      </c>
      <c r="Q193">
        <v>0</v>
      </c>
      <c r="R193">
        <v>0</v>
      </c>
      <c r="S193">
        <v>0</v>
      </c>
      <c r="T193">
        <v>2</v>
      </c>
      <c r="U193">
        <v>0</v>
      </c>
      <c r="V193">
        <v>0</v>
      </c>
      <c r="W193">
        <v>0</v>
      </c>
      <c r="X193">
        <v>0</v>
      </c>
      <c r="Y193">
        <v>0</v>
      </c>
      <c r="Z193">
        <v>0</v>
      </c>
      <c r="AA193" s="8">
        <f>SUM(matriceresult_25[[#This Row],[ArrayExpress]:[UniProt]])</f>
        <v>2</v>
      </c>
      <c r="AC193" s="1" t="s">
        <v>1817</v>
      </c>
      <c r="AD193">
        <f>matriceresult_25[[#This Row],[ArrayExpress]]/matriceresult_25[[#This Row],[TOTAL]]</f>
        <v>0</v>
      </c>
      <c r="AE193">
        <f>matriceresult_25[[#This Row],[BioProject]]/matriceresult_25[[#This Row],[TOTAL]]</f>
        <v>0</v>
      </c>
      <c r="AF193">
        <f>matriceresult_25[[#This Row],[dbGaP]]/matriceresult_25[[#This Row],[TOTAL]]</f>
        <v>0</v>
      </c>
      <c r="AG193">
        <f>matriceresult_25[[#This Row],[DOI]]/matriceresult_25[[#This Row],[TOTAL]]</f>
        <v>0</v>
      </c>
      <c r="AH193">
        <f>matriceresult_25[[#This Row],[EMDB]]/matriceresult_25[[#This Row],[TOTAL]]</f>
        <v>0</v>
      </c>
      <c r="AI193">
        <f>matriceresult_25[[#This Row],[ENA]]/matriceresult_25[[#This Row],[TOTAL]]</f>
        <v>0</v>
      </c>
      <c r="AJ193">
        <f>matriceresult_25[[#This Row],[Ensembl]]/matriceresult_25[[#This Row],[TOTAL]]</f>
        <v>0</v>
      </c>
      <c r="AK193">
        <f>matriceresult_25[[#This Row],[EUDRACT]]/matriceresult_25[[#This Row],[TOTAL]]</f>
        <v>0</v>
      </c>
      <c r="AL193">
        <f>matriceresult_25[[#This Row],[GCA]]/matriceresult_25[[#This Row],[TOTAL]]</f>
        <v>0</v>
      </c>
      <c r="AM193">
        <f>matriceresult_25[[#This Row],[Gene Ontology (GO)]]/matriceresult_25[[#This Row],[TOTAL]]</f>
        <v>0</v>
      </c>
      <c r="AN193">
        <f>matriceresult_25[[#This Row],[GEO]]/matriceresult_25[[#This Row],[TOTAL]]</f>
        <v>0</v>
      </c>
      <c r="AO193">
        <f>matriceresult_25[[#This Row],[HPA]]/matriceresult_25[[#This Row],[TOTAL]]</f>
        <v>0</v>
      </c>
      <c r="AP193">
        <f>matriceresult_25[[#This Row],[IGSR/1000 Genomes]]/matriceresult_25[[#This Row],[TOTAL]]</f>
        <v>0</v>
      </c>
      <c r="AQ193">
        <f>matriceresult_25[[#This Row],[InterPro]]/matriceresult_25[[#This Row],[TOTAL]]</f>
        <v>0</v>
      </c>
      <c r="AR193">
        <f>matriceresult_25[[#This Row],[OMIM]]/matriceresult_25[[#This Row],[TOTAL]]</f>
        <v>0</v>
      </c>
      <c r="AS193">
        <f>matriceresult_25[[#This Row],[PDBe]]/matriceresult_25[[#This Row],[TOTAL]]</f>
        <v>1</v>
      </c>
      <c r="AT193">
        <f>matriceresult_25[[#This Row],[Pfam]]/matriceresult_25[[#This Row],[TOTAL]]</f>
        <v>0</v>
      </c>
      <c r="AU193">
        <f>matriceresult_25[[#This Row],[PRIDE]]/matriceresult_25[[#This Row],[TOTAL]]</f>
        <v>0</v>
      </c>
      <c r="AV193">
        <f>matriceresult_25[[#This Row],[RefSeq]]/matriceresult_25[[#This Row],[TOTAL]]</f>
        <v>0</v>
      </c>
      <c r="AW193">
        <f>matriceresult_25[[#This Row],[RefSNP]]/matriceresult_25[[#This Row],[TOTAL]]</f>
        <v>0</v>
      </c>
      <c r="AX193">
        <f>matriceresult_25[[#This Row],[RRID]]/matriceresult_25[[#This Row],[TOTAL]]</f>
        <v>0</v>
      </c>
      <c r="AY193">
        <f>matriceresult_25[[#This Row],[UniProt]]/matriceresult_25[[#This Row],[TOTAL]]</f>
        <v>0</v>
      </c>
      <c r="AZ193" s="8">
        <f>SUM(matriceresult_258[[#This Row],[ArrayExpress]:[UniProt]])</f>
        <v>1</v>
      </c>
    </row>
    <row r="194" spans="1:52" x14ac:dyDescent="0.25">
      <c r="A194" s="3" t="s">
        <v>92</v>
      </c>
      <c r="B194" s="13" t="s">
        <v>61</v>
      </c>
      <c r="D194" s="1" t="s">
        <v>275</v>
      </c>
      <c r="E194">
        <v>0</v>
      </c>
      <c r="F194">
        <v>0</v>
      </c>
      <c r="G194">
        <v>0</v>
      </c>
      <c r="H194">
        <v>0</v>
      </c>
      <c r="I194">
        <v>0</v>
      </c>
      <c r="J194">
        <v>0</v>
      </c>
      <c r="K194">
        <v>0</v>
      </c>
      <c r="L194">
        <v>0</v>
      </c>
      <c r="M194">
        <v>0</v>
      </c>
      <c r="N194">
        <v>0</v>
      </c>
      <c r="O194">
        <v>0</v>
      </c>
      <c r="P194">
        <v>0</v>
      </c>
      <c r="Q194">
        <v>0</v>
      </c>
      <c r="R194">
        <v>0</v>
      </c>
      <c r="S194">
        <v>0</v>
      </c>
      <c r="T194">
        <v>0</v>
      </c>
      <c r="U194">
        <v>0</v>
      </c>
      <c r="V194">
        <v>0</v>
      </c>
      <c r="W194">
        <v>0</v>
      </c>
      <c r="X194">
        <v>18</v>
      </c>
      <c r="Y194">
        <v>0</v>
      </c>
      <c r="Z194">
        <v>0</v>
      </c>
      <c r="AA194" s="8">
        <f>SUM(matriceresult_25[[#This Row],[ArrayExpress]:[UniProt]])</f>
        <v>18</v>
      </c>
      <c r="AC194" s="1" t="s">
        <v>275</v>
      </c>
      <c r="AD194">
        <f>matriceresult_25[[#This Row],[ArrayExpress]]/matriceresult_25[[#This Row],[TOTAL]]</f>
        <v>0</v>
      </c>
      <c r="AE194">
        <f>matriceresult_25[[#This Row],[BioProject]]/matriceresult_25[[#This Row],[TOTAL]]</f>
        <v>0</v>
      </c>
      <c r="AF194">
        <f>matriceresult_25[[#This Row],[dbGaP]]/matriceresult_25[[#This Row],[TOTAL]]</f>
        <v>0</v>
      </c>
      <c r="AG194">
        <f>matriceresult_25[[#This Row],[DOI]]/matriceresult_25[[#This Row],[TOTAL]]</f>
        <v>0</v>
      </c>
      <c r="AH194">
        <f>matriceresult_25[[#This Row],[EMDB]]/matriceresult_25[[#This Row],[TOTAL]]</f>
        <v>0</v>
      </c>
      <c r="AI194">
        <f>matriceresult_25[[#This Row],[ENA]]/matriceresult_25[[#This Row],[TOTAL]]</f>
        <v>0</v>
      </c>
      <c r="AJ194">
        <f>matriceresult_25[[#This Row],[Ensembl]]/matriceresult_25[[#This Row],[TOTAL]]</f>
        <v>0</v>
      </c>
      <c r="AK194">
        <f>matriceresult_25[[#This Row],[EUDRACT]]/matriceresult_25[[#This Row],[TOTAL]]</f>
        <v>0</v>
      </c>
      <c r="AL194">
        <f>matriceresult_25[[#This Row],[GCA]]/matriceresult_25[[#This Row],[TOTAL]]</f>
        <v>0</v>
      </c>
      <c r="AM194">
        <f>matriceresult_25[[#This Row],[Gene Ontology (GO)]]/matriceresult_25[[#This Row],[TOTAL]]</f>
        <v>0</v>
      </c>
      <c r="AN194">
        <f>matriceresult_25[[#This Row],[GEO]]/matriceresult_25[[#This Row],[TOTAL]]</f>
        <v>0</v>
      </c>
      <c r="AO194">
        <f>matriceresult_25[[#This Row],[HPA]]/matriceresult_25[[#This Row],[TOTAL]]</f>
        <v>0</v>
      </c>
      <c r="AP194">
        <f>matriceresult_25[[#This Row],[IGSR/1000 Genomes]]/matriceresult_25[[#This Row],[TOTAL]]</f>
        <v>0</v>
      </c>
      <c r="AQ194">
        <f>matriceresult_25[[#This Row],[InterPro]]/matriceresult_25[[#This Row],[TOTAL]]</f>
        <v>0</v>
      </c>
      <c r="AR194">
        <f>matriceresult_25[[#This Row],[OMIM]]/matriceresult_25[[#This Row],[TOTAL]]</f>
        <v>0</v>
      </c>
      <c r="AS194">
        <f>matriceresult_25[[#This Row],[PDBe]]/matriceresult_25[[#This Row],[TOTAL]]</f>
        <v>0</v>
      </c>
      <c r="AT194">
        <f>matriceresult_25[[#This Row],[Pfam]]/matriceresult_25[[#This Row],[TOTAL]]</f>
        <v>0</v>
      </c>
      <c r="AU194">
        <f>matriceresult_25[[#This Row],[PRIDE]]/matriceresult_25[[#This Row],[TOTAL]]</f>
        <v>0</v>
      </c>
      <c r="AV194">
        <f>matriceresult_25[[#This Row],[RefSeq]]/matriceresult_25[[#This Row],[TOTAL]]</f>
        <v>0</v>
      </c>
      <c r="AW194">
        <f>matriceresult_25[[#This Row],[RefSNP]]/matriceresult_25[[#This Row],[TOTAL]]</f>
        <v>1</v>
      </c>
      <c r="AX194">
        <f>matriceresult_25[[#This Row],[RRID]]/matriceresult_25[[#This Row],[TOTAL]]</f>
        <v>0</v>
      </c>
      <c r="AY194">
        <f>matriceresult_25[[#This Row],[UniProt]]/matriceresult_25[[#This Row],[TOTAL]]</f>
        <v>0</v>
      </c>
      <c r="AZ194" s="8">
        <f>SUM(matriceresult_258[[#This Row],[ArrayExpress]:[UniProt]])</f>
        <v>1</v>
      </c>
    </row>
    <row r="195" spans="1:52" x14ac:dyDescent="0.25">
      <c r="A195" s="4" t="s">
        <v>92</v>
      </c>
      <c r="B195" s="6" t="s">
        <v>61</v>
      </c>
      <c r="D195" s="1" t="s">
        <v>2780</v>
      </c>
      <c r="E195">
        <v>0</v>
      </c>
      <c r="F195">
        <v>0</v>
      </c>
      <c r="G195">
        <v>0</v>
      </c>
      <c r="H195">
        <v>0</v>
      </c>
      <c r="I195">
        <v>0</v>
      </c>
      <c r="J195">
        <v>0</v>
      </c>
      <c r="K195">
        <v>0</v>
      </c>
      <c r="L195">
        <v>0</v>
      </c>
      <c r="M195">
        <v>0</v>
      </c>
      <c r="N195">
        <v>0</v>
      </c>
      <c r="O195">
        <v>0</v>
      </c>
      <c r="P195">
        <v>0</v>
      </c>
      <c r="Q195">
        <v>0</v>
      </c>
      <c r="R195">
        <v>0</v>
      </c>
      <c r="S195">
        <v>0</v>
      </c>
      <c r="T195">
        <v>1</v>
      </c>
      <c r="U195">
        <v>0</v>
      </c>
      <c r="V195">
        <v>0</v>
      </c>
      <c r="W195">
        <v>0</v>
      </c>
      <c r="X195">
        <v>0</v>
      </c>
      <c r="Y195">
        <v>0</v>
      </c>
      <c r="Z195">
        <v>0</v>
      </c>
      <c r="AA195" s="8">
        <f>SUM(matriceresult_25[[#This Row],[ArrayExpress]:[UniProt]])</f>
        <v>1</v>
      </c>
      <c r="AC195" s="1" t="s">
        <v>2780</v>
      </c>
      <c r="AD195">
        <f>matriceresult_25[[#This Row],[ArrayExpress]]/matriceresult_25[[#This Row],[TOTAL]]</f>
        <v>0</v>
      </c>
      <c r="AE195">
        <f>matriceresult_25[[#This Row],[BioProject]]/matriceresult_25[[#This Row],[TOTAL]]</f>
        <v>0</v>
      </c>
      <c r="AF195">
        <f>matriceresult_25[[#This Row],[dbGaP]]/matriceresult_25[[#This Row],[TOTAL]]</f>
        <v>0</v>
      </c>
      <c r="AG195">
        <f>matriceresult_25[[#This Row],[DOI]]/matriceresult_25[[#This Row],[TOTAL]]</f>
        <v>0</v>
      </c>
      <c r="AH195">
        <f>matriceresult_25[[#This Row],[EMDB]]/matriceresult_25[[#This Row],[TOTAL]]</f>
        <v>0</v>
      </c>
      <c r="AI195">
        <f>matriceresult_25[[#This Row],[ENA]]/matriceresult_25[[#This Row],[TOTAL]]</f>
        <v>0</v>
      </c>
      <c r="AJ195">
        <f>matriceresult_25[[#This Row],[Ensembl]]/matriceresult_25[[#This Row],[TOTAL]]</f>
        <v>0</v>
      </c>
      <c r="AK195">
        <f>matriceresult_25[[#This Row],[EUDRACT]]/matriceresult_25[[#This Row],[TOTAL]]</f>
        <v>0</v>
      </c>
      <c r="AL195">
        <f>matriceresult_25[[#This Row],[GCA]]/matriceresult_25[[#This Row],[TOTAL]]</f>
        <v>0</v>
      </c>
      <c r="AM195">
        <f>matriceresult_25[[#This Row],[Gene Ontology (GO)]]/matriceresult_25[[#This Row],[TOTAL]]</f>
        <v>0</v>
      </c>
      <c r="AN195">
        <f>matriceresult_25[[#This Row],[GEO]]/matriceresult_25[[#This Row],[TOTAL]]</f>
        <v>0</v>
      </c>
      <c r="AO195">
        <f>matriceresult_25[[#This Row],[HPA]]/matriceresult_25[[#This Row],[TOTAL]]</f>
        <v>0</v>
      </c>
      <c r="AP195">
        <f>matriceresult_25[[#This Row],[IGSR/1000 Genomes]]/matriceresult_25[[#This Row],[TOTAL]]</f>
        <v>0</v>
      </c>
      <c r="AQ195">
        <f>matriceresult_25[[#This Row],[InterPro]]/matriceresult_25[[#This Row],[TOTAL]]</f>
        <v>0</v>
      </c>
      <c r="AR195">
        <f>matriceresult_25[[#This Row],[OMIM]]/matriceresult_25[[#This Row],[TOTAL]]</f>
        <v>0</v>
      </c>
      <c r="AS195">
        <f>matriceresult_25[[#This Row],[PDBe]]/matriceresult_25[[#This Row],[TOTAL]]</f>
        <v>1</v>
      </c>
      <c r="AT195">
        <f>matriceresult_25[[#This Row],[Pfam]]/matriceresult_25[[#This Row],[TOTAL]]</f>
        <v>0</v>
      </c>
      <c r="AU195">
        <f>matriceresult_25[[#This Row],[PRIDE]]/matriceresult_25[[#This Row],[TOTAL]]</f>
        <v>0</v>
      </c>
      <c r="AV195">
        <f>matriceresult_25[[#This Row],[RefSeq]]/matriceresult_25[[#This Row],[TOTAL]]</f>
        <v>0</v>
      </c>
      <c r="AW195">
        <f>matriceresult_25[[#This Row],[RefSNP]]/matriceresult_25[[#This Row],[TOTAL]]</f>
        <v>0</v>
      </c>
      <c r="AX195">
        <f>matriceresult_25[[#This Row],[RRID]]/matriceresult_25[[#This Row],[TOTAL]]</f>
        <v>0</v>
      </c>
      <c r="AY195">
        <f>matriceresult_25[[#This Row],[UniProt]]/matriceresult_25[[#This Row],[TOTAL]]</f>
        <v>0</v>
      </c>
      <c r="AZ195" s="8">
        <f>SUM(matriceresult_258[[#This Row],[ArrayExpress]:[UniProt]])</f>
        <v>1</v>
      </c>
    </row>
    <row r="196" spans="1:52" x14ac:dyDescent="0.25">
      <c r="A196" s="3" t="s">
        <v>92</v>
      </c>
      <c r="B196" s="13" t="s">
        <v>61</v>
      </c>
      <c r="D196" s="1" t="s">
        <v>2785</v>
      </c>
      <c r="E196">
        <v>0</v>
      </c>
      <c r="F196">
        <v>0</v>
      </c>
      <c r="G196">
        <v>0</v>
      </c>
      <c r="H196">
        <v>0</v>
      </c>
      <c r="I196">
        <v>0</v>
      </c>
      <c r="J196">
        <v>2</v>
      </c>
      <c r="K196">
        <v>0</v>
      </c>
      <c r="L196">
        <v>0</v>
      </c>
      <c r="M196">
        <v>0</v>
      </c>
      <c r="N196">
        <v>0</v>
      </c>
      <c r="O196">
        <v>0</v>
      </c>
      <c r="P196">
        <v>0</v>
      </c>
      <c r="Q196">
        <v>0</v>
      </c>
      <c r="R196">
        <v>0</v>
      </c>
      <c r="S196">
        <v>0</v>
      </c>
      <c r="T196">
        <v>0</v>
      </c>
      <c r="U196">
        <v>1</v>
      </c>
      <c r="V196">
        <v>0</v>
      </c>
      <c r="W196">
        <v>0</v>
      </c>
      <c r="X196">
        <v>0</v>
      </c>
      <c r="Y196">
        <v>0</v>
      </c>
      <c r="Z196">
        <v>0</v>
      </c>
      <c r="AA196" s="8">
        <f>SUM(matriceresult_25[[#This Row],[ArrayExpress]:[UniProt]])</f>
        <v>3</v>
      </c>
      <c r="AC196" s="1" t="s">
        <v>2785</v>
      </c>
      <c r="AD196">
        <f>matriceresult_25[[#This Row],[ArrayExpress]]/matriceresult_25[[#This Row],[TOTAL]]</f>
        <v>0</v>
      </c>
      <c r="AE196">
        <f>matriceresult_25[[#This Row],[BioProject]]/matriceresult_25[[#This Row],[TOTAL]]</f>
        <v>0</v>
      </c>
      <c r="AF196">
        <f>matriceresult_25[[#This Row],[dbGaP]]/matriceresult_25[[#This Row],[TOTAL]]</f>
        <v>0</v>
      </c>
      <c r="AG196">
        <f>matriceresult_25[[#This Row],[DOI]]/matriceresult_25[[#This Row],[TOTAL]]</f>
        <v>0</v>
      </c>
      <c r="AH196">
        <f>matriceresult_25[[#This Row],[EMDB]]/matriceresult_25[[#This Row],[TOTAL]]</f>
        <v>0</v>
      </c>
      <c r="AI196">
        <f>matriceresult_25[[#This Row],[ENA]]/matriceresult_25[[#This Row],[TOTAL]]</f>
        <v>0.66666666666666663</v>
      </c>
      <c r="AJ196">
        <f>matriceresult_25[[#This Row],[Ensembl]]/matriceresult_25[[#This Row],[TOTAL]]</f>
        <v>0</v>
      </c>
      <c r="AK196">
        <f>matriceresult_25[[#This Row],[EUDRACT]]/matriceresult_25[[#This Row],[TOTAL]]</f>
        <v>0</v>
      </c>
      <c r="AL196">
        <f>matriceresult_25[[#This Row],[GCA]]/matriceresult_25[[#This Row],[TOTAL]]</f>
        <v>0</v>
      </c>
      <c r="AM196">
        <f>matriceresult_25[[#This Row],[Gene Ontology (GO)]]/matriceresult_25[[#This Row],[TOTAL]]</f>
        <v>0</v>
      </c>
      <c r="AN196">
        <f>matriceresult_25[[#This Row],[GEO]]/matriceresult_25[[#This Row],[TOTAL]]</f>
        <v>0</v>
      </c>
      <c r="AO196">
        <f>matriceresult_25[[#This Row],[HPA]]/matriceresult_25[[#This Row],[TOTAL]]</f>
        <v>0</v>
      </c>
      <c r="AP196">
        <f>matriceresult_25[[#This Row],[IGSR/1000 Genomes]]/matriceresult_25[[#This Row],[TOTAL]]</f>
        <v>0</v>
      </c>
      <c r="AQ196">
        <f>matriceresult_25[[#This Row],[InterPro]]/matriceresult_25[[#This Row],[TOTAL]]</f>
        <v>0</v>
      </c>
      <c r="AR196">
        <f>matriceresult_25[[#This Row],[OMIM]]/matriceresult_25[[#This Row],[TOTAL]]</f>
        <v>0</v>
      </c>
      <c r="AS196">
        <f>matriceresult_25[[#This Row],[PDBe]]/matriceresult_25[[#This Row],[TOTAL]]</f>
        <v>0</v>
      </c>
      <c r="AT196">
        <f>matriceresult_25[[#This Row],[Pfam]]/matriceresult_25[[#This Row],[TOTAL]]</f>
        <v>0.33333333333333331</v>
      </c>
      <c r="AU196">
        <f>matriceresult_25[[#This Row],[PRIDE]]/matriceresult_25[[#This Row],[TOTAL]]</f>
        <v>0</v>
      </c>
      <c r="AV196">
        <f>matriceresult_25[[#This Row],[RefSeq]]/matriceresult_25[[#This Row],[TOTAL]]</f>
        <v>0</v>
      </c>
      <c r="AW196">
        <f>matriceresult_25[[#This Row],[RefSNP]]/matriceresult_25[[#This Row],[TOTAL]]</f>
        <v>0</v>
      </c>
      <c r="AX196">
        <f>matriceresult_25[[#This Row],[RRID]]/matriceresult_25[[#This Row],[TOTAL]]</f>
        <v>0</v>
      </c>
      <c r="AY196">
        <f>matriceresult_25[[#This Row],[UniProt]]/matriceresult_25[[#This Row],[TOTAL]]</f>
        <v>0</v>
      </c>
      <c r="AZ196" s="8">
        <f>SUM(matriceresult_258[[#This Row],[ArrayExpress]:[UniProt]])</f>
        <v>1</v>
      </c>
    </row>
    <row r="197" spans="1:52" x14ac:dyDescent="0.25">
      <c r="A197" s="4" t="s">
        <v>92</v>
      </c>
      <c r="B197" s="6" t="s">
        <v>61</v>
      </c>
      <c r="D197" s="1" t="s">
        <v>1842</v>
      </c>
      <c r="E197">
        <v>0</v>
      </c>
      <c r="F197">
        <v>0</v>
      </c>
      <c r="G197">
        <v>0</v>
      </c>
      <c r="H197">
        <v>0</v>
      </c>
      <c r="I197">
        <v>0</v>
      </c>
      <c r="J197">
        <v>0</v>
      </c>
      <c r="K197">
        <v>0</v>
      </c>
      <c r="L197">
        <v>0</v>
      </c>
      <c r="M197">
        <v>0</v>
      </c>
      <c r="N197">
        <v>0</v>
      </c>
      <c r="O197">
        <v>0</v>
      </c>
      <c r="P197">
        <v>0</v>
      </c>
      <c r="Q197">
        <v>0</v>
      </c>
      <c r="R197">
        <v>0</v>
      </c>
      <c r="S197">
        <v>0</v>
      </c>
      <c r="T197">
        <v>0</v>
      </c>
      <c r="U197">
        <v>0</v>
      </c>
      <c r="V197">
        <v>0</v>
      </c>
      <c r="W197">
        <v>0</v>
      </c>
      <c r="X197">
        <v>21</v>
      </c>
      <c r="Y197">
        <v>0</v>
      </c>
      <c r="Z197">
        <v>0</v>
      </c>
      <c r="AA197" s="8">
        <f>SUM(matriceresult_25[[#This Row],[ArrayExpress]:[UniProt]])</f>
        <v>21</v>
      </c>
      <c r="AC197" s="1" t="s">
        <v>1842</v>
      </c>
      <c r="AD197">
        <f>matriceresult_25[[#This Row],[ArrayExpress]]/matriceresult_25[[#This Row],[TOTAL]]</f>
        <v>0</v>
      </c>
      <c r="AE197">
        <f>matriceresult_25[[#This Row],[BioProject]]/matriceresult_25[[#This Row],[TOTAL]]</f>
        <v>0</v>
      </c>
      <c r="AF197">
        <f>matriceresult_25[[#This Row],[dbGaP]]/matriceresult_25[[#This Row],[TOTAL]]</f>
        <v>0</v>
      </c>
      <c r="AG197">
        <f>matriceresult_25[[#This Row],[DOI]]/matriceresult_25[[#This Row],[TOTAL]]</f>
        <v>0</v>
      </c>
      <c r="AH197">
        <f>matriceresult_25[[#This Row],[EMDB]]/matriceresult_25[[#This Row],[TOTAL]]</f>
        <v>0</v>
      </c>
      <c r="AI197">
        <f>matriceresult_25[[#This Row],[ENA]]/matriceresult_25[[#This Row],[TOTAL]]</f>
        <v>0</v>
      </c>
      <c r="AJ197">
        <f>matriceresult_25[[#This Row],[Ensembl]]/matriceresult_25[[#This Row],[TOTAL]]</f>
        <v>0</v>
      </c>
      <c r="AK197">
        <f>matriceresult_25[[#This Row],[EUDRACT]]/matriceresult_25[[#This Row],[TOTAL]]</f>
        <v>0</v>
      </c>
      <c r="AL197">
        <f>matriceresult_25[[#This Row],[GCA]]/matriceresult_25[[#This Row],[TOTAL]]</f>
        <v>0</v>
      </c>
      <c r="AM197">
        <f>matriceresult_25[[#This Row],[Gene Ontology (GO)]]/matriceresult_25[[#This Row],[TOTAL]]</f>
        <v>0</v>
      </c>
      <c r="AN197">
        <f>matriceresult_25[[#This Row],[GEO]]/matriceresult_25[[#This Row],[TOTAL]]</f>
        <v>0</v>
      </c>
      <c r="AO197">
        <f>matriceresult_25[[#This Row],[HPA]]/matriceresult_25[[#This Row],[TOTAL]]</f>
        <v>0</v>
      </c>
      <c r="AP197">
        <f>matriceresult_25[[#This Row],[IGSR/1000 Genomes]]/matriceresult_25[[#This Row],[TOTAL]]</f>
        <v>0</v>
      </c>
      <c r="AQ197">
        <f>matriceresult_25[[#This Row],[InterPro]]/matriceresult_25[[#This Row],[TOTAL]]</f>
        <v>0</v>
      </c>
      <c r="AR197">
        <f>matriceresult_25[[#This Row],[OMIM]]/matriceresult_25[[#This Row],[TOTAL]]</f>
        <v>0</v>
      </c>
      <c r="AS197">
        <f>matriceresult_25[[#This Row],[PDBe]]/matriceresult_25[[#This Row],[TOTAL]]</f>
        <v>0</v>
      </c>
      <c r="AT197">
        <f>matriceresult_25[[#This Row],[Pfam]]/matriceresult_25[[#This Row],[TOTAL]]</f>
        <v>0</v>
      </c>
      <c r="AU197">
        <f>matriceresult_25[[#This Row],[PRIDE]]/matriceresult_25[[#This Row],[TOTAL]]</f>
        <v>0</v>
      </c>
      <c r="AV197">
        <f>matriceresult_25[[#This Row],[RefSeq]]/matriceresult_25[[#This Row],[TOTAL]]</f>
        <v>0</v>
      </c>
      <c r="AW197">
        <f>matriceresult_25[[#This Row],[RefSNP]]/matriceresult_25[[#This Row],[TOTAL]]</f>
        <v>1</v>
      </c>
      <c r="AX197">
        <f>matriceresult_25[[#This Row],[RRID]]/matriceresult_25[[#This Row],[TOTAL]]</f>
        <v>0</v>
      </c>
      <c r="AY197">
        <f>matriceresult_25[[#This Row],[UniProt]]/matriceresult_25[[#This Row],[TOTAL]]</f>
        <v>0</v>
      </c>
      <c r="AZ197" s="8">
        <f>SUM(matriceresult_258[[#This Row],[ArrayExpress]:[UniProt]])</f>
        <v>1</v>
      </c>
    </row>
    <row r="198" spans="1:52" x14ac:dyDescent="0.25">
      <c r="A198" s="3" t="s">
        <v>92</v>
      </c>
      <c r="B198" s="13" t="s">
        <v>61</v>
      </c>
      <c r="D198" s="1" t="s">
        <v>1879</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3</v>
      </c>
      <c r="AA198" s="8">
        <f>SUM(matriceresult_25[[#This Row],[ArrayExpress]:[UniProt]])</f>
        <v>3</v>
      </c>
      <c r="AC198" s="1" t="s">
        <v>1879</v>
      </c>
      <c r="AD198">
        <f>matriceresult_25[[#This Row],[ArrayExpress]]/matriceresult_25[[#This Row],[TOTAL]]</f>
        <v>0</v>
      </c>
      <c r="AE198">
        <f>matriceresult_25[[#This Row],[BioProject]]/matriceresult_25[[#This Row],[TOTAL]]</f>
        <v>0</v>
      </c>
      <c r="AF198">
        <f>matriceresult_25[[#This Row],[dbGaP]]/matriceresult_25[[#This Row],[TOTAL]]</f>
        <v>0</v>
      </c>
      <c r="AG198">
        <f>matriceresult_25[[#This Row],[DOI]]/matriceresult_25[[#This Row],[TOTAL]]</f>
        <v>0</v>
      </c>
      <c r="AH198">
        <f>matriceresult_25[[#This Row],[EMDB]]/matriceresult_25[[#This Row],[TOTAL]]</f>
        <v>0</v>
      </c>
      <c r="AI198">
        <f>matriceresult_25[[#This Row],[ENA]]/matriceresult_25[[#This Row],[TOTAL]]</f>
        <v>0</v>
      </c>
      <c r="AJ198">
        <f>matriceresult_25[[#This Row],[Ensembl]]/matriceresult_25[[#This Row],[TOTAL]]</f>
        <v>0</v>
      </c>
      <c r="AK198">
        <f>matriceresult_25[[#This Row],[EUDRACT]]/matriceresult_25[[#This Row],[TOTAL]]</f>
        <v>0</v>
      </c>
      <c r="AL198">
        <f>matriceresult_25[[#This Row],[GCA]]/matriceresult_25[[#This Row],[TOTAL]]</f>
        <v>0</v>
      </c>
      <c r="AM198">
        <f>matriceresult_25[[#This Row],[Gene Ontology (GO)]]/matriceresult_25[[#This Row],[TOTAL]]</f>
        <v>0</v>
      </c>
      <c r="AN198">
        <f>matriceresult_25[[#This Row],[GEO]]/matriceresult_25[[#This Row],[TOTAL]]</f>
        <v>0</v>
      </c>
      <c r="AO198">
        <f>matriceresult_25[[#This Row],[HPA]]/matriceresult_25[[#This Row],[TOTAL]]</f>
        <v>0</v>
      </c>
      <c r="AP198">
        <f>matriceresult_25[[#This Row],[IGSR/1000 Genomes]]/matriceresult_25[[#This Row],[TOTAL]]</f>
        <v>0</v>
      </c>
      <c r="AQ198">
        <f>matriceresult_25[[#This Row],[InterPro]]/matriceresult_25[[#This Row],[TOTAL]]</f>
        <v>0</v>
      </c>
      <c r="AR198">
        <f>matriceresult_25[[#This Row],[OMIM]]/matriceresult_25[[#This Row],[TOTAL]]</f>
        <v>0</v>
      </c>
      <c r="AS198">
        <f>matriceresult_25[[#This Row],[PDBe]]/matriceresult_25[[#This Row],[TOTAL]]</f>
        <v>0</v>
      </c>
      <c r="AT198">
        <f>matriceresult_25[[#This Row],[Pfam]]/matriceresult_25[[#This Row],[TOTAL]]</f>
        <v>0</v>
      </c>
      <c r="AU198">
        <f>matriceresult_25[[#This Row],[PRIDE]]/matriceresult_25[[#This Row],[TOTAL]]</f>
        <v>0</v>
      </c>
      <c r="AV198">
        <f>matriceresult_25[[#This Row],[RefSeq]]/matriceresult_25[[#This Row],[TOTAL]]</f>
        <v>0</v>
      </c>
      <c r="AW198">
        <f>matriceresult_25[[#This Row],[RefSNP]]/matriceresult_25[[#This Row],[TOTAL]]</f>
        <v>0</v>
      </c>
      <c r="AX198">
        <f>matriceresult_25[[#This Row],[RRID]]/matriceresult_25[[#This Row],[TOTAL]]</f>
        <v>0</v>
      </c>
      <c r="AY198">
        <f>matriceresult_25[[#This Row],[UniProt]]/matriceresult_25[[#This Row],[TOTAL]]</f>
        <v>1</v>
      </c>
      <c r="AZ198" s="8">
        <f>SUM(matriceresult_258[[#This Row],[ArrayExpress]:[UniProt]])</f>
        <v>1</v>
      </c>
    </row>
    <row r="199" spans="1:52" x14ac:dyDescent="0.25">
      <c r="A199" s="4" t="s">
        <v>92</v>
      </c>
      <c r="B199" s="6" t="s">
        <v>61</v>
      </c>
      <c r="D199" s="1" t="s">
        <v>2795</v>
      </c>
      <c r="E199">
        <v>0</v>
      </c>
      <c r="F199">
        <v>0</v>
      </c>
      <c r="G199">
        <v>0</v>
      </c>
      <c r="H199">
        <v>0</v>
      </c>
      <c r="I199">
        <v>0</v>
      </c>
      <c r="J199">
        <v>2</v>
      </c>
      <c r="K199">
        <v>0</v>
      </c>
      <c r="L199">
        <v>0</v>
      </c>
      <c r="M199">
        <v>0</v>
      </c>
      <c r="N199">
        <v>0</v>
      </c>
      <c r="O199">
        <v>0</v>
      </c>
      <c r="P199">
        <v>0</v>
      </c>
      <c r="Q199">
        <v>0</v>
      </c>
      <c r="R199">
        <v>0</v>
      </c>
      <c r="S199">
        <v>0</v>
      </c>
      <c r="T199">
        <v>0</v>
      </c>
      <c r="U199">
        <v>0</v>
      </c>
      <c r="V199">
        <v>0</v>
      </c>
      <c r="W199">
        <v>0</v>
      </c>
      <c r="X199">
        <v>0</v>
      </c>
      <c r="Y199">
        <v>0</v>
      </c>
      <c r="Z199">
        <v>0</v>
      </c>
      <c r="AA199" s="8">
        <f>SUM(matriceresult_25[[#This Row],[ArrayExpress]:[UniProt]])</f>
        <v>2</v>
      </c>
      <c r="AC199" s="1" t="s">
        <v>2795</v>
      </c>
      <c r="AD199">
        <f>matriceresult_25[[#This Row],[ArrayExpress]]/matriceresult_25[[#This Row],[TOTAL]]</f>
        <v>0</v>
      </c>
      <c r="AE199">
        <f>matriceresult_25[[#This Row],[BioProject]]/matriceresult_25[[#This Row],[TOTAL]]</f>
        <v>0</v>
      </c>
      <c r="AF199">
        <f>matriceresult_25[[#This Row],[dbGaP]]/matriceresult_25[[#This Row],[TOTAL]]</f>
        <v>0</v>
      </c>
      <c r="AG199">
        <f>matriceresult_25[[#This Row],[DOI]]/matriceresult_25[[#This Row],[TOTAL]]</f>
        <v>0</v>
      </c>
      <c r="AH199">
        <f>matriceresult_25[[#This Row],[EMDB]]/matriceresult_25[[#This Row],[TOTAL]]</f>
        <v>0</v>
      </c>
      <c r="AI199">
        <f>matriceresult_25[[#This Row],[ENA]]/matriceresult_25[[#This Row],[TOTAL]]</f>
        <v>1</v>
      </c>
      <c r="AJ199">
        <f>matriceresult_25[[#This Row],[Ensembl]]/matriceresult_25[[#This Row],[TOTAL]]</f>
        <v>0</v>
      </c>
      <c r="AK199">
        <f>matriceresult_25[[#This Row],[EUDRACT]]/matriceresult_25[[#This Row],[TOTAL]]</f>
        <v>0</v>
      </c>
      <c r="AL199">
        <f>matriceresult_25[[#This Row],[GCA]]/matriceresult_25[[#This Row],[TOTAL]]</f>
        <v>0</v>
      </c>
      <c r="AM199">
        <f>matriceresult_25[[#This Row],[Gene Ontology (GO)]]/matriceresult_25[[#This Row],[TOTAL]]</f>
        <v>0</v>
      </c>
      <c r="AN199">
        <f>matriceresult_25[[#This Row],[GEO]]/matriceresult_25[[#This Row],[TOTAL]]</f>
        <v>0</v>
      </c>
      <c r="AO199">
        <f>matriceresult_25[[#This Row],[HPA]]/matriceresult_25[[#This Row],[TOTAL]]</f>
        <v>0</v>
      </c>
      <c r="AP199">
        <f>matriceresult_25[[#This Row],[IGSR/1000 Genomes]]/matriceresult_25[[#This Row],[TOTAL]]</f>
        <v>0</v>
      </c>
      <c r="AQ199">
        <f>matriceresult_25[[#This Row],[InterPro]]/matriceresult_25[[#This Row],[TOTAL]]</f>
        <v>0</v>
      </c>
      <c r="AR199">
        <f>matriceresult_25[[#This Row],[OMIM]]/matriceresult_25[[#This Row],[TOTAL]]</f>
        <v>0</v>
      </c>
      <c r="AS199">
        <f>matriceresult_25[[#This Row],[PDBe]]/matriceresult_25[[#This Row],[TOTAL]]</f>
        <v>0</v>
      </c>
      <c r="AT199">
        <f>matriceresult_25[[#This Row],[Pfam]]/matriceresult_25[[#This Row],[TOTAL]]</f>
        <v>0</v>
      </c>
      <c r="AU199">
        <f>matriceresult_25[[#This Row],[PRIDE]]/matriceresult_25[[#This Row],[TOTAL]]</f>
        <v>0</v>
      </c>
      <c r="AV199">
        <f>matriceresult_25[[#This Row],[RefSeq]]/matriceresult_25[[#This Row],[TOTAL]]</f>
        <v>0</v>
      </c>
      <c r="AW199">
        <f>matriceresult_25[[#This Row],[RefSNP]]/matriceresult_25[[#This Row],[TOTAL]]</f>
        <v>0</v>
      </c>
      <c r="AX199">
        <f>matriceresult_25[[#This Row],[RRID]]/matriceresult_25[[#This Row],[TOTAL]]</f>
        <v>0</v>
      </c>
      <c r="AY199">
        <f>matriceresult_25[[#This Row],[UniProt]]/matriceresult_25[[#This Row],[TOTAL]]</f>
        <v>0</v>
      </c>
      <c r="AZ199" s="8">
        <f>SUM(matriceresult_258[[#This Row],[ArrayExpress]:[UniProt]])</f>
        <v>1</v>
      </c>
    </row>
    <row r="200" spans="1:52" x14ac:dyDescent="0.25">
      <c r="A200" s="3" t="s">
        <v>92</v>
      </c>
      <c r="B200" s="13" t="s">
        <v>61</v>
      </c>
      <c r="D200" s="1" t="s">
        <v>1888</v>
      </c>
      <c r="E200">
        <v>0</v>
      </c>
      <c r="F200">
        <v>0</v>
      </c>
      <c r="G200">
        <v>0</v>
      </c>
      <c r="H200">
        <v>0</v>
      </c>
      <c r="I200">
        <v>0</v>
      </c>
      <c r="J200">
        <v>9</v>
      </c>
      <c r="K200">
        <v>0</v>
      </c>
      <c r="L200">
        <v>0</v>
      </c>
      <c r="M200">
        <v>0</v>
      </c>
      <c r="N200">
        <v>0</v>
      </c>
      <c r="O200">
        <v>0</v>
      </c>
      <c r="P200">
        <v>0</v>
      </c>
      <c r="Q200">
        <v>0</v>
      </c>
      <c r="R200">
        <v>0</v>
      </c>
      <c r="S200">
        <v>0</v>
      </c>
      <c r="T200">
        <v>0</v>
      </c>
      <c r="U200">
        <v>0</v>
      </c>
      <c r="V200">
        <v>0</v>
      </c>
      <c r="W200">
        <v>0</v>
      </c>
      <c r="X200">
        <v>0</v>
      </c>
      <c r="Y200">
        <v>0</v>
      </c>
      <c r="Z200">
        <v>0</v>
      </c>
      <c r="AA200" s="8">
        <f>SUM(matriceresult_25[[#This Row],[ArrayExpress]:[UniProt]])</f>
        <v>9</v>
      </c>
      <c r="AC200" s="1" t="s">
        <v>1888</v>
      </c>
      <c r="AD200">
        <f>matriceresult_25[[#This Row],[ArrayExpress]]/matriceresult_25[[#This Row],[TOTAL]]</f>
        <v>0</v>
      </c>
      <c r="AE200">
        <f>matriceresult_25[[#This Row],[BioProject]]/matriceresult_25[[#This Row],[TOTAL]]</f>
        <v>0</v>
      </c>
      <c r="AF200">
        <f>matriceresult_25[[#This Row],[dbGaP]]/matriceresult_25[[#This Row],[TOTAL]]</f>
        <v>0</v>
      </c>
      <c r="AG200">
        <f>matriceresult_25[[#This Row],[DOI]]/matriceresult_25[[#This Row],[TOTAL]]</f>
        <v>0</v>
      </c>
      <c r="AH200">
        <f>matriceresult_25[[#This Row],[EMDB]]/matriceresult_25[[#This Row],[TOTAL]]</f>
        <v>0</v>
      </c>
      <c r="AI200">
        <f>matriceresult_25[[#This Row],[ENA]]/matriceresult_25[[#This Row],[TOTAL]]</f>
        <v>1</v>
      </c>
      <c r="AJ200">
        <f>matriceresult_25[[#This Row],[Ensembl]]/matriceresult_25[[#This Row],[TOTAL]]</f>
        <v>0</v>
      </c>
      <c r="AK200">
        <f>matriceresult_25[[#This Row],[EUDRACT]]/matriceresult_25[[#This Row],[TOTAL]]</f>
        <v>0</v>
      </c>
      <c r="AL200">
        <f>matriceresult_25[[#This Row],[GCA]]/matriceresult_25[[#This Row],[TOTAL]]</f>
        <v>0</v>
      </c>
      <c r="AM200">
        <f>matriceresult_25[[#This Row],[Gene Ontology (GO)]]/matriceresult_25[[#This Row],[TOTAL]]</f>
        <v>0</v>
      </c>
      <c r="AN200">
        <f>matriceresult_25[[#This Row],[GEO]]/matriceresult_25[[#This Row],[TOTAL]]</f>
        <v>0</v>
      </c>
      <c r="AO200">
        <f>matriceresult_25[[#This Row],[HPA]]/matriceresult_25[[#This Row],[TOTAL]]</f>
        <v>0</v>
      </c>
      <c r="AP200">
        <f>matriceresult_25[[#This Row],[IGSR/1000 Genomes]]/matriceresult_25[[#This Row],[TOTAL]]</f>
        <v>0</v>
      </c>
      <c r="AQ200">
        <f>matriceresult_25[[#This Row],[InterPro]]/matriceresult_25[[#This Row],[TOTAL]]</f>
        <v>0</v>
      </c>
      <c r="AR200">
        <f>matriceresult_25[[#This Row],[OMIM]]/matriceresult_25[[#This Row],[TOTAL]]</f>
        <v>0</v>
      </c>
      <c r="AS200">
        <f>matriceresult_25[[#This Row],[PDBe]]/matriceresult_25[[#This Row],[TOTAL]]</f>
        <v>0</v>
      </c>
      <c r="AT200">
        <f>matriceresult_25[[#This Row],[Pfam]]/matriceresult_25[[#This Row],[TOTAL]]</f>
        <v>0</v>
      </c>
      <c r="AU200">
        <f>matriceresult_25[[#This Row],[PRIDE]]/matriceresult_25[[#This Row],[TOTAL]]</f>
        <v>0</v>
      </c>
      <c r="AV200">
        <f>matriceresult_25[[#This Row],[RefSeq]]/matriceresult_25[[#This Row],[TOTAL]]</f>
        <v>0</v>
      </c>
      <c r="AW200">
        <f>matriceresult_25[[#This Row],[RefSNP]]/matriceresult_25[[#This Row],[TOTAL]]</f>
        <v>0</v>
      </c>
      <c r="AX200">
        <f>matriceresult_25[[#This Row],[RRID]]/matriceresult_25[[#This Row],[TOTAL]]</f>
        <v>0</v>
      </c>
      <c r="AY200">
        <f>matriceresult_25[[#This Row],[UniProt]]/matriceresult_25[[#This Row],[TOTAL]]</f>
        <v>0</v>
      </c>
      <c r="AZ200" s="8">
        <f>SUM(matriceresult_258[[#This Row],[ArrayExpress]:[UniProt]])</f>
        <v>1</v>
      </c>
    </row>
    <row r="201" spans="1:52" x14ac:dyDescent="0.25">
      <c r="A201" s="4" t="s">
        <v>99</v>
      </c>
      <c r="B201" s="6" t="s">
        <v>61</v>
      </c>
      <c r="D201" s="1" t="s">
        <v>308</v>
      </c>
      <c r="E201">
        <v>0</v>
      </c>
      <c r="F201">
        <v>1</v>
      </c>
      <c r="G201">
        <v>0</v>
      </c>
      <c r="H201">
        <v>0</v>
      </c>
      <c r="I201">
        <v>0</v>
      </c>
      <c r="J201">
        <v>6</v>
      </c>
      <c r="K201">
        <v>0</v>
      </c>
      <c r="L201">
        <v>0</v>
      </c>
      <c r="M201">
        <v>1</v>
      </c>
      <c r="N201">
        <v>0</v>
      </c>
      <c r="O201">
        <v>0</v>
      </c>
      <c r="P201">
        <v>0</v>
      </c>
      <c r="Q201">
        <v>0</v>
      </c>
      <c r="R201">
        <v>0</v>
      </c>
      <c r="S201">
        <v>0</v>
      </c>
      <c r="T201">
        <v>0</v>
      </c>
      <c r="U201">
        <v>0</v>
      </c>
      <c r="V201">
        <v>0</v>
      </c>
      <c r="W201">
        <v>0</v>
      </c>
      <c r="X201">
        <v>0</v>
      </c>
      <c r="Y201">
        <v>0</v>
      </c>
      <c r="Z201">
        <v>0</v>
      </c>
      <c r="AA201" s="8">
        <f>SUM(matriceresult_25[[#This Row],[ArrayExpress]:[UniProt]])</f>
        <v>8</v>
      </c>
      <c r="AC201" s="1" t="s">
        <v>308</v>
      </c>
      <c r="AD201">
        <f>matriceresult_25[[#This Row],[ArrayExpress]]/matriceresult_25[[#This Row],[TOTAL]]</f>
        <v>0</v>
      </c>
      <c r="AE201">
        <f>matriceresult_25[[#This Row],[BioProject]]/matriceresult_25[[#This Row],[TOTAL]]</f>
        <v>0.125</v>
      </c>
      <c r="AF201">
        <f>matriceresult_25[[#This Row],[dbGaP]]/matriceresult_25[[#This Row],[TOTAL]]</f>
        <v>0</v>
      </c>
      <c r="AG201">
        <f>matriceresult_25[[#This Row],[DOI]]/matriceresult_25[[#This Row],[TOTAL]]</f>
        <v>0</v>
      </c>
      <c r="AH201">
        <f>matriceresult_25[[#This Row],[EMDB]]/matriceresult_25[[#This Row],[TOTAL]]</f>
        <v>0</v>
      </c>
      <c r="AI201">
        <f>matriceresult_25[[#This Row],[ENA]]/matriceresult_25[[#This Row],[TOTAL]]</f>
        <v>0.75</v>
      </c>
      <c r="AJ201">
        <f>matriceresult_25[[#This Row],[Ensembl]]/matriceresult_25[[#This Row],[TOTAL]]</f>
        <v>0</v>
      </c>
      <c r="AK201">
        <f>matriceresult_25[[#This Row],[EUDRACT]]/matriceresult_25[[#This Row],[TOTAL]]</f>
        <v>0</v>
      </c>
      <c r="AL201">
        <f>matriceresult_25[[#This Row],[GCA]]/matriceresult_25[[#This Row],[TOTAL]]</f>
        <v>0.125</v>
      </c>
      <c r="AM201">
        <f>matriceresult_25[[#This Row],[Gene Ontology (GO)]]/matriceresult_25[[#This Row],[TOTAL]]</f>
        <v>0</v>
      </c>
      <c r="AN201">
        <f>matriceresult_25[[#This Row],[GEO]]/matriceresult_25[[#This Row],[TOTAL]]</f>
        <v>0</v>
      </c>
      <c r="AO201">
        <f>matriceresult_25[[#This Row],[HPA]]/matriceresult_25[[#This Row],[TOTAL]]</f>
        <v>0</v>
      </c>
      <c r="AP201">
        <f>matriceresult_25[[#This Row],[IGSR/1000 Genomes]]/matriceresult_25[[#This Row],[TOTAL]]</f>
        <v>0</v>
      </c>
      <c r="AQ201">
        <f>matriceresult_25[[#This Row],[InterPro]]/matriceresult_25[[#This Row],[TOTAL]]</f>
        <v>0</v>
      </c>
      <c r="AR201">
        <f>matriceresult_25[[#This Row],[OMIM]]/matriceresult_25[[#This Row],[TOTAL]]</f>
        <v>0</v>
      </c>
      <c r="AS201">
        <f>matriceresult_25[[#This Row],[PDBe]]/matriceresult_25[[#This Row],[TOTAL]]</f>
        <v>0</v>
      </c>
      <c r="AT201">
        <f>matriceresult_25[[#This Row],[Pfam]]/matriceresult_25[[#This Row],[TOTAL]]</f>
        <v>0</v>
      </c>
      <c r="AU201">
        <f>matriceresult_25[[#This Row],[PRIDE]]/matriceresult_25[[#This Row],[TOTAL]]</f>
        <v>0</v>
      </c>
      <c r="AV201">
        <f>matriceresult_25[[#This Row],[RefSeq]]/matriceresult_25[[#This Row],[TOTAL]]</f>
        <v>0</v>
      </c>
      <c r="AW201">
        <f>matriceresult_25[[#This Row],[RefSNP]]/matriceresult_25[[#This Row],[TOTAL]]</f>
        <v>0</v>
      </c>
      <c r="AX201">
        <f>matriceresult_25[[#This Row],[RRID]]/matriceresult_25[[#This Row],[TOTAL]]</f>
        <v>0</v>
      </c>
      <c r="AY201">
        <f>matriceresult_25[[#This Row],[UniProt]]/matriceresult_25[[#This Row],[TOTAL]]</f>
        <v>0</v>
      </c>
      <c r="AZ201" s="8">
        <f>SUM(matriceresult_258[[#This Row],[ArrayExpress]:[UniProt]])</f>
        <v>1</v>
      </c>
    </row>
    <row r="202" spans="1:52" x14ac:dyDescent="0.25">
      <c r="A202" s="3" t="s">
        <v>2171</v>
      </c>
      <c r="B202" s="13" t="s">
        <v>2173</v>
      </c>
      <c r="D202" s="1" t="s">
        <v>311</v>
      </c>
      <c r="E202">
        <v>0</v>
      </c>
      <c r="F202">
        <v>0</v>
      </c>
      <c r="G202">
        <v>0</v>
      </c>
      <c r="H202">
        <v>0</v>
      </c>
      <c r="I202">
        <v>0</v>
      </c>
      <c r="J202">
        <v>0</v>
      </c>
      <c r="K202">
        <v>0</v>
      </c>
      <c r="L202">
        <v>0</v>
      </c>
      <c r="M202">
        <v>0</v>
      </c>
      <c r="N202">
        <v>0</v>
      </c>
      <c r="O202">
        <v>0</v>
      </c>
      <c r="P202">
        <v>0</v>
      </c>
      <c r="Q202">
        <v>0</v>
      </c>
      <c r="R202">
        <v>0</v>
      </c>
      <c r="S202">
        <v>0</v>
      </c>
      <c r="T202">
        <v>0</v>
      </c>
      <c r="U202">
        <v>0</v>
      </c>
      <c r="V202">
        <v>0</v>
      </c>
      <c r="W202">
        <v>0</v>
      </c>
      <c r="X202">
        <v>6</v>
      </c>
      <c r="Y202">
        <v>0</v>
      </c>
      <c r="Z202">
        <v>0</v>
      </c>
      <c r="AA202" s="8">
        <f>SUM(matriceresult_25[[#This Row],[ArrayExpress]:[UniProt]])</f>
        <v>6</v>
      </c>
      <c r="AC202" s="1" t="s">
        <v>311</v>
      </c>
      <c r="AD202">
        <f>matriceresult_25[[#This Row],[ArrayExpress]]/matriceresult_25[[#This Row],[TOTAL]]</f>
        <v>0</v>
      </c>
      <c r="AE202">
        <f>matriceresult_25[[#This Row],[BioProject]]/matriceresult_25[[#This Row],[TOTAL]]</f>
        <v>0</v>
      </c>
      <c r="AF202">
        <f>matriceresult_25[[#This Row],[dbGaP]]/matriceresult_25[[#This Row],[TOTAL]]</f>
        <v>0</v>
      </c>
      <c r="AG202">
        <f>matriceresult_25[[#This Row],[DOI]]/matriceresult_25[[#This Row],[TOTAL]]</f>
        <v>0</v>
      </c>
      <c r="AH202">
        <f>matriceresult_25[[#This Row],[EMDB]]/matriceresult_25[[#This Row],[TOTAL]]</f>
        <v>0</v>
      </c>
      <c r="AI202">
        <f>matriceresult_25[[#This Row],[ENA]]/matriceresult_25[[#This Row],[TOTAL]]</f>
        <v>0</v>
      </c>
      <c r="AJ202">
        <f>matriceresult_25[[#This Row],[Ensembl]]/matriceresult_25[[#This Row],[TOTAL]]</f>
        <v>0</v>
      </c>
      <c r="AK202">
        <f>matriceresult_25[[#This Row],[EUDRACT]]/matriceresult_25[[#This Row],[TOTAL]]</f>
        <v>0</v>
      </c>
      <c r="AL202">
        <f>matriceresult_25[[#This Row],[GCA]]/matriceresult_25[[#This Row],[TOTAL]]</f>
        <v>0</v>
      </c>
      <c r="AM202">
        <f>matriceresult_25[[#This Row],[Gene Ontology (GO)]]/matriceresult_25[[#This Row],[TOTAL]]</f>
        <v>0</v>
      </c>
      <c r="AN202">
        <f>matriceresult_25[[#This Row],[GEO]]/matriceresult_25[[#This Row],[TOTAL]]</f>
        <v>0</v>
      </c>
      <c r="AO202">
        <f>matriceresult_25[[#This Row],[HPA]]/matriceresult_25[[#This Row],[TOTAL]]</f>
        <v>0</v>
      </c>
      <c r="AP202">
        <f>matriceresult_25[[#This Row],[IGSR/1000 Genomes]]/matriceresult_25[[#This Row],[TOTAL]]</f>
        <v>0</v>
      </c>
      <c r="AQ202">
        <f>matriceresult_25[[#This Row],[InterPro]]/matriceresult_25[[#This Row],[TOTAL]]</f>
        <v>0</v>
      </c>
      <c r="AR202">
        <f>matriceresult_25[[#This Row],[OMIM]]/matriceresult_25[[#This Row],[TOTAL]]</f>
        <v>0</v>
      </c>
      <c r="AS202">
        <f>matriceresult_25[[#This Row],[PDBe]]/matriceresult_25[[#This Row],[TOTAL]]</f>
        <v>0</v>
      </c>
      <c r="AT202">
        <f>matriceresult_25[[#This Row],[Pfam]]/matriceresult_25[[#This Row],[TOTAL]]</f>
        <v>0</v>
      </c>
      <c r="AU202">
        <f>matriceresult_25[[#This Row],[PRIDE]]/matriceresult_25[[#This Row],[TOTAL]]</f>
        <v>0</v>
      </c>
      <c r="AV202">
        <f>matriceresult_25[[#This Row],[RefSeq]]/matriceresult_25[[#This Row],[TOTAL]]</f>
        <v>0</v>
      </c>
      <c r="AW202">
        <f>matriceresult_25[[#This Row],[RefSNP]]/matriceresult_25[[#This Row],[TOTAL]]</f>
        <v>1</v>
      </c>
      <c r="AX202">
        <f>matriceresult_25[[#This Row],[RRID]]/matriceresult_25[[#This Row],[TOTAL]]</f>
        <v>0</v>
      </c>
      <c r="AY202">
        <f>matriceresult_25[[#This Row],[UniProt]]/matriceresult_25[[#This Row],[TOTAL]]</f>
        <v>0</v>
      </c>
      <c r="AZ202" s="8">
        <f>SUM(matriceresult_258[[#This Row],[ArrayExpress]:[UniProt]])</f>
        <v>1</v>
      </c>
    </row>
    <row r="203" spans="1:52" x14ac:dyDescent="0.25">
      <c r="A203" s="4" t="s">
        <v>393</v>
      </c>
      <c r="B203" s="6" t="s">
        <v>76</v>
      </c>
      <c r="D203" s="1" t="s">
        <v>2801</v>
      </c>
      <c r="E203">
        <v>0</v>
      </c>
      <c r="F203">
        <v>0</v>
      </c>
      <c r="G203">
        <v>0</v>
      </c>
      <c r="H203">
        <v>0</v>
      </c>
      <c r="I203">
        <v>0</v>
      </c>
      <c r="J203">
        <v>2</v>
      </c>
      <c r="K203">
        <v>0</v>
      </c>
      <c r="L203">
        <v>0</v>
      </c>
      <c r="M203">
        <v>0</v>
      </c>
      <c r="N203">
        <v>0</v>
      </c>
      <c r="O203">
        <v>0</v>
      </c>
      <c r="P203">
        <v>0</v>
      </c>
      <c r="Q203">
        <v>0</v>
      </c>
      <c r="R203">
        <v>0</v>
      </c>
      <c r="S203">
        <v>0</v>
      </c>
      <c r="T203">
        <v>0</v>
      </c>
      <c r="U203">
        <v>0</v>
      </c>
      <c r="V203">
        <v>0</v>
      </c>
      <c r="W203">
        <v>0</v>
      </c>
      <c r="X203">
        <v>0</v>
      </c>
      <c r="Y203">
        <v>0</v>
      </c>
      <c r="Z203">
        <v>0</v>
      </c>
      <c r="AA203" s="8">
        <f>SUM(matriceresult_25[[#This Row],[ArrayExpress]:[UniProt]])</f>
        <v>2</v>
      </c>
      <c r="AC203" s="1" t="s">
        <v>2801</v>
      </c>
      <c r="AD203">
        <f>matriceresult_25[[#This Row],[ArrayExpress]]/matriceresult_25[[#This Row],[TOTAL]]</f>
        <v>0</v>
      </c>
      <c r="AE203">
        <f>matriceresult_25[[#This Row],[BioProject]]/matriceresult_25[[#This Row],[TOTAL]]</f>
        <v>0</v>
      </c>
      <c r="AF203">
        <f>matriceresult_25[[#This Row],[dbGaP]]/matriceresult_25[[#This Row],[TOTAL]]</f>
        <v>0</v>
      </c>
      <c r="AG203">
        <f>matriceresult_25[[#This Row],[DOI]]/matriceresult_25[[#This Row],[TOTAL]]</f>
        <v>0</v>
      </c>
      <c r="AH203">
        <f>matriceresult_25[[#This Row],[EMDB]]/matriceresult_25[[#This Row],[TOTAL]]</f>
        <v>0</v>
      </c>
      <c r="AI203">
        <f>matriceresult_25[[#This Row],[ENA]]/matriceresult_25[[#This Row],[TOTAL]]</f>
        <v>1</v>
      </c>
      <c r="AJ203">
        <f>matriceresult_25[[#This Row],[Ensembl]]/matriceresult_25[[#This Row],[TOTAL]]</f>
        <v>0</v>
      </c>
      <c r="AK203">
        <f>matriceresult_25[[#This Row],[EUDRACT]]/matriceresult_25[[#This Row],[TOTAL]]</f>
        <v>0</v>
      </c>
      <c r="AL203">
        <f>matriceresult_25[[#This Row],[GCA]]/matriceresult_25[[#This Row],[TOTAL]]</f>
        <v>0</v>
      </c>
      <c r="AM203">
        <f>matriceresult_25[[#This Row],[Gene Ontology (GO)]]/matriceresult_25[[#This Row],[TOTAL]]</f>
        <v>0</v>
      </c>
      <c r="AN203">
        <f>matriceresult_25[[#This Row],[GEO]]/matriceresult_25[[#This Row],[TOTAL]]</f>
        <v>0</v>
      </c>
      <c r="AO203">
        <f>matriceresult_25[[#This Row],[HPA]]/matriceresult_25[[#This Row],[TOTAL]]</f>
        <v>0</v>
      </c>
      <c r="AP203">
        <f>matriceresult_25[[#This Row],[IGSR/1000 Genomes]]/matriceresult_25[[#This Row],[TOTAL]]</f>
        <v>0</v>
      </c>
      <c r="AQ203">
        <f>matriceresult_25[[#This Row],[InterPro]]/matriceresult_25[[#This Row],[TOTAL]]</f>
        <v>0</v>
      </c>
      <c r="AR203">
        <f>matriceresult_25[[#This Row],[OMIM]]/matriceresult_25[[#This Row],[TOTAL]]</f>
        <v>0</v>
      </c>
      <c r="AS203">
        <f>matriceresult_25[[#This Row],[PDBe]]/matriceresult_25[[#This Row],[TOTAL]]</f>
        <v>0</v>
      </c>
      <c r="AT203">
        <f>matriceresult_25[[#This Row],[Pfam]]/matriceresult_25[[#This Row],[TOTAL]]</f>
        <v>0</v>
      </c>
      <c r="AU203">
        <f>matriceresult_25[[#This Row],[PRIDE]]/matriceresult_25[[#This Row],[TOTAL]]</f>
        <v>0</v>
      </c>
      <c r="AV203">
        <f>matriceresult_25[[#This Row],[RefSeq]]/matriceresult_25[[#This Row],[TOTAL]]</f>
        <v>0</v>
      </c>
      <c r="AW203">
        <f>matriceresult_25[[#This Row],[RefSNP]]/matriceresult_25[[#This Row],[TOTAL]]</f>
        <v>0</v>
      </c>
      <c r="AX203">
        <f>matriceresult_25[[#This Row],[RRID]]/matriceresult_25[[#This Row],[TOTAL]]</f>
        <v>0</v>
      </c>
      <c r="AY203">
        <f>matriceresult_25[[#This Row],[UniProt]]/matriceresult_25[[#This Row],[TOTAL]]</f>
        <v>0</v>
      </c>
      <c r="AZ203" s="8">
        <f>SUM(matriceresult_258[[#This Row],[ArrayExpress]:[UniProt]])</f>
        <v>1</v>
      </c>
    </row>
    <row r="204" spans="1:52" x14ac:dyDescent="0.25">
      <c r="A204" s="3" t="s">
        <v>393</v>
      </c>
      <c r="B204" s="13" t="s">
        <v>76</v>
      </c>
      <c r="D204" s="1" t="s">
        <v>2808</v>
      </c>
      <c r="E204">
        <v>0</v>
      </c>
      <c r="F204">
        <v>0</v>
      </c>
      <c r="G204">
        <v>0</v>
      </c>
      <c r="H204">
        <v>0</v>
      </c>
      <c r="I204">
        <v>0</v>
      </c>
      <c r="J204">
        <v>0</v>
      </c>
      <c r="K204">
        <v>1</v>
      </c>
      <c r="L204">
        <v>0</v>
      </c>
      <c r="M204">
        <v>0</v>
      </c>
      <c r="N204">
        <v>0</v>
      </c>
      <c r="O204">
        <v>0</v>
      </c>
      <c r="P204">
        <v>0</v>
      </c>
      <c r="Q204">
        <v>0</v>
      </c>
      <c r="R204">
        <v>0</v>
      </c>
      <c r="S204">
        <v>0</v>
      </c>
      <c r="T204">
        <v>3</v>
      </c>
      <c r="U204">
        <v>0</v>
      </c>
      <c r="V204">
        <v>0</v>
      </c>
      <c r="W204">
        <v>0</v>
      </c>
      <c r="X204">
        <v>0</v>
      </c>
      <c r="Y204">
        <v>0</v>
      </c>
      <c r="Z204">
        <v>0</v>
      </c>
      <c r="AA204" s="8">
        <f>SUM(matriceresult_25[[#This Row],[ArrayExpress]:[UniProt]])</f>
        <v>4</v>
      </c>
      <c r="AC204" s="1" t="s">
        <v>2808</v>
      </c>
      <c r="AD204">
        <f>matriceresult_25[[#This Row],[ArrayExpress]]/matriceresult_25[[#This Row],[TOTAL]]</f>
        <v>0</v>
      </c>
      <c r="AE204">
        <f>matriceresult_25[[#This Row],[BioProject]]/matriceresult_25[[#This Row],[TOTAL]]</f>
        <v>0</v>
      </c>
      <c r="AF204">
        <f>matriceresult_25[[#This Row],[dbGaP]]/matriceresult_25[[#This Row],[TOTAL]]</f>
        <v>0</v>
      </c>
      <c r="AG204">
        <f>matriceresult_25[[#This Row],[DOI]]/matriceresult_25[[#This Row],[TOTAL]]</f>
        <v>0</v>
      </c>
      <c r="AH204">
        <f>matriceresult_25[[#This Row],[EMDB]]/matriceresult_25[[#This Row],[TOTAL]]</f>
        <v>0</v>
      </c>
      <c r="AI204">
        <f>matriceresult_25[[#This Row],[ENA]]/matriceresult_25[[#This Row],[TOTAL]]</f>
        <v>0</v>
      </c>
      <c r="AJ204">
        <f>matriceresult_25[[#This Row],[Ensembl]]/matriceresult_25[[#This Row],[TOTAL]]</f>
        <v>0.25</v>
      </c>
      <c r="AK204">
        <f>matriceresult_25[[#This Row],[EUDRACT]]/matriceresult_25[[#This Row],[TOTAL]]</f>
        <v>0</v>
      </c>
      <c r="AL204">
        <f>matriceresult_25[[#This Row],[GCA]]/matriceresult_25[[#This Row],[TOTAL]]</f>
        <v>0</v>
      </c>
      <c r="AM204">
        <f>matriceresult_25[[#This Row],[Gene Ontology (GO)]]/matriceresult_25[[#This Row],[TOTAL]]</f>
        <v>0</v>
      </c>
      <c r="AN204">
        <f>matriceresult_25[[#This Row],[GEO]]/matriceresult_25[[#This Row],[TOTAL]]</f>
        <v>0</v>
      </c>
      <c r="AO204">
        <f>matriceresult_25[[#This Row],[HPA]]/matriceresult_25[[#This Row],[TOTAL]]</f>
        <v>0</v>
      </c>
      <c r="AP204">
        <f>matriceresult_25[[#This Row],[IGSR/1000 Genomes]]/matriceresult_25[[#This Row],[TOTAL]]</f>
        <v>0</v>
      </c>
      <c r="AQ204">
        <f>matriceresult_25[[#This Row],[InterPro]]/matriceresult_25[[#This Row],[TOTAL]]</f>
        <v>0</v>
      </c>
      <c r="AR204">
        <f>matriceresult_25[[#This Row],[OMIM]]/matriceresult_25[[#This Row],[TOTAL]]</f>
        <v>0</v>
      </c>
      <c r="AS204">
        <f>matriceresult_25[[#This Row],[PDBe]]/matriceresult_25[[#This Row],[TOTAL]]</f>
        <v>0.75</v>
      </c>
      <c r="AT204">
        <f>matriceresult_25[[#This Row],[Pfam]]/matriceresult_25[[#This Row],[TOTAL]]</f>
        <v>0</v>
      </c>
      <c r="AU204">
        <f>matriceresult_25[[#This Row],[PRIDE]]/matriceresult_25[[#This Row],[TOTAL]]</f>
        <v>0</v>
      </c>
      <c r="AV204">
        <f>matriceresult_25[[#This Row],[RefSeq]]/matriceresult_25[[#This Row],[TOTAL]]</f>
        <v>0</v>
      </c>
      <c r="AW204">
        <f>matriceresult_25[[#This Row],[RefSNP]]/matriceresult_25[[#This Row],[TOTAL]]</f>
        <v>0</v>
      </c>
      <c r="AX204">
        <f>matriceresult_25[[#This Row],[RRID]]/matriceresult_25[[#This Row],[TOTAL]]</f>
        <v>0</v>
      </c>
      <c r="AY204">
        <f>matriceresult_25[[#This Row],[UniProt]]/matriceresult_25[[#This Row],[TOTAL]]</f>
        <v>0</v>
      </c>
      <c r="AZ204" s="8">
        <f>SUM(matriceresult_258[[#This Row],[ArrayExpress]:[UniProt]])</f>
        <v>1</v>
      </c>
    </row>
    <row r="205" spans="1:52" x14ac:dyDescent="0.25">
      <c r="A205" s="4" t="s">
        <v>400</v>
      </c>
      <c r="B205" s="6" t="s">
        <v>12</v>
      </c>
      <c r="D205" s="1" t="s">
        <v>940</v>
      </c>
      <c r="E205">
        <v>0</v>
      </c>
      <c r="F205">
        <v>0</v>
      </c>
      <c r="G205">
        <v>0</v>
      </c>
      <c r="H205">
        <v>0</v>
      </c>
      <c r="I205">
        <v>0</v>
      </c>
      <c r="J205">
        <v>1</v>
      </c>
      <c r="K205">
        <v>0</v>
      </c>
      <c r="L205">
        <v>0</v>
      </c>
      <c r="M205">
        <v>0</v>
      </c>
      <c r="N205">
        <v>0</v>
      </c>
      <c r="O205">
        <v>0</v>
      </c>
      <c r="P205">
        <v>0</v>
      </c>
      <c r="Q205">
        <v>0</v>
      </c>
      <c r="R205">
        <v>0</v>
      </c>
      <c r="S205">
        <v>0</v>
      </c>
      <c r="T205">
        <v>0</v>
      </c>
      <c r="U205">
        <v>0</v>
      </c>
      <c r="V205">
        <v>0</v>
      </c>
      <c r="W205">
        <v>0</v>
      </c>
      <c r="X205">
        <v>0</v>
      </c>
      <c r="Y205">
        <v>0</v>
      </c>
      <c r="Z205">
        <v>0</v>
      </c>
      <c r="AA205" s="8">
        <f>SUM(matriceresult_25[[#This Row],[ArrayExpress]:[UniProt]])</f>
        <v>1</v>
      </c>
      <c r="AC205" s="1" t="s">
        <v>940</v>
      </c>
      <c r="AD205">
        <f>matriceresult_25[[#This Row],[ArrayExpress]]/matriceresult_25[[#This Row],[TOTAL]]</f>
        <v>0</v>
      </c>
      <c r="AE205">
        <f>matriceresult_25[[#This Row],[BioProject]]/matriceresult_25[[#This Row],[TOTAL]]</f>
        <v>0</v>
      </c>
      <c r="AF205">
        <f>matriceresult_25[[#This Row],[dbGaP]]/matriceresult_25[[#This Row],[TOTAL]]</f>
        <v>0</v>
      </c>
      <c r="AG205">
        <f>matriceresult_25[[#This Row],[DOI]]/matriceresult_25[[#This Row],[TOTAL]]</f>
        <v>0</v>
      </c>
      <c r="AH205">
        <f>matriceresult_25[[#This Row],[EMDB]]/matriceresult_25[[#This Row],[TOTAL]]</f>
        <v>0</v>
      </c>
      <c r="AI205">
        <f>matriceresult_25[[#This Row],[ENA]]/matriceresult_25[[#This Row],[TOTAL]]</f>
        <v>1</v>
      </c>
      <c r="AJ205">
        <f>matriceresult_25[[#This Row],[Ensembl]]/matriceresult_25[[#This Row],[TOTAL]]</f>
        <v>0</v>
      </c>
      <c r="AK205">
        <f>matriceresult_25[[#This Row],[EUDRACT]]/matriceresult_25[[#This Row],[TOTAL]]</f>
        <v>0</v>
      </c>
      <c r="AL205">
        <f>matriceresult_25[[#This Row],[GCA]]/matriceresult_25[[#This Row],[TOTAL]]</f>
        <v>0</v>
      </c>
      <c r="AM205">
        <f>matriceresult_25[[#This Row],[Gene Ontology (GO)]]/matriceresult_25[[#This Row],[TOTAL]]</f>
        <v>0</v>
      </c>
      <c r="AN205">
        <f>matriceresult_25[[#This Row],[GEO]]/matriceresult_25[[#This Row],[TOTAL]]</f>
        <v>0</v>
      </c>
      <c r="AO205">
        <f>matriceresult_25[[#This Row],[HPA]]/matriceresult_25[[#This Row],[TOTAL]]</f>
        <v>0</v>
      </c>
      <c r="AP205">
        <f>matriceresult_25[[#This Row],[IGSR/1000 Genomes]]/matriceresult_25[[#This Row],[TOTAL]]</f>
        <v>0</v>
      </c>
      <c r="AQ205">
        <f>matriceresult_25[[#This Row],[InterPro]]/matriceresult_25[[#This Row],[TOTAL]]</f>
        <v>0</v>
      </c>
      <c r="AR205">
        <f>matriceresult_25[[#This Row],[OMIM]]/matriceresult_25[[#This Row],[TOTAL]]</f>
        <v>0</v>
      </c>
      <c r="AS205">
        <f>matriceresult_25[[#This Row],[PDBe]]/matriceresult_25[[#This Row],[TOTAL]]</f>
        <v>0</v>
      </c>
      <c r="AT205">
        <f>matriceresult_25[[#This Row],[Pfam]]/matriceresult_25[[#This Row],[TOTAL]]</f>
        <v>0</v>
      </c>
      <c r="AU205">
        <f>matriceresult_25[[#This Row],[PRIDE]]/matriceresult_25[[#This Row],[TOTAL]]</f>
        <v>0</v>
      </c>
      <c r="AV205">
        <f>matriceresult_25[[#This Row],[RefSeq]]/matriceresult_25[[#This Row],[TOTAL]]</f>
        <v>0</v>
      </c>
      <c r="AW205">
        <f>matriceresult_25[[#This Row],[RefSNP]]/matriceresult_25[[#This Row],[TOTAL]]</f>
        <v>0</v>
      </c>
      <c r="AX205">
        <f>matriceresult_25[[#This Row],[RRID]]/matriceresult_25[[#This Row],[TOTAL]]</f>
        <v>0</v>
      </c>
      <c r="AY205">
        <f>matriceresult_25[[#This Row],[UniProt]]/matriceresult_25[[#This Row],[TOTAL]]</f>
        <v>0</v>
      </c>
      <c r="AZ205" s="8">
        <f>SUM(matriceresult_258[[#This Row],[ArrayExpress]:[UniProt]])</f>
        <v>1</v>
      </c>
    </row>
    <row r="206" spans="1:52" x14ac:dyDescent="0.25">
      <c r="A206" s="3" t="s">
        <v>400</v>
      </c>
      <c r="B206" s="13" t="s">
        <v>12</v>
      </c>
      <c r="D206" s="1" t="s">
        <v>2819</v>
      </c>
      <c r="E206">
        <v>0</v>
      </c>
      <c r="F206">
        <v>0</v>
      </c>
      <c r="G206">
        <v>0</v>
      </c>
      <c r="H206">
        <v>0</v>
      </c>
      <c r="I206">
        <v>0</v>
      </c>
      <c r="J206">
        <v>1</v>
      </c>
      <c r="K206">
        <v>0</v>
      </c>
      <c r="L206">
        <v>0</v>
      </c>
      <c r="M206">
        <v>0</v>
      </c>
      <c r="N206">
        <v>0</v>
      </c>
      <c r="O206">
        <v>0</v>
      </c>
      <c r="P206">
        <v>0</v>
      </c>
      <c r="Q206">
        <v>0</v>
      </c>
      <c r="R206">
        <v>0</v>
      </c>
      <c r="S206">
        <v>0</v>
      </c>
      <c r="T206">
        <v>0</v>
      </c>
      <c r="U206">
        <v>0</v>
      </c>
      <c r="V206">
        <v>0</v>
      </c>
      <c r="W206">
        <v>0</v>
      </c>
      <c r="X206">
        <v>0</v>
      </c>
      <c r="Y206">
        <v>0</v>
      </c>
      <c r="Z206">
        <v>0</v>
      </c>
      <c r="AA206" s="8">
        <f>SUM(matriceresult_25[[#This Row],[ArrayExpress]:[UniProt]])</f>
        <v>1</v>
      </c>
      <c r="AC206" s="1" t="s">
        <v>2819</v>
      </c>
      <c r="AD206">
        <f>matriceresult_25[[#This Row],[ArrayExpress]]/matriceresult_25[[#This Row],[TOTAL]]</f>
        <v>0</v>
      </c>
      <c r="AE206">
        <f>matriceresult_25[[#This Row],[BioProject]]/matriceresult_25[[#This Row],[TOTAL]]</f>
        <v>0</v>
      </c>
      <c r="AF206">
        <f>matriceresult_25[[#This Row],[dbGaP]]/matriceresult_25[[#This Row],[TOTAL]]</f>
        <v>0</v>
      </c>
      <c r="AG206">
        <f>matriceresult_25[[#This Row],[DOI]]/matriceresult_25[[#This Row],[TOTAL]]</f>
        <v>0</v>
      </c>
      <c r="AH206">
        <f>matriceresult_25[[#This Row],[EMDB]]/matriceresult_25[[#This Row],[TOTAL]]</f>
        <v>0</v>
      </c>
      <c r="AI206">
        <f>matriceresult_25[[#This Row],[ENA]]/matriceresult_25[[#This Row],[TOTAL]]</f>
        <v>1</v>
      </c>
      <c r="AJ206">
        <f>matriceresult_25[[#This Row],[Ensembl]]/matriceresult_25[[#This Row],[TOTAL]]</f>
        <v>0</v>
      </c>
      <c r="AK206">
        <f>matriceresult_25[[#This Row],[EUDRACT]]/matriceresult_25[[#This Row],[TOTAL]]</f>
        <v>0</v>
      </c>
      <c r="AL206">
        <f>matriceresult_25[[#This Row],[GCA]]/matriceresult_25[[#This Row],[TOTAL]]</f>
        <v>0</v>
      </c>
      <c r="AM206">
        <f>matriceresult_25[[#This Row],[Gene Ontology (GO)]]/matriceresult_25[[#This Row],[TOTAL]]</f>
        <v>0</v>
      </c>
      <c r="AN206">
        <f>matriceresult_25[[#This Row],[GEO]]/matriceresult_25[[#This Row],[TOTAL]]</f>
        <v>0</v>
      </c>
      <c r="AO206">
        <f>matriceresult_25[[#This Row],[HPA]]/matriceresult_25[[#This Row],[TOTAL]]</f>
        <v>0</v>
      </c>
      <c r="AP206">
        <f>matriceresult_25[[#This Row],[IGSR/1000 Genomes]]/matriceresult_25[[#This Row],[TOTAL]]</f>
        <v>0</v>
      </c>
      <c r="AQ206">
        <f>matriceresult_25[[#This Row],[InterPro]]/matriceresult_25[[#This Row],[TOTAL]]</f>
        <v>0</v>
      </c>
      <c r="AR206">
        <f>matriceresult_25[[#This Row],[OMIM]]/matriceresult_25[[#This Row],[TOTAL]]</f>
        <v>0</v>
      </c>
      <c r="AS206">
        <f>matriceresult_25[[#This Row],[PDBe]]/matriceresult_25[[#This Row],[TOTAL]]</f>
        <v>0</v>
      </c>
      <c r="AT206">
        <f>matriceresult_25[[#This Row],[Pfam]]/matriceresult_25[[#This Row],[TOTAL]]</f>
        <v>0</v>
      </c>
      <c r="AU206">
        <f>matriceresult_25[[#This Row],[PRIDE]]/matriceresult_25[[#This Row],[TOTAL]]</f>
        <v>0</v>
      </c>
      <c r="AV206">
        <f>matriceresult_25[[#This Row],[RefSeq]]/matriceresult_25[[#This Row],[TOTAL]]</f>
        <v>0</v>
      </c>
      <c r="AW206">
        <f>matriceresult_25[[#This Row],[RefSNP]]/matriceresult_25[[#This Row],[TOTAL]]</f>
        <v>0</v>
      </c>
      <c r="AX206">
        <f>matriceresult_25[[#This Row],[RRID]]/matriceresult_25[[#This Row],[TOTAL]]</f>
        <v>0</v>
      </c>
      <c r="AY206">
        <f>matriceresult_25[[#This Row],[UniProt]]/matriceresult_25[[#This Row],[TOTAL]]</f>
        <v>0</v>
      </c>
      <c r="AZ206" s="8">
        <f>SUM(matriceresult_258[[#This Row],[ArrayExpress]:[UniProt]])</f>
        <v>1</v>
      </c>
    </row>
    <row r="207" spans="1:52" x14ac:dyDescent="0.25">
      <c r="A207" s="4" t="s">
        <v>400</v>
      </c>
      <c r="B207" s="6" t="s">
        <v>12</v>
      </c>
      <c r="D207" s="1" t="s">
        <v>945</v>
      </c>
      <c r="E207">
        <v>0</v>
      </c>
      <c r="F207">
        <v>0</v>
      </c>
      <c r="G207">
        <v>0</v>
      </c>
      <c r="H207">
        <v>0</v>
      </c>
      <c r="I207">
        <v>0</v>
      </c>
      <c r="J207">
        <v>18</v>
      </c>
      <c r="K207">
        <v>0</v>
      </c>
      <c r="L207">
        <v>0</v>
      </c>
      <c r="M207">
        <v>0</v>
      </c>
      <c r="N207">
        <v>0</v>
      </c>
      <c r="O207">
        <v>0</v>
      </c>
      <c r="P207">
        <v>0</v>
      </c>
      <c r="Q207">
        <v>0</v>
      </c>
      <c r="R207">
        <v>0</v>
      </c>
      <c r="S207">
        <v>0</v>
      </c>
      <c r="T207">
        <v>0</v>
      </c>
      <c r="U207">
        <v>0</v>
      </c>
      <c r="V207">
        <v>0</v>
      </c>
      <c r="W207">
        <v>0</v>
      </c>
      <c r="X207">
        <v>0</v>
      </c>
      <c r="Y207">
        <v>0</v>
      </c>
      <c r="Z207">
        <v>0</v>
      </c>
      <c r="AA207" s="8">
        <f>SUM(matriceresult_25[[#This Row],[ArrayExpress]:[UniProt]])</f>
        <v>18</v>
      </c>
      <c r="AC207" s="1" t="s">
        <v>945</v>
      </c>
      <c r="AD207">
        <f>matriceresult_25[[#This Row],[ArrayExpress]]/matriceresult_25[[#This Row],[TOTAL]]</f>
        <v>0</v>
      </c>
      <c r="AE207">
        <f>matriceresult_25[[#This Row],[BioProject]]/matriceresult_25[[#This Row],[TOTAL]]</f>
        <v>0</v>
      </c>
      <c r="AF207">
        <f>matriceresult_25[[#This Row],[dbGaP]]/matriceresult_25[[#This Row],[TOTAL]]</f>
        <v>0</v>
      </c>
      <c r="AG207">
        <f>matriceresult_25[[#This Row],[DOI]]/matriceresult_25[[#This Row],[TOTAL]]</f>
        <v>0</v>
      </c>
      <c r="AH207">
        <f>matriceresult_25[[#This Row],[EMDB]]/matriceresult_25[[#This Row],[TOTAL]]</f>
        <v>0</v>
      </c>
      <c r="AI207">
        <f>matriceresult_25[[#This Row],[ENA]]/matriceresult_25[[#This Row],[TOTAL]]</f>
        <v>1</v>
      </c>
      <c r="AJ207">
        <f>matriceresult_25[[#This Row],[Ensembl]]/matriceresult_25[[#This Row],[TOTAL]]</f>
        <v>0</v>
      </c>
      <c r="AK207">
        <f>matriceresult_25[[#This Row],[EUDRACT]]/matriceresult_25[[#This Row],[TOTAL]]</f>
        <v>0</v>
      </c>
      <c r="AL207">
        <f>matriceresult_25[[#This Row],[GCA]]/matriceresult_25[[#This Row],[TOTAL]]</f>
        <v>0</v>
      </c>
      <c r="AM207">
        <f>matriceresult_25[[#This Row],[Gene Ontology (GO)]]/matriceresult_25[[#This Row],[TOTAL]]</f>
        <v>0</v>
      </c>
      <c r="AN207">
        <f>matriceresult_25[[#This Row],[GEO]]/matriceresult_25[[#This Row],[TOTAL]]</f>
        <v>0</v>
      </c>
      <c r="AO207">
        <f>matriceresult_25[[#This Row],[HPA]]/matriceresult_25[[#This Row],[TOTAL]]</f>
        <v>0</v>
      </c>
      <c r="AP207">
        <f>matriceresult_25[[#This Row],[IGSR/1000 Genomes]]/matriceresult_25[[#This Row],[TOTAL]]</f>
        <v>0</v>
      </c>
      <c r="AQ207">
        <f>matriceresult_25[[#This Row],[InterPro]]/matriceresult_25[[#This Row],[TOTAL]]</f>
        <v>0</v>
      </c>
      <c r="AR207">
        <f>matriceresult_25[[#This Row],[OMIM]]/matriceresult_25[[#This Row],[TOTAL]]</f>
        <v>0</v>
      </c>
      <c r="AS207">
        <f>matriceresult_25[[#This Row],[PDBe]]/matriceresult_25[[#This Row],[TOTAL]]</f>
        <v>0</v>
      </c>
      <c r="AT207">
        <f>matriceresult_25[[#This Row],[Pfam]]/matriceresult_25[[#This Row],[TOTAL]]</f>
        <v>0</v>
      </c>
      <c r="AU207">
        <f>matriceresult_25[[#This Row],[PRIDE]]/matriceresult_25[[#This Row],[TOTAL]]</f>
        <v>0</v>
      </c>
      <c r="AV207">
        <f>matriceresult_25[[#This Row],[RefSeq]]/matriceresult_25[[#This Row],[TOTAL]]</f>
        <v>0</v>
      </c>
      <c r="AW207">
        <f>matriceresult_25[[#This Row],[RefSNP]]/matriceresult_25[[#This Row],[TOTAL]]</f>
        <v>0</v>
      </c>
      <c r="AX207">
        <f>matriceresult_25[[#This Row],[RRID]]/matriceresult_25[[#This Row],[TOTAL]]</f>
        <v>0</v>
      </c>
      <c r="AY207">
        <f>matriceresult_25[[#This Row],[UniProt]]/matriceresult_25[[#This Row],[TOTAL]]</f>
        <v>0</v>
      </c>
      <c r="AZ207" s="8">
        <f>SUM(matriceresult_258[[#This Row],[ArrayExpress]:[UniProt]])</f>
        <v>1</v>
      </c>
    </row>
    <row r="208" spans="1:52" x14ac:dyDescent="0.25">
      <c r="A208" s="3" t="s">
        <v>400</v>
      </c>
      <c r="B208" s="13" t="s">
        <v>12</v>
      </c>
      <c r="D208" s="1" t="s">
        <v>950</v>
      </c>
      <c r="E208">
        <v>0</v>
      </c>
      <c r="F208">
        <v>0</v>
      </c>
      <c r="G208">
        <v>0</v>
      </c>
      <c r="H208">
        <v>0</v>
      </c>
      <c r="I208">
        <v>0</v>
      </c>
      <c r="J208">
        <v>1</v>
      </c>
      <c r="K208">
        <v>0</v>
      </c>
      <c r="L208">
        <v>0</v>
      </c>
      <c r="M208">
        <v>0</v>
      </c>
      <c r="N208">
        <v>0</v>
      </c>
      <c r="O208">
        <v>0</v>
      </c>
      <c r="P208">
        <v>0</v>
      </c>
      <c r="Q208">
        <v>0</v>
      </c>
      <c r="R208">
        <v>0</v>
      </c>
      <c r="S208">
        <v>0</v>
      </c>
      <c r="T208">
        <v>0</v>
      </c>
      <c r="U208">
        <v>0</v>
      </c>
      <c r="V208">
        <v>0</v>
      </c>
      <c r="W208">
        <v>0</v>
      </c>
      <c r="X208">
        <v>0</v>
      </c>
      <c r="Y208">
        <v>0</v>
      </c>
      <c r="Z208">
        <v>0</v>
      </c>
      <c r="AA208" s="8">
        <f>SUM(matriceresult_25[[#This Row],[ArrayExpress]:[UniProt]])</f>
        <v>1</v>
      </c>
      <c r="AC208" s="1" t="s">
        <v>950</v>
      </c>
      <c r="AD208">
        <f>matriceresult_25[[#This Row],[ArrayExpress]]/matriceresult_25[[#This Row],[TOTAL]]</f>
        <v>0</v>
      </c>
      <c r="AE208">
        <f>matriceresult_25[[#This Row],[BioProject]]/matriceresult_25[[#This Row],[TOTAL]]</f>
        <v>0</v>
      </c>
      <c r="AF208">
        <f>matriceresult_25[[#This Row],[dbGaP]]/matriceresult_25[[#This Row],[TOTAL]]</f>
        <v>0</v>
      </c>
      <c r="AG208">
        <f>matriceresult_25[[#This Row],[DOI]]/matriceresult_25[[#This Row],[TOTAL]]</f>
        <v>0</v>
      </c>
      <c r="AH208">
        <f>matriceresult_25[[#This Row],[EMDB]]/matriceresult_25[[#This Row],[TOTAL]]</f>
        <v>0</v>
      </c>
      <c r="AI208">
        <f>matriceresult_25[[#This Row],[ENA]]/matriceresult_25[[#This Row],[TOTAL]]</f>
        <v>1</v>
      </c>
      <c r="AJ208">
        <f>matriceresult_25[[#This Row],[Ensembl]]/matriceresult_25[[#This Row],[TOTAL]]</f>
        <v>0</v>
      </c>
      <c r="AK208">
        <f>matriceresult_25[[#This Row],[EUDRACT]]/matriceresult_25[[#This Row],[TOTAL]]</f>
        <v>0</v>
      </c>
      <c r="AL208">
        <f>matriceresult_25[[#This Row],[GCA]]/matriceresult_25[[#This Row],[TOTAL]]</f>
        <v>0</v>
      </c>
      <c r="AM208">
        <f>matriceresult_25[[#This Row],[Gene Ontology (GO)]]/matriceresult_25[[#This Row],[TOTAL]]</f>
        <v>0</v>
      </c>
      <c r="AN208">
        <f>matriceresult_25[[#This Row],[GEO]]/matriceresult_25[[#This Row],[TOTAL]]</f>
        <v>0</v>
      </c>
      <c r="AO208">
        <f>matriceresult_25[[#This Row],[HPA]]/matriceresult_25[[#This Row],[TOTAL]]</f>
        <v>0</v>
      </c>
      <c r="AP208">
        <f>matriceresult_25[[#This Row],[IGSR/1000 Genomes]]/matriceresult_25[[#This Row],[TOTAL]]</f>
        <v>0</v>
      </c>
      <c r="AQ208">
        <f>matriceresult_25[[#This Row],[InterPro]]/matriceresult_25[[#This Row],[TOTAL]]</f>
        <v>0</v>
      </c>
      <c r="AR208">
        <f>matriceresult_25[[#This Row],[OMIM]]/matriceresult_25[[#This Row],[TOTAL]]</f>
        <v>0</v>
      </c>
      <c r="AS208">
        <f>matriceresult_25[[#This Row],[PDBe]]/matriceresult_25[[#This Row],[TOTAL]]</f>
        <v>0</v>
      </c>
      <c r="AT208">
        <f>matriceresult_25[[#This Row],[Pfam]]/matriceresult_25[[#This Row],[TOTAL]]</f>
        <v>0</v>
      </c>
      <c r="AU208">
        <f>matriceresult_25[[#This Row],[PRIDE]]/matriceresult_25[[#This Row],[TOTAL]]</f>
        <v>0</v>
      </c>
      <c r="AV208">
        <f>matriceresult_25[[#This Row],[RefSeq]]/matriceresult_25[[#This Row],[TOTAL]]</f>
        <v>0</v>
      </c>
      <c r="AW208">
        <f>matriceresult_25[[#This Row],[RefSNP]]/matriceresult_25[[#This Row],[TOTAL]]</f>
        <v>0</v>
      </c>
      <c r="AX208">
        <f>matriceresult_25[[#This Row],[RRID]]/matriceresult_25[[#This Row],[TOTAL]]</f>
        <v>0</v>
      </c>
      <c r="AY208">
        <f>matriceresult_25[[#This Row],[UniProt]]/matriceresult_25[[#This Row],[TOTAL]]</f>
        <v>0</v>
      </c>
      <c r="AZ208" s="8">
        <f>SUM(matriceresult_258[[#This Row],[ArrayExpress]:[UniProt]])</f>
        <v>1</v>
      </c>
    </row>
    <row r="209" spans="1:52" x14ac:dyDescent="0.25">
      <c r="A209" s="4" t="s">
        <v>400</v>
      </c>
      <c r="B209" s="6" t="s">
        <v>12</v>
      </c>
      <c r="D209" s="1" t="s">
        <v>954</v>
      </c>
      <c r="E209">
        <v>0</v>
      </c>
      <c r="F209">
        <v>0</v>
      </c>
      <c r="G209">
        <v>0</v>
      </c>
      <c r="H209">
        <v>0</v>
      </c>
      <c r="I209">
        <v>0</v>
      </c>
      <c r="J209">
        <v>6</v>
      </c>
      <c r="K209">
        <v>0</v>
      </c>
      <c r="L209">
        <v>0</v>
      </c>
      <c r="M209">
        <v>2</v>
      </c>
      <c r="N209">
        <v>0</v>
      </c>
      <c r="O209">
        <v>0</v>
      </c>
      <c r="P209">
        <v>0</v>
      </c>
      <c r="Q209">
        <v>0</v>
      </c>
      <c r="R209">
        <v>0</v>
      </c>
      <c r="S209">
        <v>0</v>
      </c>
      <c r="T209">
        <v>0</v>
      </c>
      <c r="U209">
        <v>0</v>
      </c>
      <c r="V209">
        <v>0</v>
      </c>
      <c r="W209">
        <v>0</v>
      </c>
      <c r="X209">
        <v>0</v>
      </c>
      <c r="Y209">
        <v>0</v>
      </c>
      <c r="Z209">
        <v>0</v>
      </c>
      <c r="AA209" s="8">
        <f>SUM(matriceresult_25[[#This Row],[ArrayExpress]:[UniProt]])</f>
        <v>8</v>
      </c>
      <c r="AC209" s="1" t="s">
        <v>954</v>
      </c>
      <c r="AD209">
        <f>matriceresult_25[[#This Row],[ArrayExpress]]/matriceresult_25[[#This Row],[TOTAL]]</f>
        <v>0</v>
      </c>
      <c r="AE209">
        <f>matriceresult_25[[#This Row],[BioProject]]/matriceresult_25[[#This Row],[TOTAL]]</f>
        <v>0</v>
      </c>
      <c r="AF209">
        <f>matriceresult_25[[#This Row],[dbGaP]]/matriceresult_25[[#This Row],[TOTAL]]</f>
        <v>0</v>
      </c>
      <c r="AG209">
        <f>matriceresult_25[[#This Row],[DOI]]/matriceresult_25[[#This Row],[TOTAL]]</f>
        <v>0</v>
      </c>
      <c r="AH209">
        <f>matriceresult_25[[#This Row],[EMDB]]/matriceresult_25[[#This Row],[TOTAL]]</f>
        <v>0</v>
      </c>
      <c r="AI209">
        <f>matriceresult_25[[#This Row],[ENA]]/matriceresult_25[[#This Row],[TOTAL]]</f>
        <v>0.75</v>
      </c>
      <c r="AJ209">
        <f>matriceresult_25[[#This Row],[Ensembl]]/matriceresult_25[[#This Row],[TOTAL]]</f>
        <v>0</v>
      </c>
      <c r="AK209">
        <f>matriceresult_25[[#This Row],[EUDRACT]]/matriceresult_25[[#This Row],[TOTAL]]</f>
        <v>0</v>
      </c>
      <c r="AL209">
        <f>matriceresult_25[[#This Row],[GCA]]/matriceresult_25[[#This Row],[TOTAL]]</f>
        <v>0.25</v>
      </c>
      <c r="AM209">
        <f>matriceresult_25[[#This Row],[Gene Ontology (GO)]]/matriceresult_25[[#This Row],[TOTAL]]</f>
        <v>0</v>
      </c>
      <c r="AN209">
        <f>matriceresult_25[[#This Row],[GEO]]/matriceresult_25[[#This Row],[TOTAL]]</f>
        <v>0</v>
      </c>
      <c r="AO209">
        <f>matriceresult_25[[#This Row],[HPA]]/matriceresult_25[[#This Row],[TOTAL]]</f>
        <v>0</v>
      </c>
      <c r="AP209">
        <f>matriceresult_25[[#This Row],[IGSR/1000 Genomes]]/matriceresult_25[[#This Row],[TOTAL]]</f>
        <v>0</v>
      </c>
      <c r="AQ209">
        <f>matriceresult_25[[#This Row],[InterPro]]/matriceresult_25[[#This Row],[TOTAL]]</f>
        <v>0</v>
      </c>
      <c r="AR209">
        <f>matriceresult_25[[#This Row],[OMIM]]/matriceresult_25[[#This Row],[TOTAL]]</f>
        <v>0</v>
      </c>
      <c r="AS209">
        <f>matriceresult_25[[#This Row],[PDBe]]/matriceresult_25[[#This Row],[TOTAL]]</f>
        <v>0</v>
      </c>
      <c r="AT209">
        <f>matriceresult_25[[#This Row],[Pfam]]/matriceresult_25[[#This Row],[TOTAL]]</f>
        <v>0</v>
      </c>
      <c r="AU209">
        <f>matriceresult_25[[#This Row],[PRIDE]]/matriceresult_25[[#This Row],[TOTAL]]</f>
        <v>0</v>
      </c>
      <c r="AV209">
        <f>matriceresult_25[[#This Row],[RefSeq]]/matriceresult_25[[#This Row],[TOTAL]]</f>
        <v>0</v>
      </c>
      <c r="AW209">
        <f>matriceresult_25[[#This Row],[RefSNP]]/matriceresult_25[[#This Row],[TOTAL]]</f>
        <v>0</v>
      </c>
      <c r="AX209">
        <f>matriceresult_25[[#This Row],[RRID]]/matriceresult_25[[#This Row],[TOTAL]]</f>
        <v>0</v>
      </c>
      <c r="AY209">
        <f>matriceresult_25[[#This Row],[UniProt]]/matriceresult_25[[#This Row],[TOTAL]]</f>
        <v>0</v>
      </c>
      <c r="AZ209" s="8">
        <f>SUM(matriceresult_258[[#This Row],[ArrayExpress]:[UniProt]])</f>
        <v>1</v>
      </c>
    </row>
    <row r="210" spans="1:52" x14ac:dyDescent="0.25">
      <c r="A210" s="3" t="s">
        <v>400</v>
      </c>
      <c r="B210" s="13" t="s">
        <v>12</v>
      </c>
      <c r="D210" s="1" t="s">
        <v>2847</v>
      </c>
      <c r="E210">
        <v>0</v>
      </c>
      <c r="F210">
        <v>0</v>
      </c>
      <c r="G210">
        <v>0</v>
      </c>
      <c r="H210">
        <v>0</v>
      </c>
      <c r="I210">
        <v>0</v>
      </c>
      <c r="J210">
        <v>0</v>
      </c>
      <c r="K210">
        <v>0</v>
      </c>
      <c r="L210">
        <v>0</v>
      </c>
      <c r="M210">
        <v>0</v>
      </c>
      <c r="N210">
        <v>0</v>
      </c>
      <c r="O210">
        <v>0</v>
      </c>
      <c r="P210">
        <v>0</v>
      </c>
      <c r="Q210">
        <v>0</v>
      </c>
      <c r="R210">
        <v>0</v>
      </c>
      <c r="S210">
        <v>0</v>
      </c>
      <c r="T210">
        <v>3</v>
      </c>
      <c r="U210">
        <v>0</v>
      </c>
      <c r="V210">
        <v>0</v>
      </c>
      <c r="W210">
        <v>0</v>
      </c>
      <c r="X210">
        <v>0</v>
      </c>
      <c r="Y210">
        <v>0</v>
      </c>
      <c r="Z210">
        <v>0</v>
      </c>
      <c r="AA210" s="8">
        <f>SUM(matriceresult_25[[#This Row],[ArrayExpress]:[UniProt]])</f>
        <v>3</v>
      </c>
      <c r="AC210" s="1" t="s">
        <v>2847</v>
      </c>
      <c r="AD210">
        <f>matriceresult_25[[#This Row],[ArrayExpress]]/matriceresult_25[[#This Row],[TOTAL]]</f>
        <v>0</v>
      </c>
      <c r="AE210">
        <f>matriceresult_25[[#This Row],[BioProject]]/matriceresult_25[[#This Row],[TOTAL]]</f>
        <v>0</v>
      </c>
      <c r="AF210">
        <f>matriceresult_25[[#This Row],[dbGaP]]/matriceresult_25[[#This Row],[TOTAL]]</f>
        <v>0</v>
      </c>
      <c r="AG210">
        <f>matriceresult_25[[#This Row],[DOI]]/matriceresult_25[[#This Row],[TOTAL]]</f>
        <v>0</v>
      </c>
      <c r="AH210">
        <f>matriceresult_25[[#This Row],[EMDB]]/matriceresult_25[[#This Row],[TOTAL]]</f>
        <v>0</v>
      </c>
      <c r="AI210">
        <f>matriceresult_25[[#This Row],[ENA]]/matriceresult_25[[#This Row],[TOTAL]]</f>
        <v>0</v>
      </c>
      <c r="AJ210">
        <f>matriceresult_25[[#This Row],[Ensembl]]/matriceresult_25[[#This Row],[TOTAL]]</f>
        <v>0</v>
      </c>
      <c r="AK210">
        <f>matriceresult_25[[#This Row],[EUDRACT]]/matriceresult_25[[#This Row],[TOTAL]]</f>
        <v>0</v>
      </c>
      <c r="AL210">
        <f>matriceresult_25[[#This Row],[GCA]]/matriceresult_25[[#This Row],[TOTAL]]</f>
        <v>0</v>
      </c>
      <c r="AM210">
        <f>matriceresult_25[[#This Row],[Gene Ontology (GO)]]/matriceresult_25[[#This Row],[TOTAL]]</f>
        <v>0</v>
      </c>
      <c r="AN210">
        <f>matriceresult_25[[#This Row],[GEO]]/matriceresult_25[[#This Row],[TOTAL]]</f>
        <v>0</v>
      </c>
      <c r="AO210">
        <f>matriceresult_25[[#This Row],[HPA]]/matriceresult_25[[#This Row],[TOTAL]]</f>
        <v>0</v>
      </c>
      <c r="AP210">
        <f>matriceresult_25[[#This Row],[IGSR/1000 Genomes]]/matriceresult_25[[#This Row],[TOTAL]]</f>
        <v>0</v>
      </c>
      <c r="AQ210">
        <f>matriceresult_25[[#This Row],[InterPro]]/matriceresult_25[[#This Row],[TOTAL]]</f>
        <v>0</v>
      </c>
      <c r="AR210">
        <f>matriceresult_25[[#This Row],[OMIM]]/matriceresult_25[[#This Row],[TOTAL]]</f>
        <v>0</v>
      </c>
      <c r="AS210">
        <f>matriceresult_25[[#This Row],[PDBe]]/matriceresult_25[[#This Row],[TOTAL]]</f>
        <v>1</v>
      </c>
      <c r="AT210">
        <f>matriceresult_25[[#This Row],[Pfam]]/matriceresult_25[[#This Row],[TOTAL]]</f>
        <v>0</v>
      </c>
      <c r="AU210">
        <f>matriceresult_25[[#This Row],[PRIDE]]/matriceresult_25[[#This Row],[TOTAL]]</f>
        <v>0</v>
      </c>
      <c r="AV210">
        <f>matriceresult_25[[#This Row],[RefSeq]]/matriceresult_25[[#This Row],[TOTAL]]</f>
        <v>0</v>
      </c>
      <c r="AW210">
        <f>matriceresult_25[[#This Row],[RefSNP]]/matriceresult_25[[#This Row],[TOTAL]]</f>
        <v>0</v>
      </c>
      <c r="AX210">
        <f>matriceresult_25[[#This Row],[RRID]]/matriceresult_25[[#This Row],[TOTAL]]</f>
        <v>0</v>
      </c>
      <c r="AY210">
        <f>matriceresult_25[[#This Row],[UniProt]]/matriceresult_25[[#This Row],[TOTAL]]</f>
        <v>0</v>
      </c>
      <c r="AZ210" s="8">
        <f>SUM(matriceresult_258[[#This Row],[ArrayExpress]:[UniProt]])</f>
        <v>1</v>
      </c>
    </row>
    <row r="211" spans="1:52" x14ac:dyDescent="0.25">
      <c r="A211" s="4" t="s">
        <v>400</v>
      </c>
      <c r="B211" s="6" t="s">
        <v>12</v>
      </c>
      <c r="D211" s="1" t="s">
        <v>508</v>
      </c>
      <c r="E211">
        <v>0</v>
      </c>
      <c r="F211">
        <v>0</v>
      </c>
      <c r="G211">
        <v>0</v>
      </c>
      <c r="H211">
        <v>0</v>
      </c>
      <c r="I211">
        <v>0</v>
      </c>
      <c r="J211">
        <v>0</v>
      </c>
      <c r="K211">
        <v>0</v>
      </c>
      <c r="L211">
        <v>1</v>
      </c>
      <c r="M211">
        <v>0</v>
      </c>
      <c r="N211">
        <v>0</v>
      </c>
      <c r="O211">
        <v>0</v>
      </c>
      <c r="P211">
        <v>0</v>
      </c>
      <c r="Q211">
        <v>0</v>
      </c>
      <c r="R211">
        <v>0</v>
      </c>
      <c r="S211">
        <v>0</v>
      </c>
      <c r="T211">
        <v>0</v>
      </c>
      <c r="U211">
        <v>0</v>
      </c>
      <c r="V211">
        <v>0</v>
      </c>
      <c r="W211">
        <v>0</v>
      </c>
      <c r="X211">
        <v>0</v>
      </c>
      <c r="Y211">
        <v>0</v>
      </c>
      <c r="Z211">
        <v>0</v>
      </c>
      <c r="AA211" s="8">
        <f>SUM(matriceresult_25[[#This Row],[ArrayExpress]:[UniProt]])</f>
        <v>1</v>
      </c>
      <c r="AC211" s="1" t="s">
        <v>508</v>
      </c>
      <c r="AD211">
        <f>matriceresult_25[[#This Row],[ArrayExpress]]/matriceresult_25[[#This Row],[TOTAL]]</f>
        <v>0</v>
      </c>
      <c r="AE211">
        <f>matriceresult_25[[#This Row],[BioProject]]/matriceresult_25[[#This Row],[TOTAL]]</f>
        <v>0</v>
      </c>
      <c r="AF211">
        <f>matriceresult_25[[#This Row],[dbGaP]]/matriceresult_25[[#This Row],[TOTAL]]</f>
        <v>0</v>
      </c>
      <c r="AG211">
        <f>matriceresult_25[[#This Row],[DOI]]/matriceresult_25[[#This Row],[TOTAL]]</f>
        <v>0</v>
      </c>
      <c r="AH211">
        <f>matriceresult_25[[#This Row],[EMDB]]/matriceresult_25[[#This Row],[TOTAL]]</f>
        <v>0</v>
      </c>
      <c r="AI211">
        <f>matriceresult_25[[#This Row],[ENA]]/matriceresult_25[[#This Row],[TOTAL]]</f>
        <v>0</v>
      </c>
      <c r="AJ211">
        <f>matriceresult_25[[#This Row],[Ensembl]]/matriceresult_25[[#This Row],[TOTAL]]</f>
        <v>0</v>
      </c>
      <c r="AK211">
        <f>matriceresult_25[[#This Row],[EUDRACT]]/matriceresult_25[[#This Row],[TOTAL]]</f>
        <v>1</v>
      </c>
      <c r="AL211">
        <f>matriceresult_25[[#This Row],[GCA]]/matriceresult_25[[#This Row],[TOTAL]]</f>
        <v>0</v>
      </c>
      <c r="AM211">
        <f>matriceresult_25[[#This Row],[Gene Ontology (GO)]]/matriceresult_25[[#This Row],[TOTAL]]</f>
        <v>0</v>
      </c>
      <c r="AN211">
        <f>matriceresult_25[[#This Row],[GEO]]/matriceresult_25[[#This Row],[TOTAL]]</f>
        <v>0</v>
      </c>
      <c r="AO211">
        <f>matriceresult_25[[#This Row],[HPA]]/matriceresult_25[[#This Row],[TOTAL]]</f>
        <v>0</v>
      </c>
      <c r="AP211">
        <f>matriceresult_25[[#This Row],[IGSR/1000 Genomes]]/matriceresult_25[[#This Row],[TOTAL]]</f>
        <v>0</v>
      </c>
      <c r="AQ211">
        <f>matriceresult_25[[#This Row],[InterPro]]/matriceresult_25[[#This Row],[TOTAL]]</f>
        <v>0</v>
      </c>
      <c r="AR211">
        <f>matriceresult_25[[#This Row],[OMIM]]/matriceresult_25[[#This Row],[TOTAL]]</f>
        <v>0</v>
      </c>
      <c r="AS211">
        <f>matriceresult_25[[#This Row],[PDBe]]/matriceresult_25[[#This Row],[TOTAL]]</f>
        <v>0</v>
      </c>
      <c r="AT211">
        <f>matriceresult_25[[#This Row],[Pfam]]/matriceresult_25[[#This Row],[TOTAL]]</f>
        <v>0</v>
      </c>
      <c r="AU211">
        <f>matriceresult_25[[#This Row],[PRIDE]]/matriceresult_25[[#This Row],[TOTAL]]</f>
        <v>0</v>
      </c>
      <c r="AV211">
        <f>matriceresult_25[[#This Row],[RefSeq]]/matriceresult_25[[#This Row],[TOTAL]]</f>
        <v>0</v>
      </c>
      <c r="AW211">
        <f>matriceresult_25[[#This Row],[RefSNP]]/matriceresult_25[[#This Row],[TOTAL]]</f>
        <v>0</v>
      </c>
      <c r="AX211">
        <f>matriceresult_25[[#This Row],[RRID]]/matriceresult_25[[#This Row],[TOTAL]]</f>
        <v>0</v>
      </c>
      <c r="AY211">
        <f>matriceresult_25[[#This Row],[UniProt]]/matriceresult_25[[#This Row],[TOTAL]]</f>
        <v>0</v>
      </c>
      <c r="AZ211" s="8">
        <f>SUM(matriceresult_258[[#This Row],[ArrayExpress]:[UniProt]])</f>
        <v>1</v>
      </c>
    </row>
    <row r="212" spans="1:52" x14ac:dyDescent="0.25">
      <c r="A212" s="3" t="s">
        <v>400</v>
      </c>
      <c r="B212" s="13" t="s">
        <v>12</v>
      </c>
      <c r="D212" s="1" t="s">
        <v>319</v>
      </c>
      <c r="E212">
        <v>0</v>
      </c>
      <c r="F212">
        <v>0</v>
      </c>
      <c r="G212">
        <v>0</v>
      </c>
      <c r="H212">
        <v>0</v>
      </c>
      <c r="I212">
        <v>0</v>
      </c>
      <c r="J212">
        <v>0</v>
      </c>
      <c r="K212">
        <v>0</v>
      </c>
      <c r="L212">
        <v>0</v>
      </c>
      <c r="M212">
        <v>0</v>
      </c>
      <c r="N212">
        <v>0</v>
      </c>
      <c r="O212">
        <v>0</v>
      </c>
      <c r="P212">
        <v>0</v>
      </c>
      <c r="Q212">
        <v>0</v>
      </c>
      <c r="R212">
        <v>0</v>
      </c>
      <c r="S212">
        <v>0</v>
      </c>
      <c r="T212">
        <v>0</v>
      </c>
      <c r="U212">
        <v>0</v>
      </c>
      <c r="V212">
        <v>0</v>
      </c>
      <c r="W212">
        <v>0</v>
      </c>
      <c r="X212">
        <v>1</v>
      </c>
      <c r="Y212">
        <v>0</v>
      </c>
      <c r="Z212">
        <v>0</v>
      </c>
      <c r="AA212" s="8">
        <f>SUM(matriceresult_25[[#This Row],[ArrayExpress]:[UniProt]])</f>
        <v>1</v>
      </c>
      <c r="AC212" s="1" t="s">
        <v>319</v>
      </c>
      <c r="AD212">
        <f>matriceresult_25[[#This Row],[ArrayExpress]]/matriceresult_25[[#This Row],[TOTAL]]</f>
        <v>0</v>
      </c>
      <c r="AE212">
        <f>matriceresult_25[[#This Row],[BioProject]]/matriceresult_25[[#This Row],[TOTAL]]</f>
        <v>0</v>
      </c>
      <c r="AF212">
        <f>matriceresult_25[[#This Row],[dbGaP]]/matriceresult_25[[#This Row],[TOTAL]]</f>
        <v>0</v>
      </c>
      <c r="AG212">
        <f>matriceresult_25[[#This Row],[DOI]]/matriceresult_25[[#This Row],[TOTAL]]</f>
        <v>0</v>
      </c>
      <c r="AH212">
        <f>matriceresult_25[[#This Row],[EMDB]]/matriceresult_25[[#This Row],[TOTAL]]</f>
        <v>0</v>
      </c>
      <c r="AI212">
        <f>matriceresult_25[[#This Row],[ENA]]/matriceresult_25[[#This Row],[TOTAL]]</f>
        <v>0</v>
      </c>
      <c r="AJ212">
        <f>matriceresult_25[[#This Row],[Ensembl]]/matriceresult_25[[#This Row],[TOTAL]]</f>
        <v>0</v>
      </c>
      <c r="AK212">
        <f>matriceresult_25[[#This Row],[EUDRACT]]/matriceresult_25[[#This Row],[TOTAL]]</f>
        <v>0</v>
      </c>
      <c r="AL212">
        <f>matriceresult_25[[#This Row],[GCA]]/matriceresult_25[[#This Row],[TOTAL]]</f>
        <v>0</v>
      </c>
      <c r="AM212">
        <f>matriceresult_25[[#This Row],[Gene Ontology (GO)]]/matriceresult_25[[#This Row],[TOTAL]]</f>
        <v>0</v>
      </c>
      <c r="AN212">
        <f>matriceresult_25[[#This Row],[GEO]]/matriceresult_25[[#This Row],[TOTAL]]</f>
        <v>0</v>
      </c>
      <c r="AO212">
        <f>matriceresult_25[[#This Row],[HPA]]/matriceresult_25[[#This Row],[TOTAL]]</f>
        <v>0</v>
      </c>
      <c r="AP212">
        <f>matriceresult_25[[#This Row],[IGSR/1000 Genomes]]/matriceresult_25[[#This Row],[TOTAL]]</f>
        <v>0</v>
      </c>
      <c r="AQ212">
        <f>matriceresult_25[[#This Row],[InterPro]]/matriceresult_25[[#This Row],[TOTAL]]</f>
        <v>0</v>
      </c>
      <c r="AR212">
        <f>matriceresult_25[[#This Row],[OMIM]]/matriceresult_25[[#This Row],[TOTAL]]</f>
        <v>0</v>
      </c>
      <c r="AS212">
        <f>matriceresult_25[[#This Row],[PDBe]]/matriceresult_25[[#This Row],[TOTAL]]</f>
        <v>0</v>
      </c>
      <c r="AT212">
        <f>matriceresult_25[[#This Row],[Pfam]]/matriceresult_25[[#This Row],[TOTAL]]</f>
        <v>0</v>
      </c>
      <c r="AU212">
        <f>matriceresult_25[[#This Row],[PRIDE]]/matriceresult_25[[#This Row],[TOTAL]]</f>
        <v>0</v>
      </c>
      <c r="AV212">
        <f>matriceresult_25[[#This Row],[RefSeq]]/matriceresult_25[[#This Row],[TOTAL]]</f>
        <v>0</v>
      </c>
      <c r="AW212">
        <f>matriceresult_25[[#This Row],[RefSNP]]/matriceresult_25[[#This Row],[TOTAL]]</f>
        <v>1</v>
      </c>
      <c r="AX212">
        <f>matriceresult_25[[#This Row],[RRID]]/matriceresult_25[[#This Row],[TOTAL]]</f>
        <v>0</v>
      </c>
      <c r="AY212">
        <f>matriceresult_25[[#This Row],[UniProt]]/matriceresult_25[[#This Row],[TOTAL]]</f>
        <v>0</v>
      </c>
      <c r="AZ212" s="8">
        <f>SUM(matriceresult_258[[#This Row],[ArrayExpress]:[UniProt]])</f>
        <v>1</v>
      </c>
    </row>
    <row r="213" spans="1:52" x14ac:dyDescent="0.25">
      <c r="A213" s="4" t="s">
        <v>400</v>
      </c>
      <c r="B213" s="6" t="s">
        <v>12</v>
      </c>
      <c r="D213" s="1" t="s">
        <v>744</v>
      </c>
      <c r="E213">
        <v>0</v>
      </c>
      <c r="F213">
        <v>0</v>
      </c>
      <c r="G213">
        <v>0</v>
      </c>
      <c r="H213">
        <v>1</v>
      </c>
      <c r="I213">
        <v>0</v>
      </c>
      <c r="J213">
        <v>0</v>
      </c>
      <c r="K213">
        <v>0</v>
      </c>
      <c r="L213">
        <v>0</v>
      </c>
      <c r="M213">
        <v>0</v>
      </c>
      <c r="N213">
        <v>0</v>
      </c>
      <c r="O213">
        <v>0</v>
      </c>
      <c r="P213">
        <v>0</v>
      </c>
      <c r="Q213">
        <v>0</v>
      </c>
      <c r="R213">
        <v>0</v>
      </c>
      <c r="S213">
        <v>0</v>
      </c>
      <c r="T213">
        <v>0</v>
      </c>
      <c r="U213">
        <v>0</v>
      </c>
      <c r="V213">
        <v>0</v>
      </c>
      <c r="W213">
        <v>0</v>
      </c>
      <c r="X213">
        <v>0</v>
      </c>
      <c r="Y213">
        <v>0</v>
      </c>
      <c r="Z213">
        <v>0</v>
      </c>
      <c r="AA213" s="8">
        <f>SUM(matriceresult_25[[#This Row],[ArrayExpress]:[UniProt]])</f>
        <v>1</v>
      </c>
      <c r="AC213" s="1" t="s">
        <v>744</v>
      </c>
      <c r="AD213">
        <f>matriceresult_25[[#This Row],[ArrayExpress]]/matriceresult_25[[#This Row],[TOTAL]]</f>
        <v>0</v>
      </c>
      <c r="AE213">
        <f>matriceresult_25[[#This Row],[BioProject]]/matriceresult_25[[#This Row],[TOTAL]]</f>
        <v>0</v>
      </c>
      <c r="AF213">
        <f>matriceresult_25[[#This Row],[dbGaP]]/matriceresult_25[[#This Row],[TOTAL]]</f>
        <v>0</v>
      </c>
      <c r="AG213">
        <f>matriceresult_25[[#This Row],[DOI]]/matriceresult_25[[#This Row],[TOTAL]]</f>
        <v>1</v>
      </c>
      <c r="AH213">
        <f>matriceresult_25[[#This Row],[EMDB]]/matriceresult_25[[#This Row],[TOTAL]]</f>
        <v>0</v>
      </c>
      <c r="AI213">
        <f>matriceresult_25[[#This Row],[ENA]]/matriceresult_25[[#This Row],[TOTAL]]</f>
        <v>0</v>
      </c>
      <c r="AJ213">
        <f>matriceresult_25[[#This Row],[Ensembl]]/matriceresult_25[[#This Row],[TOTAL]]</f>
        <v>0</v>
      </c>
      <c r="AK213">
        <f>matriceresult_25[[#This Row],[EUDRACT]]/matriceresult_25[[#This Row],[TOTAL]]</f>
        <v>0</v>
      </c>
      <c r="AL213">
        <f>matriceresult_25[[#This Row],[GCA]]/matriceresult_25[[#This Row],[TOTAL]]</f>
        <v>0</v>
      </c>
      <c r="AM213">
        <f>matriceresult_25[[#This Row],[Gene Ontology (GO)]]/matriceresult_25[[#This Row],[TOTAL]]</f>
        <v>0</v>
      </c>
      <c r="AN213">
        <f>matriceresult_25[[#This Row],[GEO]]/matriceresult_25[[#This Row],[TOTAL]]</f>
        <v>0</v>
      </c>
      <c r="AO213">
        <f>matriceresult_25[[#This Row],[HPA]]/matriceresult_25[[#This Row],[TOTAL]]</f>
        <v>0</v>
      </c>
      <c r="AP213">
        <f>matriceresult_25[[#This Row],[IGSR/1000 Genomes]]/matriceresult_25[[#This Row],[TOTAL]]</f>
        <v>0</v>
      </c>
      <c r="AQ213">
        <f>matriceresult_25[[#This Row],[InterPro]]/matriceresult_25[[#This Row],[TOTAL]]</f>
        <v>0</v>
      </c>
      <c r="AR213">
        <f>matriceresult_25[[#This Row],[OMIM]]/matriceresult_25[[#This Row],[TOTAL]]</f>
        <v>0</v>
      </c>
      <c r="AS213">
        <f>matriceresult_25[[#This Row],[PDBe]]/matriceresult_25[[#This Row],[TOTAL]]</f>
        <v>0</v>
      </c>
      <c r="AT213">
        <f>matriceresult_25[[#This Row],[Pfam]]/matriceresult_25[[#This Row],[TOTAL]]</f>
        <v>0</v>
      </c>
      <c r="AU213">
        <f>matriceresult_25[[#This Row],[PRIDE]]/matriceresult_25[[#This Row],[TOTAL]]</f>
        <v>0</v>
      </c>
      <c r="AV213">
        <f>matriceresult_25[[#This Row],[RefSeq]]/matriceresult_25[[#This Row],[TOTAL]]</f>
        <v>0</v>
      </c>
      <c r="AW213">
        <f>matriceresult_25[[#This Row],[RefSNP]]/matriceresult_25[[#This Row],[TOTAL]]</f>
        <v>0</v>
      </c>
      <c r="AX213">
        <f>matriceresult_25[[#This Row],[RRID]]/matriceresult_25[[#This Row],[TOTAL]]</f>
        <v>0</v>
      </c>
      <c r="AY213">
        <f>matriceresult_25[[#This Row],[UniProt]]/matriceresult_25[[#This Row],[TOTAL]]</f>
        <v>0</v>
      </c>
      <c r="AZ213" s="8">
        <f>SUM(matriceresult_258[[#This Row],[ArrayExpress]:[UniProt]])</f>
        <v>1</v>
      </c>
    </row>
    <row r="214" spans="1:52" x14ac:dyDescent="0.25">
      <c r="A214" s="3" t="s">
        <v>592</v>
      </c>
      <c r="B214" s="13" t="s">
        <v>111</v>
      </c>
      <c r="D214" s="1" t="s">
        <v>747</v>
      </c>
      <c r="E214">
        <v>0</v>
      </c>
      <c r="F214">
        <v>0</v>
      </c>
      <c r="G214">
        <v>0</v>
      </c>
      <c r="H214">
        <v>0</v>
      </c>
      <c r="I214">
        <v>0</v>
      </c>
      <c r="J214">
        <v>2</v>
      </c>
      <c r="K214">
        <v>0</v>
      </c>
      <c r="L214">
        <v>0</v>
      </c>
      <c r="M214">
        <v>0</v>
      </c>
      <c r="N214">
        <v>0</v>
      </c>
      <c r="O214">
        <v>0</v>
      </c>
      <c r="P214">
        <v>0</v>
      </c>
      <c r="Q214">
        <v>0</v>
      </c>
      <c r="R214">
        <v>0</v>
      </c>
      <c r="S214">
        <v>0</v>
      </c>
      <c r="T214">
        <v>0</v>
      </c>
      <c r="U214">
        <v>0</v>
      </c>
      <c r="V214">
        <v>0</v>
      </c>
      <c r="W214">
        <v>0</v>
      </c>
      <c r="X214">
        <v>0</v>
      </c>
      <c r="Y214">
        <v>0</v>
      </c>
      <c r="Z214">
        <v>0</v>
      </c>
      <c r="AA214" s="8">
        <f>SUM(matriceresult_25[[#This Row],[ArrayExpress]:[UniProt]])</f>
        <v>2</v>
      </c>
      <c r="AC214" s="1" t="s">
        <v>747</v>
      </c>
      <c r="AD214">
        <f>matriceresult_25[[#This Row],[ArrayExpress]]/matriceresult_25[[#This Row],[TOTAL]]</f>
        <v>0</v>
      </c>
      <c r="AE214">
        <f>matriceresult_25[[#This Row],[BioProject]]/matriceresult_25[[#This Row],[TOTAL]]</f>
        <v>0</v>
      </c>
      <c r="AF214">
        <f>matriceresult_25[[#This Row],[dbGaP]]/matriceresult_25[[#This Row],[TOTAL]]</f>
        <v>0</v>
      </c>
      <c r="AG214">
        <f>matriceresult_25[[#This Row],[DOI]]/matriceresult_25[[#This Row],[TOTAL]]</f>
        <v>0</v>
      </c>
      <c r="AH214">
        <f>matriceresult_25[[#This Row],[EMDB]]/matriceresult_25[[#This Row],[TOTAL]]</f>
        <v>0</v>
      </c>
      <c r="AI214">
        <f>matriceresult_25[[#This Row],[ENA]]/matriceresult_25[[#This Row],[TOTAL]]</f>
        <v>1</v>
      </c>
      <c r="AJ214">
        <f>matriceresult_25[[#This Row],[Ensembl]]/matriceresult_25[[#This Row],[TOTAL]]</f>
        <v>0</v>
      </c>
      <c r="AK214">
        <f>matriceresult_25[[#This Row],[EUDRACT]]/matriceresult_25[[#This Row],[TOTAL]]</f>
        <v>0</v>
      </c>
      <c r="AL214">
        <f>matriceresult_25[[#This Row],[GCA]]/matriceresult_25[[#This Row],[TOTAL]]</f>
        <v>0</v>
      </c>
      <c r="AM214">
        <f>matriceresult_25[[#This Row],[Gene Ontology (GO)]]/matriceresult_25[[#This Row],[TOTAL]]</f>
        <v>0</v>
      </c>
      <c r="AN214">
        <f>matriceresult_25[[#This Row],[GEO]]/matriceresult_25[[#This Row],[TOTAL]]</f>
        <v>0</v>
      </c>
      <c r="AO214">
        <f>matriceresult_25[[#This Row],[HPA]]/matriceresult_25[[#This Row],[TOTAL]]</f>
        <v>0</v>
      </c>
      <c r="AP214">
        <f>matriceresult_25[[#This Row],[IGSR/1000 Genomes]]/matriceresult_25[[#This Row],[TOTAL]]</f>
        <v>0</v>
      </c>
      <c r="AQ214">
        <f>matriceresult_25[[#This Row],[InterPro]]/matriceresult_25[[#This Row],[TOTAL]]</f>
        <v>0</v>
      </c>
      <c r="AR214">
        <f>matriceresult_25[[#This Row],[OMIM]]/matriceresult_25[[#This Row],[TOTAL]]</f>
        <v>0</v>
      </c>
      <c r="AS214">
        <f>matriceresult_25[[#This Row],[PDBe]]/matriceresult_25[[#This Row],[TOTAL]]</f>
        <v>0</v>
      </c>
      <c r="AT214">
        <f>matriceresult_25[[#This Row],[Pfam]]/matriceresult_25[[#This Row],[TOTAL]]</f>
        <v>0</v>
      </c>
      <c r="AU214">
        <f>matriceresult_25[[#This Row],[PRIDE]]/matriceresult_25[[#This Row],[TOTAL]]</f>
        <v>0</v>
      </c>
      <c r="AV214">
        <f>matriceresult_25[[#This Row],[RefSeq]]/matriceresult_25[[#This Row],[TOTAL]]</f>
        <v>0</v>
      </c>
      <c r="AW214">
        <f>matriceresult_25[[#This Row],[RefSNP]]/matriceresult_25[[#This Row],[TOTAL]]</f>
        <v>0</v>
      </c>
      <c r="AX214">
        <f>matriceresult_25[[#This Row],[RRID]]/matriceresult_25[[#This Row],[TOTAL]]</f>
        <v>0</v>
      </c>
      <c r="AY214">
        <f>matriceresult_25[[#This Row],[UniProt]]/matriceresult_25[[#This Row],[TOTAL]]</f>
        <v>0</v>
      </c>
      <c r="AZ214" s="8">
        <f>SUM(matriceresult_258[[#This Row],[ArrayExpress]:[UniProt]])</f>
        <v>1</v>
      </c>
    </row>
    <row r="215" spans="1:52" x14ac:dyDescent="0.25">
      <c r="A215" s="4" t="s">
        <v>592</v>
      </c>
      <c r="B215" s="6" t="s">
        <v>111</v>
      </c>
      <c r="D215" s="1" t="s">
        <v>2858</v>
      </c>
      <c r="E215">
        <v>0</v>
      </c>
      <c r="F215">
        <v>0</v>
      </c>
      <c r="G215">
        <v>0</v>
      </c>
      <c r="H215">
        <v>0</v>
      </c>
      <c r="I215">
        <v>0</v>
      </c>
      <c r="J215">
        <v>0</v>
      </c>
      <c r="K215">
        <v>0</v>
      </c>
      <c r="L215">
        <v>0</v>
      </c>
      <c r="M215">
        <v>0</v>
      </c>
      <c r="N215">
        <v>0</v>
      </c>
      <c r="O215">
        <v>0</v>
      </c>
      <c r="P215">
        <v>0</v>
      </c>
      <c r="Q215">
        <v>0</v>
      </c>
      <c r="R215">
        <v>0</v>
      </c>
      <c r="S215">
        <v>0</v>
      </c>
      <c r="T215">
        <v>2</v>
      </c>
      <c r="U215">
        <v>0</v>
      </c>
      <c r="V215">
        <v>0</v>
      </c>
      <c r="W215">
        <v>0</v>
      </c>
      <c r="X215">
        <v>0</v>
      </c>
      <c r="Y215">
        <v>0</v>
      </c>
      <c r="Z215">
        <v>0</v>
      </c>
      <c r="AA215" s="8">
        <f>SUM(matriceresult_25[[#This Row],[ArrayExpress]:[UniProt]])</f>
        <v>2</v>
      </c>
      <c r="AC215" s="1" t="s">
        <v>2858</v>
      </c>
      <c r="AD215">
        <f>matriceresult_25[[#This Row],[ArrayExpress]]/matriceresult_25[[#This Row],[TOTAL]]</f>
        <v>0</v>
      </c>
      <c r="AE215">
        <f>matriceresult_25[[#This Row],[BioProject]]/matriceresult_25[[#This Row],[TOTAL]]</f>
        <v>0</v>
      </c>
      <c r="AF215">
        <f>matriceresult_25[[#This Row],[dbGaP]]/matriceresult_25[[#This Row],[TOTAL]]</f>
        <v>0</v>
      </c>
      <c r="AG215">
        <f>matriceresult_25[[#This Row],[DOI]]/matriceresult_25[[#This Row],[TOTAL]]</f>
        <v>0</v>
      </c>
      <c r="AH215">
        <f>matriceresult_25[[#This Row],[EMDB]]/matriceresult_25[[#This Row],[TOTAL]]</f>
        <v>0</v>
      </c>
      <c r="AI215">
        <f>matriceresult_25[[#This Row],[ENA]]/matriceresult_25[[#This Row],[TOTAL]]</f>
        <v>0</v>
      </c>
      <c r="AJ215">
        <f>matriceresult_25[[#This Row],[Ensembl]]/matriceresult_25[[#This Row],[TOTAL]]</f>
        <v>0</v>
      </c>
      <c r="AK215">
        <f>matriceresult_25[[#This Row],[EUDRACT]]/matriceresult_25[[#This Row],[TOTAL]]</f>
        <v>0</v>
      </c>
      <c r="AL215">
        <f>matriceresult_25[[#This Row],[GCA]]/matriceresult_25[[#This Row],[TOTAL]]</f>
        <v>0</v>
      </c>
      <c r="AM215">
        <f>matriceresult_25[[#This Row],[Gene Ontology (GO)]]/matriceresult_25[[#This Row],[TOTAL]]</f>
        <v>0</v>
      </c>
      <c r="AN215">
        <f>matriceresult_25[[#This Row],[GEO]]/matriceresult_25[[#This Row],[TOTAL]]</f>
        <v>0</v>
      </c>
      <c r="AO215">
        <f>matriceresult_25[[#This Row],[HPA]]/matriceresult_25[[#This Row],[TOTAL]]</f>
        <v>0</v>
      </c>
      <c r="AP215">
        <f>matriceresult_25[[#This Row],[IGSR/1000 Genomes]]/matriceresult_25[[#This Row],[TOTAL]]</f>
        <v>0</v>
      </c>
      <c r="AQ215">
        <f>matriceresult_25[[#This Row],[InterPro]]/matriceresult_25[[#This Row],[TOTAL]]</f>
        <v>0</v>
      </c>
      <c r="AR215">
        <f>matriceresult_25[[#This Row],[OMIM]]/matriceresult_25[[#This Row],[TOTAL]]</f>
        <v>0</v>
      </c>
      <c r="AS215">
        <f>matriceresult_25[[#This Row],[PDBe]]/matriceresult_25[[#This Row],[TOTAL]]</f>
        <v>1</v>
      </c>
      <c r="AT215">
        <f>matriceresult_25[[#This Row],[Pfam]]/matriceresult_25[[#This Row],[TOTAL]]</f>
        <v>0</v>
      </c>
      <c r="AU215">
        <f>matriceresult_25[[#This Row],[PRIDE]]/matriceresult_25[[#This Row],[TOTAL]]</f>
        <v>0</v>
      </c>
      <c r="AV215">
        <f>matriceresult_25[[#This Row],[RefSeq]]/matriceresult_25[[#This Row],[TOTAL]]</f>
        <v>0</v>
      </c>
      <c r="AW215">
        <f>matriceresult_25[[#This Row],[RefSNP]]/matriceresult_25[[#This Row],[TOTAL]]</f>
        <v>0</v>
      </c>
      <c r="AX215">
        <f>matriceresult_25[[#This Row],[RRID]]/matriceresult_25[[#This Row],[TOTAL]]</f>
        <v>0</v>
      </c>
      <c r="AY215">
        <f>matriceresult_25[[#This Row],[UniProt]]/matriceresult_25[[#This Row],[TOTAL]]</f>
        <v>0</v>
      </c>
      <c r="AZ215" s="8">
        <f>SUM(matriceresult_258[[#This Row],[ArrayExpress]:[UniProt]])</f>
        <v>1</v>
      </c>
    </row>
    <row r="216" spans="1:52" x14ac:dyDescent="0.25">
      <c r="A216" s="3" t="s">
        <v>592</v>
      </c>
      <c r="B216" s="13" t="s">
        <v>111</v>
      </c>
      <c r="D216" s="1" t="s">
        <v>1923</v>
      </c>
      <c r="E216">
        <v>0</v>
      </c>
      <c r="F216">
        <v>2</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s="8">
        <f>SUM(matriceresult_25[[#This Row],[ArrayExpress]:[UniProt]])</f>
        <v>2</v>
      </c>
      <c r="AC216" s="1" t="s">
        <v>1923</v>
      </c>
      <c r="AD216">
        <f>matriceresult_25[[#This Row],[ArrayExpress]]/matriceresult_25[[#This Row],[TOTAL]]</f>
        <v>0</v>
      </c>
      <c r="AE216">
        <f>matriceresult_25[[#This Row],[BioProject]]/matriceresult_25[[#This Row],[TOTAL]]</f>
        <v>1</v>
      </c>
      <c r="AF216">
        <f>matriceresult_25[[#This Row],[dbGaP]]/matriceresult_25[[#This Row],[TOTAL]]</f>
        <v>0</v>
      </c>
      <c r="AG216">
        <f>matriceresult_25[[#This Row],[DOI]]/matriceresult_25[[#This Row],[TOTAL]]</f>
        <v>0</v>
      </c>
      <c r="AH216">
        <f>matriceresult_25[[#This Row],[EMDB]]/matriceresult_25[[#This Row],[TOTAL]]</f>
        <v>0</v>
      </c>
      <c r="AI216">
        <f>matriceresult_25[[#This Row],[ENA]]/matriceresult_25[[#This Row],[TOTAL]]</f>
        <v>0</v>
      </c>
      <c r="AJ216">
        <f>matriceresult_25[[#This Row],[Ensembl]]/matriceresult_25[[#This Row],[TOTAL]]</f>
        <v>0</v>
      </c>
      <c r="AK216">
        <f>matriceresult_25[[#This Row],[EUDRACT]]/matriceresult_25[[#This Row],[TOTAL]]</f>
        <v>0</v>
      </c>
      <c r="AL216">
        <f>matriceresult_25[[#This Row],[GCA]]/matriceresult_25[[#This Row],[TOTAL]]</f>
        <v>0</v>
      </c>
      <c r="AM216">
        <f>matriceresult_25[[#This Row],[Gene Ontology (GO)]]/matriceresult_25[[#This Row],[TOTAL]]</f>
        <v>0</v>
      </c>
      <c r="AN216">
        <f>matriceresult_25[[#This Row],[GEO]]/matriceresult_25[[#This Row],[TOTAL]]</f>
        <v>0</v>
      </c>
      <c r="AO216">
        <f>matriceresult_25[[#This Row],[HPA]]/matriceresult_25[[#This Row],[TOTAL]]</f>
        <v>0</v>
      </c>
      <c r="AP216">
        <f>matriceresult_25[[#This Row],[IGSR/1000 Genomes]]/matriceresult_25[[#This Row],[TOTAL]]</f>
        <v>0</v>
      </c>
      <c r="AQ216">
        <f>matriceresult_25[[#This Row],[InterPro]]/matriceresult_25[[#This Row],[TOTAL]]</f>
        <v>0</v>
      </c>
      <c r="AR216">
        <f>matriceresult_25[[#This Row],[OMIM]]/matriceresult_25[[#This Row],[TOTAL]]</f>
        <v>0</v>
      </c>
      <c r="AS216">
        <f>matriceresult_25[[#This Row],[PDBe]]/matriceresult_25[[#This Row],[TOTAL]]</f>
        <v>0</v>
      </c>
      <c r="AT216">
        <f>matriceresult_25[[#This Row],[Pfam]]/matriceresult_25[[#This Row],[TOTAL]]</f>
        <v>0</v>
      </c>
      <c r="AU216">
        <f>matriceresult_25[[#This Row],[PRIDE]]/matriceresult_25[[#This Row],[TOTAL]]</f>
        <v>0</v>
      </c>
      <c r="AV216">
        <f>matriceresult_25[[#This Row],[RefSeq]]/matriceresult_25[[#This Row],[TOTAL]]</f>
        <v>0</v>
      </c>
      <c r="AW216">
        <f>matriceresult_25[[#This Row],[RefSNP]]/matriceresult_25[[#This Row],[TOTAL]]</f>
        <v>0</v>
      </c>
      <c r="AX216">
        <f>matriceresult_25[[#This Row],[RRID]]/matriceresult_25[[#This Row],[TOTAL]]</f>
        <v>0</v>
      </c>
      <c r="AY216">
        <f>matriceresult_25[[#This Row],[UniProt]]/matriceresult_25[[#This Row],[TOTAL]]</f>
        <v>0</v>
      </c>
      <c r="AZ216" s="8">
        <f>SUM(matriceresult_258[[#This Row],[ArrayExpress]:[UniProt]])</f>
        <v>1</v>
      </c>
    </row>
    <row r="217" spans="1:52" x14ac:dyDescent="0.25">
      <c r="A217" s="4" t="s">
        <v>592</v>
      </c>
      <c r="B217" s="6" t="s">
        <v>111</v>
      </c>
      <c r="D217" s="1" t="s">
        <v>1932</v>
      </c>
      <c r="E217">
        <v>0</v>
      </c>
      <c r="F217">
        <v>0</v>
      </c>
      <c r="G217">
        <v>0</v>
      </c>
      <c r="H217">
        <v>0</v>
      </c>
      <c r="I217">
        <v>0</v>
      </c>
      <c r="J217">
        <v>0</v>
      </c>
      <c r="K217">
        <v>0</v>
      </c>
      <c r="L217">
        <v>0</v>
      </c>
      <c r="M217">
        <v>0</v>
      </c>
      <c r="N217">
        <v>0</v>
      </c>
      <c r="O217">
        <v>0</v>
      </c>
      <c r="P217">
        <v>0</v>
      </c>
      <c r="Q217">
        <v>0</v>
      </c>
      <c r="R217">
        <v>0</v>
      </c>
      <c r="S217">
        <v>0</v>
      </c>
      <c r="T217">
        <v>9</v>
      </c>
      <c r="U217">
        <v>0</v>
      </c>
      <c r="V217">
        <v>0</v>
      </c>
      <c r="W217">
        <v>0</v>
      </c>
      <c r="X217">
        <v>0</v>
      </c>
      <c r="Y217">
        <v>0</v>
      </c>
      <c r="Z217">
        <v>0</v>
      </c>
      <c r="AA217" s="8">
        <f>SUM(matriceresult_25[[#This Row],[ArrayExpress]:[UniProt]])</f>
        <v>9</v>
      </c>
      <c r="AC217" s="1" t="s">
        <v>1932</v>
      </c>
      <c r="AD217">
        <f>matriceresult_25[[#This Row],[ArrayExpress]]/matriceresult_25[[#This Row],[TOTAL]]</f>
        <v>0</v>
      </c>
      <c r="AE217">
        <f>matriceresult_25[[#This Row],[BioProject]]/matriceresult_25[[#This Row],[TOTAL]]</f>
        <v>0</v>
      </c>
      <c r="AF217">
        <f>matriceresult_25[[#This Row],[dbGaP]]/matriceresult_25[[#This Row],[TOTAL]]</f>
        <v>0</v>
      </c>
      <c r="AG217">
        <f>matriceresult_25[[#This Row],[DOI]]/matriceresult_25[[#This Row],[TOTAL]]</f>
        <v>0</v>
      </c>
      <c r="AH217">
        <f>matriceresult_25[[#This Row],[EMDB]]/matriceresult_25[[#This Row],[TOTAL]]</f>
        <v>0</v>
      </c>
      <c r="AI217">
        <f>matriceresult_25[[#This Row],[ENA]]/matriceresult_25[[#This Row],[TOTAL]]</f>
        <v>0</v>
      </c>
      <c r="AJ217">
        <f>matriceresult_25[[#This Row],[Ensembl]]/matriceresult_25[[#This Row],[TOTAL]]</f>
        <v>0</v>
      </c>
      <c r="AK217">
        <f>matriceresult_25[[#This Row],[EUDRACT]]/matriceresult_25[[#This Row],[TOTAL]]</f>
        <v>0</v>
      </c>
      <c r="AL217">
        <f>matriceresult_25[[#This Row],[GCA]]/matriceresult_25[[#This Row],[TOTAL]]</f>
        <v>0</v>
      </c>
      <c r="AM217">
        <f>matriceresult_25[[#This Row],[Gene Ontology (GO)]]/matriceresult_25[[#This Row],[TOTAL]]</f>
        <v>0</v>
      </c>
      <c r="AN217">
        <f>matriceresult_25[[#This Row],[GEO]]/matriceresult_25[[#This Row],[TOTAL]]</f>
        <v>0</v>
      </c>
      <c r="AO217">
        <f>matriceresult_25[[#This Row],[HPA]]/matriceresult_25[[#This Row],[TOTAL]]</f>
        <v>0</v>
      </c>
      <c r="AP217">
        <f>matriceresult_25[[#This Row],[IGSR/1000 Genomes]]/matriceresult_25[[#This Row],[TOTAL]]</f>
        <v>0</v>
      </c>
      <c r="AQ217">
        <f>matriceresult_25[[#This Row],[InterPro]]/matriceresult_25[[#This Row],[TOTAL]]</f>
        <v>0</v>
      </c>
      <c r="AR217">
        <f>matriceresult_25[[#This Row],[OMIM]]/matriceresult_25[[#This Row],[TOTAL]]</f>
        <v>0</v>
      </c>
      <c r="AS217">
        <f>matriceresult_25[[#This Row],[PDBe]]/matriceresult_25[[#This Row],[TOTAL]]</f>
        <v>1</v>
      </c>
      <c r="AT217">
        <f>matriceresult_25[[#This Row],[Pfam]]/matriceresult_25[[#This Row],[TOTAL]]</f>
        <v>0</v>
      </c>
      <c r="AU217">
        <f>matriceresult_25[[#This Row],[PRIDE]]/matriceresult_25[[#This Row],[TOTAL]]</f>
        <v>0</v>
      </c>
      <c r="AV217">
        <f>matriceresult_25[[#This Row],[RefSeq]]/matriceresult_25[[#This Row],[TOTAL]]</f>
        <v>0</v>
      </c>
      <c r="AW217">
        <f>matriceresult_25[[#This Row],[RefSNP]]/matriceresult_25[[#This Row],[TOTAL]]</f>
        <v>0</v>
      </c>
      <c r="AX217">
        <f>matriceresult_25[[#This Row],[RRID]]/matriceresult_25[[#This Row],[TOTAL]]</f>
        <v>0</v>
      </c>
      <c r="AY217">
        <f>matriceresult_25[[#This Row],[UniProt]]/matriceresult_25[[#This Row],[TOTAL]]</f>
        <v>0</v>
      </c>
      <c r="AZ217" s="8">
        <f>SUM(matriceresult_258[[#This Row],[ArrayExpress]:[UniProt]])</f>
        <v>1</v>
      </c>
    </row>
    <row r="218" spans="1:52" x14ac:dyDescent="0.25">
      <c r="A218" s="3" t="s">
        <v>592</v>
      </c>
      <c r="B218" s="13" t="s">
        <v>111</v>
      </c>
      <c r="D218" s="1" t="s">
        <v>512</v>
      </c>
      <c r="E218">
        <v>0</v>
      </c>
      <c r="F218">
        <v>0</v>
      </c>
      <c r="G218">
        <v>0</v>
      </c>
      <c r="H218">
        <v>0</v>
      </c>
      <c r="I218">
        <v>0</v>
      </c>
      <c r="J218">
        <v>0</v>
      </c>
      <c r="K218">
        <v>0</v>
      </c>
      <c r="L218">
        <v>0</v>
      </c>
      <c r="M218">
        <v>0</v>
      </c>
      <c r="N218">
        <v>0</v>
      </c>
      <c r="O218">
        <v>0</v>
      </c>
      <c r="P218">
        <v>0</v>
      </c>
      <c r="Q218">
        <v>0</v>
      </c>
      <c r="R218">
        <v>0</v>
      </c>
      <c r="S218">
        <v>2</v>
      </c>
      <c r="T218">
        <v>9</v>
      </c>
      <c r="U218">
        <v>0</v>
      </c>
      <c r="V218">
        <v>0</v>
      </c>
      <c r="W218">
        <v>0</v>
      </c>
      <c r="X218">
        <v>0</v>
      </c>
      <c r="Y218">
        <v>0</v>
      </c>
      <c r="Z218">
        <v>0</v>
      </c>
      <c r="AA218" s="8">
        <f>SUM(matriceresult_25[[#This Row],[ArrayExpress]:[UniProt]])</f>
        <v>11</v>
      </c>
      <c r="AC218" s="1" t="s">
        <v>512</v>
      </c>
      <c r="AD218">
        <f>matriceresult_25[[#This Row],[ArrayExpress]]/matriceresult_25[[#This Row],[TOTAL]]</f>
        <v>0</v>
      </c>
      <c r="AE218">
        <f>matriceresult_25[[#This Row],[BioProject]]/matriceresult_25[[#This Row],[TOTAL]]</f>
        <v>0</v>
      </c>
      <c r="AF218">
        <f>matriceresult_25[[#This Row],[dbGaP]]/matriceresult_25[[#This Row],[TOTAL]]</f>
        <v>0</v>
      </c>
      <c r="AG218">
        <f>matriceresult_25[[#This Row],[DOI]]/matriceresult_25[[#This Row],[TOTAL]]</f>
        <v>0</v>
      </c>
      <c r="AH218">
        <f>matriceresult_25[[#This Row],[EMDB]]/matriceresult_25[[#This Row],[TOTAL]]</f>
        <v>0</v>
      </c>
      <c r="AI218">
        <f>matriceresult_25[[#This Row],[ENA]]/matriceresult_25[[#This Row],[TOTAL]]</f>
        <v>0</v>
      </c>
      <c r="AJ218">
        <f>matriceresult_25[[#This Row],[Ensembl]]/matriceresult_25[[#This Row],[TOTAL]]</f>
        <v>0</v>
      </c>
      <c r="AK218">
        <f>matriceresult_25[[#This Row],[EUDRACT]]/matriceresult_25[[#This Row],[TOTAL]]</f>
        <v>0</v>
      </c>
      <c r="AL218">
        <f>matriceresult_25[[#This Row],[GCA]]/matriceresult_25[[#This Row],[TOTAL]]</f>
        <v>0</v>
      </c>
      <c r="AM218">
        <f>matriceresult_25[[#This Row],[Gene Ontology (GO)]]/matriceresult_25[[#This Row],[TOTAL]]</f>
        <v>0</v>
      </c>
      <c r="AN218">
        <f>matriceresult_25[[#This Row],[GEO]]/matriceresult_25[[#This Row],[TOTAL]]</f>
        <v>0</v>
      </c>
      <c r="AO218">
        <f>matriceresult_25[[#This Row],[HPA]]/matriceresult_25[[#This Row],[TOTAL]]</f>
        <v>0</v>
      </c>
      <c r="AP218">
        <f>matriceresult_25[[#This Row],[IGSR/1000 Genomes]]/matriceresult_25[[#This Row],[TOTAL]]</f>
        <v>0</v>
      </c>
      <c r="AQ218">
        <f>matriceresult_25[[#This Row],[InterPro]]/matriceresult_25[[#This Row],[TOTAL]]</f>
        <v>0</v>
      </c>
      <c r="AR218">
        <f>matriceresult_25[[#This Row],[OMIM]]/matriceresult_25[[#This Row],[TOTAL]]</f>
        <v>0.18181818181818182</v>
      </c>
      <c r="AS218">
        <f>matriceresult_25[[#This Row],[PDBe]]/matriceresult_25[[#This Row],[TOTAL]]</f>
        <v>0.81818181818181823</v>
      </c>
      <c r="AT218">
        <f>matriceresult_25[[#This Row],[Pfam]]/matriceresult_25[[#This Row],[TOTAL]]</f>
        <v>0</v>
      </c>
      <c r="AU218">
        <f>matriceresult_25[[#This Row],[PRIDE]]/matriceresult_25[[#This Row],[TOTAL]]</f>
        <v>0</v>
      </c>
      <c r="AV218">
        <f>matriceresult_25[[#This Row],[RefSeq]]/matriceresult_25[[#This Row],[TOTAL]]</f>
        <v>0</v>
      </c>
      <c r="AW218">
        <f>matriceresult_25[[#This Row],[RefSNP]]/matriceresult_25[[#This Row],[TOTAL]]</f>
        <v>0</v>
      </c>
      <c r="AX218">
        <f>matriceresult_25[[#This Row],[RRID]]/matriceresult_25[[#This Row],[TOTAL]]</f>
        <v>0</v>
      </c>
      <c r="AY218">
        <f>matriceresult_25[[#This Row],[UniProt]]/matriceresult_25[[#This Row],[TOTAL]]</f>
        <v>0</v>
      </c>
      <c r="AZ218" s="8">
        <f>SUM(matriceresult_258[[#This Row],[ArrayExpress]:[UniProt]])</f>
        <v>1</v>
      </c>
    </row>
    <row r="219" spans="1:52" x14ac:dyDescent="0.25">
      <c r="A219" s="4" t="s">
        <v>592</v>
      </c>
      <c r="B219" s="6" t="s">
        <v>111</v>
      </c>
      <c r="D219" s="1" t="s">
        <v>324</v>
      </c>
      <c r="E219">
        <v>0</v>
      </c>
      <c r="F219">
        <v>0</v>
      </c>
      <c r="G219">
        <v>0</v>
      </c>
      <c r="H219">
        <v>0</v>
      </c>
      <c r="I219">
        <v>0</v>
      </c>
      <c r="J219">
        <v>1</v>
      </c>
      <c r="K219">
        <v>0</v>
      </c>
      <c r="L219">
        <v>0</v>
      </c>
      <c r="M219">
        <v>0</v>
      </c>
      <c r="N219">
        <v>0</v>
      </c>
      <c r="O219">
        <v>0</v>
      </c>
      <c r="P219">
        <v>0</v>
      </c>
      <c r="Q219">
        <v>0</v>
      </c>
      <c r="R219">
        <v>0</v>
      </c>
      <c r="S219">
        <v>0</v>
      </c>
      <c r="T219">
        <v>17</v>
      </c>
      <c r="U219">
        <v>0</v>
      </c>
      <c r="V219">
        <v>0</v>
      </c>
      <c r="W219">
        <v>0</v>
      </c>
      <c r="X219">
        <v>0</v>
      </c>
      <c r="Y219">
        <v>0</v>
      </c>
      <c r="Z219">
        <v>0</v>
      </c>
      <c r="AA219" s="8">
        <f>SUM(matriceresult_25[[#This Row],[ArrayExpress]:[UniProt]])</f>
        <v>18</v>
      </c>
      <c r="AC219" s="1" t="s">
        <v>324</v>
      </c>
      <c r="AD219">
        <f>matriceresult_25[[#This Row],[ArrayExpress]]/matriceresult_25[[#This Row],[TOTAL]]</f>
        <v>0</v>
      </c>
      <c r="AE219">
        <f>matriceresult_25[[#This Row],[BioProject]]/matriceresult_25[[#This Row],[TOTAL]]</f>
        <v>0</v>
      </c>
      <c r="AF219">
        <f>matriceresult_25[[#This Row],[dbGaP]]/matriceresult_25[[#This Row],[TOTAL]]</f>
        <v>0</v>
      </c>
      <c r="AG219">
        <f>matriceresult_25[[#This Row],[DOI]]/matriceresult_25[[#This Row],[TOTAL]]</f>
        <v>0</v>
      </c>
      <c r="AH219">
        <f>matriceresult_25[[#This Row],[EMDB]]/matriceresult_25[[#This Row],[TOTAL]]</f>
        <v>0</v>
      </c>
      <c r="AI219">
        <f>matriceresult_25[[#This Row],[ENA]]/matriceresult_25[[#This Row],[TOTAL]]</f>
        <v>5.5555555555555552E-2</v>
      </c>
      <c r="AJ219">
        <f>matriceresult_25[[#This Row],[Ensembl]]/matriceresult_25[[#This Row],[TOTAL]]</f>
        <v>0</v>
      </c>
      <c r="AK219">
        <f>matriceresult_25[[#This Row],[EUDRACT]]/matriceresult_25[[#This Row],[TOTAL]]</f>
        <v>0</v>
      </c>
      <c r="AL219">
        <f>matriceresult_25[[#This Row],[GCA]]/matriceresult_25[[#This Row],[TOTAL]]</f>
        <v>0</v>
      </c>
      <c r="AM219">
        <f>matriceresult_25[[#This Row],[Gene Ontology (GO)]]/matriceresult_25[[#This Row],[TOTAL]]</f>
        <v>0</v>
      </c>
      <c r="AN219">
        <f>matriceresult_25[[#This Row],[GEO]]/matriceresult_25[[#This Row],[TOTAL]]</f>
        <v>0</v>
      </c>
      <c r="AO219">
        <f>matriceresult_25[[#This Row],[HPA]]/matriceresult_25[[#This Row],[TOTAL]]</f>
        <v>0</v>
      </c>
      <c r="AP219">
        <f>matriceresult_25[[#This Row],[IGSR/1000 Genomes]]/matriceresult_25[[#This Row],[TOTAL]]</f>
        <v>0</v>
      </c>
      <c r="AQ219">
        <f>matriceresult_25[[#This Row],[InterPro]]/matriceresult_25[[#This Row],[TOTAL]]</f>
        <v>0</v>
      </c>
      <c r="AR219">
        <f>matriceresult_25[[#This Row],[OMIM]]/matriceresult_25[[#This Row],[TOTAL]]</f>
        <v>0</v>
      </c>
      <c r="AS219">
        <f>matriceresult_25[[#This Row],[PDBe]]/matriceresult_25[[#This Row],[TOTAL]]</f>
        <v>0.94444444444444442</v>
      </c>
      <c r="AT219">
        <f>matriceresult_25[[#This Row],[Pfam]]/matriceresult_25[[#This Row],[TOTAL]]</f>
        <v>0</v>
      </c>
      <c r="AU219">
        <f>matriceresult_25[[#This Row],[PRIDE]]/matriceresult_25[[#This Row],[TOTAL]]</f>
        <v>0</v>
      </c>
      <c r="AV219">
        <f>matriceresult_25[[#This Row],[RefSeq]]/matriceresult_25[[#This Row],[TOTAL]]</f>
        <v>0</v>
      </c>
      <c r="AW219">
        <f>matriceresult_25[[#This Row],[RefSNP]]/matriceresult_25[[#This Row],[TOTAL]]</f>
        <v>0</v>
      </c>
      <c r="AX219">
        <f>matriceresult_25[[#This Row],[RRID]]/matriceresult_25[[#This Row],[TOTAL]]</f>
        <v>0</v>
      </c>
      <c r="AY219">
        <f>matriceresult_25[[#This Row],[UniProt]]/matriceresult_25[[#This Row],[TOTAL]]</f>
        <v>0</v>
      </c>
      <c r="AZ219" s="8">
        <f>SUM(matriceresult_258[[#This Row],[ArrayExpress]:[UniProt]])</f>
        <v>1</v>
      </c>
    </row>
    <row r="220" spans="1:52" x14ac:dyDescent="0.25">
      <c r="A220" s="3" t="s">
        <v>592</v>
      </c>
      <c r="B220" s="13" t="s">
        <v>111</v>
      </c>
      <c r="D220" s="1" t="s">
        <v>962</v>
      </c>
      <c r="E220">
        <v>0</v>
      </c>
      <c r="F220">
        <v>0</v>
      </c>
      <c r="G220">
        <v>0</v>
      </c>
      <c r="H220">
        <v>1</v>
      </c>
      <c r="I220">
        <v>0</v>
      </c>
      <c r="J220">
        <v>0</v>
      </c>
      <c r="K220">
        <v>0</v>
      </c>
      <c r="L220">
        <v>0</v>
      </c>
      <c r="M220">
        <v>0</v>
      </c>
      <c r="N220">
        <v>0</v>
      </c>
      <c r="O220">
        <v>0</v>
      </c>
      <c r="P220">
        <v>0</v>
      </c>
      <c r="Q220">
        <v>0</v>
      </c>
      <c r="R220">
        <v>0</v>
      </c>
      <c r="S220">
        <v>0</v>
      </c>
      <c r="T220">
        <v>0</v>
      </c>
      <c r="U220">
        <v>0</v>
      </c>
      <c r="V220">
        <v>0</v>
      </c>
      <c r="W220">
        <v>0</v>
      </c>
      <c r="X220">
        <v>0</v>
      </c>
      <c r="Y220">
        <v>0</v>
      </c>
      <c r="Z220">
        <v>0</v>
      </c>
      <c r="AA220" s="8">
        <f>SUM(matriceresult_25[[#This Row],[ArrayExpress]:[UniProt]])</f>
        <v>1</v>
      </c>
      <c r="AC220" s="1" t="s">
        <v>962</v>
      </c>
      <c r="AD220">
        <f>matriceresult_25[[#This Row],[ArrayExpress]]/matriceresult_25[[#This Row],[TOTAL]]</f>
        <v>0</v>
      </c>
      <c r="AE220">
        <f>matriceresult_25[[#This Row],[BioProject]]/matriceresult_25[[#This Row],[TOTAL]]</f>
        <v>0</v>
      </c>
      <c r="AF220">
        <f>matriceresult_25[[#This Row],[dbGaP]]/matriceresult_25[[#This Row],[TOTAL]]</f>
        <v>0</v>
      </c>
      <c r="AG220">
        <f>matriceresult_25[[#This Row],[DOI]]/matriceresult_25[[#This Row],[TOTAL]]</f>
        <v>1</v>
      </c>
      <c r="AH220">
        <f>matriceresult_25[[#This Row],[EMDB]]/matriceresult_25[[#This Row],[TOTAL]]</f>
        <v>0</v>
      </c>
      <c r="AI220">
        <f>matriceresult_25[[#This Row],[ENA]]/matriceresult_25[[#This Row],[TOTAL]]</f>
        <v>0</v>
      </c>
      <c r="AJ220">
        <f>matriceresult_25[[#This Row],[Ensembl]]/matriceresult_25[[#This Row],[TOTAL]]</f>
        <v>0</v>
      </c>
      <c r="AK220">
        <f>matriceresult_25[[#This Row],[EUDRACT]]/matriceresult_25[[#This Row],[TOTAL]]</f>
        <v>0</v>
      </c>
      <c r="AL220">
        <f>matriceresult_25[[#This Row],[GCA]]/matriceresult_25[[#This Row],[TOTAL]]</f>
        <v>0</v>
      </c>
      <c r="AM220">
        <f>matriceresult_25[[#This Row],[Gene Ontology (GO)]]/matriceresult_25[[#This Row],[TOTAL]]</f>
        <v>0</v>
      </c>
      <c r="AN220">
        <f>matriceresult_25[[#This Row],[GEO]]/matriceresult_25[[#This Row],[TOTAL]]</f>
        <v>0</v>
      </c>
      <c r="AO220">
        <f>matriceresult_25[[#This Row],[HPA]]/matriceresult_25[[#This Row],[TOTAL]]</f>
        <v>0</v>
      </c>
      <c r="AP220">
        <f>matriceresult_25[[#This Row],[IGSR/1000 Genomes]]/matriceresult_25[[#This Row],[TOTAL]]</f>
        <v>0</v>
      </c>
      <c r="AQ220">
        <f>matriceresult_25[[#This Row],[InterPro]]/matriceresult_25[[#This Row],[TOTAL]]</f>
        <v>0</v>
      </c>
      <c r="AR220">
        <f>matriceresult_25[[#This Row],[OMIM]]/matriceresult_25[[#This Row],[TOTAL]]</f>
        <v>0</v>
      </c>
      <c r="AS220">
        <f>matriceresult_25[[#This Row],[PDBe]]/matriceresult_25[[#This Row],[TOTAL]]</f>
        <v>0</v>
      </c>
      <c r="AT220">
        <f>matriceresult_25[[#This Row],[Pfam]]/matriceresult_25[[#This Row],[TOTAL]]</f>
        <v>0</v>
      </c>
      <c r="AU220">
        <f>matriceresult_25[[#This Row],[PRIDE]]/matriceresult_25[[#This Row],[TOTAL]]</f>
        <v>0</v>
      </c>
      <c r="AV220">
        <f>matriceresult_25[[#This Row],[RefSeq]]/matriceresult_25[[#This Row],[TOTAL]]</f>
        <v>0</v>
      </c>
      <c r="AW220">
        <f>matriceresult_25[[#This Row],[RefSNP]]/matriceresult_25[[#This Row],[TOTAL]]</f>
        <v>0</v>
      </c>
      <c r="AX220">
        <f>matriceresult_25[[#This Row],[RRID]]/matriceresult_25[[#This Row],[TOTAL]]</f>
        <v>0</v>
      </c>
      <c r="AY220">
        <f>matriceresult_25[[#This Row],[UniProt]]/matriceresult_25[[#This Row],[TOTAL]]</f>
        <v>0</v>
      </c>
      <c r="AZ220" s="8">
        <f>SUM(matriceresult_258[[#This Row],[ArrayExpress]:[UniProt]])</f>
        <v>1</v>
      </c>
    </row>
    <row r="221" spans="1:52" x14ac:dyDescent="0.25">
      <c r="A221" s="4" t="s">
        <v>592</v>
      </c>
      <c r="B221" s="6" t="s">
        <v>111</v>
      </c>
      <c r="D221" s="1" t="s">
        <v>965</v>
      </c>
      <c r="E221">
        <v>0</v>
      </c>
      <c r="F221">
        <v>1</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s="8">
        <f>SUM(matriceresult_25[[#This Row],[ArrayExpress]:[UniProt]])</f>
        <v>1</v>
      </c>
      <c r="AC221" s="1" t="s">
        <v>965</v>
      </c>
      <c r="AD221">
        <f>matriceresult_25[[#This Row],[ArrayExpress]]/matriceresult_25[[#This Row],[TOTAL]]</f>
        <v>0</v>
      </c>
      <c r="AE221">
        <f>matriceresult_25[[#This Row],[BioProject]]/matriceresult_25[[#This Row],[TOTAL]]</f>
        <v>1</v>
      </c>
      <c r="AF221">
        <f>matriceresult_25[[#This Row],[dbGaP]]/matriceresult_25[[#This Row],[TOTAL]]</f>
        <v>0</v>
      </c>
      <c r="AG221">
        <f>matriceresult_25[[#This Row],[DOI]]/matriceresult_25[[#This Row],[TOTAL]]</f>
        <v>0</v>
      </c>
      <c r="AH221">
        <f>matriceresult_25[[#This Row],[EMDB]]/matriceresult_25[[#This Row],[TOTAL]]</f>
        <v>0</v>
      </c>
      <c r="AI221">
        <f>matriceresult_25[[#This Row],[ENA]]/matriceresult_25[[#This Row],[TOTAL]]</f>
        <v>0</v>
      </c>
      <c r="AJ221">
        <f>matriceresult_25[[#This Row],[Ensembl]]/matriceresult_25[[#This Row],[TOTAL]]</f>
        <v>0</v>
      </c>
      <c r="AK221">
        <f>matriceresult_25[[#This Row],[EUDRACT]]/matriceresult_25[[#This Row],[TOTAL]]</f>
        <v>0</v>
      </c>
      <c r="AL221">
        <f>matriceresult_25[[#This Row],[GCA]]/matriceresult_25[[#This Row],[TOTAL]]</f>
        <v>0</v>
      </c>
      <c r="AM221">
        <f>matriceresult_25[[#This Row],[Gene Ontology (GO)]]/matriceresult_25[[#This Row],[TOTAL]]</f>
        <v>0</v>
      </c>
      <c r="AN221">
        <f>matriceresult_25[[#This Row],[GEO]]/matriceresult_25[[#This Row],[TOTAL]]</f>
        <v>0</v>
      </c>
      <c r="AO221">
        <f>matriceresult_25[[#This Row],[HPA]]/matriceresult_25[[#This Row],[TOTAL]]</f>
        <v>0</v>
      </c>
      <c r="AP221">
        <f>matriceresult_25[[#This Row],[IGSR/1000 Genomes]]/matriceresult_25[[#This Row],[TOTAL]]</f>
        <v>0</v>
      </c>
      <c r="AQ221">
        <f>matriceresult_25[[#This Row],[InterPro]]/matriceresult_25[[#This Row],[TOTAL]]</f>
        <v>0</v>
      </c>
      <c r="AR221">
        <f>matriceresult_25[[#This Row],[OMIM]]/matriceresult_25[[#This Row],[TOTAL]]</f>
        <v>0</v>
      </c>
      <c r="AS221">
        <f>matriceresult_25[[#This Row],[PDBe]]/matriceresult_25[[#This Row],[TOTAL]]</f>
        <v>0</v>
      </c>
      <c r="AT221">
        <f>matriceresult_25[[#This Row],[Pfam]]/matriceresult_25[[#This Row],[TOTAL]]</f>
        <v>0</v>
      </c>
      <c r="AU221">
        <f>matriceresult_25[[#This Row],[PRIDE]]/matriceresult_25[[#This Row],[TOTAL]]</f>
        <v>0</v>
      </c>
      <c r="AV221">
        <f>matriceresult_25[[#This Row],[RefSeq]]/matriceresult_25[[#This Row],[TOTAL]]</f>
        <v>0</v>
      </c>
      <c r="AW221">
        <f>matriceresult_25[[#This Row],[RefSNP]]/matriceresult_25[[#This Row],[TOTAL]]</f>
        <v>0</v>
      </c>
      <c r="AX221">
        <f>matriceresult_25[[#This Row],[RRID]]/matriceresult_25[[#This Row],[TOTAL]]</f>
        <v>0</v>
      </c>
      <c r="AY221">
        <f>matriceresult_25[[#This Row],[UniProt]]/matriceresult_25[[#This Row],[TOTAL]]</f>
        <v>0</v>
      </c>
      <c r="AZ221" s="8">
        <f>SUM(matriceresult_258[[#This Row],[ArrayExpress]:[UniProt]])</f>
        <v>1</v>
      </c>
    </row>
    <row r="222" spans="1:52" x14ac:dyDescent="0.25">
      <c r="A222" s="3" t="s">
        <v>592</v>
      </c>
      <c r="B222" s="13" t="s">
        <v>111</v>
      </c>
      <c r="D222" s="1" t="s">
        <v>760</v>
      </c>
      <c r="E222">
        <v>0</v>
      </c>
      <c r="F222">
        <v>0</v>
      </c>
      <c r="G222">
        <v>0</v>
      </c>
      <c r="H222">
        <v>0</v>
      </c>
      <c r="I222">
        <v>0</v>
      </c>
      <c r="J222">
        <v>0</v>
      </c>
      <c r="K222">
        <v>0</v>
      </c>
      <c r="L222">
        <v>0</v>
      </c>
      <c r="M222">
        <v>0</v>
      </c>
      <c r="N222">
        <v>5</v>
      </c>
      <c r="O222">
        <v>2</v>
      </c>
      <c r="P222">
        <v>0</v>
      </c>
      <c r="Q222">
        <v>0</v>
      </c>
      <c r="R222">
        <v>0</v>
      </c>
      <c r="S222">
        <v>0</v>
      </c>
      <c r="T222">
        <v>0</v>
      </c>
      <c r="U222">
        <v>0</v>
      </c>
      <c r="V222">
        <v>0</v>
      </c>
      <c r="W222">
        <v>0</v>
      </c>
      <c r="X222">
        <v>0</v>
      </c>
      <c r="Y222">
        <v>0</v>
      </c>
      <c r="Z222">
        <v>0</v>
      </c>
      <c r="AA222" s="8">
        <f>SUM(matriceresult_25[[#This Row],[ArrayExpress]:[UniProt]])</f>
        <v>7</v>
      </c>
      <c r="AC222" s="1" t="s">
        <v>760</v>
      </c>
      <c r="AD222">
        <f>matriceresult_25[[#This Row],[ArrayExpress]]/matriceresult_25[[#This Row],[TOTAL]]</f>
        <v>0</v>
      </c>
      <c r="AE222">
        <f>matriceresult_25[[#This Row],[BioProject]]/matriceresult_25[[#This Row],[TOTAL]]</f>
        <v>0</v>
      </c>
      <c r="AF222">
        <f>matriceresult_25[[#This Row],[dbGaP]]/matriceresult_25[[#This Row],[TOTAL]]</f>
        <v>0</v>
      </c>
      <c r="AG222">
        <f>matriceresult_25[[#This Row],[DOI]]/matriceresult_25[[#This Row],[TOTAL]]</f>
        <v>0</v>
      </c>
      <c r="AH222">
        <f>matriceresult_25[[#This Row],[EMDB]]/matriceresult_25[[#This Row],[TOTAL]]</f>
        <v>0</v>
      </c>
      <c r="AI222">
        <f>matriceresult_25[[#This Row],[ENA]]/matriceresult_25[[#This Row],[TOTAL]]</f>
        <v>0</v>
      </c>
      <c r="AJ222">
        <f>matriceresult_25[[#This Row],[Ensembl]]/matriceresult_25[[#This Row],[TOTAL]]</f>
        <v>0</v>
      </c>
      <c r="AK222">
        <f>matriceresult_25[[#This Row],[EUDRACT]]/matriceresult_25[[#This Row],[TOTAL]]</f>
        <v>0</v>
      </c>
      <c r="AL222">
        <f>matriceresult_25[[#This Row],[GCA]]/matriceresult_25[[#This Row],[TOTAL]]</f>
        <v>0</v>
      </c>
      <c r="AM222">
        <f>matriceresult_25[[#This Row],[Gene Ontology (GO)]]/matriceresult_25[[#This Row],[TOTAL]]</f>
        <v>0.7142857142857143</v>
      </c>
      <c r="AN222">
        <f>matriceresult_25[[#This Row],[GEO]]/matriceresult_25[[#This Row],[TOTAL]]</f>
        <v>0.2857142857142857</v>
      </c>
      <c r="AO222">
        <f>matriceresult_25[[#This Row],[HPA]]/matriceresult_25[[#This Row],[TOTAL]]</f>
        <v>0</v>
      </c>
      <c r="AP222">
        <f>matriceresult_25[[#This Row],[IGSR/1000 Genomes]]/matriceresult_25[[#This Row],[TOTAL]]</f>
        <v>0</v>
      </c>
      <c r="AQ222">
        <f>matriceresult_25[[#This Row],[InterPro]]/matriceresult_25[[#This Row],[TOTAL]]</f>
        <v>0</v>
      </c>
      <c r="AR222">
        <f>matriceresult_25[[#This Row],[OMIM]]/matriceresult_25[[#This Row],[TOTAL]]</f>
        <v>0</v>
      </c>
      <c r="AS222">
        <f>matriceresult_25[[#This Row],[PDBe]]/matriceresult_25[[#This Row],[TOTAL]]</f>
        <v>0</v>
      </c>
      <c r="AT222">
        <f>matriceresult_25[[#This Row],[Pfam]]/matriceresult_25[[#This Row],[TOTAL]]</f>
        <v>0</v>
      </c>
      <c r="AU222">
        <f>matriceresult_25[[#This Row],[PRIDE]]/matriceresult_25[[#This Row],[TOTAL]]</f>
        <v>0</v>
      </c>
      <c r="AV222">
        <f>matriceresult_25[[#This Row],[RefSeq]]/matriceresult_25[[#This Row],[TOTAL]]</f>
        <v>0</v>
      </c>
      <c r="AW222">
        <f>matriceresult_25[[#This Row],[RefSNP]]/matriceresult_25[[#This Row],[TOTAL]]</f>
        <v>0</v>
      </c>
      <c r="AX222">
        <f>matriceresult_25[[#This Row],[RRID]]/matriceresult_25[[#This Row],[TOTAL]]</f>
        <v>0</v>
      </c>
      <c r="AY222">
        <f>matriceresult_25[[#This Row],[UniProt]]/matriceresult_25[[#This Row],[TOTAL]]</f>
        <v>0</v>
      </c>
      <c r="AZ222" s="8">
        <f>SUM(matriceresult_258[[#This Row],[ArrayExpress]:[UniProt]])</f>
        <v>1</v>
      </c>
    </row>
    <row r="223" spans="1:52" x14ac:dyDescent="0.25">
      <c r="A223" s="4" t="s">
        <v>592</v>
      </c>
      <c r="B223" s="6" t="s">
        <v>111</v>
      </c>
      <c r="D223" s="1" t="s">
        <v>765</v>
      </c>
      <c r="E223">
        <v>0</v>
      </c>
      <c r="F223">
        <v>1</v>
      </c>
      <c r="G223">
        <v>0</v>
      </c>
      <c r="H223">
        <v>0</v>
      </c>
      <c r="I223">
        <v>0</v>
      </c>
      <c r="J223">
        <v>1</v>
      </c>
      <c r="K223">
        <v>0</v>
      </c>
      <c r="L223">
        <v>0</v>
      </c>
      <c r="M223">
        <v>0</v>
      </c>
      <c r="N223">
        <v>0</v>
      </c>
      <c r="O223">
        <v>0</v>
      </c>
      <c r="P223">
        <v>0</v>
      </c>
      <c r="Q223">
        <v>0</v>
      </c>
      <c r="R223">
        <v>0</v>
      </c>
      <c r="S223">
        <v>0</v>
      </c>
      <c r="T223">
        <v>0</v>
      </c>
      <c r="U223">
        <v>0</v>
      </c>
      <c r="V223">
        <v>0</v>
      </c>
      <c r="W223">
        <v>0</v>
      </c>
      <c r="X223">
        <v>0</v>
      </c>
      <c r="Y223">
        <v>0</v>
      </c>
      <c r="Z223">
        <v>0</v>
      </c>
      <c r="AA223" s="8">
        <f>SUM(matriceresult_25[[#This Row],[ArrayExpress]:[UniProt]])</f>
        <v>2</v>
      </c>
      <c r="AC223" s="1" t="s">
        <v>765</v>
      </c>
      <c r="AD223">
        <f>matriceresult_25[[#This Row],[ArrayExpress]]/matriceresult_25[[#This Row],[TOTAL]]</f>
        <v>0</v>
      </c>
      <c r="AE223">
        <f>matriceresult_25[[#This Row],[BioProject]]/matriceresult_25[[#This Row],[TOTAL]]</f>
        <v>0.5</v>
      </c>
      <c r="AF223">
        <f>matriceresult_25[[#This Row],[dbGaP]]/matriceresult_25[[#This Row],[TOTAL]]</f>
        <v>0</v>
      </c>
      <c r="AG223">
        <f>matriceresult_25[[#This Row],[DOI]]/matriceresult_25[[#This Row],[TOTAL]]</f>
        <v>0</v>
      </c>
      <c r="AH223">
        <f>matriceresult_25[[#This Row],[EMDB]]/matriceresult_25[[#This Row],[TOTAL]]</f>
        <v>0</v>
      </c>
      <c r="AI223">
        <f>matriceresult_25[[#This Row],[ENA]]/matriceresult_25[[#This Row],[TOTAL]]</f>
        <v>0.5</v>
      </c>
      <c r="AJ223">
        <f>matriceresult_25[[#This Row],[Ensembl]]/matriceresult_25[[#This Row],[TOTAL]]</f>
        <v>0</v>
      </c>
      <c r="AK223">
        <f>matriceresult_25[[#This Row],[EUDRACT]]/matriceresult_25[[#This Row],[TOTAL]]</f>
        <v>0</v>
      </c>
      <c r="AL223">
        <f>matriceresult_25[[#This Row],[GCA]]/matriceresult_25[[#This Row],[TOTAL]]</f>
        <v>0</v>
      </c>
      <c r="AM223">
        <f>matriceresult_25[[#This Row],[Gene Ontology (GO)]]/matriceresult_25[[#This Row],[TOTAL]]</f>
        <v>0</v>
      </c>
      <c r="AN223">
        <f>matriceresult_25[[#This Row],[GEO]]/matriceresult_25[[#This Row],[TOTAL]]</f>
        <v>0</v>
      </c>
      <c r="AO223">
        <f>matriceresult_25[[#This Row],[HPA]]/matriceresult_25[[#This Row],[TOTAL]]</f>
        <v>0</v>
      </c>
      <c r="AP223">
        <f>matriceresult_25[[#This Row],[IGSR/1000 Genomes]]/matriceresult_25[[#This Row],[TOTAL]]</f>
        <v>0</v>
      </c>
      <c r="AQ223">
        <f>matriceresult_25[[#This Row],[InterPro]]/matriceresult_25[[#This Row],[TOTAL]]</f>
        <v>0</v>
      </c>
      <c r="AR223">
        <f>matriceresult_25[[#This Row],[OMIM]]/matriceresult_25[[#This Row],[TOTAL]]</f>
        <v>0</v>
      </c>
      <c r="AS223">
        <f>matriceresult_25[[#This Row],[PDBe]]/matriceresult_25[[#This Row],[TOTAL]]</f>
        <v>0</v>
      </c>
      <c r="AT223">
        <f>matriceresult_25[[#This Row],[Pfam]]/matriceresult_25[[#This Row],[TOTAL]]</f>
        <v>0</v>
      </c>
      <c r="AU223">
        <f>matriceresult_25[[#This Row],[PRIDE]]/matriceresult_25[[#This Row],[TOTAL]]</f>
        <v>0</v>
      </c>
      <c r="AV223">
        <f>matriceresult_25[[#This Row],[RefSeq]]/matriceresult_25[[#This Row],[TOTAL]]</f>
        <v>0</v>
      </c>
      <c r="AW223">
        <f>matriceresult_25[[#This Row],[RefSNP]]/matriceresult_25[[#This Row],[TOTAL]]</f>
        <v>0</v>
      </c>
      <c r="AX223">
        <f>matriceresult_25[[#This Row],[RRID]]/matriceresult_25[[#This Row],[TOTAL]]</f>
        <v>0</v>
      </c>
      <c r="AY223">
        <f>matriceresult_25[[#This Row],[UniProt]]/matriceresult_25[[#This Row],[TOTAL]]</f>
        <v>0</v>
      </c>
      <c r="AZ223" s="8">
        <f>SUM(matriceresult_258[[#This Row],[ArrayExpress]:[UniProt]])</f>
        <v>1</v>
      </c>
    </row>
    <row r="224" spans="1:52" x14ac:dyDescent="0.25">
      <c r="A224" s="3" t="s">
        <v>592</v>
      </c>
      <c r="B224" s="13" t="s">
        <v>111</v>
      </c>
      <c r="D224" s="1" t="s">
        <v>968</v>
      </c>
      <c r="E224">
        <v>0</v>
      </c>
      <c r="F224">
        <v>1</v>
      </c>
      <c r="G224">
        <v>0</v>
      </c>
      <c r="H224">
        <v>0</v>
      </c>
      <c r="I224">
        <v>0</v>
      </c>
      <c r="J224">
        <v>1</v>
      </c>
      <c r="K224">
        <v>0</v>
      </c>
      <c r="L224">
        <v>0</v>
      </c>
      <c r="M224">
        <v>0</v>
      </c>
      <c r="N224">
        <v>0</v>
      </c>
      <c r="O224">
        <v>0</v>
      </c>
      <c r="P224">
        <v>0</v>
      </c>
      <c r="Q224">
        <v>0</v>
      </c>
      <c r="R224">
        <v>0</v>
      </c>
      <c r="S224">
        <v>0</v>
      </c>
      <c r="T224">
        <v>0</v>
      </c>
      <c r="U224">
        <v>0</v>
      </c>
      <c r="V224">
        <v>0</v>
      </c>
      <c r="W224">
        <v>0</v>
      </c>
      <c r="X224">
        <v>0</v>
      </c>
      <c r="Y224">
        <v>0</v>
      </c>
      <c r="Z224">
        <v>0</v>
      </c>
      <c r="AA224" s="8">
        <f>SUM(matriceresult_25[[#This Row],[ArrayExpress]:[UniProt]])</f>
        <v>2</v>
      </c>
      <c r="AC224" s="1" t="s">
        <v>968</v>
      </c>
      <c r="AD224">
        <f>matriceresult_25[[#This Row],[ArrayExpress]]/matriceresult_25[[#This Row],[TOTAL]]</f>
        <v>0</v>
      </c>
      <c r="AE224">
        <f>matriceresult_25[[#This Row],[BioProject]]/matriceresult_25[[#This Row],[TOTAL]]</f>
        <v>0.5</v>
      </c>
      <c r="AF224">
        <f>matriceresult_25[[#This Row],[dbGaP]]/matriceresult_25[[#This Row],[TOTAL]]</f>
        <v>0</v>
      </c>
      <c r="AG224">
        <f>matriceresult_25[[#This Row],[DOI]]/matriceresult_25[[#This Row],[TOTAL]]</f>
        <v>0</v>
      </c>
      <c r="AH224">
        <f>matriceresult_25[[#This Row],[EMDB]]/matriceresult_25[[#This Row],[TOTAL]]</f>
        <v>0</v>
      </c>
      <c r="AI224">
        <f>matriceresult_25[[#This Row],[ENA]]/matriceresult_25[[#This Row],[TOTAL]]</f>
        <v>0.5</v>
      </c>
      <c r="AJ224">
        <f>matriceresult_25[[#This Row],[Ensembl]]/matriceresult_25[[#This Row],[TOTAL]]</f>
        <v>0</v>
      </c>
      <c r="AK224">
        <f>matriceresult_25[[#This Row],[EUDRACT]]/matriceresult_25[[#This Row],[TOTAL]]</f>
        <v>0</v>
      </c>
      <c r="AL224">
        <f>matriceresult_25[[#This Row],[GCA]]/matriceresult_25[[#This Row],[TOTAL]]</f>
        <v>0</v>
      </c>
      <c r="AM224">
        <f>matriceresult_25[[#This Row],[Gene Ontology (GO)]]/matriceresult_25[[#This Row],[TOTAL]]</f>
        <v>0</v>
      </c>
      <c r="AN224">
        <f>matriceresult_25[[#This Row],[GEO]]/matriceresult_25[[#This Row],[TOTAL]]</f>
        <v>0</v>
      </c>
      <c r="AO224">
        <f>matriceresult_25[[#This Row],[HPA]]/matriceresult_25[[#This Row],[TOTAL]]</f>
        <v>0</v>
      </c>
      <c r="AP224">
        <f>matriceresult_25[[#This Row],[IGSR/1000 Genomes]]/matriceresult_25[[#This Row],[TOTAL]]</f>
        <v>0</v>
      </c>
      <c r="AQ224">
        <f>matriceresult_25[[#This Row],[InterPro]]/matriceresult_25[[#This Row],[TOTAL]]</f>
        <v>0</v>
      </c>
      <c r="AR224">
        <f>matriceresult_25[[#This Row],[OMIM]]/matriceresult_25[[#This Row],[TOTAL]]</f>
        <v>0</v>
      </c>
      <c r="AS224">
        <f>matriceresult_25[[#This Row],[PDBe]]/matriceresult_25[[#This Row],[TOTAL]]</f>
        <v>0</v>
      </c>
      <c r="AT224">
        <f>matriceresult_25[[#This Row],[Pfam]]/matriceresult_25[[#This Row],[TOTAL]]</f>
        <v>0</v>
      </c>
      <c r="AU224">
        <f>matriceresult_25[[#This Row],[PRIDE]]/matriceresult_25[[#This Row],[TOTAL]]</f>
        <v>0</v>
      </c>
      <c r="AV224">
        <f>matriceresult_25[[#This Row],[RefSeq]]/matriceresult_25[[#This Row],[TOTAL]]</f>
        <v>0</v>
      </c>
      <c r="AW224">
        <f>matriceresult_25[[#This Row],[RefSNP]]/matriceresult_25[[#This Row],[TOTAL]]</f>
        <v>0</v>
      </c>
      <c r="AX224">
        <f>matriceresult_25[[#This Row],[RRID]]/matriceresult_25[[#This Row],[TOTAL]]</f>
        <v>0</v>
      </c>
      <c r="AY224">
        <f>matriceresult_25[[#This Row],[UniProt]]/matriceresult_25[[#This Row],[TOTAL]]</f>
        <v>0</v>
      </c>
      <c r="AZ224" s="8">
        <f>SUM(matriceresult_258[[#This Row],[ArrayExpress]:[UniProt]])</f>
        <v>1</v>
      </c>
    </row>
    <row r="225" spans="1:52" x14ac:dyDescent="0.25">
      <c r="A225" s="4" t="s">
        <v>592</v>
      </c>
      <c r="B225" s="6" t="s">
        <v>111</v>
      </c>
      <c r="D225" s="1" t="s">
        <v>1994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2</v>
      </c>
      <c r="Y225">
        <v>0</v>
      </c>
      <c r="Z225">
        <v>0</v>
      </c>
      <c r="AA225" s="8">
        <f>SUM(matriceresult_25[[#This Row],[ArrayExpress]:[UniProt]])</f>
        <v>2</v>
      </c>
      <c r="AC225" s="1" t="s">
        <v>1994</v>
      </c>
      <c r="AD225">
        <f>matriceresult_25[[#This Row],[ArrayExpress]]/matriceresult_25[[#This Row],[TOTAL]]</f>
        <v>0</v>
      </c>
      <c r="AE225">
        <f>matriceresult_25[[#This Row],[BioProject]]/matriceresult_25[[#This Row],[TOTAL]]</f>
        <v>0</v>
      </c>
      <c r="AF225">
        <f>matriceresult_25[[#This Row],[dbGaP]]/matriceresult_25[[#This Row],[TOTAL]]</f>
        <v>0</v>
      </c>
      <c r="AG225">
        <f>matriceresult_25[[#This Row],[DOI]]/matriceresult_25[[#This Row],[TOTAL]]</f>
        <v>0</v>
      </c>
      <c r="AH225">
        <f>matriceresult_25[[#This Row],[EMDB]]/matriceresult_25[[#This Row],[TOTAL]]</f>
        <v>0</v>
      </c>
      <c r="AI225">
        <f>matriceresult_25[[#This Row],[ENA]]/matriceresult_25[[#This Row],[TOTAL]]</f>
        <v>0</v>
      </c>
      <c r="AJ225">
        <f>matriceresult_25[[#This Row],[Ensembl]]/matriceresult_25[[#This Row],[TOTAL]]</f>
        <v>0</v>
      </c>
      <c r="AK225">
        <f>matriceresult_25[[#This Row],[EUDRACT]]/matriceresult_25[[#This Row],[TOTAL]]</f>
        <v>0</v>
      </c>
      <c r="AL225">
        <f>matriceresult_25[[#This Row],[GCA]]/matriceresult_25[[#This Row],[TOTAL]]</f>
        <v>0</v>
      </c>
      <c r="AM225">
        <f>matriceresult_25[[#This Row],[Gene Ontology (GO)]]/matriceresult_25[[#This Row],[TOTAL]]</f>
        <v>0</v>
      </c>
      <c r="AN225">
        <f>matriceresult_25[[#This Row],[GEO]]/matriceresult_25[[#This Row],[TOTAL]]</f>
        <v>0</v>
      </c>
      <c r="AO225">
        <f>matriceresult_25[[#This Row],[HPA]]/matriceresult_25[[#This Row],[TOTAL]]</f>
        <v>0</v>
      </c>
      <c r="AP225">
        <f>matriceresult_25[[#This Row],[IGSR/1000 Genomes]]/matriceresult_25[[#This Row],[TOTAL]]</f>
        <v>0</v>
      </c>
      <c r="AQ225">
        <f>matriceresult_25[[#This Row],[InterPro]]/matriceresult_25[[#This Row],[TOTAL]]</f>
        <v>0</v>
      </c>
      <c r="AR225">
        <f>matriceresult_25[[#This Row],[OMIM]]/matriceresult_25[[#This Row],[TOTAL]]</f>
        <v>0</v>
      </c>
      <c r="AS225">
        <f>matriceresult_25[[#This Row],[PDBe]]/matriceresult_25[[#This Row],[TOTAL]]</f>
        <v>0</v>
      </c>
      <c r="AT225">
        <f>matriceresult_25[[#This Row],[Pfam]]/matriceresult_25[[#This Row],[TOTAL]]</f>
        <v>0</v>
      </c>
      <c r="AU225">
        <f>matriceresult_25[[#This Row],[PRIDE]]/matriceresult_25[[#This Row],[TOTAL]]</f>
        <v>0</v>
      </c>
      <c r="AV225">
        <f>matriceresult_25[[#This Row],[RefSeq]]/matriceresult_25[[#This Row],[TOTAL]]</f>
        <v>0</v>
      </c>
      <c r="AW225">
        <f>matriceresult_25[[#This Row],[RefSNP]]/matriceresult_25[[#This Row],[TOTAL]]</f>
        <v>1</v>
      </c>
      <c r="AX225">
        <f>matriceresult_25[[#This Row],[RRID]]/matriceresult_25[[#This Row],[TOTAL]]</f>
        <v>0</v>
      </c>
      <c r="AY225">
        <f>matriceresult_25[[#This Row],[UniProt]]/matriceresult_25[[#This Row],[TOTAL]]</f>
        <v>0</v>
      </c>
      <c r="AZ225" s="8">
        <f>SUM(matriceresult_258[[#This Row],[ArrayExpress]:[UniProt]])</f>
        <v>1</v>
      </c>
    </row>
    <row r="226" spans="1:52" x14ac:dyDescent="0.25">
      <c r="A226" s="3" t="s">
        <v>406</v>
      </c>
      <c r="B226" s="13" t="s">
        <v>111</v>
      </c>
      <c r="D226" s="1" t="s">
        <v>974</v>
      </c>
      <c r="E226">
        <v>0</v>
      </c>
      <c r="F226">
        <v>2</v>
      </c>
      <c r="G226">
        <v>0</v>
      </c>
      <c r="H226">
        <v>0</v>
      </c>
      <c r="I226">
        <v>0</v>
      </c>
      <c r="J226">
        <v>2</v>
      </c>
      <c r="K226">
        <v>0</v>
      </c>
      <c r="L226">
        <v>0</v>
      </c>
      <c r="M226">
        <v>0</v>
      </c>
      <c r="N226">
        <v>0</v>
      </c>
      <c r="O226">
        <v>0</v>
      </c>
      <c r="P226">
        <v>0</v>
      </c>
      <c r="Q226">
        <v>0</v>
      </c>
      <c r="R226">
        <v>0</v>
      </c>
      <c r="S226">
        <v>0</v>
      </c>
      <c r="T226">
        <v>0</v>
      </c>
      <c r="U226">
        <v>0</v>
      </c>
      <c r="V226">
        <v>0</v>
      </c>
      <c r="W226">
        <v>0</v>
      </c>
      <c r="X226">
        <v>0</v>
      </c>
      <c r="Y226">
        <v>0</v>
      </c>
      <c r="Z226">
        <v>0</v>
      </c>
      <c r="AA226" s="8">
        <f>SUM(matriceresult_25[[#This Row],[ArrayExpress]:[UniProt]])</f>
        <v>4</v>
      </c>
      <c r="AC226" s="1" t="s">
        <v>974</v>
      </c>
      <c r="AD226">
        <f>matriceresult_25[[#This Row],[ArrayExpress]]/matriceresult_25[[#This Row],[TOTAL]]</f>
        <v>0</v>
      </c>
      <c r="AE226">
        <f>matriceresult_25[[#This Row],[BioProject]]/matriceresult_25[[#This Row],[TOTAL]]</f>
        <v>0.5</v>
      </c>
      <c r="AF226">
        <f>matriceresult_25[[#This Row],[dbGaP]]/matriceresult_25[[#This Row],[TOTAL]]</f>
        <v>0</v>
      </c>
      <c r="AG226">
        <f>matriceresult_25[[#This Row],[DOI]]/matriceresult_25[[#This Row],[TOTAL]]</f>
        <v>0</v>
      </c>
      <c r="AH226">
        <f>matriceresult_25[[#This Row],[EMDB]]/matriceresult_25[[#This Row],[TOTAL]]</f>
        <v>0</v>
      </c>
      <c r="AI226">
        <f>matriceresult_25[[#This Row],[ENA]]/matriceresult_25[[#This Row],[TOTAL]]</f>
        <v>0.5</v>
      </c>
      <c r="AJ226">
        <f>matriceresult_25[[#This Row],[Ensembl]]/matriceresult_25[[#This Row],[TOTAL]]</f>
        <v>0</v>
      </c>
      <c r="AK226">
        <f>matriceresult_25[[#This Row],[EUDRACT]]/matriceresult_25[[#This Row],[TOTAL]]</f>
        <v>0</v>
      </c>
      <c r="AL226">
        <f>matriceresult_25[[#This Row],[GCA]]/matriceresult_25[[#This Row],[TOTAL]]</f>
        <v>0</v>
      </c>
      <c r="AM226">
        <f>matriceresult_25[[#This Row],[Gene Ontology (GO)]]/matriceresult_25[[#This Row],[TOTAL]]</f>
        <v>0</v>
      </c>
      <c r="AN226">
        <f>matriceresult_25[[#This Row],[GEO]]/matriceresult_25[[#This Row],[TOTAL]]</f>
        <v>0</v>
      </c>
      <c r="AO226">
        <f>matriceresult_25[[#This Row],[HPA]]/matriceresult_25[[#This Row],[TOTAL]]</f>
        <v>0</v>
      </c>
      <c r="AP226">
        <f>matriceresult_25[[#This Row],[IGSR/1000 Genomes]]/matriceresult_25[[#This Row],[TOTAL]]</f>
        <v>0</v>
      </c>
      <c r="AQ226">
        <f>matriceresult_25[[#This Row],[InterPro]]/matriceresult_25[[#This Row],[TOTAL]]</f>
        <v>0</v>
      </c>
      <c r="AR226">
        <f>matriceresult_25[[#This Row],[OMIM]]/matriceresult_25[[#This Row],[TOTAL]]</f>
        <v>0</v>
      </c>
      <c r="AS226">
        <f>matriceresult_25[[#This Row],[PDBe]]/matriceresult_25[[#This Row],[TOTAL]]</f>
        <v>0</v>
      </c>
      <c r="AT226">
        <f>matriceresult_25[[#This Row],[Pfam]]/matriceresult_25[[#This Row],[TOTAL]]</f>
        <v>0</v>
      </c>
      <c r="AU226">
        <f>matriceresult_25[[#This Row],[PRIDE]]/matriceresult_25[[#This Row],[TOTAL]]</f>
        <v>0</v>
      </c>
      <c r="AV226">
        <f>matriceresult_25[[#This Row],[RefSeq]]/matriceresult_25[[#This Row],[TOTAL]]</f>
        <v>0</v>
      </c>
      <c r="AW226">
        <f>matriceresult_25[[#This Row],[RefSNP]]/matriceresult_25[[#This Row],[TOTAL]]</f>
        <v>0</v>
      </c>
      <c r="AX226">
        <f>matriceresult_25[[#This Row],[RRID]]/matriceresult_25[[#This Row],[TOTAL]]</f>
        <v>0</v>
      </c>
      <c r="AY226">
        <f>matriceresult_25[[#This Row],[UniProt]]/matriceresult_25[[#This Row],[TOTAL]]</f>
        <v>0</v>
      </c>
      <c r="AZ226" s="8">
        <f>SUM(matriceresult_258[[#This Row],[ArrayExpress]:[UniProt]])</f>
        <v>1</v>
      </c>
    </row>
    <row r="227" spans="1:52" x14ac:dyDescent="0.25">
      <c r="A227" s="4" t="s">
        <v>406</v>
      </c>
      <c r="B227" s="6" t="s">
        <v>12</v>
      </c>
      <c r="D227" s="1" t="s">
        <v>770</v>
      </c>
      <c r="E227">
        <v>0</v>
      </c>
      <c r="F227">
        <v>0</v>
      </c>
      <c r="G227">
        <v>0</v>
      </c>
      <c r="H227">
        <v>0</v>
      </c>
      <c r="I227">
        <v>0</v>
      </c>
      <c r="J227">
        <v>0</v>
      </c>
      <c r="K227">
        <v>0</v>
      </c>
      <c r="L227">
        <v>0</v>
      </c>
      <c r="M227">
        <v>0</v>
      </c>
      <c r="N227">
        <v>0</v>
      </c>
      <c r="O227">
        <v>0</v>
      </c>
      <c r="P227">
        <v>0</v>
      </c>
      <c r="Q227">
        <v>0</v>
      </c>
      <c r="R227">
        <v>0</v>
      </c>
      <c r="S227">
        <v>0</v>
      </c>
      <c r="T227">
        <v>0</v>
      </c>
      <c r="U227">
        <v>0</v>
      </c>
      <c r="V227">
        <v>2</v>
      </c>
      <c r="W227">
        <v>0</v>
      </c>
      <c r="X227">
        <v>0</v>
      </c>
      <c r="Y227">
        <v>0</v>
      </c>
      <c r="Z227">
        <v>0</v>
      </c>
      <c r="AA227" s="8">
        <f>SUM(matriceresult_25[[#This Row],[ArrayExpress]:[UniProt]])</f>
        <v>2</v>
      </c>
      <c r="AC227" s="1" t="s">
        <v>770</v>
      </c>
      <c r="AD227">
        <f>matriceresult_25[[#This Row],[ArrayExpress]]/matriceresult_25[[#This Row],[TOTAL]]</f>
        <v>0</v>
      </c>
      <c r="AE227">
        <f>matriceresult_25[[#This Row],[BioProject]]/matriceresult_25[[#This Row],[TOTAL]]</f>
        <v>0</v>
      </c>
      <c r="AF227">
        <f>matriceresult_25[[#This Row],[dbGaP]]/matriceresult_25[[#This Row],[TOTAL]]</f>
        <v>0</v>
      </c>
      <c r="AG227">
        <f>matriceresult_25[[#This Row],[DOI]]/matriceresult_25[[#This Row],[TOTAL]]</f>
        <v>0</v>
      </c>
      <c r="AH227">
        <f>matriceresult_25[[#This Row],[EMDB]]/matriceresult_25[[#This Row],[TOTAL]]</f>
        <v>0</v>
      </c>
      <c r="AI227">
        <f>matriceresult_25[[#This Row],[ENA]]/matriceresult_25[[#This Row],[TOTAL]]</f>
        <v>0</v>
      </c>
      <c r="AJ227">
        <f>matriceresult_25[[#This Row],[Ensembl]]/matriceresult_25[[#This Row],[TOTAL]]</f>
        <v>0</v>
      </c>
      <c r="AK227">
        <f>matriceresult_25[[#This Row],[EUDRACT]]/matriceresult_25[[#This Row],[TOTAL]]</f>
        <v>0</v>
      </c>
      <c r="AL227">
        <f>matriceresult_25[[#This Row],[GCA]]/matriceresult_25[[#This Row],[TOTAL]]</f>
        <v>0</v>
      </c>
      <c r="AM227">
        <f>matriceresult_25[[#This Row],[Gene Ontology (GO)]]/matriceresult_25[[#This Row],[TOTAL]]</f>
        <v>0</v>
      </c>
      <c r="AN227">
        <f>matriceresult_25[[#This Row],[GEO]]/matriceresult_25[[#This Row],[TOTAL]]</f>
        <v>0</v>
      </c>
      <c r="AO227">
        <f>matriceresult_25[[#This Row],[HPA]]/matriceresult_25[[#This Row],[TOTAL]]</f>
        <v>0</v>
      </c>
      <c r="AP227">
        <f>matriceresult_25[[#This Row],[IGSR/1000 Genomes]]/matriceresult_25[[#This Row],[TOTAL]]</f>
        <v>0</v>
      </c>
      <c r="AQ227">
        <f>matriceresult_25[[#This Row],[InterPro]]/matriceresult_25[[#This Row],[TOTAL]]</f>
        <v>0</v>
      </c>
      <c r="AR227">
        <f>matriceresult_25[[#This Row],[OMIM]]/matriceresult_25[[#This Row],[TOTAL]]</f>
        <v>0</v>
      </c>
      <c r="AS227">
        <f>matriceresult_25[[#This Row],[PDBe]]/matriceresult_25[[#This Row],[TOTAL]]</f>
        <v>0</v>
      </c>
      <c r="AT227">
        <f>matriceresult_25[[#This Row],[Pfam]]/matriceresult_25[[#This Row],[TOTAL]]</f>
        <v>0</v>
      </c>
      <c r="AU227">
        <f>matriceresult_25[[#This Row],[PRIDE]]/matriceresult_25[[#This Row],[TOTAL]]</f>
        <v>1</v>
      </c>
      <c r="AV227">
        <f>matriceresult_25[[#This Row],[RefSeq]]/matriceresult_25[[#This Row],[TOTAL]]</f>
        <v>0</v>
      </c>
      <c r="AW227">
        <f>matriceresult_25[[#This Row],[RefSNP]]/matriceresult_25[[#This Row],[TOTAL]]</f>
        <v>0</v>
      </c>
      <c r="AX227">
        <f>matriceresult_25[[#This Row],[RRID]]/matriceresult_25[[#This Row],[TOTAL]]</f>
        <v>0</v>
      </c>
      <c r="AY227">
        <f>matriceresult_25[[#This Row],[UniProt]]/matriceresult_25[[#This Row],[TOTAL]]</f>
        <v>0</v>
      </c>
      <c r="AZ227" s="8">
        <f>SUM(matriceresult_258[[#This Row],[ArrayExpress]:[UniProt]])</f>
        <v>1</v>
      </c>
    </row>
    <row r="228" spans="1:52" x14ac:dyDescent="0.25">
      <c r="A228" s="3" t="s">
        <v>406</v>
      </c>
      <c r="B228" s="13" t="s">
        <v>12</v>
      </c>
      <c r="D228" s="1" t="s">
        <v>979</v>
      </c>
      <c r="E228">
        <v>0</v>
      </c>
      <c r="F228">
        <v>3</v>
      </c>
      <c r="G228">
        <v>0</v>
      </c>
      <c r="H228">
        <v>0</v>
      </c>
      <c r="I228">
        <v>0</v>
      </c>
      <c r="J228">
        <v>6</v>
      </c>
      <c r="K228">
        <v>0</v>
      </c>
      <c r="L228">
        <v>0</v>
      </c>
      <c r="M228">
        <v>0</v>
      </c>
      <c r="N228">
        <v>0</v>
      </c>
      <c r="O228">
        <v>0</v>
      </c>
      <c r="P228">
        <v>0</v>
      </c>
      <c r="Q228">
        <v>0</v>
      </c>
      <c r="R228">
        <v>0</v>
      </c>
      <c r="S228">
        <v>0</v>
      </c>
      <c r="T228">
        <v>0</v>
      </c>
      <c r="U228">
        <v>0</v>
      </c>
      <c r="V228">
        <v>0</v>
      </c>
      <c r="W228">
        <v>0</v>
      </c>
      <c r="X228">
        <v>0</v>
      </c>
      <c r="Y228">
        <v>0</v>
      </c>
      <c r="Z228">
        <v>0</v>
      </c>
      <c r="AA228" s="8">
        <f>SUM(matriceresult_25[[#This Row],[ArrayExpress]:[UniProt]])</f>
        <v>9</v>
      </c>
      <c r="AC228" s="1" t="s">
        <v>979</v>
      </c>
      <c r="AD228">
        <f>matriceresult_25[[#This Row],[ArrayExpress]]/matriceresult_25[[#This Row],[TOTAL]]</f>
        <v>0</v>
      </c>
      <c r="AE228">
        <f>matriceresult_25[[#This Row],[BioProject]]/matriceresult_25[[#This Row],[TOTAL]]</f>
        <v>0.33333333333333331</v>
      </c>
      <c r="AF228">
        <f>matriceresult_25[[#This Row],[dbGaP]]/matriceresult_25[[#This Row],[TOTAL]]</f>
        <v>0</v>
      </c>
      <c r="AG228">
        <f>matriceresult_25[[#This Row],[DOI]]/matriceresult_25[[#This Row],[TOTAL]]</f>
        <v>0</v>
      </c>
      <c r="AH228">
        <f>matriceresult_25[[#This Row],[EMDB]]/matriceresult_25[[#This Row],[TOTAL]]</f>
        <v>0</v>
      </c>
      <c r="AI228">
        <f>matriceresult_25[[#This Row],[ENA]]/matriceresult_25[[#This Row],[TOTAL]]</f>
        <v>0.66666666666666663</v>
      </c>
      <c r="AJ228">
        <f>matriceresult_25[[#This Row],[Ensembl]]/matriceresult_25[[#This Row],[TOTAL]]</f>
        <v>0</v>
      </c>
      <c r="AK228">
        <f>matriceresult_25[[#This Row],[EUDRACT]]/matriceresult_25[[#This Row],[TOTAL]]</f>
        <v>0</v>
      </c>
      <c r="AL228">
        <f>matriceresult_25[[#This Row],[GCA]]/matriceresult_25[[#This Row],[TOTAL]]</f>
        <v>0</v>
      </c>
      <c r="AM228">
        <f>matriceresult_25[[#This Row],[Gene Ontology (GO)]]/matriceresult_25[[#This Row],[TOTAL]]</f>
        <v>0</v>
      </c>
      <c r="AN228">
        <f>matriceresult_25[[#This Row],[GEO]]/matriceresult_25[[#This Row],[TOTAL]]</f>
        <v>0</v>
      </c>
      <c r="AO228">
        <f>matriceresult_25[[#This Row],[HPA]]/matriceresult_25[[#This Row],[TOTAL]]</f>
        <v>0</v>
      </c>
      <c r="AP228">
        <f>matriceresult_25[[#This Row],[IGSR/1000 Genomes]]/matriceresult_25[[#This Row],[TOTAL]]</f>
        <v>0</v>
      </c>
      <c r="AQ228">
        <f>matriceresult_25[[#This Row],[InterPro]]/matriceresult_25[[#This Row],[TOTAL]]</f>
        <v>0</v>
      </c>
      <c r="AR228">
        <f>matriceresult_25[[#This Row],[OMIM]]/matriceresult_25[[#This Row],[TOTAL]]</f>
        <v>0</v>
      </c>
      <c r="AS228">
        <f>matriceresult_25[[#This Row],[PDBe]]/matriceresult_25[[#This Row],[TOTAL]]</f>
        <v>0</v>
      </c>
      <c r="AT228">
        <f>matriceresult_25[[#This Row],[Pfam]]/matriceresult_25[[#This Row],[TOTAL]]</f>
        <v>0</v>
      </c>
      <c r="AU228">
        <f>matriceresult_25[[#This Row],[PRIDE]]/matriceresult_25[[#This Row],[TOTAL]]</f>
        <v>0</v>
      </c>
      <c r="AV228">
        <f>matriceresult_25[[#This Row],[RefSeq]]/matriceresult_25[[#This Row],[TOTAL]]</f>
        <v>0</v>
      </c>
      <c r="AW228">
        <f>matriceresult_25[[#This Row],[RefSNP]]/matriceresult_25[[#This Row],[TOTAL]]</f>
        <v>0</v>
      </c>
      <c r="AX228">
        <f>matriceresult_25[[#This Row],[RRID]]/matriceresult_25[[#This Row],[TOTAL]]</f>
        <v>0</v>
      </c>
      <c r="AY228">
        <f>matriceresult_25[[#This Row],[UniProt]]/matriceresult_25[[#This Row],[TOTAL]]</f>
        <v>0</v>
      </c>
      <c r="AZ228" s="8">
        <f>SUM(matriceresult_258[[#This Row],[ArrayExpress]:[UniProt]])</f>
        <v>1</v>
      </c>
    </row>
    <row r="229" spans="1:52" x14ac:dyDescent="0.25">
      <c r="A229" s="4" t="s">
        <v>406</v>
      </c>
      <c r="B229" s="6" t="s">
        <v>12</v>
      </c>
      <c r="D229" s="1" t="s">
        <v>2910</v>
      </c>
      <c r="E229">
        <v>0</v>
      </c>
      <c r="F229">
        <v>0</v>
      </c>
      <c r="G229">
        <v>0</v>
      </c>
      <c r="H229">
        <v>0</v>
      </c>
      <c r="I229">
        <v>0</v>
      </c>
      <c r="J229">
        <v>1</v>
      </c>
      <c r="K229">
        <v>0</v>
      </c>
      <c r="L229">
        <v>0</v>
      </c>
      <c r="M229">
        <v>0</v>
      </c>
      <c r="N229">
        <v>0</v>
      </c>
      <c r="O229">
        <v>0</v>
      </c>
      <c r="P229">
        <v>0</v>
      </c>
      <c r="Q229">
        <v>0</v>
      </c>
      <c r="R229">
        <v>0</v>
      </c>
      <c r="S229">
        <v>0</v>
      </c>
      <c r="T229">
        <v>1</v>
      </c>
      <c r="U229">
        <v>0</v>
      </c>
      <c r="V229">
        <v>0</v>
      </c>
      <c r="W229">
        <v>0</v>
      </c>
      <c r="X229">
        <v>0</v>
      </c>
      <c r="Y229">
        <v>0</v>
      </c>
      <c r="Z229">
        <v>0</v>
      </c>
      <c r="AA229" s="8">
        <f>SUM(matriceresult_25[[#This Row],[ArrayExpress]:[UniProt]])</f>
        <v>2</v>
      </c>
      <c r="AC229" s="1" t="s">
        <v>2910</v>
      </c>
      <c r="AD229">
        <f>matriceresult_25[[#This Row],[ArrayExpress]]/matriceresult_25[[#This Row],[TOTAL]]</f>
        <v>0</v>
      </c>
      <c r="AE229">
        <f>matriceresult_25[[#This Row],[BioProject]]/matriceresult_25[[#This Row],[TOTAL]]</f>
        <v>0</v>
      </c>
      <c r="AF229">
        <f>matriceresult_25[[#This Row],[dbGaP]]/matriceresult_25[[#This Row],[TOTAL]]</f>
        <v>0</v>
      </c>
      <c r="AG229">
        <f>matriceresult_25[[#This Row],[DOI]]/matriceresult_25[[#This Row],[TOTAL]]</f>
        <v>0</v>
      </c>
      <c r="AH229">
        <f>matriceresult_25[[#This Row],[EMDB]]/matriceresult_25[[#This Row],[TOTAL]]</f>
        <v>0</v>
      </c>
      <c r="AI229">
        <f>matriceresult_25[[#This Row],[ENA]]/matriceresult_25[[#This Row],[TOTAL]]</f>
        <v>0.5</v>
      </c>
      <c r="AJ229">
        <f>matriceresult_25[[#This Row],[Ensembl]]/matriceresult_25[[#This Row],[TOTAL]]</f>
        <v>0</v>
      </c>
      <c r="AK229">
        <f>matriceresult_25[[#This Row],[EUDRACT]]/matriceresult_25[[#This Row],[TOTAL]]</f>
        <v>0</v>
      </c>
      <c r="AL229">
        <f>matriceresult_25[[#This Row],[GCA]]/matriceresult_25[[#This Row],[TOTAL]]</f>
        <v>0</v>
      </c>
      <c r="AM229">
        <f>matriceresult_25[[#This Row],[Gene Ontology (GO)]]/matriceresult_25[[#This Row],[TOTAL]]</f>
        <v>0</v>
      </c>
      <c r="AN229">
        <f>matriceresult_25[[#This Row],[GEO]]/matriceresult_25[[#This Row],[TOTAL]]</f>
        <v>0</v>
      </c>
      <c r="AO229">
        <f>matriceresult_25[[#This Row],[HPA]]/matriceresult_25[[#This Row],[TOTAL]]</f>
        <v>0</v>
      </c>
      <c r="AP229">
        <f>matriceresult_25[[#This Row],[IGSR/1000 Genomes]]/matriceresult_25[[#This Row],[TOTAL]]</f>
        <v>0</v>
      </c>
      <c r="AQ229">
        <f>matriceresult_25[[#This Row],[InterPro]]/matriceresult_25[[#This Row],[TOTAL]]</f>
        <v>0</v>
      </c>
      <c r="AR229">
        <f>matriceresult_25[[#This Row],[OMIM]]/matriceresult_25[[#This Row],[TOTAL]]</f>
        <v>0</v>
      </c>
      <c r="AS229">
        <f>matriceresult_25[[#This Row],[PDBe]]/matriceresult_25[[#This Row],[TOTAL]]</f>
        <v>0.5</v>
      </c>
      <c r="AT229">
        <f>matriceresult_25[[#This Row],[Pfam]]/matriceresult_25[[#This Row],[TOTAL]]</f>
        <v>0</v>
      </c>
      <c r="AU229">
        <f>matriceresult_25[[#This Row],[PRIDE]]/matriceresult_25[[#This Row],[TOTAL]]</f>
        <v>0</v>
      </c>
      <c r="AV229">
        <f>matriceresult_25[[#This Row],[RefSeq]]/matriceresult_25[[#This Row],[TOTAL]]</f>
        <v>0</v>
      </c>
      <c r="AW229">
        <f>matriceresult_25[[#This Row],[RefSNP]]/matriceresult_25[[#This Row],[TOTAL]]</f>
        <v>0</v>
      </c>
      <c r="AX229">
        <f>matriceresult_25[[#This Row],[RRID]]/matriceresult_25[[#This Row],[TOTAL]]</f>
        <v>0</v>
      </c>
      <c r="AY229">
        <f>matriceresult_25[[#This Row],[UniProt]]/matriceresult_25[[#This Row],[TOTAL]]</f>
        <v>0</v>
      </c>
      <c r="AZ229" s="8">
        <f>SUM(matriceresult_258[[#This Row],[ArrayExpress]:[UniProt]])</f>
        <v>1</v>
      </c>
    </row>
    <row r="230" spans="1:52" x14ac:dyDescent="0.25">
      <c r="A230" s="3" t="s">
        <v>406</v>
      </c>
      <c r="B230" s="13" t="s">
        <v>12</v>
      </c>
      <c r="D230" s="1" t="s">
        <v>985</v>
      </c>
      <c r="E230">
        <v>0</v>
      </c>
      <c r="F230">
        <v>1</v>
      </c>
      <c r="G230">
        <v>0</v>
      </c>
      <c r="H230">
        <v>0</v>
      </c>
      <c r="I230">
        <v>0</v>
      </c>
      <c r="J230">
        <v>6</v>
      </c>
      <c r="K230">
        <v>0</v>
      </c>
      <c r="L230">
        <v>0</v>
      </c>
      <c r="M230">
        <v>0</v>
      </c>
      <c r="N230">
        <v>0</v>
      </c>
      <c r="O230">
        <v>0</v>
      </c>
      <c r="P230">
        <v>0</v>
      </c>
      <c r="Q230">
        <v>0</v>
      </c>
      <c r="R230">
        <v>0</v>
      </c>
      <c r="S230">
        <v>0</v>
      </c>
      <c r="T230">
        <v>0</v>
      </c>
      <c r="U230">
        <v>0</v>
      </c>
      <c r="V230">
        <v>0</v>
      </c>
      <c r="W230">
        <v>0</v>
      </c>
      <c r="X230">
        <v>0</v>
      </c>
      <c r="Y230">
        <v>0</v>
      </c>
      <c r="Z230">
        <v>0</v>
      </c>
      <c r="AA230" s="8">
        <f>SUM(matriceresult_25[[#This Row],[ArrayExpress]:[UniProt]])</f>
        <v>7</v>
      </c>
      <c r="AC230" s="1" t="s">
        <v>985</v>
      </c>
      <c r="AD230">
        <f>matriceresult_25[[#This Row],[ArrayExpress]]/matriceresult_25[[#This Row],[TOTAL]]</f>
        <v>0</v>
      </c>
      <c r="AE230">
        <f>matriceresult_25[[#This Row],[BioProject]]/matriceresult_25[[#This Row],[TOTAL]]</f>
        <v>0.14285714285714285</v>
      </c>
      <c r="AF230">
        <f>matriceresult_25[[#This Row],[dbGaP]]/matriceresult_25[[#This Row],[TOTAL]]</f>
        <v>0</v>
      </c>
      <c r="AG230">
        <f>matriceresult_25[[#This Row],[DOI]]/matriceresult_25[[#This Row],[TOTAL]]</f>
        <v>0</v>
      </c>
      <c r="AH230">
        <f>matriceresult_25[[#This Row],[EMDB]]/matriceresult_25[[#This Row],[TOTAL]]</f>
        <v>0</v>
      </c>
      <c r="AI230">
        <f>matriceresult_25[[#This Row],[ENA]]/matriceresult_25[[#This Row],[TOTAL]]</f>
        <v>0.8571428571428571</v>
      </c>
      <c r="AJ230">
        <f>matriceresult_25[[#This Row],[Ensembl]]/matriceresult_25[[#This Row],[TOTAL]]</f>
        <v>0</v>
      </c>
      <c r="AK230">
        <f>matriceresult_25[[#This Row],[EUDRACT]]/matriceresult_25[[#This Row],[TOTAL]]</f>
        <v>0</v>
      </c>
      <c r="AL230">
        <f>matriceresult_25[[#This Row],[GCA]]/matriceresult_25[[#This Row],[TOTAL]]</f>
        <v>0</v>
      </c>
      <c r="AM230">
        <f>matriceresult_25[[#This Row],[Gene Ontology (GO)]]/matriceresult_25[[#This Row],[TOTAL]]</f>
        <v>0</v>
      </c>
      <c r="AN230">
        <f>matriceresult_25[[#This Row],[GEO]]/matriceresult_25[[#This Row],[TOTAL]]</f>
        <v>0</v>
      </c>
      <c r="AO230">
        <f>matriceresult_25[[#This Row],[HPA]]/matriceresult_25[[#This Row],[TOTAL]]</f>
        <v>0</v>
      </c>
      <c r="AP230">
        <f>matriceresult_25[[#This Row],[IGSR/1000 Genomes]]/matriceresult_25[[#This Row],[TOTAL]]</f>
        <v>0</v>
      </c>
      <c r="AQ230">
        <f>matriceresult_25[[#This Row],[InterPro]]/matriceresult_25[[#This Row],[TOTAL]]</f>
        <v>0</v>
      </c>
      <c r="AR230">
        <f>matriceresult_25[[#This Row],[OMIM]]/matriceresult_25[[#This Row],[TOTAL]]</f>
        <v>0</v>
      </c>
      <c r="AS230">
        <f>matriceresult_25[[#This Row],[PDBe]]/matriceresult_25[[#This Row],[TOTAL]]</f>
        <v>0</v>
      </c>
      <c r="AT230">
        <f>matriceresult_25[[#This Row],[Pfam]]/matriceresult_25[[#This Row],[TOTAL]]</f>
        <v>0</v>
      </c>
      <c r="AU230">
        <f>matriceresult_25[[#This Row],[PRIDE]]/matriceresult_25[[#This Row],[TOTAL]]</f>
        <v>0</v>
      </c>
      <c r="AV230">
        <f>matriceresult_25[[#This Row],[RefSeq]]/matriceresult_25[[#This Row],[TOTAL]]</f>
        <v>0</v>
      </c>
      <c r="AW230">
        <f>matriceresult_25[[#This Row],[RefSNP]]/matriceresult_25[[#This Row],[TOTAL]]</f>
        <v>0</v>
      </c>
      <c r="AX230">
        <f>matriceresult_25[[#This Row],[RRID]]/matriceresult_25[[#This Row],[TOTAL]]</f>
        <v>0</v>
      </c>
      <c r="AY230">
        <f>matriceresult_25[[#This Row],[UniProt]]/matriceresult_25[[#This Row],[TOTAL]]</f>
        <v>0</v>
      </c>
      <c r="AZ230" s="8">
        <f>SUM(matriceresult_258[[#This Row],[ArrayExpress]:[UniProt]])</f>
        <v>1</v>
      </c>
    </row>
    <row r="231" spans="1:52" x14ac:dyDescent="0.25">
      <c r="A231" s="4" t="s">
        <v>406</v>
      </c>
      <c r="B231" s="6" t="s">
        <v>12</v>
      </c>
      <c r="D231" s="1" t="s">
        <v>2928</v>
      </c>
      <c r="E231">
        <v>0</v>
      </c>
      <c r="F231">
        <v>0</v>
      </c>
      <c r="G231">
        <v>0</v>
      </c>
      <c r="H231">
        <v>0</v>
      </c>
      <c r="I231">
        <v>0</v>
      </c>
      <c r="J231">
        <v>2</v>
      </c>
      <c r="K231">
        <v>0</v>
      </c>
      <c r="L231">
        <v>0</v>
      </c>
      <c r="M231">
        <v>0</v>
      </c>
      <c r="N231">
        <v>0</v>
      </c>
      <c r="O231">
        <v>0</v>
      </c>
      <c r="P231">
        <v>0</v>
      </c>
      <c r="Q231">
        <v>0</v>
      </c>
      <c r="R231">
        <v>0</v>
      </c>
      <c r="S231">
        <v>0</v>
      </c>
      <c r="T231">
        <v>0</v>
      </c>
      <c r="U231">
        <v>0</v>
      </c>
      <c r="V231">
        <v>0</v>
      </c>
      <c r="W231">
        <v>0</v>
      </c>
      <c r="X231">
        <v>0</v>
      </c>
      <c r="Y231">
        <v>0</v>
      </c>
      <c r="Z231">
        <v>0</v>
      </c>
      <c r="AA231" s="8">
        <f>SUM(matriceresult_25[[#This Row],[ArrayExpress]:[UniProt]])</f>
        <v>2</v>
      </c>
      <c r="AC231" s="1" t="s">
        <v>2928</v>
      </c>
      <c r="AD231">
        <f>matriceresult_25[[#This Row],[ArrayExpress]]/matriceresult_25[[#This Row],[TOTAL]]</f>
        <v>0</v>
      </c>
      <c r="AE231">
        <f>matriceresult_25[[#This Row],[BioProject]]/matriceresult_25[[#This Row],[TOTAL]]</f>
        <v>0</v>
      </c>
      <c r="AF231">
        <f>matriceresult_25[[#This Row],[dbGaP]]/matriceresult_25[[#This Row],[TOTAL]]</f>
        <v>0</v>
      </c>
      <c r="AG231">
        <f>matriceresult_25[[#This Row],[DOI]]/matriceresult_25[[#This Row],[TOTAL]]</f>
        <v>0</v>
      </c>
      <c r="AH231">
        <f>matriceresult_25[[#This Row],[EMDB]]/matriceresult_25[[#This Row],[TOTAL]]</f>
        <v>0</v>
      </c>
      <c r="AI231">
        <f>matriceresult_25[[#This Row],[ENA]]/matriceresult_25[[#This Row],[TOTAL]]</f>
        <v>1</v>
      </c>
      <c r="AJ231">
        <f>matriceresult_25[[#This Row],[Ensembl]]/matriceresult_25[[#This Row],[TOTAL]]</f>
        <v>0</v>
      </c>
      <c r="AK231">
        <f>matriceresult_25[[#This Row],[EUDRACT]]/matriceresult_25[[#This Row],[TOTAL]]</f>
        <v>0</v>
      </c>
      <c r="AL231">
        <f>matriceresult_25[[#This Row],[GCA]]/matriceresult_25[[#This Row],[TOTAL]]</f>
        <v>0</v>
      </c>
      <c r="AM231">
        <f>matriceresult_25[[#This Row],[Gene Ontology (GO)]]/matriceresult_25[[#This Row],[TOTAL]]</f>
        <v>0</v>
      </c>
      <c r="AN231">
        <f>matriceresult_25[[#This Row],[GEO]]/matriceresult_25[[#This Row],[TOTAL]]</f>
        <v>0</v>
      </c>
      <c r="AO231">
        <f>matriceresult_25[[#This Row],[HPA]]/matriceresult_25[[#This Row],[TOTAL]]</f>
        <v>0</v>
      </c>
      <c r="AP231">
        <f>matriceresult_25[[#This Row],[IGSR/1000 Genomes]]/matriceresult_25[[#This Row],[TOTAL]]</f>
        <v>0</v>
      </c>
      <c r="AQ231">
        <f>matriceresult_25[[#This Row],[InterPro]]/matriceresult_25[[#This Row],[TOTAL]]</f>
        <v>0</v>
      </c>
      <c r="AR231">
        <f>matriceresult_25[[#This Row],[OMIM]]/matriceresult_25[[#This Row],[TOTAL]]</f>
        <v>0</v>
      </c>
      <c r="AS231">
        <f>matriceresult_25[[#This Row],[PDBe]]/matriceresult_25[[#This Row],[TOTAL]]</f>
        <v>0</v>
      </c>
      <c r="AT231">
        <f>matriceresult_25[[#This Row],[Pfam]]/matriceresult_25[[#This Row],[TOTAL]]</f>
        <v>0</v>
      </c>
      <c r="AU231">
        <f>matriceresult_25[[#This Row],[PRIDE]]/matriceresult_25[[#This Row],[TOTAL]]</f>
        <v>0</v>
      </c>
      <c r="AV231">
        <f>matriceresult_25[[#This Row],[RefSeq]]/matriceresult_25[[#This Row],[TOTAL]]</f>
        <v>0</v>
      </c>
      <c r="AW231">
        <f>matriceresult_25[[#This Row],[RefSNP]]/matriceresult_25[[#This Row],[TOTAL]]</f>
        <v>0</v>
      </c>
      <c r="AX231">
        <f>matriceresult_25[[#This Row],[RRID]]/matriceresult_25[[#This Row],[TOTAL]]</f>
        <v>0</v>
      </c>
      <c r="AY231">
        <f>matriceresult_25[[#This Row],[UniProt]]/matriceresult_25[[#This Row],[TOTAL]]</f>
        <v>0</v>
      </c>
      <c r="AZ231" s="8">
        <f>SUM(matriceresult_258[[#This Row],[ArrayExpress]:[UniProt]])</f>
        <v>1</v>
      </c>
    </row>
    <row r="232" spans="1:52" x14ac:dyDescent="0.25">
      <c r="A232" s="3" t="s">
        <v>406</v>
      </c>
      <c r="B232" s="13" t="s">
        <v>12</v>
      </c>
      <c r="D232" s="1" t="s">
        <v>2002</v>
      </c>
      <c r="E232">
        <v>0</v>
      </c>
      <c r="F232">
        <v>0</v>
      </c>
      <c r="G232">
        <v>0</v>
      </c>
      <c r="H232">
        <v>0</v>
      </c>
      <c r="I232">
        <v>0</v>
      </c>
      <c r="J232">
        <v>0</v>
      </c>
      <c r="K232">
        <v>0</v>
      </c>
      <c r="L232">
        <v>0</v>
      </c>
      <c r="M232">
        <v>0</v>
      </c>
      <c r="N232">
        <v>0</v>
      </c>
      <c r="O232">
        <v>0</v>
      </c>
      <c r="P232">
        <v>0</v>
      </c>
      <c r="Q232">
        <v>0</v>
      </c>
      <c r="R232">
        <v>0</v>
      </c>
      <c r="S232">
        <v>0</v>
      </c>
      <c r="T232">
        <v>1</v>
      </c>
      <c r="U232">
        <v>0</v>
      </c>
      <c r="V232">
        <v>0</v>
      </c>
      <c r="W232">
        <v>0</v>
      </c>
      <c r="X232">
        <v>0</v>
      </c>
      <c r="Y232">
        <v>0</v>
      </c>
      <c r="Z232">
        <v>0</v>
      </c>
      <c r="AA232" s="8">
        <f>SUM(matriceresult_25[[#This Row],[ArrayExpress]:[UniProt]])</f>
        <v>1</v>
      </c>
      <c r="AC232" s="1" t="s">
        <v>2002</v>
      </c>
      <c r="AD232">
        <f>matriceresult_25[[#This Row],[ArrayExpress]]/matriceresult_25[[#This Row],[TOTAL]]</f>
        <v>0</v>
      </c>
      <c r="AE232">
        <f>matriceresult_25[[#This Row],[BioProject]]/matriceresult_25[[#This Row],[TOTAL]]</f>
        <v>0</v>
      </c>
      <c r="AF232">
        <f>matriceresult_25[[#This Row],[dbGaP]]/matriceresult_25[[#This Row],[TOTAL]]</f>
        <v>0</v>
      </c>
      <c r="AG232">
        <f>matriceresult_25[[#This Row],[DOI]]/matriceresult_25[[#This Row],[TOTAL]]</f>
        <v>0</v>
      </c>
      <c r="AH232">
        <f>matriceresult_25[[#This Row],[EMDB]]/matriceresult_25[[#This Row],[TOTAL]]</f>
        <v>0</v>
      </c>
      <c r="AI232">
        <f>matriceresult_25[[#This Row],[ENA]]/matriceresult_25[[#This Row],[TOTAL]]</f>
        <v>0</v>
      </c>
      <c r="AJ232">
        <f>matriceresult_25[[#This Row],[Ensembl]]/matriceresult_25[[#This Row],[TOTAL]]</f>
        <v>0</v>
      </c>
      <c r="AK232">
        <f>matriceresult_25[[#This Row],[EUDRACT]]/matriceresult_25[[#This Row],[TOTAL]]</f>
        <v>0</v>
      </c>
      <c r="AL232">
        <f>matriceresult_25[[#This Row],[GCA]]/matriceresult_25[[#This Row],[TOTAL]]</f>
        <v>0</v>
      </c>
      <c r="AM232">
        <f>matriceresult_25[[#This Row],[Gene Ontology (GO)]]/matriceresult_25[[#This Row],[TOTAL]]</f>
        <v>0</v>
      </c>
      <c r="AN232">
        <f>matriceresult_25[[#This Row],[GEO]]/matriceresult_25[[#This Row],[TOTAL]]</f>
        <v>0</v>
      </c>
      <c r="AO232">
        <f>matriceresult_25[[#This Row],[HPA]]/matriceresult_25[[#This Row],[TOTAL]]</f>
        <v>0</v>
      </c>
      <c r="AP232">
        <f>matriceresult_25[[#This Row],[IGSR/1000 Genomes]]/matriceresult_25[[#This Row],[TOTAL]]</f>
        <v>0</v>
      </c>
      <c r="AQ232">
        <f>matriceresult_25[[#This Row],[InterPro]]/matriceresult_25[[#This Row],[TOTAL]]</f>
        <v>0</v>
      </c>
      <c r="AR232">
        <f>matriceresult_25[[#This Row],[OMIM]]/matriceresult_25[[#This Row],[TOTAL]]</f>
        <v>0</v>
      </c>
      <c r="AS232">
        <f>matriceresult_25[[#This Row],[PDBe]]/matriceresult_25[[#This Row],[TOTAL]]</f>
        <v>1</v>
      </c>
      <c r="AT232">
        <f>matriceresult_25[[#This Row],[Pfam]]/matriceresult_25[[#This Row],[TOTAL]]</f>
        <v>0</v>
      </c>
      <c r="AU232">
        <f>matriceresult_25[[#This Row],[PRIDE]]/matriceresult_25[[#This Row],[TOTAL]]</f>
        <v>0</v>
      </c>
      <c r="AV232">
        <f>matriceresult_25[[#This Row],[RefSeq]]/matriceresult_25[[#This Row],[TOTAL]]</f>
        <v>0</v>
      </c>
      <c r="AW232">
        <f>matriceresult_25[[#This Row],[RefSNP]]/matriceresult_25[[#This Row],[TOTAL]]</f>
        <v>0</v>
      </c>
      <c r="AX232">
        <f>matriceresult_25[[#This Row],[RRID]]/matriceresult_25[[#This Row],[TOTAL]]</f>
        <v>0</v>
      </c>
      <c r="AY232">
        <f>matriceresult_25[[#This Row],[UniProt]]/matriceresult_25[[#This Row],[TOTAL]]</f>
        <v>0</v>
      </c>
      <c r="AZ232" s="8">
        <f>SUM(matriceresult_258[[#This Row],[ArrayExpress]:[UniProt]])</f>
        <v>1</v>
      </c>
    </row>
    <row r="233" spans="1:52" x14ac:dyDescent="0.25">
      <c r="A233" s="4" t="s">
        <v>406</v>
      </c>
      <c r="B233" s="6" t="s">
        <v>12</v>
      </c>
      <c r="D233" s="1" t="s">
        <v>990</v>
      </c>
      <c r="E233">
        <v>0</v>
      </c>
      <c r="F233">
        <v>0</v>
      </c>
      <c r="G233">
        <v>0</v>
      </c>
      <c r="H233">
        <v>0</v>
      </c>
      <c r="I233">
        <v>0</v>
      </c>
      <c r="J233">
        <v>2</v>
      </c>
      <c r="K233">
        <v>0</v>
      </c>
      <c r="L233">
        <v>0</v>
      </c>
      <c r="M233">
        <v>0</v>
      </c>
      <c r="N233">
        <v>0</v>
      </c>
      <c r="O233">
        <v>0</v>
      </c>
      <c r="P233">
        <v>0</v>
      </c>
      <c r="Q233">
        <v>0</v>
      </c>
      <c r="R233">
        <v>0</v>
      </c>
      <c r="S233">
        <v>0</v>
      </c>
      <c r="T233">
        <v>0</v>
      </c>
      <c r="U233">
        <v>0</v>
      </c>
      <c r="V233">
        <v>0</v>
      </c>
      <c r="W233">
        <v>0</v>
      </c>
      <c r="X233">
        <v>0</v>
      </c>
      <c r="Y233">
        <v>0</v>
      </c>
      <c r="Z233">
        <v>0</v>
      </c>
      <c r="AA233" s="8">
        <f>SUM(matriceresult_25[[#This Row],[ArrayExpress]:[UniProt]])</f>
        <v>2</v>
      </c>
      <c r="AC233" s="1" t="s">
        <v>990</v>
      </c>
      <c r="AD233">
        <f>matriceresult_25[[#This Row],[ArrayExpress]]/matriceresult_25[[#This Row],[TOTAL]]</f>
        <v>0</v>
      </c>
      <c r="AE233">
        <f>matriceresult_25[[#This Row],[BioProject]]/matriceresult_25[[#This Row],[TOTAL]]</f>
        <v>0</v>
      </c>
      <c r="AF233">
        <f>matriceresult_25[[#This Row],[dbGaP]]/matriceresult_25[[#This Row],[TOTAL]]</f>
        <v>0</v>
      </c>
      <c r="AG233">
        <f>matriceresult_25[[#This Row],[DOI]]/matriceresult_25[[#This Row],[TOTAL]]</f>
        <v>0</v>
      </c>
      <c r="AH233">
        <f>matriceresult_25[[#This Row],[EMDB]]/matriceresult_25[[#This Row],[TOTAL]]</f>
        <v>0</v>
      </c>
      <c r="AI233">
        <f>matriceresult_25[[#This Row],[ENA]]/matriceresult_25[[#This Row],[TOTAL]]</f>
        <v>1</v>
      </c>
      <c r="AJ233">
        <f>matriceresult_25[[#This Row],[Ensembl]]/matriceresult_25[[#This Row],[TOTAL]]</f>
        <v>0</v>
      </c>
      <c r="AK233">
        <f>matriceresult_25[[#This Row],[EUDRACT]]/matriceresult_25[[#This Row],[TOTAL]]</f>
        <v>0</v>
      </c>
      <c r="AL233">
        <f>matriceresult_25[[#This Row],[GCA]]/matriceresult_25[[#This Row],[TOTAL]]</f>
        <v>0</v>
      </c>
      <c r="AM233">
        <f>matriceresult_25[[#This Row],[Gene Ontology (GO)]]/matriceresult_25[[#This Row],[TOTAL]]</f>
        <v>0</v>
      </c>
      <c r="AN233">
        <f>matriceresult_25[[#This Row],[GEO]]/matriceresult_25[[#This Row],[TOTAL]]</f>
        <v>0</v>
      </c>
      <c r="AO233">
        <f>matriceresult_25[[#This Row],[HPA]]/matriceresult_25[[#This Row],[TOTAL]]</f>
        <v>0</v>
      </c>
      <c r="AP233">
        <f>matriceresult_25[[#This Row],[IGSR/1000 Genomes]]/matriceresult_25[[#This Row],[TOTAL]]</f>
        <v>0</v>
      </c>
      <c r="AQ233">
        <f>matriceresult_25[[#This Row],[InterPro]]/matriceresult_25[[#This Row],[TOTAL]]</f>
        <v>0</v>
      </c>
      <c r="AR233">
        <f>matriceresult_25[[#This Row],[OMIM]]/matriceresult_25[[#This Row],[TOTAL]]</f>
        <v>0</v>
      </c>
      <c r="AS233">
        <f>matriceresult_25[[#This Row],[PDBe]]/matriceresult_25[[#This Row],[TOTAL]]</f>
        <v>0</v>
      </c>
      <c r="AT233">
        <f>matriceresult_25[[#This Row],[Pfam]]/matriceresult_25[[#This Row],[TOTAL]]</f>
        <v>0</v>
      </c>
      <c r="AU233">
        <f>matriceresult_25[[#This Row],[PRIDE]]/matriceresult_25[[#This Row],[TOTAL]]</f>
        <v>0</v>
      </c>
      <c r="AV233">
        <f>matriceresult_25[[#This Row],[RefSeq]]/matriceresult_25[[#This Row],[TOTAL]]</f>
        <v>0</v>
      </c>
      <c r="AW233">
        <f>matriceresult_25[[#This Row],[RefSNP]]/matriceresult_25[[#This Row],[TOTAL]]</f>
        <v>0</v>
      </c>
      <c r="AX233">
        <f>matriceresult_25[[#This Row],[RRID]]/matriceresult_25[[#This Row],[TOTAL]]</f>
        <v>0</v>
      </c>
      <c r="AY233">
        <f>matriceresult_25[[#This Row],[UniProt]]/matriceresult_25[[#This Row],[TOTAL]]</f>
        <v>0</v>
      </c>
      <c r="AZ233" s="8">
        <f>SUM(matriceresult_258[[#This Row],[ArrayExpress]:[UniProt]])</f>
        <v>1</v>
      </c>
    </row>
    <row r="234" spans="1:52" x14ac:dyDescent="0.25">
      <c r="A234" s="3" t="s">
        <v>406</v>
      </c>
      <c r="B234" s="13" t="s">
        <v>12</v>
      </c>
      <c r="D234" s="1" t="s">
        <v>996</v>
      </c>
      <c r="E234">
        <v>0</v>
      </c>
      <c r="F234">
        <v>1</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s="8">
        <f>SUM(matriceresult_25[[#This Row],[ArrayExpress]:[UniProt]])</f>
        <v>1</v>
      </c>
      <c r="AC234" s="1" t="s">
        <v>996</v>
      </c>
      <c r="AD234">
        <f>matriceresult_25[[#This Row],[ArrayExpress]]/matriceresult_25[[#This Row],[TOTAL]]</f>
        <v>0</v>
      </c>
      <c r="AE234">
        <f>matriceresult_25[[#This Row],[BioProject]]/matriceresult_25[[#This Row],[TOTAL]]</f>
        <v>1</v>
      </c>
      <c r="AF234">
        <f>matriceresult_25[[#This Row],[dbGaP]]/matriceresult_25[[#This Row],[TOTAL]]</f>
        <v>0</v>
      </c>
      <c r="AG234">
        <f>matriceresult_25[[#This Row],[DOI]]/matriceresult_25[[#This Row],[TOTAL]]</f>
        <v>0</v>
      </c>
      <c r="AH234">
        <f>matriceresult_25[[#This Row],[EMDB]]/matriceresult_25[[#This Row],[TOTAL]]</f>
        <v>0</v>
      </c>
      <c r="AI234">
        <f>matriceresult_25[[#This Row],[ENA]]/matriceresult_25[[#This Row],[TOTAL]]</f>
        <v>0</v>
      </c>
      <c r="AJ234">
        <f>matriceresult_25[[#This Row],[Ensembl]]/matriceresult_25[[#This Row],[TOTAL]]</f>
        <v>0</v>
      </c>
      <c r="AK234">
        <f>matriceresult_25[[#This Row],[EUDRACT]]/matriceresult_25[[#This Row],[TOTAL]]</f>
        <v>0</v>
      </c>
      <c r="AL234">
        <f>matriceresult_25[[#This Row],[GCA]]/matriceresult_25[[#This Row],[TOTAL]]</f>
        <v>0</v>
      </c>
      <c r="AM234">
        <f>matriceresult_25[[#This Row],[Gene Ontology (GO)]]/matriceresult_25[[#This Row],[TOTAL]]</f>
        <v>0</v>
      </c>
      <c r="AN234">
        <f>matriceresult_25[[#This Row],[GEO]]/matriceresult_25[[#This Row],[TOTAL]]</f>
        <v>0</v>
      </c>
      <c r="AO234">
        <f>matriceresult_25[[#This Row],[HPA]]/matriceresult_25[[#This Row],[TOTAL]]</f>
        <v>0</v>
      </c>
      <c r="AP234">
        <f>matriceresult_25[[#This Row],[IGSR/1000 Genomes]]/matriceresult_25[[#This Row],[TOTAL]]</f>
        <v>0</v>
      </c>
      <c r="AQ234">
        <f>matriceresult_25[[#This Row],[InterPro]]/matriceresult_25[[#This Row],[TOTAL]]</f>
        <v>0</v>
      </c>
      <c r="AR234">
        <f>matriceresult_25[[#This Row],[OMIM]]/matriceresult_25[[#This Row],[TOTAL]]</f>
        <v>0</v>
      </c>
      <c r="AS234">
        <f>matriceresult_25[[#This Row],[PDBe]]/matriceresult_25[[#This Row],[TOTAL]]</f>
        <v>0</v>
      </c>
      <c r="AT234">
        <f>matriceresult_25[[#This Row],[Pfam]]/matriceresult_25[[#This Row],[TOTAL]]</f>
        <v>0</v>
      </c>
      <c r="AU234">
        <f>matriceresult_25[[#This Row],[PRIDE]]/matriceresult_25[[#This Row],[TOTAL]]</f>
        <v>0</v>
      </c>
      <c r="AV234">
        <f>matriceresult_25[[#This Row],[RefSeq]]/matriceresult_25[[#This Row],[TOTAL]]</f>
        <v>0</v>
      </c>
      <c r="AW234">
        <f>matriceresult_25[[#This Row],[RefSNP]]/matriceresult_25[[#This Row],[TOTAL]]</f>
        <v>0</v>
      </c>
      <c r="AX234">
        <f>matriceresult_25[[#This Row],[RRID]]/matriceresult_25[[#This Row],[TOTAL]]</f>
        <v>0</v>
      </c>
      <c r="AY234">
        <f>matriceresult_25[[#This Row],[UniProt]]/matriceresult_25[[#This Row],[TOTAL]]</f>
        <v>0</v>
      </c>
      <c r="AZ234" s="8">
        <f>SUM(matriceresult_258[[#This Row],[ArrayExpress]:[UniProt]])</f>
        <v>1</v>
      </c>
    </row>
    <row r="235" spans="1:52" x14ac:dyDescent="0.25">
      <c r="A235" s="4" t="s">
        <v>406</v>
      </c>
      <c r="B235" s="6" t="s">
        <v>111</v>
      </c>
      <c r="D235" s="1" t="s">
        <v>1001</v>
      </c>
      <c r="E235">
        <v>0</v>
      </c>
      <c r="F235">
        <v>1</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s="8">
        <f>SUM(matriceresult_25[[#This Row],[ArrayExpress]:[UniProt]])</f>
        <v>1</v>
      </c>
      <c r="AC235" s="1" t="s">
        <v>1001</v>
      </c>
      <c r="AD235">
        <f>matriceresult_25[[#This Row],[ArrayExpress]]/matriceresult_25[[#This Row],[TOTAL]]</f>
        <v>0</v>
      </c>
      <c r="AE235">
        <f>matriceresult_25[[#This Row],[BioProject]]/matriceresult_25[[#This Row],[TOTAL]]</f>
        <v>1</v>
      </c>
      <c r="AF235">
        <f>matriceresult_25[[#This Row],[dbGaP]]/matriceresult_25[[#This Row],[TOTAL]]</f>
        <v>0</v>
      </c>
      <c r="AG235">
        <f>matriceresult_25[[#This Row],[DOI]]/matriceresult_25[[#This Row],[TOTAL]]</f>
        <v>0</v>
      </c>
      <c r="AH235">
        <f>matriceresult_25[[#This Row],[EMDB]]/matriceresult_25[[#This Row],[TOTAL]]</f>
        <v>0</v>
      </c>
      <c r="AI235">
        <f>matriceresult_25[[#This Row],[ENA]]/matriceresult_25[[#This Row],[TOTAL]]</f>
        <v>0</v>
      </c>
      <c r="AJ235">
        <f>matriceresult_25[[#This Row],[Ensembl]]/matriceresult_25[[#This Row],[TOTAL]]</f>
        <v>0</v>
      </c>
      <c r="AK235">
        <f>matriceresult_25[[#This Row],[EUDRACT]]/matriceresult_25[[#This Row],[TOTAL]]</f>
        <v>0</v>
      </c>
      <c r="AL235">
        <f>matriceresult_25[[#This Row],[GCA]]/matriceresult_25[[#This Row],[TOTAL]]</f>
        <v>0</v>
      </c>
      <c r="AM235">
        <f>matriceresult_25[[#This Row],[Gene Ontology (GO)]]/matriceresult_25[[#This Row],[TOTAL]]</f>
        <v>0</v>
      </c>
      <c r="AN235">
        <f>matriceresult_25[[#This Row],[GEO]]/matriceresult_25[[#This Row],[TOTAL]]</f>
        <v>0</v>
      </c>
      <c r="AO235">
        <f>matriceresult_25[[#This Row],[HPA]]/matriceresult_25[[#This Row],[TOTAL]]</f>
        <v>0</v>
      </c>
      <c r="AP235">
        <f>matriceresult_25[[#This Row],[IGSR/1000 Genomes]]/matriceresult_25[[#This Row],[TOTAL]]</f>
        <v>0</v>
      </c>
      <c r="AQ235">
        <f>matriceresult_25[[#This Row],[InterPro]]/matriceresult_25[[#This Row],[TOTAL]]</f>
        <v>0</v>
      </c>
      <c r="AR235">
        <f>matriceresult_25[[#This Row],[OMIM]]/matriceresult_25[[#This Row],[TOTAL]]</f>
        <v>0</v>
      </c>
      <c r="AS235">
        <f>matriceresult_25[[#This Row],[PDBe]]/matriceresult_25[[#This Row],[TOTAL]]</f>
        <v>0</v>
      </c>
      <c r="AT235">
        <f>matriceresult_25[[#This Row],[Pfam]]/matriceresult_25[[#This Row],[TOTAL]]</f>
        <v>0</v>
      </c>
      <c r="AU235">
        <f>matriceresult_25[[#This Row],[PRIDE]]/matriceresult_25[[#This Row],[TOTAL]]</f>
        <v>0</v>
      </c>
      <c r="AV235">
        <f>matriceresult_25[[#This Row],[RefSeq]]/matriceresult_25[[#This Row],[TOTAL]]</f>
        <v>0</v>
      </c>
      <c r="AW235">
        <f>matriceresult_25[[#This Row],[RefSNP]]/matriceresult_25[[#This Row],[TOTAL]]</f>
        <v>0</v>
      </c>
      <c r="AX235">
        <f>matriceresult_25[[#This Row],[RRID]]/matriceresult_25[[#This Row],[TOTAL]]</f>
        <v>0</v>
      </c>
      <c r="AY235">
        <f>matriceresult_25[[#This Row],[UniProt]]/matriceresult_25[[#This Row],[TOTAL]]</f>
        <v>0</v>
      </c>
      <c r="AZ235" s="8">
        <f>SUM(matriceresult_258[[#This Row],[ArrayExpress]:[UniProt]])</f>
        <v>1</v>
      </c>
    </row>
    <row r="236" spans="1:52" x14ac:dyDescent="0.25">
      <c r="A236" s="3" t="s">
        <v>406</v>
      </c>
      <c r="B236" s="13" t="s">
        <v>12</v>
      </c>
      <c r="D236" s="1" t="s">
        <v>1004</v>
      </c>
      <c r="E236">
        <v>0</v>
      </c>
      <c r="F236">
        <v>0</v>
      </c>
      <c r="G236">
        <v>0</v>
      </c>
      <c r="H236">
        <v>0</v>
      </c>
      <c r="I236">
        <v>0</v>
      </c>
      <c r="J236">
        <v>2</v>
      </c>
      <c r="K236">
        <v>0</v>
      </c>
      <c r="L236">
        <v>0</v>
      </c>
      <c r="M236">
        <v>0</v>
      </c>
      <c r="N236">
        <v>0</v>
      </c>
      <c r="O236">
        <v>0</v>
      </c>
      <c r="P236">
        <v>0</v>
      </c>
      <c r="Q236">
        <v>0</v>
      </c>
      <c r="R236">
        <v>0</v>
      </c>
      <c r="S236">
        <v>0</v>
      </c>
      <c r="T236">
        <v>0</v>
      </c>
      <c r="U236">
        <v>0</v>
      </c>
      <c r="V236">
        <v>0</v>
      </c>
      <c r="W236">
        <v>0</v>
      </c>
      <c r="X236">
        <v>0</v>
      </c>
      <c r="Y236">
        <v>0</v>
      </c>
      <c r="Z236">
        <v>0</v>
      </c>
      <c r="AA236" s="8">
        <f>SUM(matriceresult_25[[#This Row],[ArrayExpress]:[UniProt]])</f>
        <v>2</v>
      </c>
      <c r="AC236" s="1" t="s">
        <v>1004</v>
      </c>
      <c r="AD236">
        <f>matriceresult_25[[#This Row],[ArrayExpress]]/matriceresult_25[[#This Row],[TOTAL]]</f>
        <v>0</v>
      </c>
      <c r="AE236">
        <f>matriceresult_25[[#This Row],[BioProject]]/matriceresult_25[[#This Row],[TOTAL]]</f>
        <v>0</v>
      </c>
      <c r="AF236">
        <f>matriceresult_25[[#This Row],[dbGaP]]/matriceresult_25[[#This Row],[TOTAL]]</f>
        <v>0</v>
      </c>
      <c r="AG236">
        <f>matriceresult_25[[#This Row],[DOI]]/matriceresult_25[[#This Row],[TOTAL]]</f>
        <v>0</v>
      </c>
      <c r="AH236">
        <f>matriceresult_25[[#This Row],[EMDB]]/matriceresult_25[[#This Row],[TOTAL]]</f>
        <v>0</v>
      </c>
      <c r="AI236">
        <f>matriceresult_25[[#This Row],[ENA]]/matriceresult_25[[#This Row],[TOTAL]]</f>
        <v>1</v>
      </c>
      <c r="AJ236">
        <f>matriceresult_25[[#This Row],[Ensembl]]/matriceresult_25[[#This Row],[TOTAL]]</f>
        <v>0</v>
      </c>
      <c r="AK236">
        <f>matriceresult_25[[#This Row],[EUDRACT]]/matriceresult_25[[#This Row],[TOTAL]]</f>
        <v>0</v>
      </c>
      <c r="AL236">
        <f>matriceresult_25[[#This Row],[GCA]]/matriceresult_25[[#This Row],[TOTAL]]</f>
        <v>0</v>
      </c>
      <c r="AM236">
        <f>matriceresult_25[[#This Row],[Gene Ontology (GO)]]/matriceresult_25[[#This Row],[TOTAL]]</f>
        <v>0</v>
      </c>
      <c r="AN236">
        <f>matriceresult_25[[#This Row],[GEO]]/matriceresult_25[[#This Row],[TOTAL]]</f>
        <v>0</v>
      </c>
      <c r="AO236">
        <f>matriceresult_25[[#This Row],[HPA]]/matriceresult_25[[#This Row],[TOTAL]]</f>
        <v>0</v>
      </c>
      <c r="AP236">
        <f>matriceresult_25[[#This Row],[IGSR/1000 Genomes]]/matriceresult_25[[#This Row],[TOTAL]]</f>
        <v>0</v>
      </c>
      <c r="AQ236">
        <f>matriceresult_25[[#This Row],[InterPro]]/matriceresult_25[[#This Row],[TOTAL]]</f>
        <v>0</v>
      </c>
      <c r="AR236">
        <f>matriceresult_25[[#This Row],[OMIM]]/matriceresult_25[[#This Row],[TOTAL]]</f>
        <v>0</v>
      </c>
      <c r="AS236">
        <f>matriceresult_25[[#This Row],[PDBe]]/matriceresult_25[[#This Row],[TOTAL]]</f>
        <v>0</v>
      </c>
      <c r="AT236">
        <f>matriceresult_25[[#This Row],[Pfam]]/matriceresult_25[[#This Row],[TOTAL]]</f>
        <v>0</v>
      </c>
      <c r="AU236">
        <f>matriceresult_25[[#This Row],[PRIDE]]/matriceresult_25[[#This Row],[TOTAL]]</f>
        <v>0</v>
      </c>
      <c r="AV236">
        <f>matriceresult_25[[#This Row],[RefSeq]]/matriceresult_25[[#This Row],[TOTAL]]</f>
        <v>0</v>
      </c>
      <c r="AW236">
        <f>matriceresult_25[[#This Row],[RefSNP]]/matriceresult_25[[#This Row],[TOTAL]]</f>
        <v>0</v>
      </c>
      <c r="AX236">
        <f>matriceresult_25[[#This Row],[RRID]]/matriceresult_25[[#This Row],[TOTAL]]</f>
        <v>0</v>
      </c>
      <c r="AY236">
        <f>matriceresult_25[[#This Row],[UniProt]]/matriceresult_25[[#This Row],[TOTAL]]</f>
        <v>0</v>
      </c>
      <c r="AZ236" s="8">
        <f>SUM(matriceresult_258[[#This Row],[ArrayExpress]:[UniProt]])</f>
        <v>1</v>
      </c>
    </row>
    <row r="237" spans="1:52" x14ac:dyDescent="0.25">
      <c r="A237" s="4" t="s">
        <v>2222</v>
      </c>
      <c r="B237" s="6" t="s">
        <v>111</v>
      </c>
      <c r="D237" s="1" t="s">
        <v>779</v>
      </c>
      <c r="E237">
        <v>0</v>
      </c>
      <c r="F237">
        <v>0</v>
      </c>
      <c r="G237">
        <v>0</v>
      </c>
      <c r="H237">
        <v>0</v>
      </c>
      <c r="I237">
        <v>0</v>
      </c>
      <c r="J237">
        <v>0</v>
      </c>
      <c r="K237">
        <v>0</v>
      </c>
      <c r="L237">
        <v>0</v>
      </c>
      <c r="M237">
        <v>0</v>
      </c>
      <c r="N237">
        <v>0</v>
      </c>
      <c r="O237">
        <v>7</v>
      </c>
      <c r="P237">
        <v>0</v>
      </c>
      <c r="Q237">
        <v>0</v>
      </c>
      <c r="R237">
        <v>0</v>
      </c>
      <c r="S237">
        <v>0</v>
      </c>
      <c r="T237">
        <v>0</v>
      </c>
      <c r="U237">
        <v>0</v>
      </c>
      <c r="V237">
        <v>0</v>
      </c>
      <c r="W237">
        <v>0</v>
      </c>
      <c r="X237">
        <v>0</v>
      </c>
      <c r="Y237">
        <v>0</v>
      </c>
      <c r="Z237">
        <v>0</v>
      </c>
      <c r="AA237" s="8">
        <f>SUM(matriceresult_25[[#This Row],[ArrayExpress]:[UniProt]])</f>
        <v>7</v>
      </c>
      <c r="AC237" s="1" t="s">
        <v>779</v>
      </c>
      <c r="AD237">
        <f>matriceresult_25[[#This Row],[ArrayExpress]]/matriceresult_25[[#This Row],[TOTAL]]</f>
        <v>0</v>
      </c>
      <c r="AE237">
        <f>matriceresult_25[[#This Row],[BioProject]]/matriceresult_25[[#This Row],[TOTAL]]</f>
        <v>0</v>
      </c>
      <c r="AF237">
        <f>matriceresult_25[[#This Row],[dbGaP]]/matriceresult_25[[#This Row],[TOTAL]]</f>
        <v>0</v>
      </c>
      <c r="AG237">
        <f>matriceresult_25[[#This Row],[DOI]]/matriceresult_25[[#This Row],[TOTAL]]</f>
        <v>0</v>
      </c>
      <c r="AH237">
        <f>matriceresult_25[[#This Row],[EMDB]]/matriceresult_25[[#This Row],[TOTAL]]</f>
        <v>0</v>
      </c>
      <c r="AI237">
        <f>matriceresult_25[[#This Row],[ENA]]/matriceresult_25[[#This Row],[TOTAL]]</f>
        <v>0</v>
      </c>
      <c r="AJ237">
        <f>matriceresult_25[[#This Row],[Ensembl]]/matriceresult_25[[#This Row],[TOTAL]]</f>
        <v>0</v>
      </c>
      <c r="AK237">
        <f>matriceresult_25[[#This Row],[EUDRACT]]/matriceresult_25[[#This Row],[TOTAL]]</f>
        <v>0</v>
      </c>
      <c r="AL237">
        <f>matriceresult_25[[#This Row],[GCA]]/matriceresult_25[[#This Row],[TOTAL]]</f>
        <v>0</v>
      </c>
      <c r="AM237">
        <f>matriceresult_25[[#This Row],[Gene Ontology (GO)]]/matriceresult_25[[#This Row],[TOTAL]]</f>
        <v>0</v>
      </c>
      <c r="AN237">
        <f>matriceresult_25[[#This Row],[GEO]]/matriceresult_25[[#This Row],[TOTAL]]</f>
        <v>1</v>
      </c>
      <c r="AO237">
        <f>matriceresult_25[[#This Row],[HPA]]/matriceresult_25[[#This Row],[TOTAL]]</f>
        <v>0</v>
      </c>
      <c r="AP237">
        <f>matriceresult_25[[#This Row],[IGSR/1000 Genomes]]/matriceresult_25[[#This Row],[TOTAL]]</f>
        <v>0</v>
      </c>
      <c r="AQ237">
        <f>matriceresult_25[[#This Row],[InterPro]]/matriceresult_25[[#This Row],[TOTAL]]</f>
        <v>0</v>
      </c>
      <c r="AR237">
        <f>matriceresult_25[[#This Row],[OMIM]]/matriceresult_25[[#This Row],[TOTAL]]</f>
        <v>0</v>
      </c>
      <c r="AS237">
        <f>matriceresult_25[[#This Row],[PDBe]]/matriceresult_25[[#This Row],[TOTAL]]</f>
        <v>0</v>
      </c>
      <c r="AT237">
        <f>matriceresult_25[[#This Row],[Pfam]]/matriceresult_25[[#This Row],[TOTAL]]</f>
        <v>0</v>
      </c>
      <c r="AU237">
        <f>matriceresult_25[[#This Row],[PRIDE]]/matriceresult_25[[#This Row],[TOTAL]]</f>
        <v>0</v>
      </c>
      <c r="AV237">
        <f>matriceresult_25[[#This Row],[RefSeq]]/matriceresult_25[[#This Row],[TOTAL]]</f>
        <v>0</v>
      </c>
      <c r="AW237">
        <f>matriceresult_25[[#This Row],[RefSNP]]/matriceresult_25[[#This Row],[TOTAL]]</f>
        <v>0</v>
      </c>
      <c r="AX237">
        <f>matriceresult_25[[#This Row],[RRID]]/matriceresult_25[[#This Row],[TOTAL]]</f>
        <v>0</v>
      </c>
      <c r="AY237">
        <f>matriceresult_25[[#This Row],[UniProt]]/matriceresult_25[[#This Row],[TOTAL]]</f>
        <v>0</v>
      </c>
      <c r="AZ237" s="8">
        <f>SUM(matriceresult_258[[#This Row],[ArrayExpress]:[UniProt]])</f>
        <v>1</v>
      </c>
    </row>
    <row r="238" spans="1:52" x14ac:dyDescent="0.25">
      <c r="A238" s="3" t="s">
        <v>839</v>
      </c>
      <c r="B238" s="13" t="s">
        <v>841</v>
      </c>
      <c r="D238" s="1" t="s">
        <v>2934</v>
      </c>
      <c r="E238">
        <v>0</v>
      </c>
      <c r="F238">
        <v>0</v>
      </c>
      <c r="G238">
        <v>0</v>
      </c>
      <c r="H238">
        <v>0</v>
      </c>
      <c r="I238">
        <v>0</v>
      </c>
      <c r="J238">
        <v>0</v>
      </c>
      <c r="K238">
        <v>0</v>
      </c>
      <c r="L238">
        <v>0</v>
      </c>
      <c r="M238">
        <v>0</v>
      </c>
      <c r="N238">
        <v>0</v>
      </c>
      <c r="O238">
        <v>0</v>
      </c>
      <c r="P238">
        <v>0</v>
      </c>
      <c r="Q238">
        <v>0</v>
      </c>
      <c r="R238">
        <v>0</v>
      </c>
      <c r="S238">
        <v>0</v>
      </c>
      <c r="T238">
        <v>2</v>
      </c>
      <c r="U238">
        <v>0</v>
      </c>
      <c r="V238">
        <v>0</v>
      </c>
      <c r="W238">
        <v>0</v>
      </c>
      <c r="X238">
        <v>0</v>
      </c>
      <c r="Y238">
        <v>0</v>
      </c>
      <c r="Z238">
        <v>0</v>
      </c>
      <c r="AA238" s="8">
        <f>SUM(matriceresult_25[[#This Row],[ArrayExpress]:[UniProt]])</f>
        <v>2</v>
      </c>
      <c r="AC238" s="1" t="s">
        <v>2934</v>
      </c>
      <c r="AD238">
        <f>matriceresult_25[[#This Row],[ArrayExpress]]/matriceresult_25[[#This Row],[TOTAL]]</f>
        <v>0</v>
      </c>
      <c r="AE238">
        <f>matriceresult_25[[#This Row],[BioProject]]/matriceresult_25[[#This Row],[TOTAL]]</f>
        <v>0</v>
      </c>
      <c r="AF238">
        <f>matriceresult_25[[#This Row],[dbGaP]]/matriceresult_25[[#This Row],[TOTAL]]</f>
        <v>0</v>
      </c>
      <c r="AG238">
        <f>matriceresult_25[[#This Row],[DOI]]/matriceresult_25[[#This Row],[TOTAL]]</f>
        <v>0</v>
      </c>
      <c r="AH238">
        <f>matriceresult_25[[#This Row],[EMDB]]/matriceresult_25[[#This Row],[TOTAL]]</f>
        <v>0</v>
      </c>
      <c r="AI238">
        <f>matriceresult_25[[#This Row],[ENA]]/matriceresult_25[[#This Row],[TOTAL]]</f>
        <v>0</v>
      </c>
      <c r="AJ238">
        <f>matriceresult_25[[#This Row],[Ensembl]]/matriceresult_25[[#This Row],[TOTAL]]</f>
        <v>0</v>
      </c>
      <c r="AK238">
        <f>matriceresult_25[[#This Row],[EUDRACT]]/matriceresult_25[[#This Row],[TOTAL]]</f>
        <v>0</v>
      </c>
      <c r="AL238">
        <f>matriceresult_25[[#This Row],[GCA]]/matriceresult_25[[#This Row],[TOTAL]]</f>
        <v>0</v>
      </c>
      <c r="AM238">
        <f>matriceresult_25[[#This Row],[Gene Ontology (GO)]]/matriceresult_25[[#This Row],[TOTAL]]</f>
        <v>0</v>
      </c>
      <c r="AN238">
        <f>matriceresult_25[[#This Row],[GEO]]/matriceresult_25[[#This Row],[TOTAL]]</f>
        <v>0</v>
      </c>
      <c r="AO238">
        <f>matriceresult_25[[#This Row],[HPA]]/matriceresult_25[[#This Row],[TOTAL]]</f>
        <v>0</v>
      </c>
      <c r="AP238">
        <f>matriceresult_25[[#This Row],[IGSR/1000 Genomes]]/matriceresult_25[[#This Row],[TOTAL]]</f>
        <v>0</v>
      </c>
      <c r="AQ238">
        <f>matriceresult_25[[#This Row],[InterPro]]/matriceresult_25[[#This Row],[TOTAL]]</f>
        <v>0</v>
      </c>
      <c r="AR238">
        <f>matriceresult_25[[#This Row],[OMIM]]/matriceresult_25[[#This Row],[TOTAL]]</f>
        <v>0</v>
      </c>
      <c r="AS238">
        <f>matriceresult_25[[#This Row],[PDBe]]/matriceresult_25[[#This Row],[TOTAL]]</f>
        <v>1</v>
      </c>
      <c r="AT238">
        <f>matriceresult_25[[#This Row],[Pfam]]/matriceresult_25[[#This Row],[TOTAL]]</f>
        <v>0</v>
      </c>
      <c r="AU238">
        <f>matriceresult_25[[#This Row],[PRIDE]]/matriceresult_25[[#This Row],[TOTAL]]</f>
        <v>0</v>
      </c>
      <c r="AV238">
        <f>matriceresult_25[[#This Row],[RefSeq]]/matriceresult_25[[#This Row],[TOTAL]]</f>
        <v>0</v>
      </c>
      <c r="AW238">
        <f>matriceresult_25[[#This Row],[RefSNP]]/matriceresult_25[[#This Row],[TOTAL]]</f>
        <v>0</v>
      </c>
      <c r="AX238">
        <f>matriceresult_25[[#This Row],[RRID]]/matriceresult_25[[#This Row],[TOTAL]]</f>
        <v>0</v>
      </c>
      <c r="AY238">
        <f>matriceresult_25[[#This Row],[UniProt]]/matriceresult_25[[#This Row],[TOTAL]]</f>
        <v>0</v>
      </c>
      <c r="AZ238" s="8">
        <f>SUM(matriceresult_258[[#This Row],[ArrayExpress]:[UniProt]])</f>
        <v>1</v>
      </c>
    </row>
    <row r="239" spans="1:52" x14ac:dyDescent="0.25">
      <c r="A239" s="4" t="s">
        <v>104</v>
      </c>
      <c r="B239" s="6" t="s">
        <v>12</v>
      </c>
      <c r="D239" s="1" t="s">
        <v>2942</v>
      </c>
      <c r="E239">
        <v>0</v>
      </c>
      <c r="F239">
        <v>0</v>
      </c>
      <c r="G239">
        <v>0</v>
      </c>
      <c r="H239">
        <v>0</v>
      </c>
      <c r="I239">
        <v>0</v>
      </c>
      <c r="J239">
        <v>0</v>
      </c>
      <c r="K239">
        <v>0</v>
      </c>
      <c r="L239">
        <v>0</v>
      </c>
      <c r="M239">
        <v>0</v>
      </c>
      <c r="N239">
        <v>0</v>
      </c>
      <c r="O239">
        <v>0</v>
      </c>
      <c r="P239">
        <v>0</v>
      </c>
      <c r="Q239">
        <v>0</v>
      </c>
      <c r="R239">
        <v>0</v>
      </c>
      <c r="S239">
        <v>0</v>
      </c>
      <c r="T239">
        <v>5</v>
      </c>
      <c r="U239">
        <v>0</v>
      </c>
      <c r="V239">
        <v>0</v>
      </c>
      <c r="W239">
        <v>0</v>
      </c>
      <c r="X239">
        <v>0</v>
      </c>
      <c r="Y239">
        <v>0</v>
      </c>
      <c r="Z239">
        <v>0</v>
      </c>
      <c r="AA239" s="8">
        <f>SUM(matriceresult_25[[#This Row],[ArrayExpress]:[UniProt]])</f>
        <v>5</v>
      </c>
      <c r="AC239" s="1" t="s">
        <v>2942</v>
      </c>
      <c r="AD239">
        <f>matriceresult_25[[#This Row],[ArrayExpress]]/matriceresult_25[[#This Row],[TOTAL]]</f>
        <v>0</v>
      </c>
      <c r="AE239">
        <f>matriceresult_25[[#This Row],[BioProject]]/matriceresult_25[[#This Row],[TOTAL]]</f>
        <v>0</v>
      </c>
      <c r="AF239">
        <f>matriceresult_25[[#This Row],[dbGaP]]/matriceresult_25[[#This Row],[TOTAL]]</f>
        <v>0</v>
      </c>
      <c r="AG239">
        <f>matriceresult_25[[#This Row],[DOI]]/matriceresult_25[[#This Row],[TOTAL]]</f>
        <v>0</v>
      </c>
      <c r="AH239">
        <f>matriceresult_25[[#This Row],[EMDB]]/matriceresult_25[[#This Row],[TOTAL]]</f>
        <v>0</v>
      </c>
      <c r="AI239">
        <f>matriceresult_25[[#This Row],[ENA]]/matriceresult_25[[#This Row],[TOTAL]]</f>
        <v>0</v>
      </c>
      <c r="AJ239">
        <f>matriceresult_25[[#This Row],[Ensembl]]/matriceresult_25[[#This Row],[TOTAL]]</f>
        <v>0</v>
      </c>
      <c r="AK239">
        <f>matriceresult_25[[#This Row],[EUDRACT]]/matriceresult_25[[#This Row],[TOTAL]]</f>
        <v>0</v>
      </c>
      <c r="AL239">
        <f>matriceresult_25[[#This Row],[GCA]]/matriceresult_25[[#This Row],[TOTAL]]</f>
        <v>0</v>
      </c>
      <c r="AM239">
        <f>matriceresult_25[[#This Row],[Gene Ontology (GO)]]/matriceresult_25[[#This Row],[TOTAL]]</f>
        <v>0</v>
      </c>
      <c r="AN239">
        <f>matriceresult_25[[#This Row],[GEO]]/matriceresult_25[[#This Row],[TOTAL]]</f>
        <v>0</v>
      </c>
      <c r="AO239">
        <f>matriceresult_25[[#This Row],[HPA]]/matriceresult_25[[#This Row],[TOTAL]]</f>
        <v>0</v>
      </c>
      <c r="AP239">
        <f>matriceresult_25[[#This Row],[IGSR/1000 Genomes]]/matriceresult_25[[#This Row],[TOTAL]]</f>
        <v>0</v>
      </c>
      <c r="AQ239">
        <f>matriceresult_25[[#This Row],[InterPro]]/matriceresult_25[[#This Row],[TOTAL]]</f>
        <v>0</v>
      </c>
      <c r="AR239">
        <f>matriceresult_25[[#This Row],[OMIM]]/matriceresult_25[[#This Row],[TOTAL]]</f>
        <v>0</v>
      </c>
      <c r="AS239">
        <f>matriceresult_25[[#This Row],[PDBe]]/matriceresult_25[[#This Row],[TOTAL]]</f>
        <v>1</v>
      </c>
      <c r="AT239">
        <f>matriceresult_25[[#This Row],[Pfam]]/matriceresult_25[[#This Row],[TOTAL]]</f>
        <v>0</v>
      </c>
      <c r="AU239">
        <f>matriceresult_25[[#This Row],[PRIDE]]/matriceresult_25[[#This Row],[TOTAL]]</f>
        <v>0</v>
      </c>
      <c r="AV239">
        <f>matriceresult_25[[#This Row],[RefSeq]]/matriceresult_25[[#This Row],[TOTAL]]</f>
        <v>0</v>
      </c>
      <c r="AW239">
        <f>matriceresult_25[[#This Row],[RefSNP]]/matriceresult_25[[#This Row],[TOTAL]]</f>
        <v>0</v>
      </c>
      <c r="AX239">
        <f>matriceresult_25[[#This Row],[RRID]]/matriceresult_25[[#This Row],[TOTAL]]</f>
        <v>0</v>
      </c>
      <c r="AY239">
        <f>matriceresult_25[[#This Row],[UniProt]]/matriceresult_25[[#This Row],[TOTAL]]</f>
        <v>0</v>
      </c>
      <c r="AZ239" s="8">
        <f>SUM(matriceresult_258[[#This Row],[ArrayExpress]:[UniProt]])</f>
        <v>1</v>
      </c>
    </row>
    <row r="240" spans="1:52" x14ac:dyDescent="0.25">
      <c r="A240" s="3" t="s">
        <v>104</v>
      </c>
      <c r="B240" s="13" t="s">
        <v>12</v>
      </c>
      <c r="D240" s="1" t="s">
        <v>793</v>
      </c>
      <c r="E240">
        <v>0</v>
      </c>
      <c r="F240">
        <v>0</v>
      </c>
      <c r="G240">
        <v>0</v>
      </c>
      <c r="H240">
        <v>0</v>
      </c>
      <c r="I240">
        <v>0</v>
      </c>
      <c r="J240">
        <v>6</v>
      </c>
      <c r="K240">
        <v>0</v>
      </c>
      <c r="L240">
        <v>0</v>
      </c>
      <c r="M240">
        <v>0</v>
      </c>
      <c r="N240">
        <v>0</v>
      </c>
      <c r="O240">
        <v>0</v>
      </c>
      <c r="P240">
        <v>0</v>
      </c>
      <c r="Q240">
        <v>0</v>
      </c>
      <c r="R240">
        <v>0</v>
      </c>
      <c r="S240">
        <v>0</v>
      </c>
      <c r="T240">
        <v>0</v>
      </c>
      <c r="U240">
        <v>0</v>
      </c>
      <c r="V240">
        <v>0</v>
      </c>
      <c r="W240">
        <v>0</v>
      </c>
      <c r="X240">
        <v>0</v>
      </c>
      <c r="Y240">
        <v>0</v>
      </c>
      <c r="Z240">
        <v>0</v>
      </c>
      <c r="AA240" s="8">
        <f>SUM(matriceresult_25[[#This Row],[ArrayExpress]:[UniProt]])</f>
        <v>6</v>
      </c>
      <c r="AC240" s="1" t="s">
        <v>793</v>
      </c>
      <c r="AD240">
        <f>matriceresult_25[[#This Row],[ArrayExpress]]/matriceresult_25[[#This Row],[TOTAL]]</f>
        <v>0</v>
      </c>
      <c r="AE240">
        <f>matriceresult_25[[#This Row],[BioProject]]/matriceresult_25[[#This Row],[TOTAL]]</f>
        <v>0</v>
      </c>
      <c r="AF240">
        <f>matriceresult_25[[#This Row],[dbGaP]]/matriceresult_25[[#This Row],[TOTAL]]</f>
        <v>0</v>
      </c>
      <c r="AG240">
        <f>matriceresult_25[[#This Row],[DOI]]/matriceresult_25[[#This Row],[TOTAL]]</f>
        <v>0</v>
      </c>
      <c r="AH240">
        <f>matriceresult_25[[#This Row],[EMDB]]/matriceresult_25[[#This Row],[TOTAL]]</f>
        <v>0</v>
      </c>
      <c r="AI240">
        <f>matriceresult_25[[#This Row],[ENA]]/matriceresult_25[[#This Row],[TOTAL]]</f>
        <v>1</v>
      </c>
      <c r="AJ240">
        <f>matriceresult_25[[#This Row],[Ensembl]]/matriceresult_25[[#This Row],[TOTAL]]</f>
        <v>0</v>
      </c>
      <c r="AK240">
        <f>matriceresult_25[[#This Row],[EUDRACT]]/matriceresult_25[[#This Row],[TOTAL]]</f>
        <v>0</v>
      </c>
      <c r="AL240">
        <f>matriceresult_25[[#This Row],[GCA]]/matriceresult_25[[#This Row],[TOTAL]]</f>
        <v>0</v>
      </c>
      <c r="AM240">
        <f>matriceresult_25[[#This Row],[Gene Ontology (GO)]]/matriceresult_25[[#This Row],[TOTAL]]</f>
        <v>0</v>
      </c>
      <c r="AN240">
        <f>matriceresult_25[[#This Row],[GEO]]/matriceresult_25[[#This Row],[TOTAL]]</f>
        <v>0</v>
      </c>
      <c r="AO240">
        <f>matriceresult_25[[#This Row],[HPA]]/matriceresult_25[[#This Row],[TOTAL]]</f>
        <v>0</v>
      </c>
      <c r="AP240">
        <f>matriceresult_25[[#This Row],[IGSR/1000 Genomes]]/matriceresult_25[[#This Row],[TOTAL]]</f>
        <v>0</v>
      </c>
      <c r="AQ240">
        <f>matriceresult_25[[#This Row],[InterPro]]/matriceresult_25[[#This Row],[TOTAL]]</f>
        <v>0</v>
      </c>
      <c r="AR240">
        <f>matriceresult_25[[#This Row],[OMIM]]/matriceresult_25[[#This Row],[TOTAL]]</f>
        <v>0</v>
      </c>
      <c r="AS240">
        <f>matriceresult_25[[#This Row],[PDBe]]/matriceresult_25[[#This Row],[TOTAL]]</f>
        <v>0</v>
      </c>
      <c r="AT240">
        <f>matriceresult_25[[#This Row],[Pfam]]/matriceresult_25[[#This Row],[TOTAL]]</f>
        <v>0</v>
      </c>
      <c r="AU240">
        <f>matriceresult_25[[#This Row],[PRIDE]]/matriceresult_25[[#This Row],[TOTAL]]</f>
        <v>0</v>
      </c>
      <c r="AV240">
        <f>matriceresult_25[[#This Row],[RefSeq]]/matriceresult_25[[#This Row],[TOTAL]]</f>
        <v>0</v>
      </c>
      <c r="AW240">
        <f>matriceresult_25[[#This Row],[RefSNP]]/matriceresult_25[[#This Row],[TOTAL]]</f>
        <v>0</v>
      </c>
      <c r="AX240">
        <f>matriceresult_25[[#This Row],[RRID]]/matriceresult_25[[#This Row],[TOTAL]]</f>
        <v>0</v>
      </c>
      <c r="AY240">
        <f>matriceresult_25[[#This Row],[UniProt]]/matriceresult_25[[#This Row],[TOTAL]]</f>
        <v>0</v>
      </c>
      <c r="AZ240" s="8">
        <f>SUM(matriceresult_258[[#This Row],[ArrayExpress]:[UniProt]])</f>
        <v>1</v>
      </c>
    </row>
    <row r="241" spans="1:52" x14ac:dyDescent="0.25">
      <c r="A241" s="4" t="s">
        <v>104</v>
      </c>
      <c r="B241" s="6" t="s">
        <v>12</v>
      </c>
      <c r="D241" s="1" t="s">
        <v>800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1</v>
      </c>
      <c r="Z241">
        <v>0</v>
      </c>
      <c r="AA241" s="8">
        <f>SUM(matriceresult_25[[#This Row],[ArrayExpress]:[UniProt]])</f>
        <v>1</v>
      </c>
      <c r="AC241" s="1" t="s">
        <v>800</v>
      </c>
      <c r="AD241">
        <f>matriceresult_25[[#This Row],[ArrayExpress]]/matriceresult_25[[#This Row],[TOTAL]]</f>
        <v>0</v>
      </c>
      <c r="AE241">
        <f>matriceresult_25[[#This Row],[BioProject]]/matriceresult_25[[#This Row],[TOTAL]]</f>
        <v>0</v>
      </c>
      <c r="AF241">
        <f>matriceresult_25[[#This Row],[dbGaP]]/matriceresult_25[[#This Row],[TOTAL]]</f>
        <v>0</v>
      </c>
      <c r="AG241">
        <f>matriceresult_25[[#This Row],[DOI]]/matriceresult_25[[#This Row],[TOTAL]]</f>
        <v>0</v>
      </c>
      <c r="AH241">
        <f>matriceresult_25[[#This Row],[EMDB]]/matriceresult_25[[#This Row],[TOTAL]]</f>
        <v>0</v>
      </c>
      <c r="AI241">
        <f>matriceresult_25[[#This Row],[ENA]]/matriceresult_25[[#This Row],[TOTAL]]</f>
        <v>0</v>
      </c>
      <c r="AJ241">
        <f>matriceresult_25[[#This Row],[Ensembl]]/matriceresult_25[[#This Row],[TOTAL]]</f>
        <v>0</v>
      </c>
      <c r="AK241">
        <f>matriceresult_25[[#This Row],[EUDRACT]]/matriceresult_25[[#This Row],[TOTAL]]</f>
        <v>0</v>
      </c>
      <c r="AL241">
        <f>matriceresult_25[[#This Row],[GCA]]/matriceresult_25[[#This Row],[TOTAL]]</f>
        <v>0</v>
      </c>
      <c r="AM241">
        <f>matriceresult_25[[#This Row],[Gene Ontology (GO)]]/matriceresult_25[[#This Row],[TOTAL]]</f>
        <v>0</v>
      </c>
      <c r="AN241">
        <f>matriceresult_25[[#This Row],[GEO]]/matriceresult_25[[#This Row],[TOTAL]]</f>
        <v>0</v>
      </c>
      <c r="AO241">
        <f>matriceresult_25[[#This Row],[HPA]]/matriceresult_25[[#This Row],[TOTAL]]</f>
        <v>0</v>
      </c>
      <c r="AP241">
        <f>matriceresult_25[[#This Row],[IGSR/1000 Genomes]]/matriceresult_25[[#This Row],[TOTAL]]</f>
        <v>0</v>
      </c>
      <c r="AQ241">
        <f>matriceresult_25[[#This Row],[InterPro]]/matriceresult_25[[#This Row],[TOTAL]]</f>
        <v>0</v>
      </c>
      <c r="AR241">
        <f>matriceresult_25[[#This Row],[OMIM]]/matriceresult_25[[#This Row],[TOTAL]]</f>
        <v>0</v>
      </c>
      <c r="AS241">
        <f>matriceresult_25[[#This Row],[PDBe]]/matriceresult_25[[#This Row],[TOTAL]]</f>
        <v>0</v>
      </c>
      <c r="AT241">
        <f>matriceresult_25[[#This Row],[Pfam]]/matriceresult_25[[#This Row],[TOTAL]]</f>
        <v>0</v>
      </c>
      <c r="AU241">
        <f>matriceresult_25[[#This Row],[PRIDE]]/matriceresult_25[[#This Row],[TOTAL]]</f>
        <v>0</v>
      </c>
      <c r="AV241">
        <f>matriceresult_25[[#This Row],[RefSeq]]/matriceresult_25[[#This Row],[TOTAL]]</f>
        <v>0</v>
      </c>
      <c r="AW241">
        <f>matriceresult_25[[#This Row],[RefSNP]]/matriceresult_25[[#This Row],[TOTAL]]</f>
        <v>0</v>
      </c>
      <c r="AX241">
        <f>matriceresult_25[[#This Row],[RRID]]/matriceresult_25[[#This Row],[TOTAL]]</f>
        <v>1</v>
      </c>
      <c r="AY241">
        <f>matriceresult_25[[#This Row],[UniProt]]/matriceresult_25[[#This Row],[TOTAL]]</f>
        <v>0</v>
      </c>
      <c r="AZ241" s="8">
        <f>SUM(matriceresult_258[[#This Row],[ArrayExpress]:[UniProt]])</f>
        <v>1</v>
      </c>
    </row>
    <row r="242" spans="1:52" x14ac:dyDescent="0.25">
      <c r="A242" s="3" t="s">
        <v>104</v>
      </c>
      <c r="B242" s="13" t="s">
        <v>12</v>
      </c>
      <c r="D242" s="1" t="s">
        <v>2949</v>
      </c>
      <c r="E242">
        <v>0</v>
      </c>
      <c r="F242">
        <v>0</v>
      </c>
      <c r="G242">
        <v>0</v>
      </c>
      <c r="H242">
        <v>0</v>
      </c>
      <c r="I242">
        <v>0</v>
      </c>
      <c r="J242">
        <v>1</v>
      </c>
      <c r="K242">
        <v>0</v>
      </c>
      <c r="L242">
        <v>0</v>
      </c>
      <c r="M242">
        <v>0</v>
      </c>
      <c r="N242">
        <v>0</v>
      </c>
      <c r="O242">
        <v>0</v>
      </c>
      <c r="P242">
        <v>0</v>
      </c>
      <c r="Q242">
        <v>0</v>
      </c>
      <c r="R242">
        <v>0</v>
      </c>
      <c r="S242">
        <v>0</v>
      </c>
      <c r="T242">
        <v>0</v>
      </c>
      <c r="U242">
        <v>0</v>
      </c>
      <c r="V242">
        <v>0</v>
      </c>
      <c r="W242">
        <v>0</v>
      </c>
      <c r="X242">
        <v>0</v>
      </c>
      <c r="Y242">
        <v>0</v>
      </c>
      <c r="Z242">
        <v>0</v>
      </c>
      <c r="AA242" s="8">
        <f>SUM(matriceresult_25[[#This Row],[ArrayExpress]:[UniProt]])</f>
        <v>1</v>
      </c>
      <c r="AC242" s="1" t="s">
        <v>2949</v>
      </c>
      <c r="AD242">
        <f>matriceresult_25[[#This Row],[ArrayExpress]]/matriceresult_25[[#This Row],[TOTAL]]</f>
        <v>0</v>
      </c>
      <c r="AE242">
        <f>matriceresult_25[[#This Row],[BioProject]]/matriceresult_25[[#This Row],[TOTAL]]</f>
        <v>0</v>
      </c>
      <c r="AF242">
        <f>matriceresult_25[[#This Row],[dbGaP]]/matriceresult_25[[#This Row],[TOTAL]]</f>
        <v>0</v>
      </c>
      <c r="AG242">
        <f>matriceresult_25[[#This Row],[DOI]]/matriceresult_25[[#This Row],[TOTAL]]</f>
        <v>0</v>
      </c>
      <c r="AH242">
        <f>matriceresult_25[[#This Row],[EMDB]]/matriceresult_25[[#This Row],[TOTAL]]</f>
        <v>0</v>
      </c>
      <c r="AI242">
        <f>matriceresult_25[[#This Row],[ENA]]/matriceresult_25[[#This Row],[TOTAL]]</f>
        <v>1</v>
      </c>
      <c r="AJ242">
        <f>matriceresult_25[[#This Row],[Ensembl]]/matriceresult_25[[#This Row],[TOTAL]]</f>
        <v>0</v>
      </c>
      <c r="AK242">
        <f>matriceresult_25[[#This Row],[EUDRACT]]/matriceresult_25[[#This Row],[TOTAL]]</f>
        <v>0</v>
      </c>
      <c r="AL242">
        <f>matriceresult_25[[#This Row],[GCA]]/matriceresult_25[[#This Row],[TOTAL]]</f>
        <v>0</v>
      </c>
      <c r="AM242">
        <f>matriceresult_25[[#This Row],[Gene Ontology (GO)]]/matriceresult_25[[#This Row],[TOTAL]]</f>
        <v>0</v>
      </c>
      <c r="AN242">
        <f>matriceresult_25[[#This Row],[GEO]]/matriceresult_25[[#This Row],[TOTAL]]</f>
        <v>0</v>
      </c>
      <c r="AO242">
        <f>matriceresult_25[[#This Row],[HPA]]/matriceresult_25[[#This Row],[TOTAL]]</f>
        <v>0</v>
      </c>
      <c r="AP242">
        <f>matriceresult_25[[#This Row],[IGSR/1000 Genomes]]/matriceresult_25[[#This Row],[TOTAL]]</f>
        <v>0</v>
      </c>
      <c r="AQ242">
        <f>matriceresult_25[[#This Row],[InterPro]]/matriceresult_25[[#This Row],[TOTAL]]</f>
        <v>0</v>
      </c>
      <c r="AR242">
        <f>matriceresult_25[[#This Row],[OMIM]]/matriceresult_25[[#This Row],[TOTAL]]</f>
        <v>0</v>
      </c>
      <c r="AS242">
        <f>matriceresult_25[[#This Row],[PDBe]]/matriceresult_25[[#This Row],[TOTAL]]</f>
        <v>0</v>
      </c>
      <c r="AT242">
        <f>matriceresult_25[[#This Row],[Pfam]]/matriceresult_25[[#This Row],[TOTAL]]</f>
        <v>0</v>
      </c>
      <c r="AU242">
        <f>matriceresult_25[[#This Row],[PRIDE]]/matriceresult_25[[#This Row],[TOTAL]]</f>
        <v>0</v>
      </c>
      <c r="AV242">
        <f>matriceresult_25[[#This Row],[RefSeq]]/matriceresult_25[[#This Row],[TOTAL]]</f>
        <v>0</v>
      </c>
      <c r="AW242">
        <f>matriceresult_25[[#This Row],[RefSNP]]/matriceresult_25[[#This Row],[TOTAL]]</f>
        <v>0</v>
      </c>
      <c r="AX242">
        <f>matriceresult_25[[#This Row],[RRID]]/matriceresult_25[[#This Row],[TOTAL]]</f>
        <v>0</v>
      </c>
      <c r="AY242">
        <f>matriceresult_25[[#This Row],[UniProt]]/matriceresult_25[[#This Row],[TOTAL]]</f>
        <v>0</v>
      </c>
      <c r="AZ242" s="8">
        <f>SUM(matriceresult_258[[#This Row],[ArrayExpress]:[UniProt]])</f>
        <v>1</v>
      </c>
    </row>
    <row r="243" spans="1:52" x14ac:dyDescent="0.25">
      <c r="A243" s="4" t="s">
        <v>104</v>
      </c>
      <c r="B243" s="6" t="s">
        <v>12</v>
      </c>
      <c r="D243" s="1" t="s">
        <v>2954</v>
      </c>
      <c r="E243">
        <v>0</v>
      </c>
      <c r="F243">
        <v>0</v>
      </c>
      <c r="G243">
        <v>0</v>
      </c>
      <c r="H243">
        <v>0</v>
      </c>
      <c r="I243">
        <v>0</v>
      </c>
      <c r="J243">
        <v>4</v>
      </c>
      <c r="K243">
        <v>0</v>
      </c>
      <c r="L243">
        <v>0</v>
      </c>
      <c r="M243">
        <v>0</v>
      </c>
      <c r="N243">
        <v>0</v>
      </c>
      <c r="O243">
        <v>0</v>
      </c>
      <c r="P243">
        <v>0</v>
      </c>
      <c r="Q243">
        <v>0</v>
      </c>
      <c r="R243">
        <v>0</v>
      </c>
      <c r="S243">
        <v>0</v>
      </c>
      <c r="T243">
        <v>0</v>
      </c>
      <c r="U243">
        <v>0</v>
      </c>
      <c r="V243">
        <v>0</v>
      </c>
      <c r="W243">
        <v>0</v>
      </c>
      <c r="X243">
        <v>0</v>
      </c>
      <c r="Y243">
        <v>0</v>
      </c>
      <c r="Z243">
        <v>0</v>
      </c>
      <c r="AA243" s="8">
        <f>SUM(matriceresult_25[[#This Row],[ArrayExpress]:[UniProt]])</f>
        <v>4</v>
      </c>
      <c r="AC243" s="1" t="s">
        <v>2954</v>
      </c>
      <c r="AD243">
        <f>matriceresult_25[[#This Row],[ArrayExpress]]/matriceresult_25[[#This Row],[TOTAL]]</f>
        <v>0</v>
      </c>
      <c r="AE243">
        <f>matriceresult_25[[#This Row],[BioProject]]/matriceresult_25[[#This Row],[TOTAL]]</f>
        <v>0</v>
      </c>
      <c r="AF243">
        <f>matriceresult_25[[#This Row],[dbGaP]]/matriceresult_25[[#This Row],[TOTAL]]</f>
        <v>0</v>
      </c>
      <c r="AG243">
        <f>matriceresult_25[[#This Row],[DOI]]/matriceresult_25[[#This Row],[TOTAL]]</f>
        <v>0</v>
      </c>
      <c r="AH243">
        <f>matriceresult_25[[#This Row],[EMDB]]/matriceresult_25[[#This Row],[TOTAL]]</f>
        <v>0</v>
      </c>
      <c r="AI243">
        <f>matriceresult_25[[#This Row],[ENA]]/matriceresult_25[[#This Row],[TOTAL]]</f>
        <v>1</v>
      </c>
      <c r="AJ243">
        <f>matriceresult_25[[#This Row],[Ensembl]]/matriceresult_25[[#This Row],[TOTAL]]</f>
        <v>0</v>
      </c>
      <c r="AK243">
        <f>matriceresult_25[[#This Row],[EUDRACT]]/matriceresult_25[[#This Row],[TOTAL]]</f>
        <v>0</v>
      </c>
      <c r="AL243">
        <f>matriceresult_25[[#This Row],[GCA]]/matriceresult_25[[#This Row],[TOTAL]]</f>
        <v>0</v>
      </c>
      <c r="AM243">
        <f>matriceresult_25[[#This Row],[Gene Ontology (GO)]]/matriceresult_25[[#This Row],[TOTAL]]</f>
        <v>0</v>
      </c>
      <c r="AN243">
        <f>matriceresult_25[[#This Row],[GEO]]/matriceresult_25[[#This Row],[TOTAL]]</f>
        <v>0</v>
      </c>
      <c r="AO243">
        <f>matriceresult_25[[#This Row],[HPA]]/matriceresult_25[[#This Row],[TOTAL]]</f>
        <v>0</v>
      </c>
      <c r="AP243">
        <f>matriceresult_25[[#This Row],[IGSR/1000 Genomes]]/matriceresult_25[[#This Row],[TOTAL]]</f>
        <v>0</v>
      </c>
      <c r="AQ243">
        <f>matriceresult_25[[#This Row],[InterPro]]/matriceresult_25[[#This Row],[TOTAL]]</f>
        <v>0</v>
      </c>
      <c r="AR243">
        <f>matriceresult_25[[#This Row],[OMIM]]/matriceresult_25[[#This Row],[TOTAL]]</f>
        <v>0</v>
      </c>
      <c r="AS243">
        <f>matriceresult_25[[#This Row],[PDBe]]/matriceresult_25[[#This Row],[TOTAL]]</f>
        <v>0</v>
      </c>
      <c r="AT243">
        <f>matriceresult_25[[#This Row],[Pfam]]/matriceresult_25[[#This Row],[TOTAL]]</f>
        <v>0</v>
      </c>
      <c r="AU243">
        <f>matriceresult_25[[#This Row],[PRIDE]]/matriceresult_25[[#This Row],[TOTAL]]</f>
        <v>0</v>
      </c>
      <c r="AV243">
        <f>matriceresult_25[[#This Row],[RefSeq]]/matriceresult_25[[#This Row],[TOTAL]]</f>
        <v>0</v>
      </c>
      <c r="AW243">
        <f>matriceresult_25[[#This Row],[RefSNP]]/matriceresult_25[[#This Row],[TOTAL]]</f>
        <v>0</v>
      </c>
      <c r="AX243">
        <f>matriceresult_25[[#This Row],[RRID]]/matriceresult_25[[#This Row],[TOTAL]]</f>
        <v>0</v>
      </c>
      <c r="AY243">
        <f>matriceresult_25[[#This Row],[UniProt]]/matriceresult_25[[#This Row],[TOTAL]]</f>
        <v>0</v>
      </c>
      <c r="AZ243" s="8">
        <f>SUM(matriceresult_258[[#This Row],[ArrayExpress]:[UniProt]])</f>
        <v>1</v>
      </c>
    </row>
    <row r="244" spans="1:52" x14ac:dyDescent="0.25">
      <c r="A244" s="3" t="s">
        <v>104</v>
      </c>
      <c r="B244" s="13" t="s">
        <v>12</v>
      </c>
      <c r="D244" s="1" t="s">
        <v>2965</v>
      </c>
      <c r="E244">
        <v>0</v>
      </c>
      <c r="F244">
        <v>0</v>
      </c>
      <c r="G244">
        <v>0</v>
      </c>
      <c r="H244">
        <v>0</v>
      </c>
      <c r="I244">
        <v>0</v>
      </c>
      <c r="J244">
        <v>1</v>
      </c>
      <c r="K244">
        <v>0</v>
      </c>
      <c r="L244">
        <v>0</v>
      </c>
      <c r="M244">
        <v>0</v>
      </c>
      <c r="N244">
        <v>0</v>
      </c>
      <c r="O244">
        <v>0</v>
      </c>
      <c r="P244">
        <v>0</v>
      </c>
      <c r="Q244">
        <v>0</v>
      </c>
      <c r="R244">
        <v>0</v>
      </c>
      <c r="S244">
        <v>0</v>
      </c>
      <c r="T244">
        <v>0</v>
      </c>
      <c r="U244">
        <v>0</v>
      </c>
      <c r="V244">
        <v>0</v>
      </c>
      <c r="W244">
        <v>0</v>
      </c>
      <c r="X244">
        <v>0</v>
      </c>
      <c r="Y244">
        <v>0</v>
      </c>
      <c r="Z244">
        <v>0</v>
      </c>
      <c r="AA244" s="8">
        <f>SUM(matriceresult_25[[#This Row],[ArrayExpress]:[UniProt]])</f>
        <v>1</v>
      </c>
      <c r="AC244" s="1" t="s">
        <v>2965</v>
      </c>
      <c r="AD244">
        <f>matriceresult_25[[#This Row],[ArrayExpress]]/matriceresult_25[[#This Row],[TOTAL]]</f>
        <v>0</v>
      </c>
      <c r="AE244">
        <f>matriceresult_25[[#This Row],[BioProject]]/matriceresult_25[[#This Row],[TOTAL]]</f>
        <v>0</v>
      </c>
      <c r="AF244">
        <f>matriceresult_25[[#This Row],[dbGaP]]/matriceresult_25[[#This Row],[TOTAL]]</f>
        <v>0</v>
      </c>
      <c r="AG244">
        <f>matriceresult_25[[#This Row],[DOI]]/matriceresult_25[[#This Row],[TOTAL]]</f>
        <v>0</v>
      </c>
      <c r="AH244">
        <f>matriceresult_25[[#This Row],[EMDB]]/matriceresult_25[[#This Row],[TOTAL]]</f>
        <v>0</v>
      </c>
      <c r="AI244">
        <f>matriceresult_25[[#This Row],[ENA]]/matriceresult_25[[#This Row],[TOTAL]]</f>
        <v>1</v>
      </c>
      <c r="AJ244">
        <f>matriceresult_25[[#This Row],[Ensembl]]/matriceresult_25[[#This Row],[TOTAL]]</f>
        <v>0</v>
      </c>
      <c r="AK244">
        <f>matriceresult_25[[#This Row],[EUDRACT]]/matriceresult_25[[#This Row],[TOTAL]]</f>
        <v>0</v>
      </c>
      <c r="AL244">
        <f>matriceresult_25[[#This Row],[GCA]]/matriceresult_25[[#This Row],[TOTAL]]</f>
        <v>0</v>
      </c>
      <c r="AM244">
        <f>matriceresult_25[[#This Row],[Gene Ontology (GO)]]/matriceresult_25[[#This Row],[TOTAL]]</f>
        <v>0</v>
      </c>
      <c r="AN244">
        <f>matriceresult_25[[#This Row],[GEO]]/matriceresult_25[[#This Row],[TOTAL]]</f>
        <v>0</v>
      </c>
      <c r="AO244">
        <f>matriceresult_25[[#This Row],[HPA]]/matriceresult_25[[#This Row],[TOTAL]]</f>
        <v>0</v>
      </c>
      <c r="AP244">
        <f>matriceresult_25[[#This Row],[IGSR/1000 Genomes]]/matriceresult_25[[#This Row],[TOTAL]]</f>
        <v>0</v>
      </c>
      <c r="AQ244">
        <f>matriceresult_25[[#This Row],[InterPro]]/matriceresult_25[[#This Row],[TOTAL]]</f>
        <v>0</v>
      </c>
      <c r="AR244">
        <f>matriceresult_25[[#This Row],[OMIM]]/matriceresult_25[[#This Row],[TOTAL]]</f>
        <v>0</v>
      </c>
      <c r="AS244">
        <f>matriceresult_25[[#This Row],[PDBe]]/matriceresult_25[[#This Row],[TOTAL]]</f>
        <v>0</v>
      </c>
      <c r="AT244">
        <f>matriceresult_25[[#This Row],[Pfam]]/matriceresult_25[[#This Row],[TOTAL]]</f>
        <v>0</v>
      </c>
      <c r="AU244">
        <f>matriceresult_25[[#This Row],[PRIDE]]/matriceresult_25[[#This Row],[TOTAL]]</f>
        <v>0</v>
      </c>
      <c r="AV244">
        <f>matriceresult_25[[#This Row],[RefSeq]]/matriceresult_25[[#This Row],[TOTAL]]</f>
        <v>0</v>
      </c>
      <c r="AW244">
        <f>matriceresult_25[[#This Row],[RefSNP]]/matriceresult_25[[#This Row],[TOTAL]]</f>
        <v>0</v>
      </c>
      <c r="AX244">
        <f>matriceresult_25[[#This Row],[RRID]]/matriceresult_25[[#This Row],[TOTAL]]</f>
        <v>0</v>
      </c>
      <c r="AY244">
        <f>matriceresult_25[[#This Row],[UniProt]]/matriceresult_25[[#This Row],[TOTAL]]</f>
        <v>0</v>
      </c>
      <c r="AZ244" s="8">
        <f>SUM(matriceresult_258[[#This Row],[ArrayExpress]:[UniProt]])</f>
        <v>1</v>
      </c>
    </row>
    <row r="245" spans="1:52" x14ac:dyDescent="0.25">
      <c r="A245" s="4" t="s">
        <v>104</v>
      </c>
      <c r="B245" s="6" t="s">
        <v>12</v>
      </c>
      <c r="D245" s="1" t="s">
        <v>804</v>
      </c>
      <c r="E245">
        <v>0</v>
      </c>
      <c r="F245">
        <v>0</v>
      </c>
      <c r="G245">
        <v>0</v>
      </c>
      <c r="H245">
        <v>0</v>
      </c>
      <c r="I245">
        <v>0</v>
      </c>
      <c r="J245">
        <v>0</v>
      </c>
      <c r="K245">
        <v>0</v>
      </c>
      <c r="L245">
        <v>0</v>
      </c>
      <c r="M245">
        <v>0</v>
      </c>
      <c r="N245">
        <v>0</v>
      </c>
      <c r="O245">
        <v>1</v>
      </c>
      <c r="P245">
        <v>0</v>
      </c>
      <c r="Q245">
        <v>0</v>
      </c>
      <c r="R245">
        <v>0</v>
      </c>
      <c r="S245">
        <v>0</v>
      </c>
      <c r="T245">
        <v>0</v>
      </c>
      <c r="U245">
        <v>0</v>
      </c>
      <c r="V245">
        <v>0</v>
      </c>
      <c r="W245">
        <v>0</v>
      </c>
      <c r="X245">
        <v>0</v>
      </c>
      <c r="Y245">
        <v>0</v>
      </c>
      <c r="Z245">
        <v>0</v>
      </c>
      <c r="AA245" s="8">
        <f>SUM(matriceresult_25[[#This Row],[ArrayExpress]:[UniProt]])</f>
        <v>1</v>
      </c>
      <c r="AC245" s="1" t="s">
        <v>804</v>
      </c>
      <c r="AD245">
        <f>matriceresult_25[[#This Row],[ArrayExpress]]/matriceresult_25[[#This Row],[TOTAL]]</f>
        <v>0</v>
      </c>
      <c r="AE245">
        <f>matriceresult_25[[#This Row],[BioProject]]/matriceresult_25[[#This Row],[TOTAL]]</f>
        <v>0</v>
      </c>
      <c r="AF245">
        <f>matriceresult_25[[#This Row],[dbGaP]]/matriceresult_25[[#This Row],[TOTAL]]</f>
        <v>0</v>
      </c>
      <c r="AG245">
        <f>matriceresult_25[[#This Row],[DOI]]/matriceresult_25[[#This Row],[TOTAL]]</f>
        <v>0</v>
      </c>
      <c r="AH245">
        <f>matriceresult_25[[#This Row],[EMDB]]/matriceresult_25[[#This Row],[TOTAL]]</f>
        <v>0</v>
      </c>
      <c r="AI245">
        <f>matriceresult_25[[#This Row],[ENA]]/matriceresult_25[[#This Row],[TOTAL]]</f>
        <v>0</v>
      </c>
      <c r="AJ245">
        <f>matriceresult_25[[#This Row],[Ensembl]]/matriceresult_25[[#This Row],[TOTAL]]</f>
        <v>0</v>
      </c>
      <c r="AK245">
        <f>matriceresult_25[[#This Row],[EUDRACT]]/matriceresult_25[[#This Row],[TOTAL]]</f>
        <v>0</v>
      </c>
      <c r="AL245">
        <f>matriceresult_25[[#This Row],[GCA]]/matriceresult_25[[#This Row],[TOTAL]]</f>
        <v>0</v>
      </c>
      <c r="AM245">
        <f>matriceresult_25[[#This Row],[Gene Ontology (GO)]]/matriceresult_25[[#This Row],[TOTAL]]</f>
        <v>0</v>
      </c>
      <c r="AN245">
        <f>matriceresult_25[[#This Row],[GEO]]/matriceresult_25[[#This Row],[TOTAL]]</f>
        <v>1</v>
      </c>
      <c r="AO245">
        <f>matriceresult_25[[#This Row],[HPA]]/matriceresult_25[[#This Row],[TOTAL]]</f>
        <v>0</v>
      </c>
      <c r="AP245">
        <f>matriceresult_25[[#This Row],[IGSR/1000 Genomes]]/matriceresult_25[[#This Row],[TOTAL]]</f>
        <v>0</v>
      </c>
      <c r="AQ245">
        <f>matriceresult_25[[#This Row],[InterPro]]/matriceresult_25[[#This Row],[TOTAL]]</f>
        <v>0</v>
      </c>
      <c r="AR245">
        <f>matriceresult_25[[#This Row],[OMIM]]/matriceresult_25[[#This Row],[TOTAL]]</f>
        <v>0</v>
      </c>
      <c r="AS245">
        <f>matriceresult_25[[#This Row],[PDBe]]/matriceresult_25[[#This Row],[TOTAL]]</f>
        <v>0</v>
      </c>
      <c r="AT245">
        <f>matriceresult_25[[#This Row],[Pfam]]/matriceresult_25[[#This Row],[TOTAL]]</f>
        <v>0</v>
      </c>
      <c r="AU245">
        <f>matriceresult_25[[#This Row],[PRIDE]]/matriceresult_25[[#This Row],[TOTAL]]</f>
        <v>0</v>
      </c>
      <c r="AV245">
        <f>matriceresult_25[[#This Row],[RefSeq]]/matriceresult_25[[#This Row],[TOTAL]]</f>
        <v>0</v>
      </c>
      <c r="AW245">
        <f>matriceresult_25[[#This Row],[RefSNP]]/matriceresult_25[[#This Row],[TOTAL]]</f>
        <v>0</v>
      </c>
      <c r="AX245">
        <f>matriceresult_25[[#This Row],[RRID]]/matriceresult_25[[#This Row],[TOTAL]]</f>
        <v>0</v>
      </c>
      <c r="AY245">
        <f>matriceresult_25[[#This Row],[UniProt]]/matriceresult_25[[#This Row],[TOTAL]]</f>
        <v>0</v>
      </c>
      <c r="AZ245" s="8">
        <f>SUM(matriceresult_258[[#This Row],[ArrayExpress]:[UniProt]])</f>
        <v>1</v>
      </c>
    </row>
    <row r="246" spans="1:52" x14ac:dyDescent="0.25">
      <c r="A246" s="3" t="s">
        <v>104</v>
      </c>
      <c r="B246" s="13" t="s">
        <v>12</v>
      </c>
      <c r="D246" s="1" t="s">
        <v>2015</v>
      </c>
      <c r="E246">
        <v>0</v>
      </c>
      <c r="F246">
        <v>0</v>
      </c>
      <c r="G246">
        <v>0</v>
      </c>
      <c r="H246">
        <v>0</v>
      </c>
      <c r="I246">
        <v>0</v>
      </c>
      <c r="J246">
        <v>0</v>
      </c>
      <c r="K246">
        <v>0</v>
      </c>
      <c r="L246">
        <v>0</v>
      </c>
      <c r="M246">
        <v>0</v>
      </c>
      <c r="N246">
        <v>0</v>
      </c>
      <c r="O246">
        <v>0</v>
      </c>
      <c r="P246">
        <v>1</v>
      </c>
      <c r="Q246">
        <v>0</v>
      </c>
      <c r="R246">
        <v>0</v>
      </c>
      <c r="S246">
        <v>0</v>
      </c>
      <c r="T246">
        <v>0</v>
      </c>
      <c r="U246">
        <v>0</v>
      </c>
      <c r="V246">
        <v>0</v>
      </c>
      <c r="W246">
        <v>0</v>
      </c>
      <c r="X246">
        <v>0</v>
      </c>
      <c r="Y246">
        <v>0</v>
      </c>
      <c r="Z246">
        <v>0</v>
      </c>
      <c r="AA246" s="8">
        <f>SUM(matriceresult_25[[#This Row],[ArrayExpress]:[UniProt]])</f>
        <v>1</v>
      </c>
      <c r="AC246" s="1" t="s">
        <v>2015</v>
      </c>
      <c r="AD246">
        <f>matriceresult_25[[#This Row],[ArrayExpress]]/matriceresult_25[[#This Row],[TOTAL]]</f>
        <v>0</v>
      </c>
      <c r="AE246">
        <f>matriceresult_25[[#This Row],[BioProject]]/matriceresult_25[[#This Row],[TOTAL]]</f>
        <v>0</v>
      </c>
      <c r="AF246">
        <f>matriceresult_25[[#This Row],[dbGaP]]/matriceresult_25[[#This Row],[TOTAL]]</f>
        <v>0</v>
      </c>
      <c r="AG246">
        <f>matriceresult_25[[#This Row],[DOI]]/matriceresult_25[[#This Row],[TOTAL]]</f>
        <v>0</v>
      </c>
      <c r="AH246">
        <f>matriceresult_25[[#This Row],[EMDB]]/matriceresult_25[[#This Row],[TOTAL]]</f>
        <v>0</v>
      </c>
      <c r="AI246">
        <f>matriceresult_25[[#This Row],[ENA]]/matriceresult_25[[#This Row],[TOTAL]]</f>
        <v>0</v>
      </c>
      <c r="AJ246">
        <f>matriceresult_25[[#This Row],[Ensembl]]/matriceresult_25[[#This Row],[TOTAL]]</f>
        <v>0</v>
      </c>
      <c r="AK246">
        <f>matriceresult_25[[#This Row],[EUDRACT]]/matriceresult_25[[#This Row],[TOTAL]]</f>
        <v>0</v>
      </c>
      <c r="AL246">
        <f>matriceresult_25[[#This Row],[GCA]]/matriceresult_25[[#This Row],[TOTAL]]</f>
        <v>0</v>
      </c>
      <c r="AM246">
        <f>matriceresult_25[[#This Row],[Gene Ontology (GO)]]/matriceresult_25[[#This Row],[TOTAL]]</f>
        <v>0</v>
      </c>
      <c r="AN246">
        <f>matriceresult_25[[#This Row],[GEO]]/matriceresult_25[[#This Row],[TOTAL]]</f>
        <v>0</v>
      </c>
      <c r="AO246">
        <f>matriceresult_25[[#This Row],[HPA]]/matriceresult_25[[#This Row],[TOTAL]]</f>
        <v>1</v>
      </c>
      <c r="AP246">
        <f>matriceresult_25[[#This Row],[IGSR/1000 Genomes]]/matriceresult_25[[#This Row],[TOTAL]]</f>
        <v>0</v>
      </c>
      <c r="AQ246">
        <f>matriceresult_25[[#This Row],[InterPro]]/matriceresult_25[[#This Row],[TOTAL]]</f>
        <v>0</v>
      </c>
      <c r="AR246">
        <f>matriceresult_25[[#This Row],[OMIM]]/matriceresult_25[[#This Row],[TOTAL]]</f>
        <v>0</v>
      </c>
      <c r="AS246">
        <f>matriceresult_25[[#This Row],[PDBe]]/matriceresult_25[[#This Row],[TOTAL]]</f>
        <v>0</v>
      </c>
      <c r="AT246">
        <f>matriceresult_25[[#This Row],[Pfam]]/matriceresult_25[[#This Row],[TOTAL]]</f>
        <v>0</v>
      </c>
      <c r="AU246">
        <f>matriceresult_25[[#This Row],[PRIDE]]/matriceresult_25[[#This Row],[TOTAL]]</f>
        <v>0</v>
      </c>
      <c r="AV246">
        <f>matriceresult_25[[#This Row],[RefSeq]]/matriceresult_25[[#This Row],[TOTAL]]</f>
        <v>0</v>
      </c>
      <c r="AW246">
        <f>matriceresult_25[[#This Row],[RefSNP]]/matriceresult_25[[#This Row],[TOTAL]]</f>
        <v>0</v>
      </c>
      <c r="AX246">
        <f>matriceresult_25[[#This Row],[RRID]]/matriceresult_25[[#This Row],[TOTAL]]</f>
        <v>0</v>
      </c>
      <c r="AY246">
        <f>matriceresult_25[[#This Row],[UniProt]]/matriceresult_25[[#This Row],[TOTAL]]</f>
        <v>0</v>
      </c>
      <c r="AZ246" s="8">
        <f>SUM(matriceresult_258[[#This Row],[ArrayExpress]:[UniProt]])</f>
        <v>1</v>
      </c>
    </row>
    <row r="247" spans="1:52" x14ac:dyDescent="0.25">
      <c r="A247" s="4" t="s">
        <v>410</v>
      </c>
      <c r="B247" s="6" t="s">
        <v>111</v>
      </c>
      <c r="D247" s="1" t="s">
        <v>2970</v>
      </c>
      <c r="E247">
        <v>0</v>
      </c>
      <c r="F247">
        <v>0</v>
      </c>
      <c r="G247">
        <v>0</v>
      </c>
      <c r="H247">
        <v>0</v>
      </c>
      <c r="I247">
        <v>0</v>
      </c>
      <c r="J247">
        <v>15</v>
      </c>
      <c r="K247">
        <v>0</v>
      </c>
      <c r="L247">
        <v>0</v>
      </c>
      <c r="M247">
        <v>0</v>
      </c>
      <c r="N247">
        <v>0</v>
      </c>
      <c r="O247">
        <v>0</v>
      </c>
      <c r="P247">
        <v>0</v>
      </c>
      <c r="Q247">
        <v>0</v>
      </c>
      <c r="R247">
        <v>0</v>
      </c>
      <c r="S247">
        <v>0</v>
      </c>
      <c r="T247">
        <v>0</v>
      </c>
      <c r="U247">
        <v>0</v>
      </c>
      <c r="V247">
        <v>0</v>
      </c>
      <c r="W247">
        <v>0</v>
      </c>
      <c r="X247">
        <v>0</v>
      </c>
      <c r="Y247">
        <v>0</v>
      </c>
      <c r="Z247">
        <v>0</v>
      </c>
      <c r="AA247" s="8">
        <f>SUM(matriceresult_25[[#This Row],[ArrayExpress]:[UniProt]])</f>
        <v>15</v>
      </c>
      <c r="AC247" s="1" t="s">
        <v>2970</v>
      </c>
      <c r="AD247">
        <f>matriceresult_25[[#This Row],[ArrayExpress]]/matriceresult_25[[#This Row],[TOTAL]]</f>
        <v>0</v>
      </c>
      <c r="AE247">
        <f>matriceresult_25[[#This Row],[BioProject]]/matriceresult_25[[#This Row],[TOTAL]]</f>
        <v>0</v>
      </c>
      <c r="AF247">
        <f>matriceresult_25[[#This Row],[dbGaP]]/matriceresult_25[[#This Row],[TOTAL]]</f>
        <v>0</v>
      </c>
      <c r="AG247">
        <f>matriceresult_25[[#This Row],[DOI]]/matriceresult_25[[#This Row],[TOTAL]]</f>
        <v>0</v>
      </c>
      <c r="AH247">
        <f>matriceresult_25[[#This Row],[EMDB]]/matriceresult_25[[#This Row],[TOTAL]]</f>
        <v>0</v>
      </c>
      <c r="AI247">
        <f>matriceresult_25[[#This Row],[ENA]]/matriceresult_25[[#This Row],[TOTAL]]</f>
        <v>1</v>
      </c>
      <c r="AJ247">
        <f>matriceresult_25[[#This Row],[Ensembl]]/matriceresult_25[[#This Row],[TOTAL]]</f>
        <v>0</v>
      </c>
      <c r="AK247">
        <f>matriceresult_25[[#This Row],[EUDRACT]]/matriceresult_25[[#This Row],[TOTAL]]</f>
        <v>0</v>
      </c>
      <c r="AL247">
        <f>matriceresult_25[[#This Row],[GCA]]/matriceresult_25[[#This Row],[TOTAL]]</f>
        <v>0</v>
      </c>
      <c r="AM247">
        <f>matriceresult_25[[#This Row],[Gene Ontology (GO)]]/matriceresult_25[[#This Row],[TOTAL]]</f>
        <v>0</v>
      </c>
      <c r="AN247">
        <f>matriceresult_25[[#This Row],[GEO]]/matriceresult_25[[#This Row],[TOTAL]]</f>
        <v>0</v>
      </c>
      <c r="AO247">
        <f>matriceresult_25[[#This Row],[HPA]]/matriceresult_25[[#This Row],[TOTAL]]</f>
        <v>0</v>
      </c>
      <c r="AP247">
        <f>matriceresult_25[[#This Row],[IGSR/1000 Genomes]]/matriceresult_25[[#This Row],[TOTAL]]</f>
        <v>0</v>
      </c>
      <c r="AQ247">
        <f>matriceresult_25[[#This Row],[InterPro]]/matriceresult_25[[#This Row],[TOTAL]]</f>
        <v>0</v>
      </c>
      <c r="AR247">
        <f>matriceresult_25[[#This Row],[OMIM]]/matriceresult_25[[#This Row],[TOTAL]]</f>
        <v>0</v>
      </c>
      <c r="AS247">
        <f>matriceresult_25[[#This Row],[PDBe]]/matriceresult_25[[#This Row],[TOTAL]]</f>
        <v>0</v>
      </c>
      <c r="AT247">
        <f>matriceresult_25[[#This Row],[Pfam]]/matriceresult_25[[#This Row],[TOTAL]]</f>
        <v>0</v>
      </c>
      <c r="AU247">
        <f>matriceresult_25[[#This Row],[PRIDE]]/matriceresult_25[[#This Row],[TOTAL]]</f>
        <v>0</v>
      </c>
      <c r="AV247">
        <f>matriceresult_25[[#This Row],[RefSeq]]/matriceresult_25[[#This Row],[TOTAL]]</f>
        <v>0</v>
      </c>
      <c r="AW247">
        <f>matriceresult_25[[#This Row],[RefSNP]]/matriceresult_25[[#This Row],[TOTAL]]</f>
        <v>0</v>
      </c>
      <c r="AX247">
        <f>matriceresult_25[[#This Row],[RRID]]/matriceresult_25[[#This Row],[TOTAL]]</f>
        <v>0</v>
      </c>
      <c r="AY247">
        <f>matriceresult_25[[#This Row],[UniProt]]/matriceresult_25[[#This Row],[TOTAL]]</f>
        <v>0</v>
      </c>
      <c r="AZ247" s="8">
        <f>SUM(matriceresult_258[[#This Row],[ArrayExpress]:[UniProt]])</f>
        <v>1</v>
      </c>
    </row>
    <row r="248" spans="1:52" x14ac:dyDescent="0.25">
      <c r="A248" s="3" t="s">
        <v>528</v>
      </c>
      <c r="B248" s="13" t="s">
        <v>111</v>
      </c>
      <c r="D248" s="1" t="s">
        <v>330</v>
      </c>
      <c r="E248">
        <v>0</v>
      </c>
      <c r="F248">
        <v>0</v>
      </c>
      <c r="G248">
        <v>0</v>
      </c>
      <c r="H248">
        <v>0</v>
      </c>
      <c r="I248">
        <v>0</v>
      </c>
      <c r="J248">
        <v>0</v>
      </c>
      <c r="K248">
        <v>0</v>
      </c>
      <c r="L248">
        <v>0</v>
      </c>
      <c r="M248">
        <v>0</v>
      </c>
      <c r="N248">
        <v>0</v>
      </c>
      <c r="O248">
        <v>0</v>
      </c>
      <c r="P248">
        <v>0</v>
      </c>
      <c r="Q248">
        <v>0</v>
      </c>
      <c r="R248">
        <v>0</v>
      </c>
      <c r="S248">
        <v>0</v>
      </c>
      <c r="T248">
        <v>4</v>
      </c>
      <c r="U248">
        <v>0</v>
      </c>
      <c r="V248">
        <v>0</v>
      </c>
      <c r="W248">
        <v>0</v>
      </c>
      <c r="X248">
        <v>0</v>
      </c>
      <c r="Y248">
        <v>0</v>
      </c>
      <c r="Z248">
        <v>0</v>
      </c>
      <c r="AA248" s="8">
        <f>SUM(matriceresult_25[[#This Row],[ArrayExpress]:[UniProt]])</f>
        <v>4</v>
      </c>
      <c r="AC248" s="1" t="s">
        <v>330</v>
      </c>
      <c r="AD248">
        <f>matriceresult_25[[#This Row],[ArrayExpress]]/matriceresult_25[[#This Row],[TOTAL]]</f>
        <v>0</v>
      </c>
      <c r="AE248">
        <f>matriceresult_25[[#This Row],[BioProject]]/matriceresult_25[[#This Row],[TOTAL]]</f>
        <v>0</v>
      </c>
      <c r="AF248">
        <f>matriceresult_25[[#This Row],[dbGaP]]/matriceresult_25[[#This Row],[TOTAL]]</f>
        <v>0</v>
      </c>
      <c r="AG248">
        <f>matriceresult_25[[#This Row],[DOI]]/matriceresult_25[[#This Row],[TOTAL]]</f>
        <v>0</v>
      </c>
      <c r="AH248">
        <f>matriceresult_25[[#This Row],[EMDB]]/matriceresult_25[[#This Row],[TOTAL]]</f>
        <v>0</v>
      </c>
      <c r="AI248">
        <f>matriceresult_25[[#This Row],[ENA]]/matriceresult_25[[#This Row],[TOTAL]]</f>
        <v>0</v>
      </c>
      <c r="AJ248">
        <f>matriceresult_25[[#This Row],[Ensembl]]/matriceresult_25[[#This Row],[TOTAL]]</f>
        <v>0</v>
      </c>
      <c r="AK248">
        <f>matriceresult_25[[#This Row],[EUDRACT]]/matriceresult_25[[#This Row],[TOTAL]]</f>
        <v>0</v>
      </c>
      <c r="AL248">
        <f>matriceresult_25[[#This Row],[GCA]]/matriceresult_25[[#This Row],[TOTAL]]</f>
        <v>0</v>
      </c>
      <c r="AM248">
        <f>matriceresult_25[[#This Row],[Gene Ontology (GO)]]/matriceresult_25[[#This Row],[TOTAL]]</f>
        <v>0</v>
      </c>
      <c r="AN248">
        <f>matriceresult_25[[#This Row],[GEO]]/matriceresult_25[[#This Row],[TOTAL]]</f>
        <v>0</v>
      </c>
      <c r="AO248">
        <f>matriceresult_25[[#This Row],[HPA]]/matriceresult_25[[#This Row],[TOTAL]]</f>
        <v>0</v>
      </c>
      <c r="AP248">
        <f>matriceresult_25[[#This Row],[IGSR/1000 Genomes]]/matriceresult_25[[#This Row],[TOTAL]]</f>
        <v>0</v>
      </c>
      <c r="AQ248">
        <f>matriceresult_25[[#This Row],[InterPro]]/matriceresult_25[[#This Row],[TOTAL]]</f>
        <v>0</v>
      </c>
      <c r="AR248">
        <f>matriceresult_25[[#This Row],[OMIM]]/matriceresult_25[[#This Row],[TOTAL]]</f>
        <v>0</v>
      </c>
      <c r="AS248">
        <f>matriceresult_25[[#This Row],[PDBe]]/matriceresult_25[[#This Row],[TOTAL]]</f>
        <v>1</v>
      </c>
      <c r="AT248">
        <f>matriceresult_25[[#This Row],[Pfam]]/matriceresult_25[[#This Row],[TOTAL]]</f>
        <v>0</v>
      </c>
      <c r="AU248">
        <f>matriceresult_25[[#This Row],[PRIDE]]/matriceresult_25[[#This Row],[TOTAL]]</f>
        <v>0</v>
      </c>
      <c r="AV248">
        <f>matriceresult_25[[#This Row],[RefSeq]]/matriceresult_25[[#This Row],[TOTAL]]</f>
        <v>0</v>
      </c>
      <c r="AW248">
        <f>matriceresult_25[[#This Row],[RefSNP]]/matriceresult_25[[#This Row],[TOTAL]]</f>
        <v>0</v>
      </c>
      <c r="AX248">
        <f>matriceresult_25[[#This Row],[RRID]]/matriceresult_25[[#This Row],[TOTAL]]</f>
        <v>0</v>
      </c>
      <c r="AY248">
        <f>matriceresult_25[[#This Row],[UniProt]]/matriceresult_25[[#This Row],[TOTAL]]</f>
        <v>0</v>
      </c>
      <c r="AZ248" s="8">
        <f>SUM(matriceresult_258[[#This Row],[ArrayExpress]:[UniProt]])</f>
        <v>1</v>
      </c>
    </row>
    <row r="249" spans="1:52" x14ac:dyDescent="0.25">
      <c r="A249" s="4" t="s">
        <v>528</v>
      </c>
      <c r="B249" s="6" t="s">
        <v>111</v>
      </c>
      <c r="D249" s="1" t="s">
        <v>2997</v>
      </c>
      <c r="E249">
        <v>0</v>
      </c>
      <c r="F249">
        <v>0</v>
      </c>
      <c r="G249">
        <v>0</v>
      </c>
      <c r="H249">
        <v>1</v>
      </c>
      <c r="I249">
        <v>0</v>
      </c>
      <c r="J249">
        <v>0</v>
      </c>
      <c r="K249">
        <v>0</v>
      </c>
      <c r="L249">
        <v>0</v>
      </c>
      <c r="M249">
        <v>0</v>
      </c>
      <c r="N249">
        <v>0</v>
      </c>
      <c r="O249">
        <v>0</v>
      </c>
      <c r="P249">
        <v>0</v>
      </c>
      <c r="Q249">
        <v>0</v>
      </c>
      <c r="R249">
        <v>0</v>
      </c>
      <c r="S249">
        <v>0</v>
      </c>
      <c r="T249">
        <v>0</v>
      </c>
      <c r="U249">
        <v>0</v>
      </c>
      <c r="V249">
        <v>0</v>
      </c>
      <c r="W249">
        <v>0</v>
      </c>
      <c r="X249">
        <v>0</v>
      </c>
      <c r="Y249">
        <v>0</v>
      </c>
      <c r="Z249">
        <v>0</v>
      </c>
      <c r="AA249" s="8">
        <f>SUM(matriceresult_25[[#This Row],[ArrayExpress]:[UniProt]])</f>
        <v>1</v>
      </c>
      <c r="AC249" s="1" t="s">
        <v>2997</v>
      </c>
      <c r="AD249">
        <f>matriceresult_25[[#This Row],[ArrayExpress]]/matriceresult_25[[#This Row],[TOTAL]]</f>
        <v>0</v>
      </c>
      <c r="AE249">
        <f>matriceresult_25[[#This Row],[BioProject]]/matriceresult_25[[#This Row],[TOTAL]]</f>
        <v>0</v>
      </c>
      <c r="AF249">
        <f>matriceresult_25[[#This Row],[dbGaP]]/matriceresult_25[[#This Row],[TOTAL]]</f>
        <v>0</v>
      </c>
      <c r="AG249">
        <f>matriceresult_25[[#This Row],[DOI]]/matriceresult_25[[#This Row],[TOTAL]]</f>
        <v>1</v>
      </c>
      <c r="AH249">
        <f>matriceresult_25[[#This Row],[EMDB]]/matriceresult_25[[#This Row],[TOTAL]]</f>
        <v>0</v>
      </c>
      <c r="AI249">
        <f>matriceresult_25[[#This Row],[ENA]]/matriceresult_25[[#This Row],[TOTAL]]</f>
        <v>0</v>
      </c>
      <c r="AJ249">
        <f>matriceresult_25[[#This Row],[Ensembl]]/matriceresult_25[[#This Row],[TOTAL]]</f>
        <v>0</v>
      </c>
      <c r="AK249">
        <f>matriceresult_25[[#This Row],[EUDRACT]]/matriceresult_25[[#This Row],[TOTAL]]</f>
        <v>0</v>
      </c>
      <c r="AL249">
        <f>matriceresult_25[[#This Row],[GCA]]/matriceresult_25[[#This Row],[TOTAL]]</f>
        <v>0</v>
      </c>
      <c r="AM249">
        <f>matriceresult_25[[#This Row],[Gene Ontology (GO)]]/matriceresult_25[[#This Row],[TOTAL]]</f>
        <v>0</v>
      </c>
      <c r="AN249">
        <f>matriceresult_25[[#This Row],[GEO]]/matriceresult_25[[#This Row],[TOTAL]]</f>
        <v>0</v>
      </c>
      <c r="AO249">
        <f>matriceresult_25[[#This Row],[HPA]]/matriceresult_25[[#This Row],[TOTAL]]</f>
        <v>0</v>
      </c>
      <c r="AP249">
        <f>matriceresult_25[[#This Row],[IGSR/1000 Genomes]]/matriceresult_25[[#This Row],[TOTAL]]</f>
        <v>0</v>
      </c>
      <c r="AQ249">
        <f>matriceresult_25[[#This Row],[InterPro]]/matriceresult_25[[#This Row],[TOTAL]]</f>
        <v>0</v>
      </c>
      <c r="AR249">
        <f>matriceresult_25[[#This Row],[OMIM]]/matriceresult_25[[#This Row],[TOTAL]]</f>
        <v>0</v>
      </c>
      <c r="AS249">
        <f>matriceresult_25[[#This Row],[PDBe]]/matriceresult_25[[#This Row],[TOTAL]]</f>
        <v>0</v>
      </c>
      <c r="AT249">
        <f>matriceresult_25[[#This Row],[Pfam]]/matriceresult_25[[#This Row],[TOTAL]]</f>
        <v>0</v>
      </c>
      <c r="AU249">
        <f>matriceresult_25[[#This Row],[PRIDE]]/matriceresult_25[[#This Row],[TOTAL]]</f>
        <v>0</v>
      </c>
      <c r="AV249">
        <f>matriceresult_25[[#This Row],[RefSeq]]/matriceresult_25[[#This Row],[TOTAL]]</f>
        <v>0</v>
      </c>
      <c r="AW249">
        <f>matriceresult_25[[#This Row],[RefSNP]]/matriceresult_25[[#This Row],[TOTAL]]</f>
        <v>0</v>
      </c>
      <c r="AX249">
        <f>matriceresult_25[[#This Row],[RRID]]/matriceresult_25[[#This Row],[TOTAL]]</f>
        <v>0</v>
      </c>
      <c r="AY249">
        <f>matriceresult_25[[#This Row],[UniProt]]/matriceresult_25[[#This Row],[TOTAL]]</f>
        <v>0</v>
      </c>
      <c r="AZ249" s="8">
        <f>SUM(matriceresult_258[[#This Row],[ArrayExpress]:[UniProt]])</f>
        <v>1</v>
      </c>
    </row>
    <row r="250" spans="1:52" x14ac:dyDescent="0.25">
      <c r="A250" s="3" t="s">
        <v>528</v>
      </c>
      <c r="B250" s="13" t="s">
        <v>111</v>
      </c>
      <c r="D250" s="1" t="s">
        <v>809</v>
      </c>
      <c r="E250">
        <v>0</v>
      </c>
      <c r="F250">
        <v>0</v>
      </c>
      <c r="G250">
        <v>0</v>
      </c>
      <c r="H250">
        <v>1</v>
      </c>
      <c r="I250">
        <v>0</v>
      </c>
      <c r="J250">
        <v>0</v>
      </c>
      <c r="K250">
        <v>0</v>
      </c>
      <c r="L250">
        <v>0</v>
      </c>
      <c r="M250">
        <v>0</v>
      </c>
      <c r="N250">
        <v>0</v>
      </c>
      <c r="O250">
        <v>0</v>
      </c>
      <c r="P250">
        <v>0</v>
      </c>
      <c r="Q250">
        <v>0</v>
      </c>
      <c r="R250">
        <v>0</v>
      </c>
      <c r="S250">
        <v>0</v>
      </c>
      <c r="T250">
        <v>0</v>
      </c>
      <c r="U250">
        <v>0</v>
      </c>
      <c r="V250">
        <v>0</v>
      </c>
      <c r="W250">
        <v>0</v>
      </c>
      <c r="X250">
        <v>0</v>
      </c>
      <c r="Y250">
        <v>0</v>
      </c>
      <c r="Z250">
        <v>0</v>
      </c>
      <c r="AA250" s="8">
        <f>SUM(matriceresult_25[[#This Row],[ArrayExpress]:[UniProt]])</f>
        <v>1</v>
      </c>
      <c r="AC250" s="1" t="s">
        <v>809</v>
      </c>
      <c r="AD250">
        <f>matriceresult_25[[#This Row],[ArrayExpress]]/matriceresult_25[[#This Row],[TOTAL]]</f>
        <v>0</v>
      </c>
      <c r="AE250">
        <f>matriceresult_25[[#This Row],[BioProject]]/matriceresult_25[[#This Row],[TOTAL]]</f>
        <v>0</v>
      </c>
      <c r="AF250">
        <f>matriceresult_25[[#This Row],[dbGaP]]/matriceresult_25[[#This Row],[TOTAL]]</f>
        <v>0</v>
      </c>
      <c r="AG250">
        <f>matriceresult_25[[#This Row],[DOI]]/matriceresult_25[[#This Row],[TOTAL]]</f>
        <v>1</v>
      </c>
      <c r="AH250">
        <f>matriceresult_25[[#This Row],[EMDB]]/matriceresult_25[[#This Row],[TOTAL]]</f>
        <v>0</v>
      </c>
      <c r="AI250">
        <f>matriceresult_25[[#This Row],[ENA]]/matriceresult_25[[#This Row],[TOTAL]]</f>
        <v>0</v>
      </c>
      <c r="AJ250">
        <f>matriceresult_25[[#This Row],[Ensembl]]/matriceresult_25[[#This Row],[TOTAL]]</f>
        <v>0</v>
      </c>
      <c r="AK250">
        <f>matriceresult_25[[#This Row],[EUDRACT]]/matriceresult_25[[#This Row],[TOTAL]]</f>
        <v>0</v>
      </c>
      <c r="AL250">
        <f>matriceresult_25[[#This Row],[GCA]]/matriceresult_25[[#This Row],[TOTAL]]</f>
        <v>0</v>
      </c>
      <c r="AM250">
        <f>matriceresult_25[[#This Row],[Gene Ontology (GO)]]/matriceresult_25[[#This Row],[TOTAL]]</f>
        <v>0</v>
      </c>
      <c r="AN250">
        <f>matriceresult_25[[#This Row],[GEO]]/matriceresult_25[[#This Row],[TOTAL]]</f>
        <v>0</v>
      </c>
      <c r="AO250">
        <f>matriceresult_25[[#This Row],[HPA]]/matriceresult_25[[#This Row],[TOTAL]]</f>
        <v>0</v>
      </c>
      <c r="AP250">
        <f>matriceresult_25[[#This Row],[IGSR/1000 Genomes]]/matriceresult_25[[#This Row],[TOTAL]]</f>
        <v>0</v>
      </c>
      <c r="AQ250">
        <f>matriceresult_25[[#This Row],[InterPro]]/matriceresult_25[[#This Row],[TOTAL]]</f>
        <v>0</v>
      </c>
      <c r="AR250">
        <f>matriceresult_25[[#This Row],[OMIM]]/matriceresult_25[[#This Row],[TOTAL]]</f>
        <v>0</v>
      </c>
      <c r="AS250">
        <f>matriceresult_25[[#This Row],[PDBe]]/matriceresult_25[[#This Row],[TOTAL]]</f>
        <v>0</v>
      </c>
      <c r="AT250">
        <f>matriceresult_25[[#This Row],[Pfam]]/matriceresult_25[[#This Row],[TOTAL]]</f>
        <v>0</v>
      </c>
      <c r="AU250">
        <f>matriceresult_25[[#This Row],[PRIDE]]/matriceresult_25[[#This Row],[TOTAL]]</f>
        <v>0</v>
      </c>
      <c r="AV250">
        <f>matriceresult_25[[#This Row],[RefSeq]]/matriceresult_25[[#This Row],[TOTAL]]</f>
        <v>0</v>
      </c>
      <c r="AW250">
        <f>matriceresult_25[[#This Row],[RefSNP]]/matriceresult_25[[#This Row],[TOTAL]]</f>
        <v>0</v>
      </c>
      <c r="AX250">
        <f>matriceresult_25[[#This Row],[RRID]]/matriceresult_25[[#This Row],[TOTAL]]</f>
        <v>0</v>
      </c>
      <c r="AY250">
        <f>matriceresult_25[[#This Row],[UniProt]]/matriceresult_25[[#This Row],[TOTAL]]</f>
        <v>0</v>
      </c>
      <c r="AZ250" s="8">
        <f>SUM(matriceresult_258[[#This Row],[ArrayExpress]:[UniProt]])</f>
        <v>1</v>
      </c>
    </row>
    <row r="251" spans="1:52" x14ac:dyDescent="0.25">
      <c r="A251" s="4" t="s">
        <v>2227</v>
      </c>
      <c r="B251" s="6" t="s">
        <v>111</v>
      </c>
      <c r="D251" s="1" t="s">
        <v>2025</v>
      </c>
      <c r="E251">
        <v>0</v>
      </c>
      <c r="F251">
        <v>0</v>
      </c>
      <c r="G251">
        <v>0</v>
      </c>
      <c r="H251">
        <v>0</v>
      </c>
      <c r="I251">
        <v>0</v>
      </c>
      <c r="J251">
        <v>0</v>
      </c>
      <c r="K251">
        <v>0</v>
      </c>
      <c r="L251">
        <v>0</v>
      </c>
      <c r="M251">
        <v>0</v>
      </c>
      <c r="N251">
        <v>0</v>
      </c>
      <c r="O251">
        <v>0</v>
      </c>
      <c r="P251">
        <v>0</v>
      </c>
      <c r="Q251">
        <v>0</v>
      </c>
      <c r="R251">
        <v>0</v>
      </c>
      <c r="S251">
        <v>0</v>
      </c>
      <c r="T251">
        <v>0</v>
      </c>
      <c r="U251">
        <v>0</v>
      </c>
      <c r="V251">
        <v>0</v>
      </c>
      <c r="W251">
        <v>1</v>
      </c>
      <c r="X251">
        <v>0</v>
      </c>
      <c r="Y251">
        <v>0</v>
      </c>
      <c r="Z251">
        <v>0</v>
      </c>
      <c r="AA251" s="8">
        <f>SUM(matriceresult_25[[#This Row],[ArrayExpress]:[UniProt]])</f>
        <v>1</v>
      </c>
      <c r="AC251" s="1" t="s">
        <v>2025</v>
      </c>
      <c r="AD251">
        <f>matriceresult_25[[#This Row],[ArrayExpress]]/matriceresult_25[[#This Row],[TOTAL]]</f>
        <v>0</v>
      </c>
      <c r="AE251">
        <f>matriceresult_25[[#This Row],[BioProject]]/matriceresult_25[[#This Row],[TOTAL]]</f>
        <v>0</v>
      </c>
      <c r="AF251">
        <f>matriceresult_25[[#This Row],[dbGaP]]/matriceresult_25[[#This Row],[TOTAL]]</f>
        <v>0</v>
      </c>
      <c r="AG251">
        <f>matriceresult_25[[#This Row],[DOI]]/matriceresult_25[[#This Row],[TOTAL]]</f>
        <v>0</v>
      </c>
      <c r="AH251">
        <f>matriceresult_25[[#This Row],[EMDB]]/matriceresult_25[[#This Row],[TOTAL]]</f>
        <v>0</v>
      </c>
      <c r="AI251">
        <f>matriceresult_25[[#This Row],[ENA]]/matriceresult_25[[#This Row],[TOTAL]]</f>
        <v>0</v>
      </c>
      <c r="AJ251">
        <f>matriceresult_25[[#This Row],[Ensembl]]/matriceresult_25[[#This Row],[TOTAL]]</f>
        <v>0</v>
      </c>
      <c r="AK251">
        <f>matriceresult_25[[#This Row],[EUDRACT]]/matriceresult_25[[#This Row],[TOTAL]]</f>
        <v>0</v>
      </c>
      <c r="AL251">
        <f>matriceresult_25[[#This Row],[GCA]]/matriceresult_25[[#This Row],[TOTAL]]</f>
        <v>0</v>
      </c>
      <c r="AM251">
        <f>matriceresult_25[[#This Row],[Gene Ontology (GO)]]/matriceresult_25[[#This Row],[TOTAL]]</f>
        <v>0</v>
      </c>
      <c r="AN251">
        <f>matriceresult_25[[#This Row],[GEO]]/matriceresult_25[[#This Row],[TOTAL]]</f>
        <v>0</v>
      </c>
      <c r="AO251">
        <f>matriceresult_25[[#This Row],[HPA]]/matriceresult_25[[#This Row],[TOTAL]]</f>
        <v>0</v>
      </c>
      <c r="AP251">
        <f>matriceresult_25[[#This Row],[IGSR/1000 Genomes]]/matriceresult_25[[#This Row],[TOTAL]]</f>
        <v>0</v>
      </c>
      <c r="AQ251">
        <f>matriceresult_25[[#This Row],[InterPro]]/matriceresult_25[[#This Row],[TOTAL]]</f>
        <v>0</v>
      </c>
      <c r="AR251">
        <f>matriceresult_25[[#This Row],[OMIM]]/matriceresult_25[[#This Row],[TOTAL]]</f>
        <v>0</v>
      </c>
      <c r="AS251">
        <f>matriceresult_25[[#This Row],[PDBe]]/matriceresult_25[[#This Row],[TOTAL]]</f>
        <v>0</v>
      </c>
      <c r="AT251">
        <f>matriceresult_25[[#This Row],[Pfam]]/matriceresult_25[[#This Row],[TOTAL]]</f>
        <v>0</v>
      </c>
      <c r="AU251">
        <f>matriceresult_25[[#This Row],[PRIDE]]/matriceresult_25[[#This Row],[TOTAL]]</f>
        <v>0</v>
      </c>
      <c r="AV251">
        <f>matriceresult_25[[#This Row],[RefSeq]]/matriceresult_25[[#This Row],[TOTAL]]</f>
        <v>1</v>
      </c>
      <c r="AW251">
        <f>matriceresult_25[[#This Row],[RefSNP]]/matriceresult_25[[#This Row],[TOTAL]]</f>
        <v>0</v>
      </c>
      <c r="AX251">
        <f>matriceresult_25[[#This Row],[RRID]]/matriceresult_25[[#This Row],[TOTAL]]</f>
        <v>0</v>
      </c>
      <c r="AY251">
        <f>matriceresult_25[[#This Row],[UniProt]]/matriceresult_25[[#This Row],[TOTAL]]</f>
        <v>0</v>
      </c>
      <c r="AZ251" s="8">
        <f>SUM(matriceresult_258[[#This Row],[ArrayExpress]:[UniProt]])</f>
        <v>1</v>
      </c>
    </row>
    <row r="252" spans="1:52" x14ac:dyDescent="0.25">
      <c r="A252" s="3" t="s">
        <v>2232</v>
      </c>
      <c r="B252" s="13" t="s">
        <v>588</v>
      </c>
      <c r="D252" s="1" t="s">
        <v>3000</v>
      </c>
      <c r="E252">
        <v>0</v>
      </c>
      <c r="F252">
        <v>0</v>
      </c>
      <c r="G252">
        <v>0</v>
      </c>
      <c r="H252">
        <v>0</v>
      </c>
      <c r="I252">
        <v>0</v>
      </c>
      <c r="J252">
        <v>0</v>
      </c>
      <c r="K252">
        <v>0</v>
      </c>
      <c r="L252">
        <v>0</v>
      </c>
      <c r="M252">
        <v>0</v>
      </c>
      <c r="N252">
        <v>4</v>
      </c>
      <c r="O252">
        <v>0</v>
      </c>
      <c r="P252">
        <v>0</v>
      </c>
      <c r="Q252">
        <v>0</v>
      </c>
      <c r="R252">
        <v>0</v>
      </c>
      <c r="S252">
        <v>0</v>
      </c>
      <c r="T252">
        <v>0</v>
      </c>
      <c r="U252">
        <v>0</v>
      </c>
      <c r="V252">
        <v>0</v>
      </c>
      <c r="W252">
        <v>0</v>
      </c>
      <c r="X252">
        <v>0</v>
      </c>
      <c r="Y252">
        <v>0</v>
      </c>
      <c r="Z252">
        <v>0</v>
      </c>
      <c r="AA252" s="8">
        <f>SUM(matriceresult_25[[#This Row],[ArrayExpress]:[UniProt]])</f>
        <v>4</v>
      </c>
      <c r="AC252" s="1" t="s">
        <v>3000</v>
      </c>
      <c r="AD252">
        <f>matriceresult_25[[#This Row],[ArrayExpress]]/matriceresult_25[[#This Row],[TOTAL]]</f>
        <v>0</v>
      </c>
      <c r="AE252">
        <f>matriceresult_25[[#This Row],[BioProject]]/matriceresult_25[[#This Row],[TOTAL]]</f>
        <v>0</v>
      </c>
      <c r="AF252">
        <f>matriceresult_25[[#This Row],[dbGaP]]/matriceresult_25[[#This Row],[TOTAL]]</f>
        <v>0</v>
      </c>
      <c r="AG252">
        <f>matriceresult_25[[#This Row],[DOI]]/matriceresult_25[[#This Row],[TOTAL]]</f>
        <v>0</v>
      </c>
      <c r="AH252">
        <f>matriceresult_25[[#This Row],[EMDB]]/matriceresult_25[[#This Row],[TOTAL]]</f>
        <v>0</v>
      </c>
      <c r="AI252">
        <f>matriceresult_25[[#This Row],[ENA]]/matriceresult_25[[#This Row],[TOTAL]]</f>
        <v>0</v>
      </c>
      <c r="AJ252">
        <f>matriceresult_25[[#This Row],[Ensembl]]/matriceresult_25[[#This Row],[TOTAL]]</f>
        <v>0</v>
      </c>
      <c r="AK252">
        <f>matriceresult_25[[#This Row],[EUDRACT]]/matriceresult_25[[#This Row],[TOTAL]]</f>
        <v>0</v>
      </c>
      <c r="AL252">
        <f>matriceresult_25[[#This Row],[GCA]]/matriceresult_25[[#This Row],[TOTAL]]</f>
        <v>0</v>
      </c>
      <c r="AM252">
        <f>matriceresult_25[[#This Row],[Gene Ontology (GO)]]/matriceresult_25[[#This Row],[TOTAL]]</f>
        <v>1</v>
      </c>
      <c r="AN252">
        <f>matriceresult_25[[#This Row],[GEO]]/matriceresult_25[[#This Row],[TOTAL]]</f>
        <v>0</v>
      </c>
      <c r="AO252">
        <f>matriceresult_25[[#This Row],[HPA]]/matriceresult_25[[#This Row],[TOTAL]]</f>
        <v>0</v>
      </c>
      <c r="AP252">
        <f>matriceresult_25[[#This Row],[IGSR/1000 Genomes]]/matriceresult_25[[#This Row],[TOTAL]]</f>
        <v>0</v>
      </c>
      <c r="AQ252">
        <f>matriceresult_25[[#This Row],[InterPro]]/matriceresult_25[[#This Row],[TOTAL]]</f>
        <v>0</v>
      </c>
      <c r="AR252">
        <f>matriceresult_25[[#This Row],[OMIM]]/matriceresult_25[[#This Row],[TOTAL]]</f>
        <v>0</v>
      </c>
      <c r="AS252">
        <f>matriceresult_25[[#This Row],[PDBe]]/matriceresult_25[[#This Row],[TOTAL]]</f>
        <v>0</v>
      </c>
      <c r="AT252">
        <f>matriceresult_25[[#This Row],[Pfam]]/matriceresult_25[[#This Row],[TOTAL]]</f>
        <v>0</v>
      </c>
      <c r="AU252">
        <f>matriceresult_25[[#This Row],[PRIDE]]/matriceresult_25[[#This Row],[TOTAL]]</f>
        <v>0</v>
      </c>
      <c r="AV252">
        <f>matriceresult_25[[#This Row],[RefSeq]]/matriceresult_25[[#This Row],[TOTAL]]</f>
        <v>0</v>
      </c>
      <c r="AW252">
        <f>matriceresult_25[[#This Row],[RefSNP]]/matriceresult_25[[#This Row],[TOTAL]]</f>
        <v>0</v>
      </c>
      <c r="AX252">
        <f>matriceresult_25[[#This Row],[RRID]]/matriceresult_25[[#This Row],[TOTAL]]</f>
        <v>0</v>
      </c>
      <c r="AY252">
        <f>matriceresult_25[[#This Row],[UniProt]]/matriceresult_25[[#This Row],[TOTAL]]</f>
        <v>0</v>
      </c>
      <c r="AZ252" s="8">
        <f>SUM(matriceresult_258[[#This Row],[ArrayExpress]:[UniProt]])</f>
        <v>1</v>
      </c>
    </row>
    <row r="253" spans="1:52" x14ac:dyDescent="0.25">
      <c r="A253" s="4" t="s">
        <v>2236</v>
      </c>
      <c r="B253" s="6" t="s">
        <v>111</v>
      </c>
      <c r="D253" s="1" t="s">
        <v>517</v>
      </c>
      <c r="E253">
        <v>0</v>
      </c>
      <c r="F253">
        <v>0</v>
      </c>
      <c r="G253">
        <v>0</v>
      </c>
      <c r="H253">
        <v>3</v>
      </c>
      <c r="I253">
        <v>0</v>
      </c>
      <c r="J253">
        <v>0</v>
      </c>
      <c r="K253">
        <v>0</v>
      </c>
      <c r="L253">
        <v>0</v>
      </c>
      <c r="M253">
        <v>0</v>
      </c>
      <c r="N253">
        <v>0</v>
      </c>
      <c r="O253">
        <v>0</v>
      </c>
      <c r="P253">
        <v>0</v>
      </c>
      <c r="Q253">
        <v>0</v>
      </c>
      <c r="R253">
        <v>0</v>
      </c>
      <c r="S253">
        <v>0</v>
      </c>
      <c r="T253">
        <v>0</v>
      </c>
      <c r="U253">
        <v>0</v>
      </c>
      <c r="V253">
        <v>0</v>
      </c>
      <c r="W253">
        <v>0</v>
      </c>
      <c r="X253">
        <v>0</v>
      </c>
      <c r="Y253">
        <v>0</v>
      </c>
      <c r="Z253">
        <v>0</v>
      </c>
      <c r="AA253" s="8">
        <f>SUM(matriceresult_25[[#This Row],[ArrayExpress]:[UniProt]])</f>
        <v>3</v>
      </c>
      <c r="AC253" s="1" t="s">
        <v>517</v>
      </c>
      <c r="AD253">
        <f>matriceresult_25[[#This Row],[ArrayExpress]]/matriceresult_25[[#This Row],[TOTAL]]</f>
        <v>0</v>
      </c>
      <c r="AE253">
        <f>matriceresult_25[[#This Row],[BioProject]]/matriceresult_25[[#This Row],[TOTAL]]</f>
        <v>0</v>
      </c>
      <c r="AF253">
        <f>matriceresult_25[[#This Row],[dbGaP]]/matriceresult_25[[#This Row],[TOTAL]]</f>
        <v>0</v>
      </c>
      <c r="AG253">
        <f>matriceresult_25[[#This Row],[DOI]]/matriceresult_25[[#This Row],[TOTAL]]</f>
        <v>1</v>
      </c>
      <c r="AH253">
        <f>matriceresult_25[[#This Row],[EMDB]]/matriceresult_25[[#This Row],[TOTAL]]</f>
        <v>0</v>
      </c>
      <c r="AI253">
        <f>matriceresult_25[[#This Row],[ENA]]/matriceresult_25[[#This Row],[TOTAL]]</f>
        <v>0</v>
      </c>
      <c r="AJ253">
        <f>matriceresult_25[[#This Row],[Ensembl]]/matriceresult_25[[#This Row],[TOTAL]]</f>
        <v>0</v>
      </c>
      <c r="AK253">
        <f>matriceresult_25[[#This Row],[EUDRACT]]/matriceresult_25[[#This Row],[TOTAL]]</f>
        <v>0</v>
      </c>
      <c r="AL253">
        <f>matriceresult_25[[#This Row],[GCA]]/matriceresult_25[[#This Row],[TOTAL]]</f>
        <v>0</v>
      </c>
      <c r="AM253">
        <f>matriceresult_25[[#This Row],[Gene Ontology (GO)]]/matriceresult_25[[#This Row],[TOTAL]]</f>
        <v>0</v>
      </c>
      <c r="AN253">
        <f>matriceresult_25[[#This Row],[GEO]]/matriceresult_25[[#This Row],[TOTAL]]</f>
        <v>0</v>
      </c>
      <c r="AO253">
        <f>matriceresult_25[[#This Row],[HPA]]/matriceresult_25[[#This Row],[TOTAL]]</f>
        <v>0</v>
      </c>
      <c r="AP253">
        <f>matriceresult_25[[#This Row],[IGSR/1000 Genomes]]/matriceresult_25[[#This Row],[TOTAL]]</f>
        <v>0</v>
      </c>
      <c r="AQ253">
        <f>matriceresult_25[[#This Row],[InterPro]]/matriceresult_25[[#This Row],[TOTAL]]</f>
        <v>0</v>
      </c>
      <c r="AR253">
        <f>matriceresult_25[[#This Row],[OMIM]]/matriceresult_25[[#This Row],[TOTAL]]</f>
        <v>0</v>
      </c>
      <c r="AS253">
        <f>matriceresult_25[[#This Row],[PDBe]]/matriceresult_25[[#This Row],[TOTAL]]</f>
        <v>0</v>
      </c>
      <c r="AT253">
        <f>matriceresult_25[[#This Row],[Pfam]]/matriceresult_25[[#This Row],[TOTAL]]</f>
        <v>0</v>
      </c>
      <c r="AU253">
        <f>matriceresult_25[[#This Row],[PRIDE]]/matriceresult_25[[#This Row],[TOTAL]]</f>
        <v>0</v>
      </c>
      <c r="AV253">
        <f>matriceresult_25[[#This Row],[RefSeq]]/matriceresult_25[[#This Row],[TOTAL]]</f>
        <v>0</v>
      </c>
      <c r="AW253">
        <f>matriceresult_25[[#This Row],[RefSNP]]/matriceresult_25[[#This Row],[TOTAL]]</f>
        <v>0</v>
      </c>
      <c r="AX253">
        <f>matriceresult_25[[#This Row],[RRID]]/matriceresult_25[[#This Row],[TOTAL]]</f>
        <v>0</v>
      </c>
      <c r="AY253">
        <f>matriceresult_25[[#This Row],[UniProt]]/matriceresult_25[[#This Row],[TOTAL]]</f>
        <v>0</v>
      </c>
      <c r="AZ253" s="8">
        <f>SUM(matriceresult_258[[#This Row],[ArrayExpress]:[UniProt]])</f>
        <v>1</v>
      </c>
    </row>
    <row r="254" spans="1:52" x14ac:dyDescent="0.25">
      <c r="A254" s="3" t="s">
        <v>2236</v>
      </c>
      <c r="B254" s="13" t="s">
        <v>111</v>
      </c>
      <c r="D254" s="1" t="s">
        <v>2030</v>
      </c>
      <c r="E254">
        <v>0</v>
      </c>
      <c r="F254">
        <v>0</v>
      </c>
      <c r="G254">
        <v>0</v>
      </c>
      <c r="H254">
        <v>0</v>
      </c>
      <c r="I254">
        <v>0</v>
      </c>
      <c r="J254">
        <v>3</v>
      </c>
      <c r="K254">
        <v>0</v>
      </c>
      <c r="L254">
        <v>0</v>
      </c>
      <c r="M254">
        <v>0</v>
      </c>
      <c r="N254">
        <v>0</v>
      </c>
      <c r="O254">
        <v>0</v>
      </c>
      <c r="P254">
        <v>0</v>
      </c>
      <c r="Q254">
        <v>0</v>
      </c>
      <c r="R254">
        <v>0</v>
      </c>
      <c r="S254">
        <v>0</v>
      </c>
      <c r="T254">
        <v>0</v>
      </c>
      <c r="U254">
        <v>0</v>
      </c>
      <c r="V254">
        <v>0</v>
      </c>
      <c r="W254">
        <v>0</v>
      </c>
      <c r="X254">
        <v>0</v>
      </c>
      <c r="Y254">
        <v>0</v>
      </c>
      <c r="Z254">
        <v>0</v>
      </c>
      <c r="AA254" s="8">
        <f>SUM(matriceresult_25[[#This Row],[ArrayExpress]:[UniProt]])</f>
        <v>3</v>
      </c>
      <c r="AC254" s="1" t="s">
        <v>2030</v>
      </c>
      <c r="AD254">
        <f>matriceresult_25[[#This Row],[ArrayExpress]]/matriceresult_25[[#This Row],[TOTAL]]</f>
        <v>0</v>
      </c>
      <c r="AE254">
        <f>matriceresult_25[[#This Row],[BioProject]]/matriceresult_25[[#This Row],[TOTAL]]</f>
        <v>0</v>
      </c>
      <c r="AF254">
        <f>matriceresult_25[[#This Row],[dbGaP]]/matriceresult_25[[#This Row],[TOTAL]]</f>
        <v>0</v>
      </c>
      <c r="AG254">
        <f>matriceresult_25[[#This Row],[DOI]]/matriceresult_25[[#This Row],[TOTAL]]</f>
        <v>0</v>
      </c>
      <c r="AH254">
        <f>matriceresult_25[[#This Row],[EMDB]]/matriceresult_25[[#This Row],[TOTAL]]</f>
        <v>0</v>
      </c>
      <c r="AI254">
        <f>matriceresult_25[[#This Row],[ENA]]/matriceresult_25[[#This Row],[TOTAL]]</f>
        <v>1</v>
      </c>
      <c r="AJ254">
        <f>matriceresult_25[[#This Row],[Ensembl]]/matriceresult_25[[#This Row],[TOTAL]]</f>
        <v>0</v>
      </c>
      <c r="AK254">
        <f>matriceresult_25[[#This Row],[EUDRACT]]/matriceresult_25[[#This Row],[TOTAL]]</f>
        <v>0</v>
      </c>
      <c r="AL254">
        <f>matriceresult_25[[#This Row],[GCA]]/matriceresult_25[[#This Row],[TOTAL]]</f>
        <v>0</v>
      </c>
      <c r="AM254">
        <f>matriceresult_25[[#This Row],[Gene Ontology (GO)]]/matriceresult_25[[#This Row],[TOTAL]]</f>
        <v>0</v>
      </c>
      <c r="AN254">
        <f>matriceresult_25[[#This Row],[GEO]]/matriceresult_25[[#This Row],[TOTAL]]</f>
        <v>0</v>
      </c>
      <c r="AO254">
        <f>matriceresult_25[[#This Row],[HPA]]/matriceresult_25[[#This Row],[TOTAL]]</f>
        <v>0</v>
      </c>
      <c r="AP254">
        <f>matriceresult_25[[#This Row],[IGSR/1000 Genomes]]/matriceresult_25[[#This Row],[TOTAL]]</f>
        <v>0</v>
      </c>
      <c r="AQ254">
        <f>matriceresult_25[[#This Row],[InterPro]]/matriceresult_25[[#This Row],[TOTAL]]</f>
        <v>0</v>
      </c>
      <c r="AR254">
        <f>matriceresult_25[[#This Row],[OMIM]]/matriceresult_25[[#This Row],[TOTAL]]</f>
        <v>0</v>
      </c>
      <c r="AS254">
        <f>matriceresult_25[[#This Row],[PDBe]]/matriceresult_25[[#This Row],[TOTAL]]</f>
        <v>0</v>
      </c>
      <c r="AT254">
        <f>matriceresult_25[[#This Row],[Pfam]]/matriceresult_25[[#This Row],[TOTAL]]</f>
        <v>0</v>
      </c>
      <c r="AU254">
        <f>matriceresult_25[[#This Row],[PRIDE]]/matriceresult_25[[#This Row],[TOTAL]]</f>
        <v>0</v>
      </c>
      <c r="AV254">
        <f>matriceresult_25[[#This Row],[RefSeq]]/matriceresult_25[[#This Row],[TOTAL]]</f>
        <v>0</v>
      </c>
      <c r="AW254">
        <f>matriceresult_25[[#This Row],[RefSNP]]/matriceresult_25[[#This Row],[TOTAL]]</f>
        <v>0</v>
      </c>
      <c r="AX254">
        <f>matriceresult_25[[#This Row],[RRID]]/matriceresult_25[[#This Row],[TOTAL]]</f>
        <v>0</v>
      </c>
      <c r="AY254">
        <f>matriceresult_25[[#This Row],[UniProt]]/matriceresult_25[[#This Row],[TOTAL]]</f>
        <v>0</v>
      </c>
      <c r="AZ254" s="8">
        <f>SUM(matriceresult_258[[#This Row],[ArrayExpress]:[UniProt]])</f>
        <v>1</v>
      </c>
    </row>
    <row r="255" spans="1:52" x14ac:dyDescent="0.25">
      <c r="A255" s="4" t="s">
        <v>2236</v>
      </c>
      <c r="B255" s="6" t="s">
        <v>111</v>
      </c>
      <c r="D255" s="1" t="s">
        <v>1016</v>
      </c>
      <c r="E255">
        <v>0</v>
      </c>
      <c r="F255">
        <v>0</v>
      </c>
      <c r="G255">
        <v>0</v>
      </c>
      <c r="H255">
        <v>0</v>
      </c>
      <c r="I255">
        <v>0</v>
      </c>
      <c r="J255">
        <v>2</v>
      </c>
      <c r="K255">
        <v>0</v>
      </c>
      <c r="L255">
        <v>0</v>
      </c>
      <c r="M255">
        <v>0</v>
      </c>
      <c r="N255">
        <v>0</v>
      </c>
      <c r="O255">
        <v>0</v>
      </c>
      <c r="P255">
        <v>0</v>
      </c>
      <c r="Q255">
        <v>0</v>
      </c>
      <c r="R255">
        <v>0</v>
      </c>
      <c r="S255">
        <v>0</v>
      </c>
      <c r="T255">
        <v>0</v>
      </c>
      <c r="U255">
        <v>0</v>
      </c>
      <c r="V255">
        <v>0</v>
      </c>
      <c r="W255">
        <v>0</v>
      </c>
      <c r="X255">
        <v>0</v>
      </c>
      <c r="Y255">
        <v>0</v>
      </c>
      <c r="Z255">
        <v>0</v>
      </c>
      <c r="AA255" s="8">
        <f>SUM(matriceresult_25[[#This Row],[ArrayExpress]:[UniProt]])</f>
        <v>2</v>
      </c>
      <c r="AC255" s="1" t="s">
        <v>1016</v>
      </c>
      <c r="AD255">
        <f>matriceresult_25[[#This Row],[ArrayExpress]]/matriceresult_25[[#This Row],[TOTAL]]</f>
        <v>0</v>
      </c>
      <c r="AE255">
        <f>matriceresult_25[[#This Row],[BioProject]]/matriceresult_25[[#This Row],[TOTAL]]</f>
        <v>0</v>
      </c>
      <c r="AF255">
        <f>matriceresult_25[[#This Row],[dbGaP]]/matriceresult_25[[#This Row],[TOTAL]]</f>
        <v>0</v>
      </c>
      <c r="AG255">
        <f>matriceresult_25[[#This Row],[DOI]]/matriceresult_25[[#This Row],[TOTAL]]</f>
        <v>0</v>
      </c>
      <c r="AH255">
        <f>matriceresult_25[[#This Row],[EMDB]]/matriceresult_25[[#This Row],[TOTAL]]</f>
        <v>0</v>
      </c>
      <c r="AI255">
        <f>matriceresult_25[[#This Row],[ENA]]/matriceresult_25[[#This Row],[TOTAL]]</f>
        <v>1</v>
      </c>
      <c r="AJ255">
        <f>matriceresult_25[[#This Row],[Ensembl]]/matriceresult_25[[#This Row],[TOTAL]]</f>
        <v>0</v>
      </c>
      <c r="AK255">
        <f>matriceresult_25[[#This Row],[EUDRACT]]/matriceresult_25[[#This Row],[TOTAL]]</f>
        <v>0</v>
      </c>
      <c r="AL255">
        <f>matriceresult_25[[#This Row],[GCA]]/matriceresult_25[[#This Row],[TOTAL]]</f>
        <v>0</v>
      </c>
      <c r="AM255">
        <f>matriceresult_25[[#This Row],[Gene Ontology (GO)]]/matriceresult_25[[#This Row],[TOTAL]]</f>
        <v>0</v>
      </c>
      <c r="AN255">
        <f>matriceresult_25[[#This Row],[GEO]]/matriceresult_25[[#This Row],[TOTAL]]</f>
        <v>0</v>
      </c>
      <c r="AO255">
        <f>matriceresult_25[[#This Row],[HPA]]/matriceresult_25[[#This Row],[TOTAL]]</f>
        <v>0</v>
      </c>
      <c r="AP255">
        <f>matriceresult_25[[#This Row],[IGSR/1000 Genomes]]/matriceresult_25[[#This Row],[TOTAL]]</f>
        <v>0</v>
      </c>
      <c r="AQ255">
        <f>matriceresult_25[[#This Row],[InterPro]]/matriceresult_25[[#This Row],[TOTAL]]</f>
        <v>0</v>
      </c>
      <c r="AR255">
        <f>matriceresult_25[[#This Row],[OMIM]]/matriceresult_25[[#This Row],[TOTAL]]</f>
        <v>0</v>
      </c>
      <c r="AS255">
        <f>matriceresult_25[[#This Row],[PDBe]]/matriceresult_25[[#This Row],[TOTAL]]</f>
        <v>0</v>
      </c>
      <c r="AT255">
        <f>matriceresult_25[[#This Row],[Pfam]]/matriceresult_25[[#This Row],[TOTAL]]</f>
        <v>0</v>
      </c>
      <c r="AU255">
        <f>matriceresult_25[[#This Row],[PRIDE]]/matriceresult_25[[#This Row],[TOTAL]]</f>
        <v>0</v>
      </c>
      <c r="AV255">
        <f>matriceresult_25[[#This Row],[RefSeq]]/matriceresult_25[[#This Row],[TOTAL]]</f>
        <v>0</v>
      </c>
      <c r="AW255">
        <f>matriceresult_25[[#This Row],[RefSNP]]/matriceresult_25[[#This Row],[TOTAL]]</f>
        <v>0</v>
      </c>
      <c r="AX255">
        <f>matriceresult_25[[#This Row],[RRID]]/matriceresult_25[[#This Row],[TOTAL]]</f>
        <v>0</v>
      </c>
      <c r="AY255">
        <f>matriceresult_25[[#This Row],[UniProt]]/matriceresult_25[[#This Row],[TOTAL]]</f>
        <v>0</v>
      </c>
      <c r="AZ255" s="8">
        <f>SUM(matriceresult_258[[#This Row],[ArrayExpress]:[UniProt]])</f>
        <v>1</v>
      </c>
    </row>
    <row r="256" spans="1:52" x14ac:dyDescent="0.25">
      <c r="A256" s="3" t="s">
        <v>2236</v>
      </c>
      <c r="B256" s="13" t="s">
        <v>111</v>
      </c>
      <c r="D256" s="1" t="s">
        <v>812</v>
      </c>
      <c r="E256">
        <v>0</v>
      </c>
      <c r="F256">
        <v>0</v>
      </c>
      <c r="G256">
        <v>0</v>
      </c>
      <c r="H256">
        <v>1</v>
      </c>
      <c r="I256">
        <v>0</v>
      </c>
      <c r="J256">
        <v>0</v>
      </c>
      <c r="K256">
        <v>0</v>
      </c>
      <c r="L256">
        <v>0</v>
      </c>
      <c r="M256">
        <v>0</v>
      </c>
      <c r="N256">
        <v>0</v>
      </c>
      <c r="O256">
        <v>0</v>
      </c>
      <c r="P256">
        <v>0</v>
      </c>
      <c r="Q256">
        <v>0</v>
      </c>
      <c r="R256">
        <v>0</v>
      </c>
      <c r="S256">
        <v>0</v>
      </c>
      <c r="T256">
        <v>0</v>
      </c>
      <c r="U256">
        <v>0</v>
      </c>
      <c r="V256">
        <v>0</v>
      </c>
      <c r="W256">
        <v>0</v>
      </c>
      <c r="X256">
        <v>0</v>
      </c>
      <c r="Y256">
        <v>0</v>
      </c>
      <c r="Z256">
        <v>0</v>
      </c>
      <c r="AA256" s="8">
        <f>SUM(matriceresult_25[[#This Row],[ArrayExpress]:[UniProt]])</f>
        <v>1</v>
      </c>
      <c r="AC256" s="1" t="s">
        <v>812</v>
      </c>
      <c r="AD256">
        <f>matriceresult_25[[#This Row],[ArrayExpress]]/matriceresult_25[[#This Row],[TOTAL]]</f>
        <v>0</v>
      </c>
      <c r="AE256">
        <f>matriceresult_25[[#This Row],[BioProject]]/matriceresult_25[[#This Row],[TOTAL]]</f>
        <v>0</v>
      </c>
      <c r="AF256">
        <f>matriceresult_25[[#This Row],[dbGaP]]/matriceresult_25[[#This Row],[TOTAL]]</f>
        <v>0</v>
      </c>
      <c r="AG256">
        <f>matriceresult_25[[#This Row],[DOI]]/matriceresult_25[[#This Row],[TOTAL]]</f>
        <v>1</v>
      </c>
      <c r="AH256">
        <f>matriceresult_25[[#This Row],[EMDB]]/matriceresult_25[[#This Row],[TOTAL]]</f>
        <v>0</v>
      </c>
      <c r="AI256">
        <f>matriceresult_25[[#This Row],[ENA]]/matriceresult_25[[#This Row],[TOTAL]]</f>
        <v>0</v>
      </c>
      <c r="AJ256">
        <f>matriceresult_25[[#This Row],[Ensembl]]/matriceresult_25[[#This Row],[TOTAL]]</f>
        <v>0</v>
      </c>
      <c r="AK256">
        <f>matriceresult_25[[#This Row],[EUDRACT]]/matriceresult_25[[#This Row],[TOTAL]]</f>
        <v>0</v>
      </c>
      <c r="AL256">
        <f>matriceresult_25[[#This Row],[GCA]]/matriceresult_25[[#This Row],[TOTAL]]</f>
        <v>0</v>
      </c>
      <c r="AM256">
        <f>matriceresult_25[[#This Row],[Gene Ontology (GO)]]/matriceresult_25[[#This Row],[TOTAL]]</f>
        <v>0</v>
      </c>
      <c r="AN256">
        <f>matriceresult_25[[#This Row],[GEO]]/matriceresult_25[[#This Row],[TOTAL]]</f>
        <v>0</v>
      </c>
      <c r="AO256">
        <f>matriceresult_25[[#This Row],[HPA]]/matriceresult_25[[#This Row],[TOTAL]]</f>
        <v>0</v>
      </c>
      <c r="AP256">
        <f>matriceresult_25[[#This Row],[IGSR/1000 Genomes]]/matriceresult_25[[#This Row],[TOTAL]]</f>
        <v>0</v>
      </c>
      <c r="AQ256">
        <f>matriceresult_25[[#This Row],[InterPro]]/matriceresult_25[[#This Row],[TOTAL]]</f>
        <v>0</v>
      </c>
      <c r="AR256">
        <f>matriceresult_25[[#This Row],[OMIM]]/matriceresult_25[[#This Row],[TOTAL]]</f>
        <v>0</v>
      </c>
      <c r="AS256">
        <f>matriceresult_25[[#This Row],[PDBe]]/matriceresult_25[[#This Row],[TOTAL]]</f>
        <v>0</v>
      </c>
      <c r="AT256">
        <f>matriceresult_25[[#This Row],[Pfam]]/matriceresult_25[[#This Row],[TOTAL]]</f>
        <v>0</v>
      </c>
      <c r="AU256">
        <f>matriceresult_25[[#This Row],[PRIDE]]/matriceresult_25[[#This Row],[TOTAL]]</f>
        <v>0</v>
      </c>
      <c r="AV256">
        <f>matriceresult_25[[#This Row],[RefSeq]]/matriceresult_25[[#This Row],[TOTAL]]</f>
        <v>0</v>
      </c>
      <c r="AW256">
        <f>matriceresult_25[[#This Row],[RefSNP]]/matriceresult_25[[#This Row],[TOTAL]]</f>
        <v>0</v>
      </c>
      <c r="AX256">
        <f>matriceresult_25[[#This Row],[RRID]]/matriceresult_25[[#This Row],[TOTAL]]</f>
        <v>0</v>
      </c>
      <c r="AY256">
        <f>matriceresult_25[[#This Row],[UniProt]]/matriceresult_25[[#This Row],[TOTAL]]</f>
        <v>0</v>
      </c>
      <c r="AZ256" s="8">
        <f>SUM(matriceresult_258[[#This Row],[ArrayExpress]:[UniProt]])</f>
        <v>1</v>
      </c>
    </row>
    <row r="257" spans="1:52" x14ac:dyDescent="0.25">
      <c r="A257" s="4" t="s">
        <v>599</v>
      </c>
      <c r="B257" s="6" t="s">
        <v>550</v>
      </c>
      <c r="D257" s="1" t="s">
        <v>3008</v>
      </c>
      <c r="E257">
        <v>0</v>
      </c>
      <c r="F257">
        <v>0</v>
      </c>
      <c r="G257">
        <v>0</v>
      </c>
      <c r="H257">
        <v>0</v>
      </c>
      <c r="I257">
        <v>0</v>
      </c>
      <c r="J257">
        <v>0</v>
      </c>
      <c r="K257">
        <v>0</v>
      </c>
      <c r="L257">
        <v>0</v>
      </c>
      <c r="M257">
        <v>0</v>
      </c>
      <c r="N257">
        <v>0</v>
      </c>
      <c r="O257">
        <v>0</v>
      </c>
      <c r="P257">
        <v>0</v>
      </c>
      <c r="Q257">
        <v>0</v>
      </c>
      <c r="R257">
        <v>0</v>
      </c>
      <c r="S257">
        <v>0</v>
      </c>
      <c r="T257">
        <v>3</v>
      </c>
      <c r="U257">
        <v>0</v>
      </c>
      <c r="V257">
        <v>0</v>
      </c>
      <c r="W257">
        <v>0</v>
      </c>
      <c r="X257">
        <v>0</v>
      </c>
      <c r="Y257">
        <v>0</v>
      </c>
      <c r="Z257">
        <v>0</v>
      </c>
      <c r="AA257" s="8">
        <f>SUM(matriceresult_25[[#This Row],[ArrayExpress]:[UniProt]])</f>
        <v>3</v>
      </c>
      <c r="AC257" s="1" t="s">
        <v>3008</v>
      </c>
      <c r="AD257">
        <f>matriceresult_25[[#This Row],[ArrayExpress]]/matriceresult_25[[#This Row],[TOTAL]]</f>
        <v>0</v>
      </c>
      <c r="AE257">
        <f>matriceresult_25[[#This Row],[BioProject]]/matriceresult_25[[#This Row],[TOTAL]]</f>
        <v>0</v>
      </c>
      <c r="AF257">
        <f>matriceresult_25[[#This Row],[dbGaP]]/matriceresult_25[[#This Row],[TOTAL]]</f>
        <v>0</v>
      </c>
      <c r="AG257">
        <f>matriceresult_25[[#This Row],[DOI]]/matriceresult_25[[#This Row],[TOTAL]]</f>
        <v>0</v>
      </c>
      <c r="AH257">
        <f>matriceresult_25[[#This Row],[EMDB]]/matriceresult_25[[#This Row],[TOTAL]]</f>
        <v>0</v>
      </c>
      <c r="AI257">
        <f>matriceresult_25[[#This Row],[ENA]]/matriceresult_25[[#This Row],[TOTAL]]</f>
        <v>0</v>
      </c>
      <c r="AJ257">
        <f>matriceresult_25[[#This Row],[Ensembl]]/matriceresult_25[[#This Row],[TOTAL]]</f>
        <v>0</v>
      </c>
      <c r="AK257">
        <f>matriceresult_25[[#This Row],[EUDRACT]]/matriceresult_25[[#This Row],[TOTAL]]</f>
        <v>0</v>
      </c>
      <c r="AL257">
        <f>matriceresult_25[[#This Row],[GCA]]/matriceresult_25[[#This Row],[TOTAL]]</f>
        <v>0</v>
      </c>
      <c r="AM257">
        <f>matriceresult_25[[#This Row],[Gene Ontology (GO)]]/matriceresult_25[[#This Row],[TOTAL]]</f>
        <v>0</v>
      </c>
      <c r="AN257">
        <f>matriceresult_25[[#This Row],[GEO]]/matriceresult_25[[#This Row],[TOTAL]]</f>
        <v>0</v>
      </c>
      <c r="AO257">
        <f>matriceresult_25[[#This Row],[HPA]]/matriceresult_25[[#This Row],[TOTAL]]</f>
        <v>0</v>
      </c>
      <c r="AP257">
        <f>matriceresult_25[[#This Row],[IGSR/1000 Genomes]]/matriceresult_25[[#This Row],[TOTAL]]</f>
        <v>0</v>
      </c>
      <c r="AQ257">
        <f>matriceresult_25[[#This Row],[InterPro]]/matriceresult_25[[#This Row],[TOTAL]]</f>
        <v>0</v>
      </c>
      <c r="AR257">
        <f>matriceresult_25[[#This Row],[OMIM]]/matriceresult_25[[#This Row],[TOTAL]]</f>
        <v>0</v>
      </c>
      <c r="AS257">
        <f>matriceresult_25[[#This Row],[PDBe]]/matriceresult_25[[#This Row],[TOTAL]]</f>
        <v>1</v>
      </c>
      <c r="AT257">
        <f>matriceresult_25[[#This Row],[Pfam]]/matriceresult_25[[#This Row],[TOTAL]]</f>
        <v>0</v>
      </c>
      <c r="AU257">
        <f>matriceresult_25[[#This Row],[PRIDE]]/matriceresult_25[[#This Row],[TOTAL]]</f>
        <v>0</v>
      </c>
      <c r="AV257">
        <f>matriceresult_25[[#This Row],[RefSeq]]/matriceresult_25[[#This Row],[TOTAL]]</f>
        <v>0</v>
      </c>
      <c r="AW257">
        <f>matriceresult_25[[#This Row],[RefSNP]]/matriceresult_25[[#This Row],[TOTAL]]</f>
        <v>0</v>
      </c>
      <c r="AX257">
        <f>matriceresult_25[[#This Row],[RRID]]/matriceresult_25[[#This Row],[TOTAL]]</f>
        <v>0</v>
      </c>
      <c r="AY257">
        <f>matriceresult_25[[#This Row],[UniProt]]/matriceresult_25[[#This Row],[TOTAL]]</f>
        <v>0</v>
      </c>
      <c r="AZ257" s="8">
        <f>SUM(matriceresult_258[[#This Row],[ArrayExpress]:[UniProt]])</f>
        <v>1</v>
      </c>
    </row>
    <row r="258" spans="1:52" x14ac:dyDescent="0.25">
      <c r="A258" s="3" t="s">
        <v>109</v>
      </c>
      <c r="B258" s="13" t="s">
        <v>111</v>
      </c>
      <c r="D258" s="1" t="s">
        <v>2040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1</v>
      </c>
      <c r="Y258">
        <v>0</v>
      </c>
      <c r="Z258">
        <v>0</v>
      </c>
      <c r="AA258" s="8">
        <f>SUM(matriceresult_25[[#This Row],[ArrayExpress]:[UniProt]])</f>
        <v>1</v>
      </c>
      <c r="AC258" s="1" t="s">
        <v>2040</v>
      </c>
      <c r="AD258">
        <f>matriceresult_25[[#This Row],[ArrayExpress]]/matriceresult_25[[#This Row],[TOTAL]]</f>
        <v>0</v>
      </c>
      <c r="AE258">
        <f>matriceresult_25[[#This Row],[BioProject]]/matriceresult_25[[#This Row],[TOTAL]]</f>
        <v>0</v>
      </c>
      <c r="AF258">
        <f>matriceresult_25[[#This Row],[dbGaP]]/matriceresult_25[[#This Row],[TOTAL]]</f>
        <v>0</v>
      </c>
      <c r="AG258">
        <f>matriceresult_25[[#This Row],[DOI]]/matriceresult_25[[#This Row],[TOTAL]]</f>
        <v>0</v>
      </c>
      <c r="AH258">
        <f>matriceresult_25[[#This Row],[EMDB]]/matriceresult_25[[#This Row],[TOTAL]]</f>
        <v>0</v>
      </c>
      <c r="AI258">
        <f>matriceresult_25[[#This Row],[ENA]]/matriceresult_25[[#This Row],[TOTAL]]</f>
        <v>0</v>
      </c>
      <c r="AJ258">
        <f>matriceresult_25[[#This Row],[Ensembl]]/matriceresult_25[[#This Row],[TOTAL]]</f>
        <v>0</v>
      </c>
      <c r="AK258">
        <f>matriceresult_25[[#This Row],[EUDRACT]]/matriceresult_25[[#This Row],[TOTAL]]</f>
        <v>0</v>
      </c>
      <c r="AL258">
        <f>matriceresult_25[[#This Row],[GCA]]/matriceresult_25[[#This Row],[TOTAL]]</f>
        <v>0</v>
      </c>
      <c r="AM258">
        <f>matriceresult_25[[#This Row],[Gene Ontology (GO)]]/matriceresult_25[[#This Row],[TOTAL]]</f>
        <v>0</v>
      </c>
      <c r="AN258">
        <f>matriceresult_25[[#This Row],[GEO]]/matriceresult_25[[#This Row],[TOTAL]]</f>
        <v>0</v>
      </c>
      <c r="AO258">
        <f>matriceresult_25[[#This Row],[HPA]]/matriceresult_25[[#This Row],[TOTAL]]</f>
        <v>0</v>
      </c>
      <c r="AP258">
        <f>matriceresult_25[[#This Row],[IGSR/1000 Genomes]]/matriceresult_25[[#This Row],[TOTAL]]</f>
        <v>0</v>
      </c>
      <c r="AQ258">
        <f>matriceresult_25[[#This Row],[InterPro]]/matriceresult_25[[#This Row],[TOTAL]]</f>
        <v>0</v>
      </c>
      <c r="AR258">
        <f>matriceresult_25[[#This Row],[OMIM]]/matriceresult_25[[#This Row],[TOTAL]]</f>
        <v>0</v>
      </c>
      <c r="AS258">
        <f>matriceresult_25[[#This Row],[PDBe]]/matriceresult_25[[#This Row],[TOTAL]]</f>
        <v>0</v>
      </c>
      <c r="AT258">
        <f>matriceresult_25[[#This Row],[Pfam]]/matriceresult_25[[#This Row],[TOTAL]]</f>
        <v>0</v>
      </c>
      <c r="AU258">
        <f>matriceresult_25[[#This Row],[PRIDE]]/matriceresult_25[[#This Row],[TOTAL]]</f>
        <v>0</v>
      </c>
      <c r="AV258">
        <f>matriceresult_25[[#This Row],[RefSeq]]/matriceresult_25[[#This Row],[TOTAL]]</f>
        <v>0</v>
      </c>
      <c r="AW258">
        <f>matriceresult_25[[#This Row],[RefSNP]]/matriceresult_25[[#This Row],[TOTAL]]</f>
        <v>1</v>
      </c>
      <c r="AX258">
        <f>matriceresult_25[[#This Row],[RRID]]/matriceresult_25[[#This Row],[TOTAL]]</f>
        <v>0</v>
      </c>
      <c r="AY258">
        <f>matriceresult_25[[#This Row],[UniProt]]/matriceresult_25[[#This Row],[TOTAL]]</f>
        <v>0</v>
      </c>
      <c r="AZ258" s="8">
        <f>SUM(matriceresult_258[[#This Row],[ArrayExpress]:[UniProt]])</f>
        <v>1</v>
      </c>
    </row>
    <row r="259" spans="1:52" x14ac:dyDescent="0.25">
      <c r="A259" s="4" t="s">
        <v>109</v>
      </c>
      <c r="B259" s="6" t="s">
        <v>111</v>
      </c>
      <c r="D259" s="1" t="s">
        <v>816</v>
      </c>
      <c r="E259">
        <v>0</v>
      </c>
      <c r="F259">
        <v>1</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s="8">
        <f>SUM(matriceresult_25[[#This Row],[ArrayExpress]:[UniProt]])</f>
        <v>1</v>
      </c>
      <c r="AC259" s="1" t="s">
        <v>816</v>
      </c>
      <c r="AD259">
        <f>matriceresult_25[[#This Row],[ArrayExpress]]/matriceresult_25[[#This Row],[TOTAL]]</f>
        <v>0</v>
      </c>
      <c r="AE259">
        <f>matriceresult_25[[#This Row],[BioProject]]/matriceresult_25[[#This Row],[TOTAL]]</f>
        <v>1</v>
      </c>
      <c r="AF259">
        <f>matriceresult_25[[#This Row],[dbGaP]]/matriceresult_25[[#This Row],[TOTAL]]</f>
        <v>0</v>
      </c>
      <c r="AG259">
        <f>matriceresult_25[[#This Row],[DOI]]/matriceresult_25[[#This Row],[TOTAL]]</f>
        <v>0</v>
      </c>
      <c r="AH259">
        <f>matriceresult_25[[#This Row],[EMDB]]/matriceresult_25[[#This Row],[TOTAL]]</f>
        <v>0</v>
      </c>
      <c r="AI259">
        <f>matriceresult_25[[#This Row],[ENA]]/matriceresult_25[[#This Row],[TOTAL]]</f>
        <v>0</v>
      </c>
      <c r="AJ259">
        <f>matriceresult_25[[#This Row],[Ensembl]]/matriceresult_25[[#This Row],[TOTAL]]</f>
        <v>0</v>
      </c>
      <c r="AK259">
        <f>matriceresult_25[[#This Row],[EUDRACT]]/matriceresult_25[[#This Row],[TOTAL]]</f>
        <v>0</v>
      </c>
      <c r="AL259">
        <f>matriceresult_25[[#This Row],[GCA]]/matriceresult_25[[#This Row],[TOTAL]]</f>
        <v>0</v>
      </c>
      <c r="AM259">
        <f>matriceresult_25[[#This Row],[Gene Ontology (GO)]]/matriceresult_25[[#This Row],[TOTAL]]</f>
        <v>0</v>
      </c>
      <c r="AN259">
        <f>matriceresult_25[[#This Row],[GEO]]/matriceresult_25[[#This Row],[TOTAL]]</f>
        <v>0</v>
      </c>
      <c r="AO259">
        <f>matriceresult_25[[#This Row],[HPA]]/matriceresult_25[[#This Row],[TOTAL]]</f>
        <v>0</v>
      </c>
      <c r="AP259">
        <f>matriceresult_25[[#This Row],[IGSR/1000 Genomes]]/matriceresult_25[[#This Row],[TOTAL]]</f>
        <v>0</v>
      </c>
      <c r="AQ259">
        <f>matriceresult_25[[#This Row],[InterPro]]/matriceresult_25[[#This Row],[TOTAL]]</f>
        <v>0</v>
      </c>
      <c r="AR259">
        <f>matriceresult_25[[#This Row],[OMIM]]/matriceresult_25[[#This Row],[TOTAL]]</f>
        <v>0</v>
      </c>
      <c r="AS259">
        <f>matriceresult_25[[#This Row],[PDBe]]/matriceresult_25[[#This Row],[TOTAL]]</f>
        <v>0</v>
      </c>
      <c r="AT259">
        <f>matriceresult_25[[#This Row],[Pfam]]/matriceresult_25[[#This Row],[TOTAL]]</f>
        <v>0</v>
      </c>
      <c r="AU259">
        <f>matriceresult_25[[#This Row],[PRIDE]]/matriceresult_25[[#This Row],[TOTAL]]</f>
        <v>0</v>
      </c>
      <c r="AV259">
        <f>matriceresult_25[[#This Row],[RefSeq]]/matriceresult_25[[#This Row],[TOTAL]]</f>
        <v>0</v>
      </c>
      <c r="AW259">
        <f>matriceresult_25[[#This Row],[RefSNP]]/matriceresult_25[[#This Row],[TOTAL]]</f>
        <v>0</v>
      </c>
      <c r="AX259">
        <f>matriceresult_25[[#This Row],[RRID]]/matriceresult_25[[#This Row],[TOTAL]]</f>
        <v>0</v>
      </c>
      <c r="AY259">
        <f>matriceresult_25[[#This Row],[UniProt]]/matriceresult_25[[#This Row],[TOTAL]]</f>
        <v>0</v>
      </c>
      <c r="AZ259" s="8">
        <f>SUM(matriceresult_258[[#This Row],[ArrayExpress]:[UniProt]])</f>
        <v>1</v>
      </c>
    </row>
    <row r="260" spans="1:52" x14ac:dyDescent="0.25">
      <c r="A260" s="3" t="s">
        <v>109</v>
      </c>
      <c r="B260" s="13" t="s">
        <v>111</v>
      </c>
      <c r="D260" s="1" t="s">
        <v>820</v>
      </c>
      <c r="E260">
        <v>0</v>
      </c>
      <c r="F260">
        <v>0</v>
      </c>
      <c r="G260">
        <v>0</v>
      </c>
      <c r="H260">
        <v>0</v>
      </c>
      <c r="I260">
        <v>0</v>
      </c>
      <c r="J260">
        <v>3</v>
      </c>
      <c r="K260">
        <v>0</v>
      </c>
      <c r="L260">
        <v>0</v>
      </c>
      <c r="M260">
        <v>0</v>
      </c>
      <c r="N260">
        <v>0</v>
      </c>
      <c r="O260">
        <v>0</v>
      </c>
      <c r="P260">
        <v>0</v>
      </c>
      <c r="Q260">
        <v>0</v>
      </c>
      <c r="R260">
        <v>0</v>
      </c>
      <c r="S260">
        <v>0</v>
      </c>
      <c r="T260">
        <v>0</v>
      </c>
      <c r="U260">
        <v>0</v>
      </c>
      <c r="V260">
        <v>0</v>
      </c>
      <c r="W260">
        <v>0</v>
      </c>
      <c r="X260">
        <v>0</v>
      </c>
      <c r="Y260">
        <v>0</v>
      </c>
      <c r="Z260">
        <v>0</v>
      </c>
      <c r="AA260" s="8">
        <f>SUM(matriceresult_25[[#This Row],[ArrayExpress]:[UniProt]])</f>
        <v>3</v>
      </c>
      <c r="AC260" s="1" t="s">
        <v>820</v>
      </c>
      <c r="AD260">
        <f>matriceresult_25[[#This Row],[ArrayExpress]]/matriceresult_25[[#This Row],[TOTAL]]</f>
        <v>0</v>
      </c>
      <c r="AE260">
        <f>matriceresult_25[[#This Row],[BioProject]]/matriceresult_25[[#This Row],[TOTAL]]</f>
        <v>0</v>
      </c>
      <c r="AF260">
        <f>matriceresult_25[[#This Row],[dbGaP]]/matriceresult_25[[#This Row],[TOTAL]]</f>
        <v>0</v>
      </c>
      <c r="AG260">
        <f>matriceresult_25[[#This Row],[DOI]]/matriceresult_25[[#This Row],[TOTAL]]</f>
        <v>0</v>
      </c>
      <c r="AH260">
        <f>matriceresult_25[[#This Row],[EMDB]]/matriceresult_25[[#This Row],[TOTAL]]</f>
        <v>0</v>
      </c>
      <c r="AI260">
        <f>matriceresult_25[[#This Row],[ENA]]/matriceresult_25[[#This Row],[TOTAL]]</f>
        <v>1</v>
      </c>
      <c r="AJ260">
        <f>matriceresult_25[[#This Row],[Ensembl]]/matriceresult_25[[#This Row],[TOTAL]]</f>
        <v>0</v>
      </c>
      <c r="AK260">
        <f>matriceresult_25[[#This Row],[EUDRACT]]/matriceresult_25[[#This Row],[TOTAL]]</f>
        <v>0</v>
      </c>
      <c r="AL260">
        <f>matriceresult_25[[#This Row],[GCA]]/matriceresult_25[[#This Row],[TOTAL]]</f>
        <v>0</v>
      </c>
      <c r="AM260">
        <f>matriceresult_25[[#This Row],[Gene Ontology (GO)]]/matriceresult_25[[#This Row],[TOTAL]]</f>
        <v>0</v>
      </c>
      <c r="AN260">
        <f>matriceresult_25[[#This Row],[GEO]]/matriceresult_25[[#This Row],[TOTAL]]</f>
        <v>0</v>
      </c>
      <c r="AO260">
        <f>matriceresult_25[[#This Row],[HPA]]/matriceresult_25[[#This Row],[TOTAL]]</f>
        <v>0</v>
      </c>
      <c r="AP260">
        <f>matriceresult_25[[#This Row],[IGSR/1000 Genomes]]/matriceresult_25[[#This Row],[TOTAL]]</f>
        <v>0</v>
      </c>
      <c r="AQ260">
        <f>matriceresult_25[[#This Row],[InterPro]]/matriceresult_25[[#This Row],[TOTAL]]</f>
        <v>0</v>
      </c>
      <c r="AR260">
        <f>matriceresult_25[[#This Row],[OMIM]]/matriceresult_25[[#This Row],[TOTAL]]</f>
        <v>0</v>
      </c>
      <c r="AS260">
        <f>matriceresult_25[[#This Row],[PDBe]]/matriceresult_25[[#This Row],[TOTAL]]</f>
        <v>0</v>
      </c>
      <c r="AT260">
        <f>matriceresult_25[[#This Row],[Pfam]]/matriceresult_25[[#This Row],[TOTAL]]</f>
        <v>0</v>
      </c>
      <c r="AU260">
        <f>matriceresult_25[[#This Row],[PRIDE]]/matriceresult_25[[#This Row],[TOTAL]]</f>
        <v>0</v>
      </c>
      <c r="AV260">
        <f>matriceresult_25[[#This Row],[RefSeq]]/matriceresult_25[[#This Row],[TOTAL]]</f>
        <v>0</v>
      </c>
      <c r="AW260">
        <f>matriceresult_25[[#This Row],[RefSNP]]/matriceresult_25[[#This Row],[TOTAL]]</f>
        <v>0</v>
      </c>
      <c r="AX260">
        <f>matriceresult_25[[#This Row],[RRID]]/matriceresult_25[[#This Row],[TOTAL]]</f>
        <v>0</v>
      </c>
      <c r="AY260">
        <f>matriceresult_25[[#This Row],[UniProt]]/matriceresult_25[[#This Row],[TOTAL]]</f>
        <v>0</v>
      </c>
      <c r="AZ260" s="8">
        <f>SUM(matriceresult_258[[#This Row],[ArrayExpress]:[UniProt]])</f>
        <v>1</v>
      </c>
    </row>
    <row r="261" spans="1:52" x14ac:dyDescent="0.25">
      <c r="A261" s="4" t="s">
        <v>109</v>
      </c>
      <c r="B261" s="6" t="s">
        <v>111</v>
      </c>
      <c r="D261" s="1" t="s">
        <v>3018</v>
      </c>
      <c r="E261">
        <v>0</v>
      </c>
      <c r="F261">
        <v>0</v>
      </c>
      <c r="G261">
        <v>0</v>
      </c>
      <c r="H261">
        <v>0</v>
      </c>
      <c r="I261">
        <v>0</v>
      </c>
      <c r="J261">
        <v>4</v>
      </c>
      <c r="K261">
        <v>0</v>
      </c>
      <c r="L261">
        <v>0</v>
      </c>
      <c r="M261">
        <v>0</v>
      </c>
      <c r="N261">
        <v>0</v>
      </c>
      <c r="O261">
        <v>0</v>
      </c>
      <c r="P261">
        <v>0</v>
      </c>
      <c r="Q261">
        <v>0</v>
      </c>
      <c r="R261">
        <v>0</v>
      </c>
      <c r="S261">
        <v>0</v>
      </c>
      <c r="T261">
        <v>3</v>
      </c>
      <c r="U261">
        <v>0</v>
      </c>
      <c r="V261">
        <v>0</v>
      </c>
      <c r="W261">
        <v>0</v>
      </c>
      <c r="X261">
        <v>0</v>
      </c>
      <c r="Y261">
        <v>0</v>
      </c>
      <c r="Z261">
        <v>1</v>
      </c>
      <c r="AA261" s="8">
        <f>SUM(matriceresult_25[[#This Row],[ArrayExpress]:[UniProt]])</f>
        <v>8</v>
      </c>
      <c r="AC261" s="1" t="s">
        <v>3018</v>
      </c>
      <c r="AD261">
        <f>matriceresult_25[[#This Row],[ArrayExpress]]/matriceresult_25[[#This Row],[TOTAL]]</f>
        <v>0</v>
      </c>
      <c r="AE261">
        <f>matriceresult_25[[#This Row],[BioProject]]/matriceresult_25[[#This Row],[TOTAL]]</f>
        <v>0</v>
      </c>
      <c r="AF261">
        <f>matriceresult_25[[#This Row],[dbGaP]]/matriceresult_25[[#This Row],[TOTAL]]</f>
        <v>0</v>
      </c>
      <c r="AG261">
        <f>matriceresult_25[[#This Row],[DOI]]/matriceresult_25[[#This Row],[TOTAL]]</f>
        <v>0</v>
      </c>
      <c r="AH261">
        <f>matriceresult_25[[#This Row],[EMDB]]/matriceresult_25[[#This Row],[TOTAL]]</f>
        <v>0</v>
      </c>
      <c r="AI261">
        <f>matriceresult_25[[#This Row],[ENA]]/matriceresult_25[[#This Row],[TOTAL]]</f>
        <v>0.5</v>
      </c>
      <c r="AJ261">
        <f>matriceresult_25[[#This Row],[Ensembl]]/matriceresult_25[[#This Row],[TOTAL]]</f>
        <v>0</v>
      </c>
      <c r="AK261">
        <f>matriceresult_25[[#This Row],[EUDRACT]]/matriceresult_25[[#This Row],[TOTAL]]</f>
        <v>0</v>
      </c>
      <c r="AL261">
        <f>matriceresult_25[[#This Row],[GCA]]/matriceresult_25[[#This Row],[TOTAL]]</f>
        <v>0</v>
      </c>
      <c r="AM261">
        <f>matriceresult_25[[#This Row],[Gene Ontology (GO)]]/matriceresult_25[[#This Row],[TOTAL]]</f>
        <v>0</v>
      </c>
      <c r="AN261">
        <f>matriceresult_25[[#This Row],[GEO]]/matriceresult_25[[#This Row],[TOTAL]]</f>
        <v>0</v>
      </c>
      <c r="AO261">
        <f>matriceresult_25[[#This Row],[HPA]]/matriceresult_25[[#This Row],[TOTAL]]</f>
        <v>0</v>
      </c>
      <c r="AP261">
        <f>matriceresult_25[[#This Row],[IGSR/1000 Genomes]]/matriceresult_25[[#This Row],[TOTAL]]</f>
        <v>0</v>
      </c>
      <c r="AQ261">
        <f>matriceresult_25[[#This Row],[InterPro]]/matriceresult_25[[#This Row],[TOTAL]]</f>
        <v>0</v>
      </c>
      <c r="AR261">
        <f>matriceresult_25[[#This Row],[OMIM]]/matriceresult_25[[#This Row],[TOTAL]]</f>
        <v>0</v>
      </c>
      <c r="AS261">
        <f>matriceresult_25[[#This Row],[PDBe]]/matriceresult_25[[#This Row],[TOTAL]]</f>
        <v>0.375</v>
      </c>
      <c r="AT261">
        <f>matriceresult_25[[#This Row],[Pfam]]/matriceresult_25[[#This Row],[TOTAL]]</f>
        <v>0</v>
      </c>
      <c r="AU261">
        <f>matriceresult_25[[#This Row],[PRIDE]]/matriceresult_25[[#This Row],[TOTAL]]</f>
        <v>0</v>
      </c>
      <c r="AV261">
        <f>matriceresult_25[[#This Row],[RefSeq]]/matriceresult_25[[#This Row],[TOTAL]]</f>
        <v>0</v>
      </c>
      <c r="AW261">
        <f>matriceresult_25[[#This Row],[RefSNP]]/matriceresult_25[[#This Row],[TOTAL]]</f>
        <v>0</v>
      </c>
      <c r="AX261">
        <f>matriceresult_25[[#This Row],[RRID]]/matriceresult_25[[#This Row],[TOTAL]]</f>
        <v>0</v>
      </c>
      <c r="AY261">
        <f>matriceresult_25[[#This Row],[UniProt]]/matriceresult_25[[#This Row],[TOTAL]]</f>
        <v>0.125</v>
      </c>
      <c r="AZ261" s="8">
        <f>SUM(matriceresult_258[[#This Row],[ArrayExpress]:[UniProt]])</f>
        <v>1</v>
      </c>
    </row>
    <row r="262" spans="1:52" x14ac:dyDescent="0.25">
      <c r="A262" s="3" t="s">
        <v>109</v>
      </c>
      <c r="B262" s="13" t="s">
        <v>111</v>
      </c>
      <c r="D262" s="1" t="s">
        <v>523</v>
      </c>
      <c r="E262">
        <v>0</v>
      </c>
      <c r="F262">
        <v>0</v>
      </c>
      <c r="G262">
        <v>0</v>
      </c>
      <c r="H262">
        <v>0</v>
      </c>
      <c r="I262">
        <v>0</v>
      </c>
      <c r="J262">
        <v>0</v>
      </c>
      <c r="K262">
        <v>0</v>
      </c>
      <c r="L262">
        <v>0</v>
      </c>
      <c r="M262">
        <v>0</v>
      </c>
      <c r="N262">
        <v>0</v>
      </c>
      <c r="O262">
        <v>0</v>
      </c>
      <c r="P262">
        <v>0</v>
      </c>
      <c r="Q262">
        <v>0</v>
      </c>
      <c r="R262">
        <v>0</v>
      </c>
      <c r="S262">
        <v>0</v>
      </c>
      <c r="T262">
        <v>1</v>
      </c>
      <c r="U262">
        <v>0</v>
      </c>
      <c r="V262">
        <v>0</v>
      </c>
      <c r="W262">
        <v>0</v>
      </c>
      <c r="X262">
        <v>0</v>
      </c>
      <c r="Y262">
        <v>0</v>
      </c>
      <c r="Z262">
        <v>0</v>
      </c>
      <c r="AA262" s="8">
        <f>SUM(matriceresult_25[[#This Row],[ArrayExpress]:[UniProt]])</f>
        <v>1</v>
      </c>
      <c r="AC262" s="1" t="s">
        <v>523</v>
      </c>
      <c r="AD262">
        <f>matriceresult_25[[#This Row],[ArrayExpress]]/matriceresult_25[[#This Row],[TOTAL]]</f>
        <v>0</v>
      </c>
      <c r="AE262">
        <f>matriceresult_25[[#This Row],[BioProject]]/matriceresult_25[[#This Row],[TOTAL]]</f>
        <v>0</v>
      </c>
      <c r="AF262">
        <f>matriceresult_25[[#This Row],[dbGaP]]/matriceresult_25[[#This Row],[TOTAL]]</f>
        <v>0</v>
      </c>
      <c r="AG262">
        <f>matriceresult_25[[#This Row],[DOI]]/matriceresult_25[[#This Row],[TOTAL]]</f>
        <v>0</v>
      </c>
      <c r="AH262">
        <f>matriceresult_25[[#This Row],[EMDB]]/matriceresult_25[[#This Row],[TOTAL]]</f>
        <v>0</v>
      </c>
      <c r="AI262">
        <f>matriceresult_25[[#This Row],[ENA]]/matriceresult_25[[#This Row],[TOTAL]]</f>
        <v>0</v>
      </c>
      <c r="AJ262">
        <f>matriceresult_25[[#This Row],[Ensembl]]/matriceresult_25[[#This Row],[TOTAL]]</f>
        <v>0</v>
      </c>
      <c r="AK262">
        <f>matriceresult_25[[#This Row],[EUDRACT]]/matriceresult_25[[#This Row],[TOTAL]]</f>
        <v>0</v>
      </c>
      <c r="AL262">
        <f>matriceresult_25[[#This Row],[GCA]]/matriceresult_25[[#This Row],[TOTAL]]</f>
        <v>0</v>
      </c>
      <c r="AM262">
        <f>matriceresult_25[[#This Row],[Gene Ontology (GO)]]/matriceresult_25[[#This Row],[TOTAL]]</f>
        <v>0</v>
      </c>
      <c r="AN262">
        <f>matriceresult_25[[#This Row],[GEO]]/matriceresult_25[[#This Row],[TOTAL]]</f>
        <v>0</v>
      </c>
      <c r="AO262">
        <f>matriceresult_25[[#This Row],[HPA]]/matriceresult_25[[#This Row],[TOTAL]]</f>
        <v>0</v>
      </c>
      <c r="AP262">
        <f>matriceresult_25[[#This Row],[IGSR/1000 Genomes]]/matriceresult_25[[#This Row],[TOTAL]]</f>
        <v>0</v>
      </c>
      <c r="AQ262">
        <f>matriceresult_25[[#This Row],[InterPro]]/matriceresult_25[[#This Row],[TOTAL]]</f>
        <v>0</v>
      </c>
      <c r="AR262">
        <f>matriceresult_25[[#This Row],[OMIM]]/matriceresult_25[[#This Row],[TOTAL]]</f>
        <v>0</v>
      </c>
      <c r="AS262">
        <f>matriceresult_25[[#This Row],[PDBe]]/matriceresult_25[[#This Row],[TOTAL]]</f>
        <v>1</v>
      </c>
      <c r="AT262">
        <f>matriceresult_25[[#This Row],[Pfam]]/matriceresult_25[[#This Row],[TOTAL]]</f>
        <v>0</v>
      </c>
      <c r="AU262">
        <f>matriceresult_25[[#This Row],[PRIDE]]/matriceresult_25[[#This Row],[TOTAL]]</f>
        <v>0</v>
      </c>
      <c r="AV262">
        <f>matriceresult_25[[#This Row],[RefSeq]]/matriceresult_25[[#This Row],[TOTAL]]</f>
        <v>0</v>
      </c>
      <c r="AW262">
        <f>matriceresult_25[[#This Row],[RefSNP]]/matriceresult_25[[#This Row],[TOTAL]]</f>
        <v>0</v>
      </c>
      <c r="AX262">
        <f>matriceresult_25[[#This Row],[RRID]]/matriceresult_25[[#This Row],[TOTAL]]</f>
        <v>0</v>
      </c>
      <c r="AY262">
        <f>matriceresult_25[[#This Row],[UniProt]]/matriceresult_25[[#This Row],[TOTAL]]</f>
        <v>0</v>
      </c>
      <c r="AZ262" s="8">
        <f>SUM(matriceresult_258[[#This Row],[ArrayExpress]:[UniProt]])</f>
        <v>1</v>
      </c>
    </row>
    <row r="263" spans="1:52" x14ac:dyDescent="0.25">
      <c r="A263" s="4" t="s">
        <v>109</v>
      </c>
      <c r="B263" s="6" t="s">
        <v>111</v>
      </c>
      <c r="D263" s="1" t="s">
        <v>1020</v>
      </c>
      <c r="E263">
        <v>0</v>
      </c>
      <c r="F263">
        <v>0</v>
      </c>
      <c r="G263">
        <v>0</v>
      </c>
      <c r="H263">
        <v>0</v>
      </c>
      <c r="I263">
        <v>0</v>
      </c>
      <c r="J263">
        <v>2</v>
      </c>
      <c r="K263">
        <v>0</v>
      </c>
      <c r="L263">
        <v>0</v>
      </c>
      <c r="M263">
        <v>0</v>
      </c>
      <c r="N263">
        <v>0</v>
      </c>
      <c r="O263">
        <v>0</v>
      </c>
      <c r="P263">
        <v>0</v>
      </c>
      <c r="Q263">
        <v>0</v>
      </c>
      <c r="R263">
        <v>0</v>
      </c>
      <c r="S263">
        <v>0</v>
      </c>
      <c r="T263">
        <v>0</v>
      </c>
      <c r="U263">
        <v>0</v>
      </c>
      <c r="V263">
        <v>0</v>
      </c>
      <c r="W263">
        <v>0</v>
      </c>
      <c r="X263">
        <v>0</v>
      </c>
      <c r="Y263">
        <v>0</v>
      </c>
      <c r="Z263">
        <v>0</v>
      </c>
      <c r="AA263" s="8">
        <f>SUM(matriceresult_25[[#This Row],[ArrayExpress]:[UniProt]])</f>
        <v>2</v>
      </c>
      <c r="AC263" s="1" t="s">
        <v>1020</v>
      </c>
      <c r="AD263">
        <f>matriceresult_25[[#This Row],[ArrayExpress]]/matriceresult_25[[#This Row],[TOTAL]]</f>
        <v>0</v>
      </c>
      <c r="AE263">
        <f>matriceresult_25[[#This Row],[BioProject]]/matriceresult_25[[#This Row],[TOTAL]]</f>
        <v>0</v>
      </c>
      <c r="AF263">
        <f>matriceresult_25[[#This Row],[dbGaP]]/matriceresult_25[[#This Row],[TOTAL]]</f>
        <v>0</v>
      </c>
      <c r="AG263">
        <f>matriceresult_25[[#This Row],[DOI]]/matriceresult_25[[#This Row],[TOTAL]]</f>
        <v>0</v>
      </c>
      <c r="AH263">
        <f>matriceresult_25[[#This Row],[EMDB]]/matriceresult_25[[#This Row],[TOTAL]]</f>
        <v>0</v>
      </c>
      <c r="AI263">
        <f>matriceresult_25[[#This Row],[ENA]]/matriceresult_25[[#This Row],[TOTAL]]</f>
        <v>1</v>
      </c>
      <c r="AJ263">
        <f>matriceresult_25[[#This Row],[Ensembl]]/matriceresult_25[[#This Row],[TOTAL]]</f>
        <v>0</v>
      </c>
      <c r="AK263">
        <f>matriceresult_25[[#This Row],[EUDRACT]]/matriceresult_25[[#This Row],[TOTAL]]</f>
        <v>0</v>
      </c>
      <c r="AL263">
        <f>matriceresult_25[[#This Row],[GCA]]/matriceresult_25[[#This Row],[TOTAL]]</f>
        <v>0</v>
      </c>
      <c r="AM263">
        <f>matriceresult_25[[#This Row],[Gene Ontology (GO)]]/matriceresult_25[[#This Row],[TOTAL]]</f>
        <v>0</v>
      </c>
      <c r="AN263">
        <f>matriceresult_25[[#This Row],[GEO]]/matriceresult_25[[#This Row],[TOTAL]]</f>
        <v>0</v>
      </c>
      <c r="AO263">
        <f>matriceresult_25[[#This Row],[HPA]]/matriceresult_25[[#This Row],[TOTAL]]</f>
        <v>0</v>
      </c>
      <c r="AP263">
        <f>matriceresult_25[[#This Row],[IGSR/1000 Genomes]]/matriceresult_25[[#This Row],[TOTAL]]</f>
        <v>0</v>
      </c>
      <c r="AQ263">
        <f>matriceresult_25[[#This Row],[InterPro]]/matriceresult_25[[#This Row],[TOTAL]]</f>
        <v>0</v>
      </c>
      <c r="AR263">
        <f>matriceresult_25[[#This Row],[OMIM]]/matriceresult_25[[#This Row],[TOTAL]]</f>
        <v>0</v>
      </c>
      <c r="AS263">
        <f>matriceresult_25[[#This Row],[PDBe]]/matriceresult_25[[#This Row],[TOTAL]]</f>
        <v>0</v>
      </c>
      <c r="AT263">
        <f>matriceresult_25[[#This Row],[Pfam]]/matriceresult_25[[#This Row],[TOTAL]]</f>
        <v>0</v>
      </c>
      <c r="AU263">
        <f>matriceresult_25[[#This Row],[PRIDE]]/matriceresult_25[[#This Row],[TOTAL]]</f>
        <v>0</v>
      </c>
      <c r="AV263">
        <f>matriceresult_25[[#This Row],[RefSeq]]/matriceresult_25[[#This Row],[TOTAL]]</f>
        <v>0</v>
      </c>
      <c r="AW263">
        <f>matriceresult_25[[#This Row],[RefSNP]]/matriceresult_25[[#This Row],[TOTAL]]</f>
        <v>0</v>
      </c>
      <c r="AX263">
        <f>matriceresult_25[[#This Row],[RRID]]/matriceresult_25[[#This Row],[TOTAL]]</f>
        <v>0</v>
      </c>
      <c r="AY263">
        <f>matriceresult_25[[#This Row],[UniProt]]/matriceresult_25[[#This Row],[TOTAL]]</f>
        <v>0</v>
      </c>
      <c r="AZ263" s="8">
        <f>SUM(matriceresult_258[[#This Row],[ArrayExpress]:[UniProt]])</f>
        <v>1</v>
      </c>
    </row>
    <row r="264" spans="1:52" x14ac:dyDescent="0.25">
      <c r="A264" s="3" t="s">
        <v>109</v>
      </c>
      <c r="B264" s="13" t="s">
        <v>111</v>
      </c>
      <c r="D264" s="1" t="s">
        <v>3039</v>
      </c>
      <c r="E264">
        <v>0</v>
      </c>
      <c r="F264">
        <v>0</v>
      </c>
      <c r="G264">
        <v>0</v>
      </c>
      <c r="H264">
        <v>0</v>
      </c>
      <c r="I264">
        <v>0</v>
      </c>
      <c r="J264">
        <v>0</v>
      </c>
      <c r="K264">
        <v>0</v>
      </c>
      <c r="L264">
        <v>0</v>
      </c>
      <c r="M264">
        <v>0</v>
      </c>
      <c r="N264">
        <v>0</v>
      </c>
      <c r="O264">
        <v>0</v>
      </c>
      <c r="P264">
        <v>0</v>
      </c>
      <c r="Q264">
        <v>0</v>
      </c>
      <c r="R264">
        <v>0</v>
      </c>
      <c r="S264">
        <v>0</v>
      </c>
      <c r="T264">
        <v>1</v>
      </c>
      <c r="U264">
        <v>0</v>
      </c>
      <c r="V264">
        <v>0</v>
      </c>
      <c r="W264">
        <v>0</v>
      </c>
      <c r="X264">
        <v>0</v>
      </c>
      <c r="Y264">
        <v>0</v>
      </c>
      <c r="Z264">
        <v>0</v>
      </c>
      <c r="AA264" s="8">
        <f>SUM(matriceresult_25[[#This Row],[ArrayExpress]:[UniProt]])</f>
        <v>1</v>
      </c>
      <c r="AC264" s="1" t="s">
        <v>3039</v>
      </c>
      <c r="AD264">
        <f>matriceresult_25[[#This Row],[ArrayExpress]]/matriceresult_25[[#This Row],[TOTAL]]</f>
        <v>0</v>
      </c>
      <c r="AE264">
        <f>matriceresult_25[[#This Row],[BioProject]]/matriceresult_25[[#This Row],[TOTAL]]</f>
        <v>0</v>
      </c>
      <c r="AF264">
        <f>matriceresult_25[[#This Row],[dbGaP]]/matriceresult_25[[#This Row],[TOTAL]]</f>
        <v>0</v>
      </c>
      <c r="AG264">
        <f>matriceresult_25[[#This Row],[DOI]]/matriceresult_25[[#This Row],[TOTAL]]</f>
        <v>0</v>
      </c>
      <c r="AH264">
        <f>matriceresult_25[[#This Row],[EMDB]]/matriceresult_25[[#This Row],[TOTAL]]</f>
        <v>0</v>
      </c>
      <c r="AI264">
        <f>matriceresult_25[[#This Row],[ENA]]/matriceresult_25[[#This Row],[TOTAL]]</f>
        <v>0</v>
      </c>
      <c r="AJ264">
        <f>matriceresult_25[[#This Row],[Ensembl]]/matriceresult_25[[#This Row],[TOTAL]]</f>
        <v>0</v>
      </c>
      <c r="AK264">
        <f>matriceresult_25[[#This Row],[EUDRACT]]/matriceresult_25[[#This Row],[TOTAL]]</f>
        <v>0</v>
      </c>
      <c r="AL264">
        <f>matriceresult_25[[#This Row],[GCA]]/matriceresult_25[[#This Row],[TOTAL]]</f>
        <v>0</v>
      </c>
      <c r="AM264">
        <f>matriceresult_25[[#This Row],[Gene Ontology (GO)]]/matriceresult_25[[#This Row],[TOTAL]]</f>
        <v>0</v>
      </c>
      <c r="AN264">
        <f>matriceresult_25[[#This Row],[GEO]]/matriceresult_25[[#This Row],[TOTAL]]</f>
        <v>0</v>
      </c>
      <c r="AO264">
        <f>matriceresult_25[[#This Row],[HPA]]/matriceresult_25[[#This Row],[TOTAL]]</f>
        <v>0</v>
      </c>
      <c r="AP264">
        <f>matriceresult_25[[#This Row],[IGSR/1000 Genomes]]/matriceresult_25[[#This Row],[TOTAL]]</f>
        <v>0</v>
      </c>
      <c r="AQ264">
        <f>matriceresult_25[[#This Row],[InterPro]]/matriceresult_25[[#This Row],[TOTAL]]</f>
        <v>0</v>
      </c>
      <c r="AR264">
        <f>matriceresult_25[[#This Row],[OMIM]]/matriceresult_25[[#This Row],[TOTAL]]</f>
        <v>0</v>
      </c>
      <c r="AS264">
        <f>matriceresult_25[[#This Row],[PDBe]]/matriceresult_25[[#This Row],[TOTAL]]</f>
        <v>1</v>
      </c>
      <c r="AT264">
        <f>matriceresult_25[[#This Row],[Pfam]]/matriceresult_25[[#This Row],[TOTAL]]</f>
        <v>0</v>
      </c>
      <c r="AU264">
        <f>matriceresult_25[[#This Row],[PRIDE]]/matriceresult_25[[#This Row],[TOTAL]]</f>
        <v>0</v>
      </c>
      <c r="AV264">
        <f>matriceresult_25[[#This Row],[RefSeq]]/matriceresult_25[[#This Row],[TOTAL]]</f>
        <v>0</v>
      </c>
      <c r="AW264">
        <f>matriceresult_25[[#This Row],[RefSNP]]/matriceresult_25[[#This Row],[TOTAL]]</f>
        <v>0</v>
      </c>
      <c r="AX264">
        <f>matriceresult_25[[#This Row],[RRID]]/matriceresult_25[[#This Row],[TOTAL]]</f>
        <v>0</v>
      </c>
      <c r="AY264">
        <f>matriceresult_25[[#This Row],[UniProt]]/matriceresult_25[[#This Row],[TOTAL]]</f>
        <v>0</v>
      </c>
      <c r="AZ264" s="8">
        <f>SUM(matriceresult_258[[#This Row],[ArrayExpress]:[UniProt]])</f>
        <v>1</v>
      </c>
    </row>
    <row r="265" spans="1:52" x14ac:dyDescent="0.25">
      <c r="A265" s="4" t="s">
        <v>109</v>
      </c>
      <c r="B265" s="6" t="s">
        <v>111</v>
      </c>
      <c r="D265" s="1" t="s">
        <v>343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4</v>
      </c>
      <c r="Y265">
        <v>0</v>
      </c>
      <c r="Z265">
        <v>0</v>
      </c>
      <c r="AA265" s="8">
        <f>SUM(matriceresult_25[[#This Row],[ArrayExpress]:[UniProt]])</f>
        <v>4</v>
      </c>
      <c r="AC265" s="1" t="s">
        <v>343</v>
      </c>
      <c r="AD265">
        <f>matriceresult_25[[#This Row],[ArrayExpress]]/matriceresult_25[[#This Row],[TOTAL]]</f>
        <v>0</v>
      </c>
      <c r="AE265">
        <f>matriceresult_25[[#This Row],[BioProject]]/matriceresult_25[[#This Row],[TOTAL]]</f>
        <v>0</v>
      </c>
      <c r="AF265">
        <f>matriceresult_25[[#This Row],[dbGaP]]/matriceresult_25[[#This Row],[TOTAL]]</f>
        <v>0</v>
      </c>
      <c r="AG265">
        <f>matriceresult_25[[#This Row],[DOI]]/matriceresult_25[[#This Row],[TOTAL]]</f>
        <v>0</v>
      </c>
      <c r="AH265">
        <f>matriceresult_25[[#This Row],[EMDB]]/matriceresult_25[[#This Row],[TOTAL]]</f>
        <v>0</v>
      </c>
      <c r="AI265">
        <f>matriceresult_25[[#This Row],[ENA]]/matriceresult_25[[#This Row],[TOTAL]]</f>
        <v>0</v>
      </c>
      <c r="AJ265">
        <f>matriceresult_25[[#This Row],[Ensembl]]/matriceresult_25[[#This Row],[TOTAL]]</f>
        <v>0</v>
      </c>
      <c r="AK265">
        <f>matriceresult_25[[#This Row],[EUDRACT]]/matriceresult_25[[#This Row],[TOTAL]]</f>
        <v>0</v>
      </c>
      <c r="AL265">
        <f>matriceresult_25[[#This Row],[GCA]]/matriceresult_25[[#This Row],[TOTAL]]</f>
        <v>0</v>
      </c>
      <c r="AM265">
        <f>matriceresult_25[[#This Row],[Gene Ontology (GO)]]/matriceresult_25[[#This Row],[TOTAL]]</f>
        <v>0</v>
      </c>
      <c r="AN265">
        <f>matriceresult_25[[#This Row],[GEO]]/matriceresult_25[[#This Row],[TOTAL]]</f>
        <v>0</v>
      </c>
      <c r="AO265">
        <f>matriceresult_25[[#This Row],[HPA]]/matriceresult_25[[#This Row],[TOTAL]]</f>
        <v>0</v>
      </c>
      <c r="AP265">
        <f>matriceresult_25[[#This Row],[IGSR/1000 Genomes]]/matriceresult_25[[#This Row],[TOTAL]]</f>
        <v>0</v>
      </c>
      <c r="AQ265">
        <f>matriceresult_25[[#This Row],[InterPro]]/matriceresult_25[[#This Row],[TOTAL]]</f>
        <v>0</v>
      </c>
      <c r="AR265">
        <f>matriceresult_25[[#This Row],[OMIM]]/matriceresult_25[[#This Row],[TOTAL]]</f>
        <v>0</v>
      </c>
      <c r="AS265">
        <f>matriceresult_25[[#This Row],[PDBe]]/matriceresult_25[[#This Row],[TOTAL]]</f>
        <v>0</v>
      </c>
      <c r="AT265">
        <f>matriceresult_25[[#This Row],[Pfam]]/matriceresult_25[[#This Row],[TOTAL]]</f>
        <v>0</v>
      </c>
      <c r="AU265">
        <f>matriceresult_25[[#This Row],[PRIDE]]/matriceresult_25[[#This Row],[TOTAL]]</f>
        <v>0</v>
      </c>
      <c r="AV265">
        <f>matriceresult_25[[#This Row],[RefSeq]]/matriceresult_25[[#This Row],[TOTAL]]</f>
        <v>0</v>
      </c>
      <c r="AW265">
        <f>matriceresult_25[[#This Row],[RefSNP]]/matriceresult_25[[#This Row],[TOTAL]]</f>
        <v>1</v>
      </c>
      <c r="AX265">
        <f>matriceresult_25[[#This Row],[RRID]]/matriceresult_25[[#This Row],[TOTAL]]</f>
        <v>0</v>
      </c>
      <c r="AY265">
        <f>matriceresult_25[[#This Row],[UniProt]]/matriceresult_25[[#This Row],[TOTAL]]</f>
        <v>0</v>
      </c>
      <c r="AZ265" s="8">
        <f>SUM(matriceresult_258[[#This Row],[ArrayExpress]:[UniProt]])</f>
        <v>1</v>
      </c>
    </row>
    <row r="266" spans="1:52" x14ac:dyDescent="0.25">
      <c r="A266" s="3" t="s">
        <v>109</v>
      </c>
      <c r="B266" s="13" t="s">
        <v>111</v>
      </c>
      <c r="D266" s="1" t="s">
        <v>3043</v>
      </c>
      <c r="E266">
        <v>0</v>
      </c>
      <c r="F266">
        <v>0</v>
      </c>
      <c r="G266">
        <v>0</v>
      </c>
      <c r="H266">
        <v>0</v>
      </c>
      <c r="I266">
        <v>0</v>
      </c>
      <c r="J266">
        <v>1</v>
      </c>
      <c r="K266">
        <v>0</v>
      </c>
      <c r="L266">
        <v>0</v>
      </c>
      <c r="M266">
        <v>0</v>
      </c>
      <c r="N266">
        <v>0</v>
      </c>
      <c r="O266">
        <v>0</v>
      </c>
      <c r="P266">
        <v>0</v>
      </c>
      <c r="Q266">
        <v>0</v>
      </c>
      <c r="R266">
        <v>0</v>
      </c>
      <c r="S266">
        <v>0</v>
      </c>
      <c r="T266">
        <v>0</v>
      </c>
      <c r="U266">
        <v>0</v>
      </c>
      <c r="V266">
        <v>0</v>
      </c>
      <c r="W266">
        <v>0</v>
      </c>
      <c r="X266">
        <v>0</v>
      </c>
      <c r="Y266">
        <v>0</v>
      </c>
      <c r="Z266">
        <v>0</v>
      </c>
      <c r="AA266" s="8">
        <f>SUM(matriceresult_25[[#This Row],[ArrayExpress]:[UniProt]])</f>
        <v>1</v>
      </c>
      <c r="AC266" s="1" t="s">
        <v>3043</v>
      </c>
      <c r="AD266">
        <f>matriceresult_25[[#This Row],[ArrayExpress]]/matriceresult_25[[#This Row],[TOTAL]]</f>
        <v>0</v>
      </c>
      <c r="AE266">
        <f>matriceresult_25[[#This Row],[BioProject]]/matriceresult_25[[#This Row],[TOTAL]]</f>
        <v>0</v>
      </c>
      <c r="AF266">
        <f>matriceresult_25[[#This Row],[dbGaP]]/matriceresult_25[[#This Row],[TOTAL]]</f>
        <v>0</v>
      </c>
      <c r="AG266">
        <f>matriceresult_25[[#This Row],[DOI]]/matriceresult_25[[#This Row],[TOTAL]]</f>
        <v>0</v>
      </c>
      <c r="AH266">
        <f>matriceresult_25[[#This Row],[EMDB]]/matriceresult_25[[#This Row],[TOTAL]]</f>
        <v>0</v>
      </c>
      <c r="AI266">
        <f>matriceresult_25[[#This Row],[ENA]]/matriceresult_25[[#This Row],[TOTAL]]</f>
        <v>1</v>
      </c>
      <c r="AJ266">
        <f>matriceresult_25[[#This Row],[Ensembl]]/matriceresult_25[[#This Row],[TOTAL]]</f>
        <v>0</v>
      </c>
      <c r="AK266">
        <f>matriceresult_25[[#This Row],[EUDRACT]]/matriceresult_25[[#This Row],[TOTAL]]</f>
        <v>0</v>
      </c>
      <c r="AL266">
        <f>matriceresult_25[[#This Row],[GCA]]/matriceresult_25[[#This Row],[TOTAL]]</f>
        <v>0</v>
      </c>
      <c r="AM266">
        <f>matriceresult_25[[#This Row],[Gene Ontology (GO)]]/matriceresult_25[[#This Row],[TOTAL]]</f>
        <v>0</v>
      </c>
      <c r="AN266">
        <f>matriceresult_25[[#This Row],[GEO]]/matriceresult_25[[#This Row],[TOTAL]]</f>
        <v>0</v>
      </c>
      <c r="AO266">
        <f>matriceresult_25[[#This Row],[HPA]]/matriceresult_25[[#This Row],[TOTAL]]</f>
        <v>0</v>
      </c>
      <c r="AP266">
        <f>matriceresult_25[[#This Row],[IGSR/1000 Genomes]]/matriceresult_25[[#This Row],[TOTAL]]</f>
        <v>0</v>
      </c>
      <c r="AQ266">
        <f>matriceresult_25[[#This Row],[InterPro]]/matriceresult_25[[#This Row],[TOTAL]]</f>
        <v>0</v>
      </c>
      <c r="AR266">
        <f>matriceresult_25[[#This Row],[OMIM]]/matriceresult_25[[#This Row],[TOTAL]]</f>
        <v>0</v>
      </c>
      <c r="AS266">
        <f>matriceresult_25[[#This Row],[PDBe]]/matriceresult_25[[#This Row],[TOTAL]]</f>
        <v>0</v>
      </c>
      <c r="AT266">
        <f>matriceresult_25[[#This Row],[Pfam]]/matriceresult_25[[#This Row],[TOTAL]]</f>
        <v>0</v>
      </c>
      <c r="AU266">
        <f>matriceresult_25[[#This Row],[PRIDE]]/matriceresult_25[[#This Row],[TOTAL]]</f>
        <v>0</v>
      </c>
      <c r="AV266">
        <f>matriceresult_25[[#This Row],[RefSeq]]/matriceresult_25[[#This Row],[TOTAL]]</f>
        <v>0</v>
      </c>
      <c r="AW266">
        <f>matriceresult_25[[#This Row],[RefSNP]]/matriceresult_25[[#This Row],[TOTAL]]</f>
        <v>0</v>
      </c>
      <c r="AX266">
        <f>matriceresult_25[[#This Row],[RRID]]/matriceresult_25[[#This Row],[TOTAL]]</f>
        <v>0</v>
      </c>
      <c r="AY266">
        <f>matriceresult_25[[#This Row],[UniProt]]/matriceresult_25[[#This Row],[TOTAL]]</f>
        <v>0</v>
      </c>
      <c r="AZ266" s="8">
        <f>SUM(matriceresult_258[[#This Row],[ArrayExpress]:[UniProt]])</f>
        <v>1</v>
      </c>
    </row>
    <row r="267" spans="1:52" x14ac:dyDescent="0.25">
      <c r="A267" s="4" t="s">
        <v>109</v>
      </c>
      <c r="B267" s="6" t="s">
        <v>111</v>
      </c>
      <c r="D267" s="1" t="s">
        <v>3047</v>
      </c>
      <c r="E267">
        <v>0</v>
      </c>
      <c r="F267">
        <v>0</v>
      </c>
      <c r="G267">
        <v>0</v>
      </c>
      <c r="H267">
        <v>0</v>
      </c>
      <c r="I267">
        <v>0</v>
      </c>
      <c r="J267">
        <v>7</v>
      </c>
      <c r="K267">
        <v>0</v>
      </c>
      <c r="L267">
        <v>0</v>
      </c>
      <c r="M267">
        <v>0</v>
      </c>
      <c r="N267">
        <v>0</v>
      </c>
      <c r="O267">
        <v>0</v>
      </c>
      <c r="P267">
        <v>0</v>
      </c>
      <c r="Q267">
        <v>0</v>
      </c>
      <c r="R267">
        <v>0</v>
      </c>
      <c r="S267">
        <v>0</v>
      </c>
      <c r="T267">
        <v>1</v>
      </c>
      <c r="U267">
        <v>0</v>
      </c>
      <c r="V267">
        <v>0</v>
      </c>
      <c r="W267">
        <v>0</v>
      </c>
      <c r="X267">
        <v>0</v>
      </c>
      <c r="Y267">
        <v>0</v>
      </c>
      <c r="Z267">
        <v>0</v>
      </c>
      <c r="AA267" s="8">
        <f>SUM(matriceresult_25[[#This Row],[ArrayExpress]:[UniProt]])</f>
        <v>8</v>
      </c>
      <c r="AC267" s="1" t="s">
        <v>3047</v>
      </c>
      <c r="AD267">
        <f>matriceresult_25[[#This Row],[ArrayExpress]]/matriceresult_25[[#This Row],[TOTAL]]</f>
        <v>0</v>
      </c>
      <c r="AE267">
        <f>matriceresult_25[[#This Row],[BioProject]]/matriceresult_25[[#This Row],[TOTAL]]</f>
        <v>0</v>
      </c>
      <c r="AF267">
        <f>matriceresult_25[[#This Row],[dbGaP]]/matriceresult_25[[#This Row],[TOTAL]]</f>
        <v>0</v>
      </c>
      <c r="AG267">
        <f>matriceresult_25[[#This Row],[DOI]]/matriceresult_25[[#This Row],[TOTAL]]</f>
        <v>0</v>
      </c>
      <c r="AH267">
        <f>matriceresult_25[[#This Row],[EMDB]]/matriceresult_25[[#This Row],[TOTAL]]</f>
        <v>0</v>
      </c>
      <c r="AI267">
        <f>matriceresult_25[[#This Row],[ENA]]/matriceresult_25[[#This Row],[TOTAL]]</f>
        <v>0.875</v>
      </c>
      <c r="AJ267">
        <f>matriceresult_25[[#This Row],[Ensembl]]/matriceresult_25[[#This Row],[TOTAL]]</f>
        <v>0</v>
      </c>
      <c r="AK267">
        <f>matriceresult_25[[#This Row],[EUDRACT]]/matriceresult_25[[#This Row],[TOTAL]]</f>
        <v>0</v>
      </c>
      <c r="AL267">
        <f>matriceresult_25[[#This Row],[GCA]]/matriceresult_25[[#This Row],[TOTAL]]</f>
        <v>0</v>
      </c>
      <c r="AM267">
        <f>matriceresult_25[[#This Row],[Gene Ontology (GO)]]/matriceresult_25[[#This Row],[TOTAL]]</f>
        <v>0</v>
      </c>
      <c r="AN267">
        <f>matriceresult_25[[#This Row],[GEO]]/matriceresult_25[[#This Row],[TOTAL]]</f>
        <v>0</v>
      </c>
      <c r="AO267">
        <f>matriceresult_25[[#This Row],[HPA]]/matriceresult_25[[#This Row],[TOTAL]]</f>
        <v>0</v>
      </c>
      <c r="AP267">
        <f>matriceresult_25[[#This Row],[IGSR/1000 Genomes]]/matriceresult_25[[#This Row],[TOTAL]]</f>
        <v>0</v>
      </c>
      <c r="AQ267">
        <f>matriceresult_25[[#This Row],[InterPro]]/matriceresult_25[[#This Row],[TOTAL]]</f>
        <v>0</v>
      </c>
      <c r="AR267">
        <f>matriceresult_25[[#This Row],[OMIM]]/matriceresult_25[[#This Row],[TOTAL]]</f>
        <v>0</v>
      </c>
      <c r="AS267">
        <f>matriceresult_25[[#This Row],[PDBe]]/matriceresult_25[[#This Row],[TOTAL]]</f>
        <v>0.125</v>
      </c>
      <c r="AT267">
        <f>matriceresult_25[[#This Row],[Pfam]]/matriceresult_25[[#This Row],[TOTAL]]</f>
        <v>0</v>
      </c>
      <c r="AU267">
        <f>matriceresult_25[[#This Row],[PRIDE]]/matriceresult_25[[#This Row],[TOTAL]]</f>
        <v>0</v>
      </c>
      <c r="AV267">
        <f>matriceresult_25[[#This Row],[RefSeq]]/matriceresult_25[[#This Row],[TOTAL]]</f>
        <v>0</v>
      </c>
      <c r="AW267">
        <f>matriceresult_25[[#This Row],[RefSNP]]/matriceresult_25[[#This Row],[TOTAL]]</f>
        <v>0</v>
      </c>
      <c r="AX267">
        <f>matriceresult_25[[#This Row],[RRID]]/matriceresult_25[[#This Row],[TOTAL]]</f>
        <v>0</v>
      </c>
      <c r="AY267">
        <f>matriceresult_25[[#This Row],[UniProt]]/matriceresult_25[[#This Row],[TOTAL]]</f>
        <v>0</v>
      </c>
      <c r="AZ267" s="8">
        <f>SUM(matriceresult_258[[#This Row],[ArrayExpress]:[UniProt]])</f>
        <v>1</v>
      </c>
    </row>
    <row r="268" spans="1:52" x14ac:dyDescent="0.25">
      <c r="A268" s="3" t="s">
        <v>109</v>
      </c>
      <c r="B268" s="13" t="s">
        <v>111</v>
      </c>
      <c r="D268" s="1" t="s">
        <v>826</v>
      </c>
      <c r="E268">
        <v>0</v>
      </c>
      <c r="F268">
        <v>0</v>
      </c>
      <c r="G268">
        <v>0</v>
      </c>
      <c r="H268">
        <v>0</v>
      </c>
      <c r="I268">
        <v>0</v>
      </c>
      <c r="J268">
        <v>1</v>
      </c>
      <c r="K268">
        <v>0</v>
      </c>
      <c r="L268">
        <v>0</v>
      </c>
      <c r="M268">
        <v>0</v>
      </c>
      <c r="N268">
        <v>0</v>
      </c>
      <c r="O268">
        <v>0</v>
      </c>
      <c r="P268">
        <v>0</v>
      </c>
      <c r="Q268">
        <v>0</v>
      </c>
      <c r="R268">
        <v>0</v>
      </c>
      <c r="S268">
        <v>0</v>
      </c>
      <c r="T268">
        <v>0</v>
      </c>
      <c r="U268">
        <v>0</v>
      </c>
      <c r="V268">
        <v>0</v>
      </c>
      <c r="W268">
        <v>0</v>
      </c>
      <c r="X268">
        <v>0</v>
      </c>
      <c r="Y268">
        <v>0</v>
      </c>
      <c r="Z268">
        <v>0</v>
      </c>
      <c r="AA268" s="8">
        <f>SUM(matriceresult_25[[#This Row],[ArrayExpress]:[UniProt]])</f>
        <v>1</v>
      </c>
      <c r="AC268" s="1" t="s">
        <v>826</v>
      </c>
      <c r="AD268">
        <f>matriceresult_25[[#This Row],[ArrayExpress]]/matriceresult_25[[#This Row],[TOTAL]]</f>
        <v>0</v>
      </c>
      <c r="AE268">
        <f>matriceresult_25[[#This Row],[BioProject]]/matriceresult_25[[#This Row],[TOTAL]]</f>
        <v>0</v>
      </c>
      <c r="AF268">
        <f>matriceresult_25[[#This Row],[dbGaP]]/matriceresult_25[[#This Row],[TOTAL]]</f>
        <v>0</v>
      </c>
      <c r="AG268">
        <f>matriceresult_25[[#This Row],[DOI]]/matriceresult_25[[#This Row],[TOTAL]]</f>
        <v>0</v>
      </c>
      <c r="AH268">
        <f>matriceresult_25[[#This Row],[EMDB]]/matriceresult_25[[#This Row],[TOTAL]]</f>
        <v>0</v>
      </c>
      <c r="AI268">
        <f>matriceresult_25[[#This Row],[ENA]]/matriceresult_25[[#This Row],[TOTAL]]</f>
        <v>1</v>
      </c>
      <c r="AJ268">
        <f>matriceresult_25[[#This Row],[Ensembl]]/matriceresult_25[[#This Row],[TOTAL]]</f>
        <v>0</v>
      </c>
      <c r="AK268">
        <f>matriceresult_25[[#This Row],[EUDRACT]]/matriceresult_25[[#This Row],[TOTAL]]</f>
        <v>0</v>
      </c>
      <c r="AL268">
        <f>matriceresult_25[[#This Row],[GCA]]/matriceresult_25[[#This Row],[TOTAL]]</f>
        <v>0</v>
      </c>
      <c r="AM268">
        <f>matriceresult_25[[#This Row],[Gene Ontology (GO)]]/matriceresult_25[[#This Row],[TOTAL]]</f>
        <v>0</v>
      </c>
      <c r="AN268">
        <f>matriceresult_25[[#This Row],[GEO]]/matriceresult_25[[#This Row],[TOTAL]]</f>
        <v>0</v>
      </c>
      <c r="AO268">
        <f>matriceresult_25[[#This Row],[HPA]]/matriceresult_25[[#This Row],[TOTAL]]</f>
        <v>0</v>
      </c>
      <c r="AP268">
        <f>matriceresult_25[[#This Row],[IGSR/1000 Genomes]]/matriceresult_25[[#This Row],[TOTAL]]</f>
        <v>0</v>
      </c>
      <c r="AQ268">
        <f>matriceresult_25[[#This Row],[InterPro]]/matriceresult_25[[#This Row],[TOTAL]]</f>
        <v>0</v>
      </c>
      <c r="AR268">
        <f>matriceresult_25[[#This Row],[OMIM]]/matriceresult_25[[#This Row],[TOTAL]]</f>
        <v>0</v>
      </c>
      <c r="AS268">
        <f>matriceresult_25[[#This Row],[PDBe]]/matriceresult_25[[#This Row],[TOTAL]]</f>
        <v>0</v>
      </c>
      <c r="AT268">
        <f>matriceresult_25[[#This Row],[Pfam]]/matriceresult_25[[#This Row],[TOTAL]]</f>
        <v>0</v>
      </c>
      <c r="AU268">
        <f>matriceresult_25[[#This Row],[PRIDE]]/matriceresult_25[[#This Row],[TOTAL]]</f>
        <v>0</v>
      </c>
      <c r="AV268">
        <f>matriceresult_25[[#This Row],[RefSeq]]/matriceresult_25[[#This Row],[TOTAL]]</f>
        <v>0</v>
      </c>
      <c r="AW268">
        <f>matriceresult_25[[#This Row],[RefSNP]]/matriceresult_25[[#This Row],[TOTAL]]</f>
        <v>0</v>
      </c>
      <c r="AX268">
        <f>matriceresult_25[[#This Row],[RRID]]/matriceresult_25[[#This Row],[TOTAL]]</f>
        <v>0</v>
      </c>
      <c r="AY268">
        <f>matriceresult_25[[#This Row],[UniProt]]/matriceresult_25[[#This Row],[TOTAL]]</f>
        <v>0</v>
      </c>
      <c r="AZ268" s="8">
        <f>SUM(matriceresult_258[[#This Row],[ArrayExpress]:[UniProt]])</f>
        <v>1</v>
      </c>
    </row>
    <row r="269" spans="1:52" x14ac:dyDescent="0.25">
      <c r="A269" s="4" t="s">
        <v>109</v>
      </c>
      <c r="B269" s="6" t="s">
        <v>111</v>
      </c>
      <c r="D269" s="1" t="s">
        <v>359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1</v>
      </c>
      <c r="Y269">
        <v>0</v>
      </c>
      <c r="Z269">
        <v>0</v>
      </c>
      <c r="AA269" s="8">
        <f>SUM(matriceresult_25[[#This Row],[ArrayExpress]:[UniProt]])</f>
        <v>1</v>
      </c>
      <c r="AC269" s="1" t="s">
        <v>359</v>
      </c>
      <c r="AD269">
        <f>matriceresult_25[[#This Row],[ArrayExpress]]/matriceresult_25[[#This Row],[TOTAL]]</f>
        <v>0</v>
      </c>
      <c r="AE269">
        <f>matriceresult_25[[#This Row],[BioProject]]/matriceresult_25[[#This Row],[TOTAL]]</f>
        <v>0</v>
      </c>
      <c r="AF269">
        <f>matriceresult_25[[#This Row],[dbGaP]]/matriceresult_25[[#This Row],[TOTAL]]</f>
        <v>0</v>
      </c>
      <c r="AG269">
        <f>matriceresult_25[[#This Row],[DOI]]/matriceresult_25[[#This Row],[TOTAL]]</f>
        <v>0</v>
      </c>
      <c r="AH269">
        <f>matriceresult_25[[#This Row],[EMDB]]/matriceresult_25[[#This Row],[TOTAL]]</f>
        <v>0</v>
      </c>
      <c r="AI269">
        <f>matriceresult_25[[#This Row],[ENA]]/matriceresult_25[[#This Row],[TOTAL]]</f>
        <v>0</v>
      </c>
      <c r="AJ269">
        <f>matriceresult_25[[#This Row],[Ensembl]]/matriceresult_25[[#This Row],[TOTAL]]</f>
        <v>0</v>
      </c>
      <c r="AK269">
        <f>matriceresult_25[[#This Row],[EUDRACT]]/matriceresult_25[[#This Row],[TOTAL]]</f>
        <v>0</v>
      </c>
      <c r="AL269">
        <f>matriceresult_25[[#This Row],[GCA]]/matriceresult_25[[#This Row],[TOTAL]]</f>
        <v>0</v>
      </c>
      <c r="AM269">
        <f>matriceresult_25[[#This Row],[Gene Ontology (GO)]]/matriceresult_25[[#This Row],[TOTAL]]</f>
        <v>0</v>
      </c>
      <c r="AN269">
        <f>matriceresult_25[[#This Row],[GEO]]/matriceresult_25[[#This Row],[TOTAL]]</f>
        <v>0</v>
      </c>
      <c r="AO269">
        <f>matriceresult_25[[#This Row],[HPA]]/matriceresult_25[[#This Row],[TOTAL]]</f>
        <v>0</v>
      </c>
      <c r="AP269">
        <f>matriceresult_25[[#This Row],[IGSR/1000 Genomes]]/matriceresult_25[[#This Row],[TOTAL]]</f>
        <v>0</v>
      </c>
      <c r="AQ269">
        <f>matriceresult_25[[#This Row],[InterPro]]/matriceresult_25[[#This Row],[TOTAL]]</f>
        <v>0</v>
      </c>
      <c r="AR269">
        <f>matriceresult_25[[#This Row],[OMIM]]/matriceresult_25[[#This Row],[TOTAL]]</f>
        <v>0</v>
      </c>
      <c r="AS269">
        <f>matriceresult_25[[#This Row],[PDBe]]/matriceresult_25[[#This Row],[TOTAL]]</f>
        <v>0</v>
      </c>
      <c r="AT269">
        <f>matriceresult_25[[#This Row],[Pfam]]/matriceresult_25[[#This Row],[TOTAL]]</f>
        <v>0</v>
      </c>
      <c r="AU269">
        <f>matriceresult_25[[#This Row],[PRIDE]]/matriceresult_25[[#This Row],[TOTAL]]</f>
        <v>0</v>
      </c>
      <c r="AV269">
        <f>matriceresult_25[[#This Row],[RefSeq]]/matriceresult_25[[#This Row],[TOTAL]]</f>
        <v>0</v>
      </c>
      <c r="AW269">
        <f>matriceresult_25[[#This Row],[RefSNP]]/matriceresult_25[[#This Row],[TOTAL]]</f>
        <v>1</v>
      </c>
      <c r="AX269">
        <f>matriceresult_25[[#This Row],[RRID]]/matriceresult_25[[#This Row],[TOTAL]]</f>
        <v>0</v>
      </c>
      <c r="AY269">
        <f>matriceresult_25[[#This Row],[UniProt]]/matriceresult_25[[#This Row],[TOTAL]]</f>
        <v>0</v>
      </c>
      <c r="AZ269" s="8">
        <f>SUM(matriceresult_258[[#This Row],[ArrayExpress]:[UniProt]])</f>
        <v>1</v>
      </c>
    </row>
    <row r="270" spans="1:52" x14ac:dyDescent="0.25">
      <c r="A270" s="3" t="s">
        <v>109</v>
      </c>
      <c r="B270" s="13" t="s">
        <v>111</v>
      </c>
      <c r="D270" s="1" t="s">
        <v>364</v>
      </c>
      <c r="E270">
        <v>0</v>
      </c>
      <c r="F270">
        <v>0</v>
      </c>
      <c r="G270">
        <v>0</v>
      </c>
      <c r="H270">
        <v>0</v>
      </c>
      <c r="I270">
        <v>0</v>
      </c>
      <c r="J270">
        <v>2</v>
      </c>
      <c r="K270">
        <v>0</v>
      </c>
      <c r="L270">
        <v>0</v>
      </c>
      <c r="M270">
        <v>0</v>
      </c>
      <c r="N270">
        <v>0</v>
      </c>
      <c r="O270">
        <v>0</v>
      </c>
      <c r="P270">
        <v>0</v>
      </c>
      <c r="Q270">
        <v>0</v>
      </c>
      <c r="R270">
        <v>0</v>
      </c>
      <c r="S270">
        <v>0</v>
      </c>
      <c r="T270">
        <v>0</v>
      </c>
      <c r="U270">
        <v>0</v>
      </c>
      <c r="V270">
        <v>0</v>
      </c>
      <c r="W270">
        <v>0</v>
      </c>
      <c r="X270">
        <v>0</v>
      </c>
      <c r="Y270">
        <v>0</v>
      </c>
      <c r="Z270">
        <v>0</v>
      </c>
      <c r="AA270" s="8">
        <f>SUM(matriceresult_25[[#This Row],[ArrayExpress]:[UniProt]])</f>
        <v>2</v>
      </c>
      <c r="AC270" s="1" t="s">
        <v>364</v>
      </c>
      <c r="AD270">
        <f>matriceresult_25[[#This Row],[ArrayExpress]]/matriceresult_25[[#This Row],[TOTAL]]</f>
        <v>0</v>
      </c>
      <c r="AE270">
        <f>matriceresult_25[[#This Row],[BioProject]]/matriceresult_25[[#This Row],[TOTAL]]</f>
        <v>0</v>
      </c>
      <c r="AF270">
        <f>matriceresult_25[[#This Row],[dbGaP]]/matriceresult_25[[#This Row],[TOTAL]]</f>
        <v>0</v>
      </c>
      <c r="AG270">
        <f>matriceresult_25[[#This Row],[DOI]]/matriceresult_25[[#This Row],[TOTAL]]</f>
        <v>0</v>
      </c>
      <c r="AH270">
        <f>matriceresult_25[[#This Row],[EMDB]]/matriceresult_25[[#This Row],[TOTAL]]</f>
        <v>0</v>
      </c>
      <c r="AI270">
        <f>matriceresult_25[[#This Row],[ENA]]/matriceresult_25[[#This Row],[TOTAL]]</f>
        <v>1</v>
      </c>
      <c r="AJ270">
        <f>matriceresult_25[[#This Row],[Ensembl]]/matriceresult_25[[#This Row],[TOTAL]]</f>
        <v>0</v>
      </c>
      <c r="AK270">
        <f>matriceresult_25[[#This Row],[EUDRACT]]/matriceresult_25[[#This Row],[TOTAL]]</f>
        <v>0</v>
      </c>
      <c r="AL270">
        <f>matriceresult_25[[#This Row],[GCA]]/matriceresult_25[[#This Row],[TOTAL]]</f>
        <v>0</v>
      </c>
      <c r="AM270">
        <f>matriceresult_25[[#This Row],[Gene Ontology (GO)]]/matriceresult_25[[#This Row],[TOTAL]]</f>
        <v>0</v>
      </c>
      <c r="AN270">
        <f>matriceresult_25[[#This Row],[GEO]]/matriceresult_25[[#This Row],[TOTAL]]</f>
        <v>0</v>
      </c>
      <c r="AO270">
        <f>matriceresult_25[[#This Row],[HPA]]/matriceresult_25[[#This Row],[TOTAL]]</f>
        <v>0</v>
      </c>
      <c r="AP270">
        <f>matriceresult_25[[#This Row],[IGSR/1000 Genomes]]/matriceresult_25[[#This Row],[TOTAL]]</f>
        <v>0</v>
      </c>
      <c r="AQ270">
        <f>matriceresult_25[[#This Row],[InterPro]]/matriceresult_25[[#This Row],[TOTAL]]</f>
        <v>0</v>
      </c>
      <c r="AR270">
        <f>matriceresult_25[[#This Row],[OMIM]]/matriceresult_25[[#This Row],[TOTAL]]</f>
        <v>0</v>
      </c>
      <c r="AS270">
        <f>matriceresult_25[[#This Row],[PDBe]]/matriceresult_25[[#This Row],[TOTAL]]</f>
        <v>0</v>
      </c>
      <c r="AT270">
        <f>matriceresult_25[[#This Row],[Pfam]]/matriceresult_25[[#This Row],[TOTAL]]</f>
        <v>0</v>
      </c>
      <c r="AU270">
        <f>matriceresult_25[[#This Row],[PRIDE]]/matriceresult_25[[#This Row],[TOTAL]]</f>
        <v>0</v>
      </c>
      <c r="AV270">
        <f>matriceresult_25[[#This Row],[RefSeq]]/matriceresult_25[[#This Row],[TOTAL]]</f>
        <v>0</v>
      </c>
      <c r="AW270">
        <f>matriceresult_25[[#This Row],[RefSNP]]/matriceresult_25[[#This Row],[TOTAL]]</f>
        <v>0</v>
      </c>
      <c r="AX270">
        <f>matriceresult_25[[#This Row],[RRID]]/matriceresult_25[[#This Row],[TOTAL]]</f>
        <v>0</v>
      </c>
      <c r="AY270">
        <f>matriceresult_25[[#This Row],[UniProt]]/matriceresult_25[[#This Row],[TOTAL]]</f>
        <v>0</v>
      </c>
      <c r="AZ270" s="8">
        <f>SUM(matriceresult_258[[#This Row],[ArrayExpress]:[UniProt]])</f>
        <v>1</v>
      </c>
    </row>
    <row r="271" spans="1:52" x14ac:dyDescent="0.25">
      <c r="A271" s="4" t="s">
        <v>109</v>
      </c>
      <c r="B271" s="6" t="s">
        <v>111</v>
      </c>
      <c r="D271" s="1" t="s">
        <v>370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15</v>
      </c>
      <c r="Y271">
        <v>0</v>
      </c>
      <c r="Z271">
        <v>0</v>
      </c>
      <c r="AA271" s="8">
        <f>SUM(matriceresult_25[[#This Row],[ArrayExpress]:[UniProt]])</f>
        <v>15</v>
      </c>
      <c r="AC271" s="1" t="s">
        <v>370</v>
      </c>
      <c r="AD271">
        <f>matriceresult_25[[#This Row],[ArrayExpress]]/matriceresult_25[[#This Row],[TOTAL]]</f>
        <v>0</v>
      </c>
      <c r="AE271">
        <f>matriceresult_25[[#This Row],[BioProject]]/matriceresult_25[[#This Row],[TOTAL]]</f>
        <v>0</v>
      </c>
      <c r="AF271">
        <f>matriceresult_25[[#This Row],[dbGaP]]/matriceresult_25[[#This Row],[TOTAL]]</f>
        <v>0</v>
      </c>
      <c r="AG271">
        <f>matriceresult_25[[#This Row],[DOI]]/matriceresult_25[[#This Row],[TOTAL]]</f>
        <v>0</v>
      </c>
      <c r="AH271">
        <f>matriceresult_25[[#This Row],[EMDB]]/matriceresult_25[[#This Row],[TOTAL]]</f>
        <v>0</v>
      </c>
      <c r="AI271">
        <f>matriceresult_25[[#This Row],[ENA]]/matriceresult_25[[#This Row],[TOTAL]]</f>
        <v>0</v>
      </c>
      <c r="AJ271">
        <f>matriceresult_25[[#This Row],[Ensembl]]/matriceresult_25[[#This Row],[TOTAL]]</f>
        <v>0</v>
      </c>
      <c r="AK271">
        <f>matriceresult_25[[#This Row],[EUDRACT]]/matriceresult_25[[#This Row],[TOTAL]]</f>
        <v>0</v>
      </c>
      <c r="AL271">
        <f>matriceresult_25[[#This Row],[GCA]]/matriceresult_25[[#This Row],[TOTAL]]</f>
        <v>0</v>
      </c>
      <c r="AM271">
        <f>matriceresult_25[[#This Row],[Gene Ontology (GO)]]/matriceresult_25[[#This Row],[TOTAL]]</f>
        <v>0</v>
      </c>
      <c r="AN271">
        <f>matriceresult_25[[#This Row],[GEO]]/matriceresult_25[[#This Row],[TOTAL]]</f>
        <v>0</v>
      </c>
      <c r="AO271">
        <f>matriceresult_25[[#This Row],[HPA]]/matriceresult_25[[#This Row],[TOTAL]]</f>
        <v>0</v>
      </c>
      <c r="AP271">
        <f>matriceresult_25[[#This Row],[IGSR/1000 Genomes]]/matriceresult_25[[#This Row],[TOTAL]]</f>
        <v>0</v>
      </c>
      <c r="AQ271">
        <f>matriceresult_25[[#This Row],[InterPro]]/matriceresult_25[[#This Row],[TOTAL]]</f>
        <v>0</v>
      </c>
      <c r="AR271">
        <f>matriceresult_25[[#This Row],[OMIM]]/matriceresult_25[[#This Row],[TOTAL]]</f>
        <v>0</v>
      </c>
      <c r="AS271">
        <f>matriceresult_25[[#This Row],[PDBe]]/matriceresult_25[[#This Row],[TOTAL]]</f>
        <v>0</v>
      </c>
      <c r="AT271">
        <f>matriceresult_25[[#This Row],[Pfam]]/matriceresult_25[[#This Row],[TOTAL]]</f>
        <v>0</v>
      </c>
      <c r="AU271">
        <f>matriceresult_25[[#This Row],[PRIDE]]/matriceresult_25[[#This Row],[TOTAL]]</f>
        <v>0</v>
      </c>
      <c r="AV271">
        <f>matriceresult_25[[#This Row],[RefSeq]]/matriceresult_25[[#This Row],[TOTAL]]</f>
        <v>0</v>
      </c>
      <c r="AW271">
        <f>matriceresult_25[[#This Row],[RefSNP]]/matriceresult_25[[#This Row],[TOTAL]]</f>
        <v>1</v>
      </c>
      <c r="AX271">
        <f>matriceresult_25[[#This Row],[RRID]]/matriceresult_25[[#This Row],[TOTAL]]</f>
        <v>0</v>
      </c>
      <c r="AY271">
        <f>matriceresult_25[[#This Row],[UniProt]]/matriceresult_25[[#This Row],[TOTAL]]</f>
        <v>0</v>
      </c>
      <c r="AZ271" s="8">
        <f>SUM(matriceresult_258[[#This Row],[ArrayExpress]:[UniProt]])</f>
        <v>1</v>
      </c>
    </row>
    <row r="272" spans="1:52" x14ac:dyDescent="0.25">
      <c r="A272" s="3" t="s">
        <v>109</v>
      </c>
      <c r="B272" s="13" t="s">
        <v>111</v>
      </c>
      <c r="D272" s="1" t="s">
        <v>3074</v>
      </c>
      <c r="E272">
        <v>0</v>
      </c>
      <c r="F272">
        <v>0</v>
      </c>
      <c r="G272">
        <v>0</v>
      </c>
      <c r="H272">
        <v>0</v>
      </c>
      <c r="I272">
        <v>0</v>
      </c>
      <c r="J272">
        <v>1</v>
      </c>
      <c r="K272">
        <v>0</v>
      </c>
      <c r="L272">
        <v>0</v>
      </c>
      <c r="M272">
        <v>0</v>
      </c>
      <c r="N272">
        <v>0</v>
      </c>
      <c r="O272">
        <v>0</v>
      </c>
      <c r="P272">
        <v>0</v>
      </c>
      <c r="Q272">
        <v>0</v>
      </c>
      <c r="R272">
        <v>0</v>
      </c>
      <c r="S272">
        <v>0</v>
      </c>
      <c r="T272">
        <v>0</v>
      </c>
      <c r="U272">
        <v>0</v>
      </c>
      <c r="V272">
        <v>0</v>
      </c>
      <c r="W272">
        <v>0</v>
      </c>
      <c r="X272">
        <v>0</v>
      </c>
      <c r="Y272">
        <v>0</v>
      </c>
      <c r="Z272">
        <v>0</v>
      </c>
      <c r="AA272" s="8">
        <f>SUM(matriceresult_25[[#This Row],[ArrayExpress]:[UniProt]])</f>
        <v>1</v>
      </c>
      <c r="AC272" s="1" t="s">
        <v>3074</v>
      </c>
      <c r="AD272">
        <f>matriceresult_25[[#This Row],[ArrayExpress]]/matriceresult_25[[#This Row],[TOTAL]]</f>
        <v>0</v>
      </c>
      <c r="AE272">
        <f>matriceresult_25[[#This Row],[BioProject]]/matriceresult_25[[#This Row],[TOTAL]]</f>
        <v>0</v>
      </c>
      <c r="AF272">
        <f>matriceresult_25[[#This Row],[dbGaP]]/matriceresult_25[[#This Row],[TOTAL]]</f>
        <v>0</v>
      </c>
      <c r="AG272">
        <f>matriceresult_25[[#This Row],[DOI]]/matriceresult_25[[#This Row],[TOTAL]]</f>
        <v>0</v>
      </c>
      <c r="AH272">
        <f>matriceresult_25[[#This Row],[EMDB]]/matriceresult_25[[#This Row],[TOTAL]]</f>
        <v>0</v>
      </c>
      <c r="AI272">
        <f>matriceresult_25[[#This Row],[ENA]]/matriceresult_25[[#This Row],[TOTAL]]</f>
        <v>1</v>
      </c>
      <c r="AJ272">
        <f>matriceresult_25[[#This Row],[Ensembl]]/matriceresult_25[[#This Row],[TOTAL]]</f>
        <v>0</v>
      </c>
      <c r="AK272">
        <f>matriceresult_25[[#This Row],[EUDRACT]]/matriceresult_25[[#This Row],[TOTAL]]</f>
        <v>0</v>
      </c>
      <c r="AL272">
        <f>matriceresult_25[[#This Row],[GCA]]/matriceresult_25[[#This Row],[TOTAL]]</f>
        <v>0</v>
      </c>
      <c r="AM272">
        <f>matriceresult_25[[#This Row],[Gene Ontology (GO)]]/matriceresult_25[[#This Row],[TOTAL]]</f>
        <v>0</v>
      </c>
      <c r="AN272">
        <f>matriceresult_25[[#This Row],[GEO]]/matriceresult_25[[#This Row],[TOTAL]]</f>
        <v>0</v>
      </c>
      <c r="AO272">
        <f>matriceresult_25[[#This Row],[HPA]]/matriceresult_25[[#This Row],[TOTAL]]</f>
        <v>0</v>
      </c>
      <c r="AP272">
        <f>matriceresult_25[[#This Row],[IGSR/1000 Genomes]]/matriceresult_25[[#This Row],[TOTAL]]</f>
        <v>0</v>
      </c>
      <c r="AQ272">
        <f>matriceresult_25[[#This Row],[InterPro]]/matriceresult_25[[#This Row],[TOTAL]]</f>
        <v>0</v>
      </c>
      <c r="AR272">
        <f>matriceresult_25[[#This Row],[OMIM]]/matriceresult_25[[#This Row],[TOTAL]]</f>
        <v>0</v>
      </c>
      <c r="AS272">
        <f>matriceresult_25[[#This Row],[PDBe]]/matriceresult_25[[#This Row],[TOTAL]]</f>
        <v>0</v>
      </c>
      <c r="AT272">
        <f>matriceresult_25[[#This Row],[Pfam]]/matriceresult_25[[#This Row],[TOTAL]]</f>
        <v>0</v>
      </c>
      <c r="AU272">
        <f>matriceresult_25[[#This Row],[PRIDE]]/matriceresult_25[[#This Row],[TOTAL]]</f>
        <v>0</v>
      </c>
      <c r="AV272">
        <f>matriceresult_25[[#This Row],[RefSeq]]/matriceresult_25[[#This Row],[TOTAL]]</f>
        <v>0</v>
      </c>
      <c r="AW272">
        <f>matriceresult_25[[#This Row],[RefSNP]]/matriceresult_25[[#This Row],[TOTAL]]</f>
        <v>0</v>
      </c>
      <c r="AX272">
        <f>matriceresult_25[[#This Row],[RRID]]/matriceresult_25[[#This Row],[TOTAL]]</f>
        <v>0</v>
      </c>
      <c r="AY272">
        <f>matriceresult_25[[#This Row],[UniProt]]/matriceresult_25[[#This Row],[TOTAL]]</f>
        <v>0</v>
      </c>
      <c r="AZ272" s="8">
        <f>SUM(matriceresult_258[[#This Row],[ArrayExpress]:[UniProt]])</f>
        <v>1</v>
      </c>
    </row>
    <row r="273" spans="1:52" x14ac:dyDescent="0.25">
      <c r="A273" s="4" t="s">
        <v>109</v>
      </c>
      <c r="B273" s="6" t="s">
        <v>111</v>
      </c>
      <c r="D273" s="1" t="s">
        <v>3079</v>
      </c>
      <c r="E273">
        <v>0</v>
      </c>
      <c r="F273">
        <v>0</v>
      </c>
      <c r="G273">
        <v>0</v>
      </c>
      <c r="H273">
        <v>0</v>
      </c>
      <c r="I273">
        <v>0</v>
      </c>
      <c r="J273">
        <v>0</v>
      </c>
      <c r="K273">
        <v>0</v>
      </c>
      <c r="L273">
        <v>0</v>
      </c>
      <c r="M273">
        <v>0</v>
      </c>
      <c r="N273">
        <v>0</v>
      </c>
      <c r="O273">
        <v>0</v>
      </c>
      <c r="P273">
        <v>0</v>
      </c>
      <c r="Q273">
        <v>0</v>
      </c>
      <c r="R273">
        <v>0</v>
      </c>
      <c r="S273">
        <v>0</v>
      </c>
      <c r="T273">
        <v>1</v>
      </c>
      <c r="U273">
        <v>0</v>
      </c>
      <c r="V273">
        <v>0</v>
      </c>
      <c r="W273">
        <v>0</v>
      </c>
      <c r="X273">
        <v>0</v>
      </c>
      <c r="Y273">
        <v>0</v>
      </c>
      <c r="Z273">
        <v>0</v>
      </c>
      <c r="AA273" s="8">
        <f>SUM(matriceresult_25[[#This Row],[ArrayExpress]:[UniProt]])</f>
        <v>1</v>
      </c>
      <c r="AC273" s="1" t="s">
        <v>3079</v>
      </c>
      <c r="AD273">
        <f>matriceresult_25[[#This Row],[ArrayExpress]]/matriceresult_25[[#This Row],[TOTAL]]</f>
        <v>0</v>
      </c>
      <c r="AE273">
        <f>matriceresult_25[[#This Row],[BioProject]]/matriceresult_25[[#This Row],[TOTAL]]</f>
        <v>0</v>
      </c>
      <c r="AF273">
        <f>matriceresult_25[[#This Row],[dbGaP]]/matriceresult_25[[#This Row],[TOTAL]]</f>
        <v>0</v>
      </c>
      <c r="AG273">
        <f>matriceresult_25[[#This Row],[DOI]]/matriceresult_25[[#This Row],[TOTAL]]</f>
        <v>0</v>
      </c>
      <c r="AH273">
        <f>matriceresult_25[[#This Row],[EMDB]]/matriceresult_25[[#This Row],[TOTAL]]</f>
        <v>0</v>
      </c>
      <c r="AI273">
        <f>matriceresult_25[[#This Row],[ENA]]/matriceresult_25[[#This Row],[TOTAL]]</f>
        <v>0</v>
      </c>
      <c r="AJ273">
        <f>matriceresult_25[[#This Row],[Ensembl]]/matriceresult_25[[#This Row],[TOTAL]]</f>
        <v>0</v>
      </c>
      <c r="AK273">
        <f>matriceresult_25[[#This Row],[EUDRACT]]/matriceresult_25[[#This Row],[TOTAL]]</f>
        <v>0</v>
      </c>
      <c r="AL273">
        <f>matriceresult_25[[#This Row],[GCA]]/matriceresult_25[[#This Row],[TOTAL]]</f>
        <v>0</v>
      </c>
      <c r="AM273">
        <f>matriceresult_25[[#This Row],[Gene Ontology (GO)]]/matriceresult_25[[#This Row],[TOTAL]]</f>
        <v>0</v>
      </c>
      <c r="AN273">
        <f>matriceresult_25[[#This Row],[GEO]]/matriceresult_25[[#This Row],[TOTAL]]</f>
        <v>0</v>
      </c>
      <c r="AO273">
        <f>matriceresult_25[[#This Row],[HPA]]/matriceresult_25[[#This Row],[TOTAL]]</f>
        <v>0</v>
      </c>
      <c r="AP273">
        <f>matriceresult_25[[#This Row],[IGSR/1000 Genomes]]/matriceresult_25[[#This Row],[TOTAL]]</f>
        <v>0</v>
      </c>
      <c r="AQ273">
        <f>matriceresult_25[[#This Row],[InterPro]]/matriceresult_25[[#This Row],[TOTAL]]</f>
        <v>0</v>
      </c>
      <c r="AR273">
        <f>matriceresult_25[[#This Row],[OMIM]]/matriceresult_25[[#This Row],[TOTAL]]</f>
        <v>0</v>
      </c>
      <c r="AS273">
        <f>matriceresult_25[[#This Row],[PDBe]]/matriceresult_25[[#This Row],[TOTAL]]</f>
        <v>1</v>
      </c>
      <c r="AT273">
        <f>matriceresult_25[[#This Row],[Pfam]]/matriceresult_25[[#This Row],[TOTAL]]</f>
        <v>0</v>
      </c>
      <c r="AU273">
        <f>matriceresult_25[[#This Row],[PRIDE]]/matriceresult_25[[#This Row],[TOTAL]]</f>
        <v>0</v>
      </c>
      <c r="AV273">
        <f>matriceresult_25[[#This Row],[RefSeq]]/matriceresult_25[[#This Row],[TOTAL]]</f>
        <v>0</v>
      </c>
      <c r="AW273">
        <f>matriceresult_25[[#This Row],[RefSNP]]/matriceresult_25[[#This Row],[TOTAL]]</f>
        <v>0</v>
      </c>
      <c r="AX273">
        <f>matriceresult_25[[#This Row],[RRID]]/matriceresult_25[[#This Row],[TOTAL]]</f>
        <v>0</v>
      </c>
      <c r="AY273">
        <f>matriceresult_25[[#This Row],[UniProt]]/matriceresult_25[[#This Row],[TOTAL]]</f>
        <v>0</v>
      </c>
      <c r="AZ273" s="8">
        <f>SUM(matriceresult_258[[#This Row],[ArrayExpress]:[UniProt]])</f>
        <v>1</v>
      </c>
    </row>
    <row r="274" spans="1:52" x14ac:dyDescent="0.25">
      <c r="A274" s="3" t="s">
        <v>109</v>
      </c>
      <c r="B274" s="13" t="s">
        <v>136</v>
      </c>
      <c r="D274" s="8" t="s">
        <v>3084</v>
      </c>
      <c r="E274" s="7">
        <f>SUBTOTAL(109,E2:E273)</f>
        <v>5</v>
      </c>
      <c r="F274" s="7">
        <f t="shared" ref="F274:O274" si="0">SUBTOTAL(109,F2:F273)</f>
        <v>22</v>
      </c>
      <c r="G274" s="7">
        <f t="shared" si="0"/>
        <v>4</v>
      </c>
      <c r="H274" s="7">
        <f t="shared" si="0"/>
        <v>9</v>
      </c>
      <c r="I274" s="7">
        <f t="shared" si="0"/>
        <v>1</v>
      </c>
      <c r="J274" s="7">
        <f t="shared" si="0"/>
        <v>390</v>
      </c>
      <c r="K274" s="7">
        <f t="shared" si="0"/>
        <v>3</v>
      </c>
      <c r="L274" s="7">
        <f t="shared" si="0"/>
        <v>1</v>
      </c>
      <c r="M274" s="7">
        <f t="shared" si="0"/>
        <v>6</v>
      </c>
      <c r="N274" s="7">
        <f t="shared" si="0"/>
        <v>46</v>
      </c>
      <c r="O274" s="7">
        <f t="shared" si="0"/>
        <v>31</v>
      </c>
      <c r="P274" s="7">
        <f t="shared" ref="P274:AA274" si="1">SUBTOTAL(109,P2:P273)</f>
        <v>2</v>
      </c>
      <c r="Q274" s="7">
        <f t="shared" si="1"/>
        <v>7</v>
      </c>
      <c r="R274" s="7">
        <f t="shared" si="1"/>
        <v>4</v>
      </c>
      <c r="S274" s="7">
        <f t="shared" si="1"/>
        <v>36</v>
      </c>
      <c r="T274" s="7">
        <f t="shared" si="1"/>
        <v>369</v>
      </c>
      <c r="U274" s="7">
        <f t="shared" si="1"/>
        <v>18</v>
      </c>
      <c r="V274" s="7">
        <f t="shared" si="1"/>
        <v>2</v>
      </c>
      <c r="W274" s="7">
        <f t="shared" si="1"/>
        <v>18</v>
      </c>
      <c r="X274" s="7">
        <f t="shared" si="1"/>
        <v>164</v>
      </c>
      <c r="Y274" s="7">
        <f t="shared" si="1"/>
        <v>6</v>
      </c>
      <c r="Z274" s="7">
        <f t="shared" si="1"/>
        <v>43</v>
      </c>
      <c r="AA274" s="7">
        <f t="shared" si="1"/>
        <v>1187</v>
      </c>
      <c r="AC274" s="8" t="s">
        <v>3084</v>
      </c>
      <c r="AD274" s="7">
        <f>SUBTOTAL(109,AD2:AD273)</f>
        <v>4.3333333333333339</v>
      </c>
      <c r="AE274" s="7">
        <f t="shared" ref="AE274" si="2">SUBTOTAL(109,AE2:AE273)</f>
        <v>11.101190476190476</v>
      </c>
      <c r="AF274" s="7">
        <f t="shared" ref="AF274" si="3">SUBTOTAL(109,AF2:AF273)</f>
        <v>2.25</v>
      </c>
      <c r="AG274" s="7">
        <f t="shared" ref="AG274" si="4">SUBTOTAL(109,AG2:AG273)</f>
        <v>6.1</v>
      </c>
      <c r="AH274" s="7">
        <f t="shared" ref="AH274" si="5">SUBTOTAL(109,AH2:AH273)</f>
        <v>0.5</v>
      </c>
      <c r="AI274" s="7">
        <f t="shared" ref="AI274" si="6">SUBTOTAL(109,AI2:AI273)</f>
        <v>102.47044252044253</v>
      </c>
      <c r="AJ274" s="7">
        <f t="shared" ref="AJ274" si="7">SUBTOTAL(109,AJ2:AJ273)</f>
        <v>2.25</v>
      </c>
      <c r="AK274" s="7">
        <f t="shared" ref="AK274" si="8">SUBTOTAL(109,AK2:AK273)</f>
        <v>1</v>
      </c>
      <c r="AL274" s="7">
        <f t="shared" ref="AL274" si="9">SUBTOTAL(109,AL2:AL273)</f>
        <v>2.0416666666666665</v>
      </c>
      <c r="AM274" s="7">
        <f t="shared" ref="AM274" si="10">SUBTOTAL(109,AM2:AM273)</f>
        <v>4.9142857142857146</v>
      </c>
      <c r="AN274" s="7">
        <f t="shared" ref="AN274" si="11">SUBTOTAL(109,AN2:AN273)</f>
        <v>12.816017316017318</v>
      </c>
      <c r="AO274" s="7">
        <f t="shared" ref="AO274" si="12">SUBTOTAL(109,AO2:AO273)</f>
        <v>2</v>
      </c>
      <c r="AP274" s="7">
        <f t="shared" ref="AP274" si="13">SUBTOTAL(109,AP2:AP273)</f>
        <v>0.63636363636363635</v>
      </c>
      <c r="AQ274" s="7">
        <f t="shared" ref="AQ274" si="14">SUBTOTAL(109,AQ2:AQ273)</f>
        <v>0.75</v>
      </c>
      <c r="AR274" s="7">
        <f t="shared" ref="AR274" si="15">SUBTOTAL(109,AR2:AR273)</f>
        <v>11.165151515151516</v>
      </c>
      <c r="AS274" s="7">
        <f t="shared" ref="AS274" si="16">SUBTOTAL(109,AS2:AS273)</f>
        <v>64.220887445887442</v>
      </c>
      <c r="AT274" s="7">
        <f t="shared" ref="AT274" si="17">SUBTOTAL(109,AT2:AT273)</f>
        <v>1.7583333333333333</v>
      </c>
      <c r="AU274" s="7">
        <f t="shared" ref="AU274" si="18">SUBTOTAL(109,AU2:AU273)</f>
        <v>1</v>
      </c>
      <c r="AV274" s="7">
        <f t="shared" ref="AV274" si="19">SUBTOTAL(109,AV2:AV273)</f>
        <v>5.6074074074074076</v>
      </c>
      <c r="AW274" s="7">
        <f t="shared" ref="AW274" si="20">SUBTOTAL(109,AW2:AW273)</f>
        <v>22.816666666666666</v>
      </c>
      <c r="AX274" s="7">
        <f t="shared" ref="AX274" si="21">SUBTOTAL(109,AX2:AX273)</f>
        <v>3</v>
      </c>
      <c r="AY274" s="7">
        <f t="shared" ref="AY274" si="22">SUBTOTAL(109,AY2:AY273)</f>
        <v>9.2682539682539673</v>
      </c>
      <c r="AZ274" s="7">
        <f t="shared" ref="AZ274" si="23">SUBTOTAL(109,AZ2:AZ273)</f>
        <v>272</v>
      </c>
    </row>
    <row r="275" spans="1:52" x14ac:dyDescent="0.25">
      <c r="A275" s="4" t="s">
        <v>109</v>
      </c>
      <c r="B275" s="6" t="s">
        <v>111</v>
      </c>
      <c r="D275" s="8" t="s">
        <v>3085</v>
      </c>
      <c r="E275" s="14">
        <f t="shared" ref="E275:AA275" si="24">E274/$AA$274</f>
        <v>4.2122999157540014E-3</v>
      </c>
      <c r="F275" s="14">
        <f t="shared" si="24"/>
        <v>1.8534119629317607E-2</v>
      </c>
      <c r="G275" s="14">
        <f t="shared" si="24"/>
        <v>3.3698399326032012E-3</v>
      </c>
      <c r="H275" s="14">
        <f t="shared" si="24"/>
        <v>7.582139848357203E-3</v>
      </c>
      <c r="I275" s="14">
        <f t="shared" si="24"/>
        <v>8.4245998315080029E-4</v>
      </c>
      <c r="J275" s="14">
        <f t="shared" si="24"/>
        <v>0.32855939342881213</v>
      </c>
      <c r="K275" s="14">
        <f t="shared" si="24"/>
        <v>2.527379949452401E-3</v>
      </c>
      <c r="L275" s="14">
        <f t="shared" si="24"/>
        <v>8.4245998315080029E-4</v>
      </c>
      <c r="M275" s="14">
        <f t="shared" si="24"/>
        <v>5.054759898904802E-3</v>
      </c>
      <c r="N275" s="14">
        <f t="shared" si="24"/>
        <v>3.8753159224936815E-2</v>
      </c>
      <c r="O275" s="14">
        <f t="shared" si="24"/>
        <v>2.6116259477674809E-2</v>
      </c>
      <c r="P275" s="14">
        <f t="shared" si="24"/>
        <v>1.6849199663016006E-3</v>
      </c>
      <c r="Q275" s="14">
        <f t="shared" si="24"/>
        <v>5.8972198820556026E-3</v>
      </c>
      <c r="R275" s="14">
        <f t="shared" si="24"/>
        <v>3.3698399326032012E-3</v>
      </c>
      <c r="S275" s="14">
        <f t="shared" si="24"/>
        <v>3.0328559393428812E-2</v>
      </c>
      <c r="T275" s="14">
        <f t="shared" si="24"/>
        <v>0.31086773378264532</v>
      </c>
      <c r="U275" s="14">
        <f t="shared" si="24"/>
        <v>1.5164279696714406E-2</v>
      </c>
      <c r="V275" s="14">
        <f t="shared" si="24"/>
        <v>1.6849199663016006E-3</v>
      </c>
      <c r="W275" s="14">
        <f t="shared" si="24"/>
        <v>1.5164279696714406E-2</v>
      </c>
      <c r="X275" s="14">
        <f t="shared" si="24"/>
        <v>0.13816343723673125</v>
      </c>
      <c r="Y275" s="14">
        <f t="shared" si="24"/>
        <v>5.054759898904802E-3</v>
      </c>
      <c r="Z275" s="14">
        <f t="shared" si="24"/>
        <v>3.6225779275484413E-2</v>
      </c>
      <c r="AA275" s="14">
        <f t="shared" si="24"/>
        <v>1</v>
      </c>
      <c r="AC275" s="8" t="s">
        <v>3085</v>
      </c>
      <c r="AD275" s="14">
        <f>AD274/$AZ$274</f>
        <v>1.593137254901961E-2</v>
      </c>
      <c r="AE275" s="14">
        <f t="shared" ref="AE275:AZ275" si="25">AE274/$AZ$274</f>
        <v>4.0813200280112046E-2</v>
      </c>
      <c r="AF275" s="14">
        <f t="shared" si="25"/>
        <v>8.2720588235294119E-3</v>
      </c>
      <c r="AG275" s="14">
        <f t="shared" si="25"/>
        <v>2.2426470588235294E-2</v>
      </c>
      <c r="AH275" s="14">
        <f t="shared" si="25"/>
        <v>1.838235294117647E-3</v>
      </c>
      <c r="AI275" s="14">
        <f t="shared" si="25"/>
        <v>0.37672956808986224</v>
      </c>
      <c r="AJ275" s="14">
        <f t="shared" si="25"/>
        <v>8.2720588235294119E-3</v>
      </c>
      <c r="AK275" s="14">
        <f t="shared" si="25"/>
        <v>3.6764705882352941E-3</v>
      </c>
      <c r="AL275" s="14">
        <f t="shared" si="25"/>
        <v>7.5061274509803915E-3</v>
      </c>
      <c r="AM275" s="14">
        <f t="shared" si="25"/>
        <v>1.8067226890756304E-2</v>
      </c>
      <c r="AN275" s="14">
        <f t="shared" si="25"/>
        <v>4.7117710720651906E-2</v>
      </c>
      <c r="AO275" s="14">
        <f t="shared" si="25"/>
        <v>7.3529411764705881E-3</v>
      </c>
      <c r="AP275" s="14">
        <f t="shared" si="25"/>
        <v>2.3395721925133688E-3</v>
      </c>
      <c r="AQ275" s="14">
        <f t="shared" si="25"/>
        <v>2.7573529411764708E-3</v>
      </c>
      <c r="AR275" s="14">
        <f t="shared" si="25"/>
        <v>4.1048351158645281E-2</v>
      </c>
      <c r="AS275" s="14">
        <f t="shared" si="25"/>
        <v>0.23610620384517442</v>
      </c>
      <c r="AT275" s="14">
        <f t="shared" si="25"/>
        <v>6.4644607843137251E-3</v>
      </c>
      <c r="AU275" s="14">
        <f t="shared" si="25"/>
        <v>3.6764705882352941E-3</v>
      </c>
      <c r="AV275" s="14">
        <f t="shared" si="25"/>
        <v>2.0615468409586057E-2</v>
      </c>
      <c r="AW275" s="14">
        <f t="shared" si="25"/>
        <v>8.3884803921568621E-2</v>
      </c>
      <c r="AX275" s="14">
        <f t="shared" si="25"/>
        <v>1.1029411764705883E-2</v>
      </c>
      <c r="AY275" s="14">
        <f t="shared" si="25"/>
        <v>3.4074463118580763E-2</v>
      </c>
      <c r="AZ275" s="14">
        <f t="shared" si="25"/>
        <v>1</v>
      </c>
    </row>
    <row r="276" spans="1:52" x14ac:dyDescent="0.25">
      <c r="A276" s="3" t="s">
        <v>109</v>
      </c>
      <c r="B276" s="13" t="s">
        <v>136</v>
      </c>
      <c r="AC276" s="8"/>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22"/>
    </row>
    <row r="277" spans="1:52" x14ac:dyDescent="0.25">
      <c r="A277" s="4" t="s">
        <v>109</v>
      </c>
      <c r="B277" s="6" t="s">
        <v>111</v>
      </c>
    </row>
    <row r="278" spans="1:52" x14ac:dyDescent="0.25">
      <c r="A278" s="3" t="s">
        <v>109</v>
      </c>
      <c r="B278" s="13" t="s">
        <v>111</v>
      </c>
    </row>
    <row r="279" spans="1:52" x14ac:dyDescent="0.25">
      <c r="A279" s="4" t="s">
        <v>109</v>
      </c>
      <c r="B279" s="6" t="s">
        <v>111</v>
      </c>
    </row>
    <row r="280" spans="1:52" x14ac:dyDescent="0.25">
      <c r="A280" s="3" t="s">
        <v>109</v>
      </c>
      <c r="B280" s="13" t="s">
        <v>111</v>
      </c>
    </row>
    <row r="281" spans="1:52" x14ac:dyDescent="0.25">
      <c r="A281" s="4" t="s">
        <v>109</v>
      </c>
      <c r="B281" s="6" t="s">
        <v>111</v>
      </c>
    </row>
    <row r="282" spans="1:52" x14ac:dyDescent="0.25">
      <c r="A282" s="3" t="s">
        <v>109</v>
      </c>
      <c r="B282" s="13" t="s">
        <v>111</v>
      </c>
    </row>
    <row r="283" spans="1:52" x14ac:dyDescent="0.25">
      <c r="A283" s="4" t="s">
        <v>109</v>
      </c>
      <c r="B283" s="6" t="s">
        <v>111</v>
      </c>
    </row>
    <row r="284" spans="1:52" x14ac:dyDescent="0.25">
      <c r="A284" s="3" t="s">
        <v>109</v>
      </c>
      <c r="B284" s="13" t="s">
        <v>111</v>
      </c>
    </row>
    <row r="285" spans="1:52" x14ac:dyDescent="0.25">
      <c r="A285" s="4" t="s">
        <v>1305</v>
      </c>
      <c r="B285" s="6" t="s">
        <v>111</v>
      </c>
    </row>
    <row r="286" spans="1:52" x14ac:dyDescent="0.25">
      <c r="A286" s="3" t="s">
        <v>1310</v>
      </c>
      <c r="B286" s="13" t="s">
        <v>111</v>
      </c>
    </row>
    <row r="287" spans="1:52" x14ac:dyDescent="0.25">
      <c r="A287" s="4" t="s">
        <v>610</v>
      </c>
      <c r="B287" s="6" t="s">
        <v>111</v>
      </c>
    </row>
    <row r="288" spans="1:52" x14ac:dyDescent="0.25">
      <c r="A288" s="3" t="s">
        <v>610</v>
      </c>
      <c r="B288" s="13" t="s">
        <v>111</v>
      </c>
    </row>
    <row r="289" spans="1:2" x14ac:dyDescent="0.25">
      <c r="A289" s="4" t="s">
        <v>1315</v>
      </c>
      <c r="B289" s="6" t="s">
        <v>61</v>
      </c>
    </row>
    <row r="290" spans="1:2" x14ac:dyDescent="0.25">
      <c r="A290" s="3" t="s">
        <v>1315</v>
      </c>
      <c r="B290" s="13" t="s">
        <v>61</v>
      </c>
    </row>
    <row r="291" spans="1:2" x14ac:dyDescent="0.25">
      <c r="A291" s="4" t="s">
        <v>1315</v>
      </c>
      <c r="B291" s="6" t="s">
        <v>61</v>
      </c>
    </row>
    <row r="292" spans="1:2" x14ac:dyDescent="0.25">
      <c r="A292" s="3" t="s">
        <v>1315</v>
      </c>
      <c r="B292" s="13" t="s">
        <v>61</v>
      </c>
    </row>
    <row r="293" spans="1:2" x14ac:dyDescent="0.25">
      <c r="A293" s="4" t="s">
        <v>1315</v>
      </c>
      <c r="B293" s="6" t="s">
        <v>61</v>
      </c>
    </row>
    <row r="294" spans="1:2" x14ac:dyDescent="0.25">
      <c r="A294" s="3" t="s">
        <v>1315</v>
      </c>
      <c r="B294" s="13" t="s">
        <v>61</v>
      </c>
    </row>
    <row r="295" spans="1:2" x14ac:dyDescent="0.25">
      <c r="A295" s="4" t="s">
        <v>1315</v>
      </c>
      <c r="B295" s="6" t="s">
        <v>61</v>
      </c>
    </row>
    <row r="296" spans="1:2" x14ac:dyDescent="0.25">
      <c r="A296" s="3" t="s">
        <v>1315</v>
      </c>
      <c r="B296" s="13" t="s">
        <v>61</v>
      </c>
    </row>
    <row r="297" spans="1:2" x14ac:dyDescent="0.25">
      <c r="A297" s="4" t="s">
        <v>1315</v>
      </c>
      <c r="B297" s="6" t="s">
        <v>61</v>
      </c>
    </row>
    <row r="298" spans="1:2" x14ac:dyDescent="0.25">
      <c r="A298" s="3" t="s">
        <v>1315</v>
      </c>
      <c r="B298" s="13" t="s">
        <v>61</v>
      </c>
    </row>
    <row r="299" spans="1:2" x14ac:dyDescent="0.25">
      <c r="A299" s="4" t="s">
        <v>1339</v>
      </c>
      <c r="B299" s="6" t="s">
        <v>12</v>
      </c>
    </row>
    <row r="300" spans="1:2" x14ac:dyDescent="0.25">
      <c r="A300" s="3" t="s">
        <v>1339</v>
      </c>
      <c r="B300" s="13" t="s">
        <v>12</v>
      </c>
    </row>
    <row r="301" spans="1:2" x14ac:dyDescent="0.25">
      <c r="A301" s="4" t="s">
        <v>2251</v>
      </c>
      <c r="B301" s="6" t="s">
        <v>12</v>
      </c>
    </row>
    <row r="302" spans="1:2" x14ac:dyDescent="0.25">
      <c r="A302" s="3" t="s">
        <v>2251</v>
      </c>
      <c r="B302" s="13" t="s">
        <v>12</v>
      </c>
    </row>
    <row r="303" spans="1:2" x14ac:dyDescent="0.25">
      <c r="A303" s="4" t="s">
        <v>2251</v>
      </c>
      <c r="B303" s="6" t="s">
        <v>12</v>
      </c>
    </row>
    <row r="304" spans="1:2" x14ac:dyDescent="0.25">
      <c r="A304" s="3" t="s">
        <v>2251</v>
      </c>
      <c r="B304" s="13" t="s">
        <v>12</v>
      </c>
    </row>
    <row r="305" spans="1:2" x14ac:dyDescent="0.25">
      <c r="A305" s="4" t="s">
        <v>2251</v>
      </c>
      <c r="B305" s="6" t="s">
        <v>12</v>
      </c>
    </row>
    <row r="306" spans="1:2" x14ac:dyDescent="0.25">
      <c r="A306" s="3" t="s">
        <v>2251</v>
      </c>
      <c r="B306" s="13" t="s">
        <v>12</v>
      </c>
    </row>
    <row r="307" spans="1:2" x14ac:dyDescent="0.25">
      <c r="A307" s="4" t="s">
        <v>2251</v>
      </c>
      <c r="B307" s="6" t="s">
        <v>12</v>
      </c>
    </row>
    <row r="308" spans="1:2" x14ac:dyDescent="0.25">
      <c r="A308" s="3" t="s">
        <v>2262</v>
      </c>
      <c r="B308" s="13" t="s">
        <v>111</v>
      </c>
    </row>
    <row r="309" spans="1:2" x14ac:dyDescent="0.25">
      <c r="A309" s="4" t="s">
        <v>1345</v>
      </c>
      <c r="B309" s="6" t="s">
        <v>111</v>
      </c>
    </row>
    <row r="310" spans="1:2" x14ac:dyDescent="0.25">
      <c r="A310" s="3" t="s">
        <v>1345</v>
      </c>
      <c r="B310" s="13" t="s">
        <v>111</v>
      </c>
    </row>
    <row r="311" spans="1:2" x14ac:dyDescent="0.25">
      <c r="A311" s="4" t="s">
        <v>1345</v>
      </c>
      <c r="B311" s="6" t="s">
        <v>111</v>
      </c>
    </row>
    <row r="312" spans="1:2" x14ac:dyDescent="0.25">
      <c r="A312" s="3" t="s">
        <v>1345</v>
      </c>
      <c r="B312" s="13" t="s">
        <v>111</v>
      </c>
    </row>
    <row r="313" spans="1:2" x14ac:dyDescent="0.25">
      <c r="A313" s="4" t="s">
        <v>2267</v>
      </c>
      <c r="B313" s="6" t="s">
        <v>12</v>
      </c>
    </row>
    <row r="314" spans="1:2" x14ac:dyDescent="0.25">
      <c r="A314" s="3" t="s">
        <v>2267</v>
      </c>
      <c r="B314" s="13" t="s">
        <v>12</v>
      </c>
    </row>
    <row r="315" spans="1:2" x14ac:dyDescent="0.25">
      <c r="A315" s="4" t="s">
        <v>2267</v>
      </c>
      <c r="B315" s="6" t="s">
        <v>20</v>
      </c>
    </row>
    <row r="316" spans="1:2" x14ac:dyDescent="0.25">
      <c r="A316" s="3" t="s">
        <v>115</v>
      </c>
      <c r="B316" s="13" t="s">
        <v>61</v>
      </c>
    </row>
    <row r="317" spans="1:2" x14ac:dyDescent="0.25">
      <c r="A317" s="4" t="s">
        <v>115</v>
      </c>
      <c r="B317" s="6" t="s">
        <v>61</v>
      </c>
    </row>
    <row r="318" spans="1:2" x14ac:dyDescent="0.25">
      <c r="A318" s="3" t="s">
        <v>115</v>
      </c>
      <c r="B318" s="13" t="s">
        <v>61</v>
      </c>
    </row>
    <row r="319" spans="1:2" x14ac:dyDescent="0.25">
      <c r="A319" s="4" t="s">
        <v>115</v>
      </c>
      <c r="B319" s="6" t="s">
        <v>61</v>
      </c>
    </row>
    <row r="320" spans="1:2" x14ac:dyDescent="0.25">
      <c r="A320" s="3" t="s">
        <v>115</v>
      </c>
      <c r="B320" s="13" t="s">
        <v>61</v>
      </c>
    </row>
    <row r="321" spans="1:2" x14ac:dyDescent="0.25">
      <c r="A321" s="4" t="s">
        <v>115</v>
      </c>
      <c r="B321" s="6" t="s">
        <v>61</v>
      </c>
    </row>
    <row r="322" spans="1:2" x14ac:dyDescent="0.25">
      <c r="A322" s="3" t="s">
        <v>115</v>
      </c>
      <c r="B322" s="13" t="s">
        <v>61</v>
      </c>
    </row>
    <row r="323" spans="1:2" x14ac:dyDescent="0.25">
      <c r="A323" s="4" t="s">
        <v>115</v>
      </c>
      <c r="B323" s="6" t="s">
        <v>61</v>
      </c>
    </row>
    <row r="324" spans="1:2" x14ac:dyDescent="0.25">
      <c r="A324" s="3" t="s">
        <v>115</v>
      </c>
      <c r="B324" s="13" t="s">
        <v>61</v>
      </c>
    </row>
    <row r="325" spans="1:2" x14ac:dyDescent="0.25">
      <c r="A325" s="4" t="s">
        <v>115</v>
      </c>
      <c r="B325" s="6" t="s">
        <v>61</v>
      </c>
    </row>
    <row r="326" spans="1:2" x14ac:dyDescent="0.25">
      <c r="A326" s="3" t="s">
        <v>115</v>
      </c>
      <c r="B326" s="13" t="s">
        <v>61</v>
      </c>
    </row>
    <row r="327" spans="1:2" x14ac:dyDescent="0.25">
      <c r="A327" s="4" t="s">
        <v>115</v>
      </c>
      <c r="B327" s="6" t="s">
        <v>61</v>
      </c>
    </row>
    <row r="328" spans="1:2" x14ac:dyDescent="0.25">
      <c r="A328" s="3" t="s">
        <v>115</v>
      </c>
      <c r="B328" s="13" t="s">
        <v>61</v>
      </c>
    </row>
    <row r="329" spans="1:2" x14ac:dyDescent="0.25">
      <c r="A329" s="4" t="s">
        <v>115</v>
      </c>
      <c r="B329" s="6" t="s">
        <v>61</v>
      </c>
    </row>
    <row r="330" spans="1:2" x14ac:dyDescent="0.25">
      <c r="A330" s="3" t="s">
        <v>115</v>
      </c>
      <c r="B330" s="13" t="s">
        <v>61</v>
      </c>
    </row>
    <row r="331" spans="1:2" x14ac:dyDescent="0.25">
      <c r="A331" s="4" t="s">
        <v>2274</v>
      </c>
      <c r="B331" s="6" t="s">
        <v>12</v>
      </c>
    </row>
    <row r="332" spans="1:2" x14ac:dyDescent="0.25">
      <c r="A332" s="3" t="s">
        <v>2274</v>
      </c>
      <c r="B332" s="13" t="s">
        <v>12</v>
      </c>
    </row>
    <row r="333" spans="1:2" x14ac:dyDescent="0.25">
      <c r="A333" s="4" t="s">
        <v>2274</v>
      </c>
      <c r="B333" s="6" t="s">
        <v>12</v>
      </c>
    </row>
    <row r="334" spans="1:2" x14ac:dyDescent="0.25">
      <c r="A334" s="3" t="s">
        <v>414</v>
      </c>
      <c r="B334" s="13" t="s">
        <v>12</v>
      </c>
    </row>
    <row r="335" spans="1:2" x14ac:dyDescent="0.25">
      <c r="A335" s="4" t="s">
        <v>414</v>
      </c>
      <c r="B335" s="6" t="s">
        <v>12</v>
      </c>
    </row>
    <row r="336" spans="1:2" x14ac:dyDescent="0.25">
      <c r="A336" s="3" t="s">
        <v>414</v>
      </c>
      <c r="B336" s="13" t="s">
        <v>12</v>
      </c>
    </row>
    <row r="337" spans="1:5" x14ac:dyDescent="0.25">
      <c r="A337" s="4" t="s">
        <v>414</v>
      </c>
      <c r="B337" s="6" t="s">
        <v>12</v>
      </c>
    </row>
    <row r="338" spans="1:5" x14ac:dyDescent="0.25">
      <c r="A338" s="3" t="s">
        <v>414</v>
      </c>
      <c r="B338" s="13" t="s">
        <v>12</v>
      </c>
    </row>
    <row r="339" spans="1:5" x14ac:dyDescent="0.25">
      <c r="A339" s="4" t="s">
        <v>414</v>
      </c>
      <c r="B339" s="6" t="s">
        <v>12</v>
      </c>
    </row>
    <row r="340" spans="1:5" x14ac:dyDescent="0.25">
      <c r="A340" s="3" t="s">
        <v>414</v>
      </c>
      <c r="B340" s="13" t="s">
        <v>12</v>
      </c>
    </row>
    <row r="341" spans="1:5" x14ac:dyDescent="0.25">
      <c r="A341" s="4" t="s">
        <v>414</v>
      </c>
      <c r="B341" s="6" t="s">
        <v>12</v>
      </c>
    </row>
    <row r="342" spans="1:5" x14ac:dyDescent="0.25">
      <c r="A342" s="3" t="s">
        <v>414</v>
      </c>
      <c r="B342" s="13" t="s">
        <v>12</v>
      </c>
    </row>
    <row r="343" spans="1:5" x14ac:dyDescent="0.25">
      <c r="A343" s="4" t="s">
        <v>414</v>
      </c>
      <c r="B343" s="6" t="s">
        <v>12</v>
      </c>
    </row>
    <row r="344" spans="1:5" ht="15.75" thickBot="1" x14ac:dyDescent="0.3">
      <c r="A344" s="3" t="s">
        <v>414</v>
      </c>
      <c r="B344" s="13" t="s">
        <v>12</v>
      </c>
    </row>
    <row r="345" spans="1:5" ht="16.5" thickTop="1" thickBot="1" x14ac:dyDescent="0.3">
      <c r="A345" s="4" t="s">
        <v>414</v>
      </c>
      <c r="B345" s="6" t="s">
        <v>12</v>
      </c>
      <c r="D345" s="5" t="s">
        <v>440</v>
      </c>
      <c r="E345" s="17">
        <v>1.6992734593837534E-2</v>
      </c>
    </row>
    <row r="346" spans="1:5" ht="16.5" thickTop="1" thickBot="1" x14ac:dyDescent="0.3">
      <c r="A346" s="3" t="s">
        <v>414</v>
      </c>
      <c r="B346" s="13" t="s">
        <v>12</v>
      </c>
      <c r="D346" s="5" t="s">
        <v>789</v>
      </c>
      <c r="E346" s="17">
        <v>4.2016806722689074E-3</v>
      </c>
    </row>
    <row r="347" spans="1:5" ht="16.5" thickTop="1" thickBot="1" x14ac:dyDescent="0.3">
      <c r="A347" s="4" t="s">
        <v>414</v>
      </c>
      <c r="B347" s="6" t="s">
        <v>12</v>
      </c>
      <c r="D347" s="5" t="s">
        <v>3086</v>
      </c>
      <c r="E347" s="17">
        <v>0.12431563534504712</v>
      </c>
    </row>
    <row r="348" spans="1:5" ht="16.5" thickTop="1" thickBot="1" x14ac:dyDescent="0.3">
      <c r="A348" s="3" t="s">
        <v>438</v>
      </c>
      <c r="B348" s="13" t="s">
        <v>76</v>
      </c>
      <c r="D348" s="5" t="s">
        <v>1378</v>
      </c>
      <c r="E348" s="17">
        <v>7.3529411764705881E-3</v>
      </c>
    </row>
    <row r="349" spans="1:5" ht="16.5" thickTop="1" thickBot="1" x14ac:dyDescent="0.3">
      <c r="A349" s="4" t="s">
        <v>438</v>
      </c>
      <c r="B349" s="6" t="s">
        <v>76</v>
      </c>
      <c r="D349" s="5" t="s">
        <v>304</v>
      </c>
      <c r="E349" s="17">
        <v>1.3888888888888888E-2</v>
      </c>
    </row>
    <row r="350" spans="1:5" ht="16.5" thickTop="1" thickBot="1" x14ac:dyDescent="0.3">
      <c r="A350" s="3" t="s">
        <v>844</v>
      </c>
      <c r="B350" s="13" t="s">
        <v>12</v>
      </c>
      <c r="D350" s="5" t="s">
        <v>60</v>
      </c>
      <c r="E350" s="17">
        <v>4.0311996010525424E-2</v>
      </c>
    </row>
    <row r="351" spans="1:5" ht="16.5" thickTop="1" thickBot="1" x14ac:dyDescent="0.3">
      <c r="A351" s="4" t="s">
        <v>848</v>
      </c>
      <c r="B351" s="6" t="s">
        <v>519</v>
      </c>
      <c r="D351" s="5" t="s">
        <v>4</v>
      </c>
      <c r="E351" s="17">
        <v>4.1564940370087428E-2</v>
      </c>
    </row>
    <row r="352" spans="1:5" ht="16.5" thickTop="1" thickBot="1" x14ac:dyDescent="0.3">
      <c r="A352" s="3" t="s">
        <v>848</v>
      </c>
      <c r="B352" s="13" t="s">
        <v>12</v>
      </c>
      <c r="D352" s="5" t="s">
        <v>75</v>
      </c>
      <c r="E352" s="17">
        <v>6.0884735838779951E-2</v>
      </c>
    </row>
    <row r="353" spans="1:27" ht="16.5" thickTop="1" thickBot="1" x14ac:dyDescent="0.3">
      <c r="A353" s="4" t="s">
        <v>848</v>
      </c>
      <c r="B353" s="6" t="s">
        <v>12</v>
      </c>
      <c r="D353" s="5" t="s">
        <v>11</v>
      </c>
      <c r="E353" s="17">
        <v>0.41078623800663278</v>
      </c>
    </row>
    <row r="354" spans="1:27" ht="16.5" thickTop="1" thickBot="1" x14ac:dyDescent="0.3">
      <c r="A354" s="3" t="s">
        <v>848</v>
      </c>
      <c r="B354" s="13" t="s">
        <v>12</v>
      </c>
      <c r="D354" s="5" t="s">
        <v>19</v>
      </c>
      <c r="E354" s="17">
        <v>0.26834399994713465</v>
      </c>
    </row>
    <row r="355" spans="1:27" ht="16.5" thickTop="1" thickBot="1" x14ac:dyDescent="0.3">
      <c r="A355" s="4" t="s">
        <v>848</v>
      </c>
      <c r="B355" s="6" t="s">
        <v>12</v>
      </c>
      <c r="D355" s="5" t="s">
        <v>197</v>
      </c>
      <c r="E355" s="17">
        <v>7.2712418300653597E-3</v>
      </c>
    </row>
    <row r="356" spans="1:27" ht="15.75" thickTop="1" x14ac:dyDescent="0.25">
      <c r="A356" s="3" t="s">
        <v>848</v>
      </c>
      <c r="B356" s="13" t="s">
        <v>12</v>
      </c>
      <c r="D356" s="5" t="s">
        <v>1229</v>
      </c>
      <c r="E356" s="17">
        <v>4.0849673202614381E-3</v>
      </c>
    </row>
    <row r="357" spans="1:27" x14ac:dyDescent="0.25">
      <c r="A357" s="4" t="s">
        <v>848</v>
      </c>
      <c r="B357" s="6" t="s">
        <v>12</v>
      </c>
    </row>
    <row r="358" spans="1:27" x14ac:dyDescent="0.25">
      <c r="A358" s="3" t="s">
        <v>848</v>
      </c>
      <c r="B358" s="13" t="s">
        <v>12</v>
      </c>
    </row>
    <row r="359" spans="1:27" x14ac:dyDescent="0.25">
      <c r="A359" s="4" t="s">
        <v>848</v>
      </c>
      <c r="B359" s="6" t="s">
        <v>12</v>
      </c>
      <c r="D359" s="5" t="s">
        <v>1027</v>
      </c>
      <c r="E359" s="16">
        <v>0.60975789122799573</v>
      </c>
    </row>
    <row r="360" spans="1:27" x14ac:dyDescent="0.25">
      <c r="A360" s="3" t="s">
        <v>848</v>
      </c>
      <c r="B360" s="13" t="s">
        <v>12</v>
      </c>
      <c r="D360" s="5" t="s">
        <v>530</v>
      </c>
      <c r="E360" s="16">
        <v>3.3700980392156869E-3</v>
      </c>
    </row>
    <row r="361" spans="1:27" x14ac:dyDescent="0.25">
      <c r="A361" s="4" t="s">
        <v>2328</v>
      </c>
      <c r="B361" s="6" t="s">
        <v>111</v>
      </c>
      <c r="D361" s="5" t="s">
        <v>13</v>
      </c>
      <c r="E361" s="16">
        <v>0.14075154300821874</v>
      </c>
    </row>
    <row r="362" spans="1:27" x14ac:dyDescent="0.25">
      <c r="A362" s="3" t="s">
        <v>2328</v>
      </c>
      <c r="B362" s="13" t="s">
        <v>111</v>
      </c>
      <c r="D362" s="5" t="s">
        <v>542</v>
      </c>
      <c r="E362" s="16">
        <v>0.24612046772456994</v>
      </c>
    </row>
    <row r="363" spans="1:27" x14ac:dyDescent="0.25">
      <c r="A363" s="4" t="s">
        <v>1371</v>
      </c>
      <c r="B363" s="6" t="s">
        <v>61</v>
      </c>
    </row>
    <row r="364" spans="1:27" x14ac:dyDescent="0.25">
      <c r="A364" s="3" t="s">
        <v>615</v>
      </c>
      <c r="B364" s="13" t="s">
        <v>588</v>
      </c>
    </row>
    <row r="365" spans="1:27" x14ac:dyDescent="0.25">
      <c r="A365" s="4" t="s">
        <v>619</v>
      </c>
      <c r="B365" s="6" t="s">
        <v>111</v>
      </c>
    </row>
    <row r="366" spans="1:27" x14ac:dyDescent="0.25">
      <c r="A366" s="3" t="s">
        <v>444</v>
      </c>
      <c r="B366" s="13" t="s">
        <v>76</v>
      </c>
      <c r="E366" s="5" t="s">
        <v>588</v>
      </c>
      <c r="F366" s="5" t="s">
        <v>669</v>
      </c>
      <c r="G366" s="5" t="s">
        <v>878</v>
      </c>
      <c r="H366" s="5" t="s">
        <v>519</v>
      </c>
      <c r="I366" s="5" t="s">
        <v>919</v>
      </c>
      <c r="J366" s="5" t="s">
        <v>111</v>
      </c>
      <c r="K366" s="5" t="s">
        <v>2173</v>
      </c>
      <c r="L366" s="5" t="s">
        <v>510</v>
      </c>
      <c r="M366" s="5" t="s">
        <v>841</v>
      </c>
      <c r="N366" s="5" t="s">
        <v>167</v>
      </c>
      <c r="O366" s="5" t="s">
        <v>550</v>
      </c>
      <c r="P366" s="5" t="s">
        <v>2017</v>
      </c>
      <c r="Q366" s="5" t="s">
        <v>1563</v>
      </c>
      <c r="R366" s="5" t="s">
        <v>1622</v>
      </c>
      <c r="S366" s="5" t="s">
        <v>76</v>
      </c>
      <c r="T366" s="5" t="s">
        <v>12</v>
      </c>
      <c r="U366" s="5" t="s">
        <v>28</v>
      </c>
      <c r="V366" s="5" t="s">
        <v>772</v>
      </c>
      <c r="W366" s="5" t="s">
        <v>136</v>
      </c>
      <c r="X366" s="5" t="s">
        <v>61</v>
      </c>
      <c r="Y366" s="5" t="s">
        <v>802</v>
      </c>
      <c r="Z366" s="5" t="s">
        <v>20</v>
      </c>
      <c r="AA366" s="19" t="s">
        <v>3084</v>
      </c>
    </row>
    <row r="367" spans="1:27" x14ac:dyDescent="0.25">
      <c r="A367" s="4" t="s">
        <v>444</v>
      </c>
      <c r="B367" s="6" t="s">
        <v>76</v>
      </c>
      <c r="D367" s="5" t="s">
        <v>440</v>
      </c>
      <c r="E367" s="18">
        <f>$E345*$E$383</f>
        <v>2.707175854410392E-4</v>
      </c>
      <c r="F367" s="18">
        <f>$E345*$F$383</f>
        <v>6.9352788028507963E-4</v>
      </c>
      <c r="G367" s="18">
        <f>$E345*$G$383</f>
        <v>1.4056490013284725E-4</v>
      </c>
      <c r="H367" s="18">
        <f>$E345*$H$383</f>
        <v>3.8108706258238584E-4</v>
      </c>
      <c r="I367" s="18">
        <f>$E345*$I$383</f>
        <v>3.1236644473966053E-5</v>
      </c>
      <c r="J367" s="18">
        <f>$E345*$J$383</f>
        <v>6.4016655642020748E-3</v>
      </c>
      <c r="K367" s="18">
        <f>$E345*$K$383</f>
        <v>1.4056490013284725E-4</v>
      </c>
      <c r="L367" s="18">
        <f>$E345*$L$383</f>
        <v>6.2473288947932106E-5</v>
      </c>
      <c r="M367" s="18">
        <f>$E345*$M$383</f>
        <v>1.2754963160202805E-4</v>
      </c>
      <c r="N367" s="18">
        <f>$E345*$N$383</f>
        <v>3.0701159140126638E-4</v>
      </c>
      <c r="O367" s="18">
        <f>$E345*$O$383</f>
        <v>8.0065875294525128E-4</v>
      </c>
      <c r="P367" s="18">
        <f t="shared" ref="P367:P378" si="26">$E345*$P$383</f>
        <v>1.2494657789586421E-4</v>
      </c>
      <c r="Q367" s="18">
        <f t="shared" ref="Q367:Q378" si="27">$E345*$Q$383</f>
        <v>3.975572933050225E-5</v>
      </c>
      <c r="R367" s="18">
        <f t="shared" ref="R367:R378" si="28">$E345*$R$383</f>
        <v>4.6854966710949086E-5</v>
      </c>
      <c r="S367" s="18">
        <f t="shared" ref="S367:S378" si="29">$E345*$S$383</f>
        <v>6.9752373675350263E-4</v>
      </c>
      <c r="T367" s="18">
        <f t="shared" ref="T367:T378" si="30">$E345*$T$383</f>
        <v>4.0120900578995517E-3</v>
      </c>
      <c r="U367" s="18">
        <f t="shared" ref="U367:U378" si="31">$E345*$U$383</f>
        <v>1.0984886640011395E-4</v>
      </c>
      <c r="V367" s="18">
        <f t="shared" ref="V367:V378" si="32">$E345*$V$383</f>
        <v>6.2473288947932106E-5</v>
      </c>
      <c r="W367" s="18">
        <f t="shared" ref="W367:W378" si="33">$E345*$W$383</f>
        <v>3.5031318321173782E-4</v>
      </c>
      <c r="X367" s="18">
        <f t="shared" ref="X367:X378" si="34">$E345*$X$383</f>
        <v>1.4254322094953175E-3</v>
      </c>
      <c r="Y367" s="18">
        <f t="shared" ref="Y367:Y378" si="35">$E345*$Y$383</f>
        <v>1.8741986684379634E-4</v>
      </c>
      <c r="Z367" s="18">
        <f t="shared" ref="Z367:Z378" si="36">$E345*$Z$383</f>
        <v>5.7901830820154853E-4</v>
      </c>
      <c r="AA367" s="20">
        <f>SUM(E367:Z367)</f>
        <v>1.699273459383753E-2</v>
      </c>
    </row>
    <row r="368" spans="1:27" x14ac:dyDescent="0.25">
      <c r="A368" s="3" t="s">
        <v>1376</v>
      </c>
      <c r="B368" s="13" t="s">
        <v>136</v>
      </c>
      <c r="D368" s="5" t="s">
        <v>789</v>
      </c>
      <c r="E368" s="18">
        <f>$E346*$E$383</f>
        <v>6.6938540121931137E-5</v>
      </c>
      <c r="F368" s="18">
        <f t="shared" ref="F368:F378" si="37">$E346*$F$383</f>
        <v>1.7148403479038673E-4</v>
      </c>
      <c r="G368" s="18">
        <f t="shared" ref="G368:G378" si="38">$E346*$G$383</f>
        <v>3.4756549678695008E-5</v>
      </c>
      <c r="H368" s="18">
        <f t="shared" ref="H368:H378" si="39">$E346*$H$383</f>
        <v>9.4228868017795343E-5</v>
      </c>
      <c r="I368" s="18">
        <f t="shared" ref="I368:I378" si="40">$E346*$I$383</f>
        <v>7.7236777063766676E-6</v>
      </c>
      <c r="J368" s="18">
        <f t="shared" ref="J368:J378" si="41">$E346*$J$383</f>
        <v>1.5828973449153875E-3</v>
      </c>
      <c r="K368" s="18">
        <f t="shared" ref="K368:K378" si="42">$E346*$K$383</f>
        <v>3.4756549678695008E-5</v>
      </c>
      <c r="L368" s="18">
        <f t="shared" ref="L368:L378" si="43">$E346*$L$383</f>
        <v>1.5447355412753335E-5</v>
      </c>
      <c r="M368" s="18">
        <f t="shared" ref="M368:M378" si="44">$E346*$M$383</f>
        <v>3.1538350634371393E-5</v>
      </c>
      <c r="N368" s="18">
        <f t="shared" ref="N368:N378" si="45">$E346*$N$383</f>
        <v>7.5912718028387833E-5</v>
      </c>
      <c r="O368" s="18">
        <f t="shared" ref="O368:O378" si="46">$E346*$O$383</f>
        <v>1.979735744565206E-4</v>
      </c>
      <c r="P368" s="18">
        <f t="shared" si="26"/>
        <v>3.089471082550667E-5</v>
      </c>
      <c r="Q368" s="18">
        <f t="shared" si="27"/>
        <v>9.8301352626612137E-6</v>
      </c>
      <c r="R368" s="18">
        <f t="shared" si="28"/>
        <v>1.1585516559565003E-5</v>
      </c>
      <c r="S368" s="18">
        <f t="shared" si="29"/>
        <v>1.7247206369178688E-4</v>
      </c>
      <c r="T368" s="18">
        <f t="shared" si="30"/>
        <v>9.9204287329905205E-4</v>
      </c>
      <c r="U368" s="18">
        <f t="shared" si="31"/>
        <v>2.716159993409128E-5</v>
      </c>
      <c r="V368" s="18">
        <f t="shared" si="32"/>
        <v>1.5447355412753335E-5</v>
      </c>
      <c r="W368" s="18">
        <f t="shared" si="33"/>
        <v>8.6619615166327971E-5</v>
      </c>
      <c r="X368" s="18">
        <f t="shared" si="34"/>
        <v>3.5245715933432192E-4</v>
      </c>
      <c r="Y368" s="18">
        <f t="shared" si="35"/>
        <v>4.6342066238260012E-5</v>
      </c>
      <c r="Z368" s="18">
        <f t="shared" si="36"/>
        <v>1.431700131032805E-4</v>
      </c>
      <c r="AA368" s="20">
        <f t="shared" ref="AA368:AA379" si="47">SUM(E368:Z368)</f>
        <v>4.2016806722689074E-3</v>
      </c>
    </row>
    <row r="369" spans="1:27" x14ac:dyDescent="0.25">
      <c r="A369" s="4" t="s">
        <v>1382</v>
      </c>
      <c r="B369" s="6" t="s">
        <v>12</v>
      </c>
      <c r="D369" s="5" t="s">
        <v>3086</v>
      </c>
      <c r="E369" s="18">
        <f>$E347*$E$383</f>
        <v>1.980518700350016E-3</v>
      </c>
      <c r="F369" s="18">
        <f t="shared" si="37"/>
        <v>5.0737189232867843E-3</v>
      </c>
      <c r="G369" s="18">
        <f t="shared" si="38"/>
        <v>1.028346248258662E-3</v>
      </c>
      <c r="H369" s="18">
        <f t="shared" si="39"/>
        <v>2.7879609397234834E-3</v>
      </c>
      <c r="I369" s="18">
        <f t="shared" si="40"/>
        <v>2.2852138850192486E-4</v>
      </c>
      <c r="J369" s="18">
        <f t="shared" si="41"/>
        <v>4.6833375610356415E-2</v>
      </c>
      <c r="K369" s="18">
        <f t="shared" si="42"/>
        <v>1.028346248258662E-3</v>
      </c>
      <c r="L369" s="18">
        <f t="shared" si="43"/>
        <v>4.5704277700384972E-4</v>
      </c>
      <c r="M369" s="18">
        <f t="shared" si="44"/>
        <v>9.3312900304952644E-4</v>
      </c>
      <c r="N369" s="18">
        <f t="shared" si="45"/>
        <v>2.2460387898474905E-3</v>
      </c>
      <c r="O369" s="18">
        <f t="shared" si="46"/>
        <v>5.8574681442419797E-3</v>
      </c>
      <c r="P369" s="18">
        <f t="shared" si="26"/>
        <v>9.1408555400769944E-4</v>
      </c>
      <c r="Q369" s="18">
        <f t="shared" si="27"/>
        <v>2.9084540354790432E-4</v>
      </c>
      <c r="R369" s="18">
        <f t="shared" si="28"/>
        <v>3.4278208275288731E-4</v>
      </c>
      <c r="S369" s="18">
        <f t="shared" si="29"/>
        <v>5.1029518541535895E-3</v>
      </c>
      <c r="T369" s="18">
        <f t="shared" si="30"/>
        <v>2.9351692739920065E-2</v>
      </c>
      <c r="U369" s="18">
        <f t="shared" si="31"/>
        <v>8.036335495651024E-4</v>
      </c>
      <c r="V369" s="18">
        <f t="shared" si="32"/>
        <v>4.5704277700384972E-4</v>
      </c>
      <c r="W369" s="18">
        <f t="shared" si="33"/>
        <v>2.562825053273439E-3</v>
      </c>
      <c r="X369" s="18">
        <f t="shared" si="34"/>
        <v>1.0428192695304504E-2</v>
      </c>
      <c r="Y369" s="18">
        <f t="shared" si="35"/>
        <v>1.3711283310115492E-3</v>
      </c>
      <c r="Z369" s="18">
        <f t="shared" si="36"/>
        <v>4.2359885316277431E-3</v>
      </c>
      <c r="AA369" s="20">
        <f t="shared" si="47"/>
        <v>0.12431563534504714</v>
      </c>
    </row>
    <row r="370" spans="1:27" x14ac:dyDescent="0.25">
      <c r="A370" s="3" t="s">
        <v>1382</v>
      </c>
      <c r="B370" s="13" t="s">
        <v>12</v>
      </c>
      <c r="D370" s="5" t="s">
        <v>1378</v>
      </c>
      <c r="E370" s="18">
        <f t="shared" ref="E370:E378" si="48">$E348*$E$383</f>
        <v>1.1714244521337948E-4</v>
      </c>
      <c r="F370" s="18">
        <f t="shared" si="37"/>
        <v>3.0009706088317679E-4</v>
      </c>
      <c r="G370" s="18">
        <f t="shared" si="38"/>
        <v>6.082396193771626E-5</v>
      </c>
      <c r="H370" s="18">
        <f t="shared" si="39"/>
        <v>1.6490051903114187E-4</v>
      </c>
      <c r="I370" s="18">
        <f t="shared" si="40"/>
        <v>1.351643598615917E-5</v>
      </c>
      <c r="J370" s="18">
        <f t="shared" si="41"/>
        <v>2.770070353601928E-3</v>
      </c>
      <c r="K370" s="18">
        <f t="shared" si="42"/>
        <v>6.082396193771626E-5</v>
      </c>
      <c r="L370" s="18">
        <f t="shared" si="43"/>
        <v>2.703287197231834E-5</v>
      </c>
      <c r="M370" s="18">
        <f t="shared" si="44"/>
        <v>5.5192113610149936E-5</v>
      </c>
      <c r="N370" s="18">
        <f t="shared" si="45"/>
        <v>1.328472565496787E-4</v>
      </c>
      <c r="O370" s="18">
        <f t="shared" si="46"/>
        <v>3.4645375529891107E-4</v>
      </c>
      <c r="P370" s="18">
        <f t="shared" si="26"/>
        <v>5.406574394463668E-5</v>
      </c>
      <c r="Q370" s="18">
        <f t="shared" si="27"/>
        <v>1.7202736709657124E-5</v>
      </c>
      <c r="R370" s="18">
        <f t="shared" si="28"/>
        <v>2.0274653979238757E-5</v>
      </c>
      <c r="S370" s="18">
        <f t="shared" si="29"/>
        <v>3.0182611146062707E-4</v>
      </c>
      <c r="T370" s="18">
        <f t="shared" si="30"/>
        <v>1.7360750282733413E-3</v>
      </c>
      <c r="U370" s="18">
        <f t="shared" si="31"/>
        <v>4.753279988465974E-5</v>
      </c>
      <c r="V370" s="18">
        <f t="shared" si="32"/>
        <v>2.703287197231834E-5</v>
      </c>
      <c r="W370" s="18">
        <f t="shared" si="33"/>
        <v>1.5158432654107396E-4</v>
      </c>
      <c r="X370" s="18">
        <f t="shared" si="34"/>
        <v>6.1680002883506338E-4</v>
      </c>
      <c r="Y370" s="18">
        <f t="shared" si="35"/>
        <v>8.1098615916955027E-5</v>
      </c>
      <c r="Z370" s="18">
        <f t="shared" si="36"/>
        <v>2.5054752293074092E-4</v>
      </c>
      <c r="AA370" s="20">
        <f t="shared" si="47"/>
        <v>7.3529411764705881E-3</v>
      </c>
    </row>
    <row r="371" spans="1:27" x14ac:dyDescent="0.25">
      <c r="A371" s="4" t="s">
        <v>1382</v>
      </c>
      <c r="B371" s="6" t="s">
        <v>12</v>
      </c>
      <c r="D371" s="5" t="s">
        <v>304</v>
      </c>
      <c r="E371" s="18">
        <f t="shared" si="48"/>
        <v>2.212690631808279E-4</v>
      </c>
      <c r="F371" s="18">
        <f t="shared" si="37"/>
        <v>5.6685000389044508E-4</v>
      </c>
      <c r="G371" s="18">
        <f t="shared" si="38"/>
        <v>1.1488970588235294E-4</v>
      </c>
      <c r="H371" s="18">
        <f t="shared" si="39"/>
        <v>3.1147875816993462E-4</v>
      </c>
      <c r="I371" s="18">
        <f t="shared" si="40"/>
        <v>2.5531045751633984E-5</v>
      </c>
      <c r="J371" s="18">
        <f t="shared" si="41"/>
        <v>5.2323551123591976E-3</v>
      </c>
      <c r="K371" s="18">
        <f t="shared" si="42"/>
        <v>1.1488970588235294E-4</v>
      </c>
      <c r="L371" s="18">
        <f t="shared" si="43"/>
        <v>5.1062091503267969E-5</v>
      </c>
      <c r="M371" s="18">
        <f t="shared" si="44"/>
        <v>1.0425177015250544E-4</v>
      </c>
      <c r="N371" s="18">
        <f t="shared" si="45"/>
        <v>2.5093370681605979E-4</v>
      </c>
      <c r="O371" s="18">
        <f t="shared" si="46"/>
        <v>6.5441264889794313E-4</v>
      </c>
      <c r="P371" s="18">
        <f t="shared" si="26"/>
        <v>1.0212418300653594E-4</v>
      </c>
      <c r="Q371" s="18">
        <f t="shared" si="27"/>
        <v>3.2494058229352341E-5</v>
      </c>
      <c r="R371" s="18">
        <f t="shared" si="28"/>
        <v>3.829656862745098E-5</v>
      </c>
      <c r="S371" s="18">
        <f t="shared" si="29"/>
        <v>5.7011598831451773E-4</v>
      </c>
      <c r="T371" s="18">
        <f t="shared" si="30"/>
        <v>3.2792528311829778E-3</v>
      </c>
      <c r="U371" s="18">
        <f t="shared" si="31"/>
        <v>8.9784177559912838E-5</v>
      </c>
      <c r="V371" s="18">
        <f t="shared" si="32"/>
        <v>5.1062091503267969E-5</v>
      </c>
      <c r="W371" s="18">
        <f t="shared" si="33"/>
        <v>2.8632595013313968E-4</v>
      </c>
      <c r="X371" s="18">
        <f t="shared" si="34"/>
        <v>1.1650667211328975E-3</v>
      </c>
      <c r="Y371" s="18">
        <f t="shared" si="35"/>
        <v>1.5318627450980392E-4</v>
      </c>
      <c r="Z371" s="18">
        <f t="shared" si="36"/>
        <v>4.7325643220251057E-4</v>
      </c>
      <c r="AA371" s="20">
        <f t="shared" si="47"/>
        <v>1.3888888888888888E-2</v>
      </c>
    </row>
    <row r="372" spans="1:27" x14ac:dyDescent="0.25">
      <c r="A372" s="3" t="s">
        <v>1382</v>
      </c>
      <c r="B372" s="13" t="s">
        <v>12</v>
      </c>
      <c r="D372" s="5" t="s">
        <v>60</v>
      </c>
      <c r="E372" s="18">
        <f t="shared" si="48"/>
        <v>6.4222542663827274E-4</v>
      </c>
      <c r="F372" s="18">
        <f t="shared" si="37"/>
        <v>1.6452615668686519E-3</v>
      </c>
      <c r="G372" s="18">
        <f t="shared" si="38"/>
        <v>3.3346320229294925E-4</v>
      </c>
      <c r="H372" s="18">
        <f t="shared" si="39"/>
        <v>9.040557928831069E-4</v>
      </c>
      <c r="I372" s="18">
        <f t="shared" si="40"/>
        <v>7.4102933842877622E-5</v>
      </c>
      <c r="J372" s="18">
        <f t="shared" si="41"/>
        <v>1.5186720845885493E-2</v>
      </c>
      <c r="K372" s="18">
        <f t="shared" si="42"/>
        <v>3.3346320229294925E-4</v>
      </c>
      <c r="L372" s="18">
        <f t="shared" si="43"/>
        <v>1.4820586768575524E-4</v>
      </c>
      <c r="M372" s="18">
        <f t="shared" si="44"/>
        <v>3.0258697985841693E-4</v>
      </c>
      <c r="N372" s="18">
        <f t="shared" si="45"/>
        <v>7.2832597834142582E-4</v>
      </c>
      <c r="O372" s="18">
        <f t="shared" si="46"/>
        <v>1.8994089665960107E-3</v>
      </c>
      <c r="P372" s="18">
        <f t="shared" si="26"/>
        <v>2.9641173537151049E-4</v>
      </c>
      <c r="Q372" s="18">
        <f t="shared" si="27"/>
        <v>9.4312824890935141E-5</v>
      </c>
      <c r="R372" s="18">
        <f t="shared" si="28"/>
        <v>1.1115440076431643E-4</v>
      </c>
      <c r="S372" s="18">
        <f t="shared" si="29"/>
        <v>1.6547409681459551E-3</v>
      </c>
      <c r="T372" s="18">
        <f t="shared" si="30"/>
        <v>9.5179123474669735E-3</v>
      </c>
      <c r="U372" s="18">
        <f t="shared" si="31"/>
        <v>2.6059531734745292E-4</v>
      </c>
      <c r="V372" s="18">
        <f t="shared" si="32"/>
        <v>1.4820586768575524E-4</v>
      </c>
      <c r="W372" s="18">
        <f t="shared" si="33"/>
        <v>8.3105068028234603E-4</v>
      </c>
      <c r="X372" s="18">
        <f t="shared" si="34"/>
        <v>3.3815638810299818E-3</v>
      </c>
      <c r="Y372" s="18">
        <f t="shared" si="35"/>
        <v>4.4461760305726571E-4</v>
      </c>
      <c r="Z372" s="18">
        <f t="shared" si="36"/>
        <v>1.3736096212970234E-3</v>
      </c>
      <c r="AA372" s="20">
        <f t="shared" si="47"/>
        <v>4.031199601052543E-2</v>
      </c>
    </row>
    <row r="373" spans="1:27" x14ac:dyDescent="0.25">
      <c r="A373" s="4" t="s">
        <v>1382</v>
      </c>
      <c r="B373" s="6" t="s">
        <v>12</v>
      </c>
      <c r="D373" s="5" t="s">
        <v>4</v>
      </c>
      <c r="E373" s="18">
        <f t="shared" si="48"/>
        <v>6.6218655001364785E-4</v>
      </c>
      <c r="F373" s="18">
        <f t="shared" si="37"/>
        <v>1.6963982359552926E-3</v>
      </c>
      <c r="G373" s="18">
        <f t="shared" si="38"/>
        <v>3.4382763173785555E-4</v>
      </c>
      <c r="H373" s="18">
        <f t="shared" si="39"/>
        <v>9.3215491271151957E-4</v>
      </c>
      <c r="I373" s="18">
        <f t="shared" si="40"/>
        <v>7.6406140386190127E-5</v>
      </c>
      <c r="J373" s="18">
        <f t="shared" si="41"/>
        <v>1.5658742033303915E-2</v>
      </c>
      <c r="K373" s="18">
        <f t="shared" si="42"/>
        <v>3.4382763173785555E-4</v>
      </c>
      <c r="L373" s="18">
        <f t="shared" si="43"/>
        <v>1.5281228077238025E-4</v>
      </c>
      <c r="M373" s="18">
        <f t="shared" si="44"/>
        <v>3.1199173991027629E-4</v>
      </c>
      <c r="N373" s="18">
        <f t="shared" si="45"/>
        <v>7.5096320836712585E-4</v>
      </c>
      <c r="O373" s="18">
        <f t="shared" si="46"/>
        <v>1.9584448364789258E-3</v>
      </c>
      <c r="P373" s="18">
        <f t="shared" si="26"/>
        <v>3.0562456154476051E-4</v>
      </c>
      <c r="Q373" s="18">
        <f t="shared" si="27"/>
        <v>9.7244178673332876E-5</v>
      </c>
      <c r="R373" s="18">
        <f t="shared" si="28"/>
        <v>1.146092105792852E-4</v>
      </c>
      <c r="S373" s="18">
        <f t="shared" si="29"/>
        <v>1.7061722681995003E-3</v>
      </c>
      <c r="T373" s="18">
        <f t="shared" si="30"/>
        <v>9.8137402838323808E-3</v>
      </c>
      <c r="U373" s="18">
        <f t="shared" si="31"/>
        <v>2.6869492702476857E-4</v>
      </c>
      <c r="V373" s="18">
        <f t="shared" si="32"/>
        <v>1.5281228077238025E-4</v>
      </c>
      <c r="W373" s="18">
        <f t="shared" si="33"/>
        <v>8.5688071514586556E-4</v>
      </c>
      <c r="X373" s="18">
        <f t="shared" si="34"/>
        <v>3.4866668729564756E-3</v>
      </c>
      <c r="Y373" s="18">
        <f t="shared" si="35"/>
        <v>4.5843684231714079E-4</v>
      </c>
      <c r="Z373" s="18">
        <f t="shared" si="36"/>
        <v>1.4163030276665527E-3</v>
      </c>
      <c r="AA373" s="20">
        <f t="shared" si="47"/>
        <v>4.1564940370087421E-2</v>
      </c>
    </row>
    <row r="374" spans="1:27" x14ac:dyDescent="0.25">
      <c r="A374" s="3" t="s">
        <v>1382</v>
      </c>
      <c r="B374" s="13" t="s">
        <v>12</v>
      </c>
      <c r="D374" s="5" t="s">
        <v>75</v>
      </c>
      <c r="E374" s="18">
        <f t="shared" si="48"/>
        <v>9.6997740919624938E-4</v>
      </c>
      <c r="F374" s="18">
        <f t="shared" si="37"/>
        <v>2.4849009177898419E-3</v>
      </c>
      <c r="G374" s="18">
        <f t="shared" si="38"/>
        <v>5.0364211631343707E-4</v>
      </c>
      <c r="H374" s="18">
        <f t="shared" si="39"/>
        <v>1.365429737560874E-3</v>
      </c>
      <c r="I374" s="18">
        <f t="shared" si="40"/>
        <v>1.1192047029187491E-4</v>
      </c>
      <c r="J374" s="18">
        <f t="shared" si="41"/>
        <v>2.2937080235808927E-2</v>
      </c>
      <c r="K374" s="18">
        <f t="shared" si="42"/>
        <v>5.0364211631343707E-4</v>
      </c>
      <c r="L374" s="18">
        <f t="shared" si="43"/>
        <v>2.2384094058374983E-4</v>
      </c>
      <c r="M374" s="18">
        <f t="shared" si="44"/>
        <v>4.5700858702515582E-4</v>
      </c>
      <c r="N374" s="18">
        <f t="shared" si="45"/>
        <v>1.1000183365829992E-3</v>
      </c>
      <c r="O374" s="18">
        <f t="shared" si="46"/>
        <v>2.8687493705549416E-3</v>
      </c>
      <c r="P374" s="18">
        <f t="shared" si="26"/>
        <v>4.4768188116749966E-4</v>
      </c>
      <c r="Q374" s="18">
        <f t="shared" si="27"/>
        <v>1.424442349169317E-4</v>
      </c>
      <c r="R374" s="18">
        <f t="shared" si="28"/>
        <v>1.6788070543781238E-4</v>
      </c>
      <c r="S374" s="18">
        <f t="shared" si="29"/>
        <v>2.4992180169115951E-3</v>
      </c>
      <c r="T374" s="18">
        <f t="shared" si="30"/>
        <v>1.4375263851010575E-2</v>
      </c>
      <c r="U374" s="18">
        <f t="shared" si="31"/>
        <v>3.9358698719309341E-4</v>
      </c>
      <c r="V374" s="18">
        <f t="shared" si="32"/>
        <v>2.2384094058374983E-4</v>
      </c>
      <c r="W374" s="18">
        <f t="shared" si="33"/>
        <v>1.2551673483103601E-3</v>
      </c>
      <c r="X374" s="18">
        <f t="shared" si="34"/>
        <v>5.1073041276525578E-3</v>
      </c>
      <c r="Y374" s="18">
        <f t="shared" si="35"/>
        <v>6.7152282175124954E-4</v>
      </c>
      <c r="Z374" s="18">
        <f t="shared" si="36"/>
        <v>2.0746146858230397E-3</v>
      </c>
      <c r="AA374" s="20">
        <f t="shared" si="47"/>
        <v>6.0884735838779951E-2</v>
      </c>
    </row>
    <row r="375" spans="1:27" x14ac:dyDescent="0.25">
      <c r="A375" s="4" t="s">
        <v>1382</v>
      </c>
      <c r="B375" s="6" t="s">
        <v>12</v>
      </c>
      <c r="D375" s="5" t="s">
        <v>11</v>
      </c>
      <c r="E375" s="18">
        <f t="shared" si="48"/>
        <v>6.5443885956939056E-3</v>
      </c>
      <c r="F375" s="18">
        <f t="shared" si="37"/>
        <v>1.6765501004078479E-2</v>
      </c>
      <c r="G375" s="18">
        <f t="shared" si="38"/>
        <v>3.3980479246872195E-3</v>
      </c>
      <c r="H375" s="18">
        <f t="shared" si="39"/>
        <v>9.2124854847075738E-3</v>
      </c>
      <c r="I375" s="18">
        <f t="shared" si="40"/>
        <v>7.5512176104160439E-4</v>
      </c>
      <c r="J375" s="18">
        <f t="shared" si="41"/>
        <v>0.15475532202149811</v>
      </c>
      <c r="K375" s="18">
        <f t="shared" si="42"/>
        <v>3.3980479246872195E-3</v>
      </c>
      <c r="L375" s="18">
        <f t="shared" si="43"/>
        <v>1.5102435220832088E-3</v>
      </c>
      <c r="M375" s="18">
        <f t="shared" si="44"/>
        <v>3.0834138575865509E-3</v>
      </c>
      <c r="N375" s="18">
        <f t="shared" si="45"/>
        <v>7.4217681656660551E-3</v>
      </c>
      <c r="O375" s="18">
        <f t="shared" si="46"/>
        <v>1.9355307130421388E-2</v>
      </c>
      <c r="P375" s="18">
        <f t="shared" si="26"/>
        <v>3.0204870441664176E-3</v>
      </c>
      <c r="Q375" s="18">
        <f t="shared" si="27"/>
        <v>9.6106405950749634E-4</v>
      </c>
      <c r="R375" s="18">
        <f t="shared" si="28"/>
        <v>1.1326826415624066E-3</v>
      </c>
      <c r="S375" s="18">
        <f t="shared" si="29"/>
        <v>1.6862097748835101E-2</v>
      </c>
      <c r="T375" s="18">
        <f t="shared" si="30"/>
        <v>9.6989179247586377E-2</v>
      </c>
      <c r="U375" s="18">
        <f t="shared" si="31"/>
        <v>2.6555115263296419E-3</v>
      </c>
      <c r="V375" s="18">
        <f t="shared" si="32"/>
        <v>1.5102435220832088E-3</v>
      </c>
      <c r="W375" s="18">
        <f t="shared" si="33"/>
        <v>8.4685507127184381E-3</v>
      </c>
      <c r="X375" s="18">
        <f t="shared" si="34"/>
        <v>3.4458723028865212E-2</v>
      </c>
      <c r="Y375" s="18">
        <f t="shared" si="35"/>
        <v>4.5307305662496264E-3</v>
      </c>
      <c r="Z375" s="18">
        <f t="shared" si="36"/>
        <v>1.3997320516577547E-2</v>
      </c>
      <c r="AA375" s="20">
        <f t="shared" si="47"/>
        <v>0.41078623800663283</v>
      </c>
    </row>
    <row r="376" spans="1:27" x14ac:dyDescent="0.25">
      <c r="A376" s="3" t="s">
        <v>1382</v>
      </c>
      <c r="B376" s="13" t="s">
        <v>12</v>
      </c>
      <c r="D376" s="5" t="s">
        <v>19</v>
      </c>
      <c r="E376" s="18">
        <f t="shared" si="48"/>
        <v>4.2750882344519004E-3</v>
      </c>
      <c r="F376" s="18">
        <f t="shared" si="37"/>
        <v>1.0951977413808782E-2</v>
      </c>
      <c r="G376" s="18">
        <f t="shared" si="38"/>
        <v>2.2197573525038713E-3</v>
      </c>
      <c r="H376" s="18">
        <f t="shared" si="39"/>
        <v>6.0180088223438285E-3</v>
      </c>
      <c r="I376" s="18">
        <f t="shared" si="40"/>
        <v>4.9327941166752689E-4</v>
      </c>
      <c r="J376" s="18">
        <f t="shared" si="41"/>
        <v>0.10109311919959005</v>
      </c>
      <c r="K376" s="18">
        <f t="shared" si="42"/>
        <v>2.2197573525038713E-3</v>
      </c>
      <c r="L376" s="18">
        <f t="shared" si="43"/>
        <v>9.8655882333505379E-4</v>
      </c>
      <c r="M376" s="18">
        <f t="shared" si="44"/>
        <v>2.0142242643090679E-3</v>
      </c>
      <c r="N376" s="18">
        <f t="shared" si="45"/>
        <v>4.8482319318179793E-3</v>
      </c>
      <c r="O376" s="18">
        <f t="shared" si="46"/>
        <v>1.264375496313172E-2</v>
      </c>
      <c r="P376" s="18">
        <f t="shared" si="26"/>
        <v>1.9731176466701076E-3</v>
      </c>
      <c r="Q376" s="18">
        <f t="shared" si="27"/>
        <v>6.2781016030412514E-4</v>
      </c>
      <c r="R376" s="18">
        <f t="shared" si="28"/>
        <v>7.399191175012904E-4</v>
      </c>
      <c r="S376" s="18">
        <f t="shared" si="29"/>
        <v>1.1015078741145474E-2</v>
      </c>
      <c r="T376" s="18">
        <f t="shared" si="30"/>
        <v>6.335768315214764E-2</v>
      </c>
      <c r="U376" s="18">
        <f t="shared" si="31"/>
        <v>1.7346992643641362E-3</v>
      </c>
      <c r="V376" s="18">
        <f t="shared" si="32"/>
        <v>9.8655882333505379E-4</v>
      </c>
      <c r="W376" s="18">
        <f t="shared" si="33"/>
        <v>5.5320372538121172E-3</v>
      </c>
      <c r="X376" s="18">
        <f t="shared" si="34"/>
        <v>2.250998381909481E-2</v>
      </c>
      <c r="Y376" s="18">
        <f t="shared" si="35"/>
        <v>2.9596764700051616E-3</v>
      </c>
      <c r="Z376" s="18">
        <f t="shared" si="36"/>
        <v>9.1436777292910783E-3</v>
      </c>
      <c r="AA376" s="20">
        <f t="shared" si="47"/>
        <v>0.2683439999471347</v>
      </c>
    </row>
    <row r="377" spans="1:27" x14ac:dyDescent="0.25">
      <c r="A377" s="4" t="s">
        <v>1382</v>
      </c>
      <c r="B377" s="6" t="s">
        <v>12</v>
      </c>
      <c r="D377" s="5" t="s">
        <v>197</v>
      </c>
      <c r="E377" s="18">
        <f t="shared" si="48"/>
        <v>1.1584086248878638E-4</v>
      </c>
      <c r="F377" s="18">
        <f t="shared" si="37"/>
        <v>2.9676264909558599E-4</v>
      </c>
      <c r="G377" s="18">
        <f t="shared" si="38"/>
        <v>6.0148140138408304E-5</v>
      </c>
      <c r="H377" s="18">
        <f t="shared" si="39"/>
        <v>1.6306829104190696E-4</v>
      </c>
      <c r="I377" s="18">
        <f t="shared" si="40"/>
        <v>1.3366253364090735E-5</v>
      </c>
      <c r="J377" s="18">
        <f t="shared" si="41"/>
        <v>2.7392917941174624E-3</v>
      </c>
      <c r="K377" s="18">
        <f t="shared" si="42"/>
        <v>6.0148140138408304E-5</v>
      </c>
      <c r="L377" s="18">
        <f t="shared" si="43"/>
        <v>2.673250672818147E-5</v>
      </c>
      <c r="M377" s="18">
        <f t="shared" si="44"/>
        <v>5.4578867903370494E-5</v>
      </c>
      <c r="N377" s="18">
        <f t="shared" si="45"/>
        <v>1.3137117592134894E-4</v>
      </c>
      <c r="O377" s="18">
        <f t="shared" si="46"/>
        <v>3.4260426912892318E-4</v>
      </c>
      <c r="P377" s="18">
        <f t="shared" si="26"/>
        <v>5.346501345636294E-5</v>
      </c>
      <c r="Q377" s="18">
        <f t="shared" si="27"/>
        <v>1.7011595190660934E-5</v>
      </c>
      <c r="R377" s="18">
        <f t="shared" si="28"/>
        <v>2.0049380046136103E-5</v>
      </c>
      <c r="S377" s="18">
        <f t="shared" si="29"/>
        <v>2.9847248799995342E-4</v>
      </c>
      <c r="T377" s="18">
        <f t="shared" si="30"/>
        <v>1.7167853057369709E-3</v>
      </c>
      <c r="U377" s="18">
        <f t="shared" si="31"/>
        <v>4.7004657663719083E-5</v>
      </c>
      <c r="V377" s="18">
        <f t="shared" si="32"/>
        <v>2.673250672818147E-5</v>
      </c>
      <c r="W377" s="18">
        <f t="shared" si="33"/>
        <v>1.4990005624617312E-4</v>
      </c>
      <c r="X377" s="18">
        <f t="shared" si="34"/>
        <v>6.0994669518134044E-4</v>
      </c>
      <c r="Y377" s="18">
        <f t="shared" si="35"/>
        <v>8.019752018454441E-5</v>
      </c>
      <c r="Z377" s="18">
        <f t="shared" si="36"/>
        <v>2.4776366156484378E-4</v>
      </c>
      <c r="AA377" s="20">
        <f t="shared" si="47"/>
        <v>7.2712418300653597E-3</v>
      </c>
    </row>
    <row r="378" spans="1:27" x14ac:dyDescent="0.25">
      <c r="A378" s="3" t="s">
        <v>1382</v>
      </c>
      <c r="B378" s="13" t="s">
        <v>12</v>
      </c>
      <c r="D378" s="5" t="s">
        <v>1229</v>
      </c>
      <c r="E378" s="18">
        <f t="shared" si="48"/>
        <v>6.5079136229655274E-5</v>
      </c>
      <c r="F378" s="18">
        <f t="shared" si="37"/>
        <v>1.6672058937954268E-4</v>
      </c>
      <c r="G378" s="18">
        <f t="shared" si="38"/>
        <v>3.3791089965397927E-5</v>
      </c>
      <c r="H378" s="18">
        <f t="shared" si="39"/>
        <v>9.1611399461745489E-5</v>
      </c>
      <c r="I378" s="18">
        <f t="shared" si="40"/>
        <v>7.5091311034217611E-6</v>
      </c>
      <c r="J378" s="18">
        <f t="shared" si="41"/>
        <v>1.5389279742232937E-3</v>
      </c>
      <c r="K378" s="18">
        <f t="shared" si="42"/>
        <v>3.3791089965397927E-5</v>
      </c>
      <c r="L378" s="18">
        <f t="shared" si="43"/>
        <v>1.5018262206843522E-5</v>
      </c>
      <c r="M378" s="18">
        <f t="shared" si="44"/>
        <v>3.0662285338972189E-5</v>
      </c>
      <c r="N378" s="18">
        <f t="shared" si="45"/>
        <v>7.3804031416488172E-5</v>
      </c>
      <c r="O378" s="18">
        <f t="shared" si="46"/>
        <v>1.9247430849939504E-4</v>
      </c>
      <c r="P378" s="18">
        <f t="shared" si="26"/>
        <v>3.0036524413687044E-5</v>
      </c>
      <c r="Q378" s="18">
        <f t="shared" si="27"/>
        <v>9.557075949809513E-6</v>
      </c>
      <c r="R378" s="18">
        <f t="shared" si="28"/>
        <v>1.1263696655132643E-5</v>
      </c>
      <c r="S378" s="18">
        <f t="shared" si="29"/>
        <v>1.6768117303368171E-4</v>
      </c>
      <c r="T378" s="18">
        <f t="shared" si="30"/>
        <v>9.6448612681852299E-4</v>
      </c>
      <c r="U378" s="18">
        <f t="shared" si="31"/>
        <v>2.6407111047033192E-5</v>
      </c>
      <c r="V378" s="18">
        <f t="shared" si="32"/>
        <v>1.5018262206843522E-5</v>
      </c>
      <c r="W378" s="18">
        <f t="shared" si="33"/>
        <v>8.4213514745041094E-5</v>
      </c>
      <c r="X378" s="18">
        <f t="shared" si="34"/>
        <v>3.4266668268614637E-4</v>
      </c>
      <c r="Y378" s="18">
        <f t="shared" si="35"/>
        <v>4.5054786620530573E-5</v>
      </c>
      <c r="Z378" s="18">
        <f t="shared" si="36"/>
        <v>1.3919306829485607E-4</v>
      </c>
      <c r="AA378" s="20">
        <f t="shared" si="47"/>
        <v>4.084967320261439E-3</v>
      </c>
    </row>
    <row r="379" spans="1:27" x14ac:dyDescent="0.25">
      <c r="A379" s="4" t="s">
        <v>1382</v>
      </c>
      <c r="B379" s="6" t="s">
        <v>12</v>
      </c>
      <c r="D379" s="19" t="s">
        <v>3084</v>
      </c>
      <c r="E379" s="20">
        <f>SUM(E367:E378)</f>
        <v>1.5931372549019614E-2</v>
      </c>
      <c r="F379" s="20">
        <f t="shared" ref="F379:O379" si="49">SUM(F367:F378)</f>
        <v>4.0813200280112052E-2</v>
      </c>
      <c r="G379" s="20">
        <f t="shared" si="49"/>
        <v>8.2720588235294136E-3</v>
      </c>
      <c r="H379" s="20">
        <f t="shared" si="49"/>
        <v>2.2426470588235298E-2</v>
      </c>
      <c r="I379" s="20">
        <f t="shared" si="49"/>
        <v>1.8382352941176473E-3</v>
      </c>
      <c r="J379" s="20">
        <f t="shared" si="49"/>
        <v>0.37672956808986224</v>
      </c>
      <c r="K379" s="20">
        <f t="shared" si="49"/>
        <v>8.2720588235294136E-3</v>
      </c>
      <c r="L379" s="20">
        <f t="shared" si="49"/>
        <v>3.6764705882352945E-3</v>
      </c>
      <c r="M379" s="20">
        <f t="shared" si="49"/>
        <v>7.5061274509803915E-3</v>
      </c>
      <c r="N379" s="20">
        <f t="shared" si="49"/>
        <v>1.8067226890756304E-2</v>
      </c>
      <c r="O379" s="20">
        <f t="shared" si="49"/>
        <v>4.7117710720651913E-2</v>
      </c>
      <c r="P379" s="20">
        <f t="shared" ref="P379:Z379" si="50">SUM(P367:P378)</f>
        <v>7.352941176470589E-3</v>
      </c>
      <c r="Q379" s="20">
        <f t="shared" si="50"/>
        <v>2.3395721925133688E-3</v>
      </c>
      <c r="R379" s="20">
        <f t="shared" si="50"/>
        <v>2.7573529411764703E-3</v>
      </c>
      <c r="S379" s="20">
        <f t="shared" si="50"/>
        <v>4.1048351158645281E-2</v>
      </c>
      <c r="T379" s="20">
        <f t="shared" si="50"/>
        <v>0.23610620384517439</v>
      </c>
      <c r="U379" s="20">
        <f t="shared" si="50"/>
        <v>6.4644607843137259E-3</v>
      </c>
      <c r="V379" s="20">
        <f t="shared" si="50"/>
        <v>3.6764705882352945E-3</v>
      </c>
      <c r="W379" s="20">
        <f t="shared" si="50"/>
        <v>2.0615468409586057E-2</v>
      </c>
      <c r="X379" s="20">
        <f t="shared" si="50"/>
        <v>8.3884803921568649E-2</v>
      </c>
      <c r="Y379" s="20">
        <f t="shared" si="50"/>
        <v>1.1029411764705881E-2</v>
      </c>
      <c r="Z379" s="20">
        <f t="shared" si="50"/>
        <v>3.4074463118580763E-2</v>
      </c>
      <c r="AA379" s="20">
        <f t="shared" si="47"/>
        <v>1</v>
      </c>
    </row>
    <row r="380" spans="1:27" x14ac:dyDescent="0.25">
      <c r="A380" s="3" t="s">
        <v>1382</v>
      </c>
      <c r="B380" s="13" t="s">
        <v>12</v>
      </c>
    </row>
    <row r="381" spans="1:27" x14ac:dyDescent="0.25">
      <c r="A381" s="4" t="s">
        <v>1382</v>
      </c>
      <c r="B381" s="6" t="s">
        <v>12</v>
      </c>
    </row>
    <row r="382" spans="1:27" x14ac:dyDescent="0.25">
      <c r="A382" s="3" t="s">
        <v>1382</v>
      </c>
      <c r="B382" s="13" t="s">
        <v>12</v>
      </c>
      <c r="E382" s="5" t="s">
        <v>588</v>
      </c>
      <c r="F382" s="5" t="s">
        <v>669</v>
      </c>
      <c r="G382" s="5" t="s">
        <v>878</v>
      </c>
      <c r="H382" s="5" t="s">
        <v>519</v>
      </c>
      <c r="I382" s="5" t="s">
        <v>919</v>
      </c>
      <c r="J382" s="5" t="s">
        <v>111</v>
      </c>
      <c r="K382" s="5" t="s">
        <v>2173</v>
      </c>
      <c r="L382" s="5" t="s">
        <v>510</v>
      </c>
      <c r="M382" s="5" t="s">
        <v>841</v>
      </c>
      <c r="N382" s="5" t="s">
        <v>167</v>
      </c>
      <c r="O382" s="5" t="s">
        <v>550</v>
      </c>
      <c r="P382" s="5" t="s">
        <v>2017</v>
      </c>
      <c r="Q382" s="5" t="s">
        <v>1563</v>
      </c>
      <c r="R382" s="5" t="s">
        <v>1622</v>
      </c>
      <c r="S382" s="5" t="s">
        <v>76</v>
      </c>
      <c r="T382" s="5" t="s">
        <v>12</v>
      </c>
      <c r="U382" s="5" t="s">
        <v>28</v>
      </c>
      <c r="V382" s="5" t="s">
        <v>772</v>
      </c>
      <c r="W382" s="5" t="s">
        <v>136</v>
      </c>
      <c r="X382" s="5" t="s">
        <v>61</v>
      </c>
      <c r="Y382" s="5" t="s">
        <v>802</v>
      </c>
      <c r="Z382" s="5" t="s">
        <v>20</v>
      </c>
    </row>
    <row r="383" spans="1:27" x14ac:dyDescent="0.25">
      <c r="A383" s="4" t="s">
        <v>1382</v>
      </c>
      <c r="B383" s="6" t="s">
        <v>12</v>
      </c>
      <c r="E383" s="16">
        <v>1.593137254901961E-2</v>
      </c>
      <c r="F383" s="16">
        <v>4.0813200280112046E-2</v>
      </c>
      <c r="G383" s="16">
        <v>8.2720588235294119E-3</v>
      </c>
      <c r="H383" s="16">
        <v>2.2426470588235294E-2</v>
      </c>
      <c r="I383" s="16">
        <v>1.838235294117647E-3</v>
      </c>
      <c r="J383" s="16">
        <v>0.37672956808986224</v>
      </c>
      <c r="K383" s="16">
        <v>8.2720588235294119E-3</v>
      </c>
      <c r="L383" s="16">
        <v>3.6764705882352941E-3</v>
      </c>
      <c r="M383" s="16">
        <v>7.5061274509803915E-3</v>
      </c>
      <c r="N383" s="16">
        <v>1.8067226890756304E-2</v>
      </c>
      <c r="O383" s="16">
        <v>4.7117710720651906E-2</v>
      </c>
      <c r="P383" s="16">
        <v>7.3529411764705881E-3</v>
      </c>
      <c r="Q383" s="16">
        <v>2.3395721925133688E-3</v>
      </c>
      <c r="R383" s="16">
        <v>2.7573529411764708E-3</v>
      </c>
      <c r="S383" s="16">
        <v>4.1048351158645281E-2</v>
      </c>
      <c r="T383" s="16">
        <v>0.23610620384517442</v>
      </c>
      <c r="U383" s="16">
        <v>6.4644607843137251E-3</v>
      </c>
      <c r="V383" s="16">
        <v>3.6764705882352941E-3</v>
      </c>
      <c r="W383" s="16">
        <v>2.0615468409586057E-2</v>
      </c>
      <c r="X383" s="16">
        <v>8.3884803921568621E-2</v>
      </c>
      <c r="Y383" s="16">
        <v>1.1029411764705883E-2</v>
      </c>
      <c r="Z383" s="16">
        <v>3.4074463118580763E-2</v>
      </c>
    </row>
    <row r="384" spans="1:27" x14ac:dyDescent="0.25">
      <c r="A384" s="3" t="s">
        <v>1382</v>
      </c>
      <c r="B384" s="13" t="s">
        <v>12</v>
      </c>
      <c r="E384" s="21">
        <v>5</v>
      </c>
      <c r="F384" s="21">
        <v>22</v>
      </c>
      <c r="G384" s="21">
        <v>4</v>
      </c>
      <c r="H384" s="21">
        <v>9</v>
      </c>
      <c r="I384" s="21">
        <v>1</v>
      </c>
      <c r="J384" s="21">
        <v>390</v>
      </c>
      <c r="K384" s="21">
        <v>3</v>
      </c>
      <c r="L384" s="21">
        <v>1</v>
      </c>
      <c r="M384" s="21">
        <v>6</v>
      </c>
      <c r="N384" s="21">
        <v>46</v>
      </c>
      <c r="O384" s="21">
        <v>31</v>
      </c>
      <c r="P384" s="21">
        <v>2</v>
      </c>
      <c r="Q384" s="21">
        <v>7</v>
      </c>
      <c r="R384" s="21">
        <v>4</v>
      </c>
      <c r="S384" s="21">
        <v>36</v>
      </c>
      <c r="T384" s="21">
        <v>369</v>
      </c>
      <c r="U384" s="21">
        <v>18</v>
      </c>
      <c r="V384" s="21">
        <v>2</v>
      </c>
      <c r="W384" s="21">
        <v>18</v>
      </c>
      <c r="X384" s="21">
        <v>164</v>
      </c>
      <c r="Y384" s="21">
        <v>6</v>
      </c>
      <c r="Z384" s="21">
        <v>43</v>
      </c>
    </row>
    <row r="385" spans="1:27" x14ac:dyDescent="0.25">
      <c r="A385" s="4" t="s">
        <v>1382</v>
      </c>
      <c r="B385" s="6" t="s">
        <v>12</v>
      </c>
      <c r="E385" s="5" t="s">
        <v>588</v>
      </c>
      <c r="F385" s="5" t="s">
        <v>669</v>
      </c>
      <c r="G385" s="5" t="s">
        <v>878</v>
      </c>
      <c r="H385" s="5" t="s">
        <v>519</v>
      </c>
      <c r="I385" s="5" t="s">
        <v>919</v>
      </c>
      <c r="J385" s="5" t="s">
        <v>111</v>
      </c>
      <c r="K385" s="5" t="s">
        <v>2173</v>
      </c>
      <c r="L385" s="5" t="s">
        <v>510</v>
      </c>
      <c r="M385" s="5" t="s">
        <v>841</v>
      </c>
      <c r="N385" s="5" t="s">
        <v>167</v>
      </c>
      <c r="O385" s="5" t="s">
        <v>550</v>
      </c>
      <c r="P385" s="5" t="s">
        <v>2017</v>
      </c>
      <c r="Q385" s="5" t="s">
        <v>1563</v>
      </c>
      <c r="R385" s="5" t="s">
        <v>1622</v>
      </c>
      <c r="S385" s="5" t="s">
        <v>76</v>
      </c>
      <c r="T385" s="5" t="s">
        <v>12</v>
      </c>
      <c r="U385" s="5" t="s">
        <v>28</v>
      </c>
      <c r="V385" s="5" t="s">
        <v>772</v>
      </c>
      <c r="W385" s="5" t="s">
        <v>136</v>
      </c>
      <c r="X385" s="5" t="s">
        <v>61</v>
      </c>
      <c r="Y385" s="5" t="s">
        <v>802</v>
      </c>
      <c r="Z385" s="5" t="s">
        <v>20</v>
      </c>
      <c r="AA385" s="19" t="s">
        <v>3084</v>
      </c>
    </row>
    <row r="386" spans="1:27" x14ac:dyDescent="0.25">
      <c r="A386" s="3" t="s">
        <v>1382</v>
      </c>
      <c r="B386" s="13" t="s">
        <v>12</v>
      </c>
      <c r="D386" s="5" t="s">
        <v>1027</v>
      </c>
      <c r="E386" s="18">
        <f>$E359*E$383</f>
        <v>9.7142801298577761E-3</v>
      </c>
      <c r="F386" s="18">
        <f t="shared" ref="F386:Z386" si="51">$E359*F$383</f>
        <v>2.4886170937066965E-2</v>
      </c>
      <c r="G386" s="18">
        <f t="shared" si="51"/>
        <v>5.0439531443492291E-3</v>
      </c>
      <c r="H386" s="18">
        <f t="shared" si="51"/>
        <v>1.3674717413569022E-2</v>
      </c>
      <c r="I386" s="18">
        <f t="shared" si="51"/>
        <v>1.1208784765220511E-3</v>
      </c>
      <c r="J386" s="18">
        <f t="shared" si="51"/>
        <v>0.22971382700170803</v>
      </c>
      <c r="K386" s="18">
        <f t="shared" si="51"/>
        <v>5.0439531443492291E-3</v>
      </c>
      <c r="L386" s="18">
        <f t="shared" si="51"/>
        <v>2.2417569530441021E-3</v>
      </c>
      <c r="M386" s="18">
        <f t="shared" si="51"/>
        <v>4.5769204457983747E-3</v>
      </c>
      <c r="N386" s="18">
        <f t="shared" si="51"/>
        <v>1.1016634169245303E-2</v>
      </c>
      <c r="O386" s="18">
        <f t="shared" si="51"/>
        <v>2.8730395928515434E-2</v>
      </c>
      <c r="P386" s="18">
        <f t="shared" si="51"/>
        <v>4.4835139060882042E-3</v>
      </c>
      <c r="Q386" s="18">
        <f t="shared" si="51"/>
        <v>1.4265726064826103E-3</v>
      </c>
      <c r="R386" s="18">
        <f t="shared" si="51"/>
        <v>1.6813177147830766E-3</v>
      </c>
      <c r="S386" s="18">
        <f t="shared" si="51"/>
        <v>2.5029556040881803E-2</v>
      </c>
      <c r="T386" s="18">
        <f t="shared" si="51"/>
        <v>0.14396762096248084</v>
      </c>
      <c r="U386" s="18">
        <f t="shared" si="51"/>
        <v>3.9417559757692127E-3</v>
      </c>
      <c r="V386" s="18">
        <f t="shared" si="51"/>
        <v>2.2417569530441021E-3</v>
      </c>
      <c r="W386" s="18">
        <f t="shared" si="51"/>
        <v>1.2570444544106557E-2</v>
      </c>
      <c r="X386" s="18">
        <f t="shared" si="51"/>
        <v>5.1149421145289586E-2</v>
      </c>
      <c r="Y386" s="18">
        <f t="shared" si="51"/>
        <v>6.7252708591323063E-3</v>
      </c>
      <c r="Z386" s="18">
        <f t="shared" si="51"/>
        <v>2.0777172775911922E-2</v>
      </c>
      <c r="AA386" s="20">
        <f>SUM(E386:Z386)</f>
        <v>0.60975789122799584</v>
      </c>
    </row>
    <row r="387" spans="1:27" x14ac:dyDescent="0.25">
      <c r="A387" s="4" t="s">
        <v>1382</v>
      </c>
      <c r="B387" s="6" t="s">
        <v>12</v>
      </c>
      <c r="D387" s="5" t="s">
        <v>530</v>
      </c>
      <c r="E387" s="18">
        <f>$E360*E$383</f>
        <v>5.3690287389465608E-5</v>
      </c>
      <c r="F387" s="18">
        <f t="shared" ref="F387:Z387" si="52">$E360*F$383</f>
        <v>1.3754448623812273E-4</v>
      </c>
      <c r="G387" s="18">
        <f t="shared" si="52"/>
        <v>2.7877649221453294E-5</v>
      </c>
      <c r="H387" s="18">
        <f t="shared" si="52"/>
        <v>7.5579404555940034E-5</v>
      </c>
      <c r="I387" s="18">
        <f t="shared" si="52"/>
        <v>6.1950331603229533E-6</v>
      </c>
      <c r="J387" s="18">
        <f t="shared" si="52"/>
        <v>1.2696155787342174E-3</v>
      </c>
      <c r="K387" s="18">
        <f t="shared" si="52"/>
        <v>2.7877649221453294E-5</v>
      </c>
      <c r="L387" s="18">
        <f t="shared" si="52"/>
        <v>1.2390066320645907E-5</v>
      </c>
      <c r="M387" s="18">
        <f t="shared" si="52"/>
        <v>2.529638540465206E-5</v>
      </c>
      <c r="N387" s="18">
        <f t="shared" si="52"/>
        <v>6.0888325918602752E-5</v>
      </c>
      <c r="O387" s="18">
        <f t="shared" si="52"/>
        <v>1.5879130451200093E-4</v>
      </c>
      <c r="P387" s="18">
        <f t="shared" si="52"/>
        <v>2.4780132641291813E-5</v>
      </c>
      <c r="Q387" s="18">
        <f t="shared" si="52"/>
        <v>7.88458765859285E-6</v>
      </c>
      <c r="R387" s="18">
        <f t="shared" si="52"/>
        <v>9.2925497404844308E-6</v>
      </c>
      <c r="S387" s="18">
        <f t="shared" si="52"/>
        <v>1.3833696775278744E-4</v>
      </c>
      <c r="T387" s="18">
        <f t="shared" si="52"/>
        <v>7.9570105462528162E-4</v>
      </c>
      <c r="U387" s="18">
        <f t="shared" si="52"/>
        <v>2.1785866613802386E-5</v>
      </c>
      <c r="V387" s="18">
        <f t="shared" si="52"/>
        <v>1.2390066320645907E-5</v>
      </c>
      <c r="W387" s="18">
        <f t="shared" si="52"/>
        <v>6.9476149664658905E-5</v>
      </c>
      <c r="X387" s="18">
        <f t="shared" si="52"/>
        <v>2.8270001321607075E-4</v>
      </c>
      <c r="Y387" s="18">
        <f t="shared" si="52"/>
        <v>3.7170198961937723E-5</v>
      </c>
      <c r="Z387" s="18">
        <f t="shared" si="52"/>
        <v>1.1483428134325626E-4</v>
      </c>
      <c r="AA387" s="20">
        <f t="shared" ref="AA387:AA389" si="53">SUM(E387:Z387)</f>
        <v>3.3700980392156873E-3</v>
      </c>
    </row>
    <row r="388" spans="1:27" x14ac:dyDescent="0.25">
      <c r="A388" s="3" t="s">
        <v>1382</v>
      </c>
      <c r="B388" s="13" t="s">
        <v>12</v>
      </c>
      <c r="D388" s="5" t="s">
        <v>13</v>
      </c>
      <c r="E388" s="18">
        <f>$E361*E$383</f>
        <v>2.2423652685132889E-3</v>
      </c>
      <c r="F388" s="18">
        <f t="shared" ref="F388:Z388" si="54">$E361*F$383</f>
        <v>5.7445209145292357E-3</v>
      </c>
      <c r="G388" s="18">
        <f t="shared" si="54"/>
        <v>1.1643050432665154E-3</v>
      </c>
      <c r="H388" s="18">
        <f t="shared" si="54"/>
        <v>3.1565603395225525E-3</v>
      </c>
      <c r="I388" s="18">
        <f t="shared" si="54"/>
        <v>2.587344540592256E-4</v>
      </c>
      <c r="J388" s="18">
        <f t="shared" si="54"/>
        <v>5.3025268005467918E-2</v>
      </c>
      <c r="K388" s="18">
        <f t="shared" si="54"/>
        <v>1.1643050432665154E-3</v>
      </c>
      <c r="L388" s="18">
        <f t="shared" si="54"/>
        <v>5.1746890811845119E-4</v>
      </c>
      <c r="M388" s="18">
        <f t="shared" si="54"/>
        <v>1.056499020741838E-3</v>
      </c>
      <c r="N388" s="18">
        <f t="shared" si="54"/>
        <v>2.5429900627535322E-3</v>
      </c>
      <c r="O388" s="18">
        <f t="shared" si="54"/>
        <v>6.6318904869466459E-3</v>
      </c>
      <c r="P388" s="18">
        <f t="shared" si="54"/>
        <v>1.0349378162369024E-3</v>
      </c>
      <c r="Q388" s="18">
        <f t="shared" si="54"/>
        <v>3.2929839607537801E-4</v>
      </c>
      <c r="R388" s="18">
        <f t="shared" si="54"/>
        <v>3.8810168108883845E-4</v>
      </c>
      <c r="S388" s="18">
        <f t="shared" si="54"/>
        <v>5.7776187635225264E-3</v>
      </c>
      <c r="T388" s="18">
        <f t="shared" si="54"/>
        <v>3.323231250502133E-2</v>
      </c>
      <c r="U388" s="18">
        <f t="shared" si="54"/>
        <v>9.098828301082767E-4</v>
      </c>
      <c r="V388" s="18">
        <f t="shared" si="54"/>
        <v>5.1746890811845119E-4</v>
      </c>
      <c r="W388" s="18">
        <f t="shared" si="54"/>
        <v>2.9016589884864265E-3</v>
      </c>
      <c r="X388" s="18">
        <f t="shared" si="54"/>
        <v>1.1806915586902661E-2</v>
      </c>
      <c r="Y388" s="18">
        <f t="shared" si="54"/>
        <v>1.5524067243553538E-3</v>
      </c>
      <c r="Z388" s="18">
        <f t="shared" si="54"/>
        <v>4.7960332611168832E-3</v>
      </c>
      <c r="AA388" s="20">
        <f t="shared" si="53"/>
        <v>0.14075154300821874</v>
      </c>
    </row>
    <row r="389" spans="1:27" x14ac:dyDescent="0.25">
      <c r="A389" s="4" t="s">
        <v>1382</v>
      </c>
      <c r="B389" s="6" t="s">
        <v>12</v>
      </c>
      <c r="D389" s="5" t="s">
        <v>542</v>
      </c>
      <c r="E389" s="18">
        <f>$E362*E$383</f>
        <v>3.9210368632590807E-3</v>
      </c>
      <c r="F389" s="18">
        <f t="shared" ref="F389:Z389" si="55">$E362*F$383</f>
        <v>1.0044963942277725E-2</v>
      </c>
      <c r="G389" s="18">
        <f t="shared" si="55"/>
        <v>2.0359229866922148E-3</v>
      </c>
      <c r="H389" s="18">
        <f t="shared" si="55"/>
        <v>5.519613430587782E-3</v>
      </c>
      <c r="I389" s="18">
        <f t="shared" si="55"/>
        <v>4.5242733037604768E-4</v>
      </c>
      <c r="J389" s="18">
        <f t="shared" si="55"/>
        <v>9.272085750395212E-2</v>
      </c>
      <c r="K389" s="18">
        <f t="shared" si="55"/>
        <v>2.0359229866922148E-3</v>
      </c>
      <c r="L389" s="18">
        <f t="shared" si="55"/>
        <v>9.0485466075209537E-4</v>
      </c>
      <c r="M389" s="18">
        <f t="shared" si="55"/>
        <v>1.847411599035528E-3</v>
      </c>
      <c r="N389" s="18">
        <f t="shared" si="55"/>
        <v>4.4467143328388694E-3</v>
      </c>
      <c r="O389" s="18">
        <f t="shared" si="55"/>
        <v>1.1596633000677831E-2</v>
      </c>
      <c r="P389" s="18">
        <f t="shared" si="55"/>
        <v>1.8097093215041907E-3</v>
      </c>
      <c r="Q389" s="18">
        <f t="shared" si="55"/>
        <v>5.758166022967879E-4</v>
      </c>
      <c r="R389" s="18">
        <f t="shared" si="55"/>
        <v>6.7864099556407161E-4</v>
      </c>
      <c r="S389" s="18">
        <f t="shared" si="55"/>
        <v>1.0102839386488168E-2</v>
      </c>
      <c r="T389" s="18">
        <f t="shared" si="55"/>
        <v>5.8110569323046979E-2</v>
      </c>
      <c r="U389" s="18">
        <f t="shared" si="55"/>
        <v>1.5910361118224342E-3</v>
      </c>
      <c r="V389" s="18">
        <f t="shared" si="55"/>
        <v>9.0485466075209537E-4</v>
      </c>
      <c r="W389" s="18">
        <f t="shared" si="55"/>
        <v>5.0738887273284166E-3</v>
      </c>
      <c r="X389" s="18">
        <f t="shared" si="55"/>
        <v>2.0645767176160307E-2</v>
      </c>
      <c r="Y389" s="18">
        <f t="shared" si="55"/>
        <v>2.7145639822562864E-3</v>
      </c>
      <c r="Z389" s="18">
        <f t="shared" si="55"/>
        <v>8.3864228002087059E-3</v>
      </c>
      <c r="AA389" s="20">
        <f t="shared" si="53"/>
        <v>0.24612046772456994</v>
      </c>
    </row>
    <row r="390" spans="1:27" x14ac:dyDescent="0.25">
      <c r="A390" s="3" t="s">
        <v>1382</v>
      </c>
      <c r="B390" s="13" t="s">
        <v>12</v>
      </c>
      <c r="D390" s="19" t="s">
        <v>3084</v>
      </c>
      <c r="E390" s="20">
        <f>SUM(E386:E389)</f>
        <v>1.593137254901961E-2</v>
      </c>
      <c r="F390" s="20">
        <f t="shared" ref="F390:AA390" si="56">SUM(F386:F389)</f>
        <v>4.0813200280112052E-2</v>
      </c>
      <c r="G390" s="20">
        <f t="shared" si="56"/>
        <v>8.2720588235294136E-3</v>
      </c>
      <c r="H390" s="20">
        <f t="shared" si="56"/>
        <v>2.2426470588235298E-2</v>
      </c>
      <c r="I390" s="20">
        <f t="shared" si="56"/>
        <v>1.8382352941176473E-3</v>
      </c>
      <c r="J390" s="20">
        <f t="shared" si="56"/>
        <v>0.37672956808986224</v>
      </c>
      <c r="K390" s="20">
        <f t="shared" si="56"/>
        <v>8.2720588235294136E-3</v>
      </c>
      <c r="L390" s="20">
        <f t="shared" si="56"/>
        <v>3.6764705882352945E-3</v>
      </c>
      <c r="M390" s="20">
        <f t="shared" si="56"/>
        <v>7.5061274509803924E-3</v>
      </c>
      <c r="N390" s="20">
        <f t="shared" si="56"/>
        <v>1.8067226890756308E-2</v>
      </c>
      <c r="O390" s="20">
        <f t="shared" si="56"/>
        <v>4.7117710720651906E-2</v>
      </c>
      <c r="P390" s="20">
        <f t="shared" si="56"/>
        <v>7.352941176470589E-3</v>
      </c>
      <c r="Q390" s="20">
        <f t="shared" si="56"/>
        <v>2.3395721925133692E-3</v>
      </c>
      <c r="R390" s="20">
        <f t="shared" si="56"/>
        <v>2.7573529411764712E-3</v>
      </c>
      <c r="S390" s="20">
        <f t="shared" si="56"/>
        <v>4.1048351158645288E-2</v>
      </c>
      <c r="T390" s="20">
        <f t="shared" si="56"/>
        <v>0.23610620384517444</v>
      </c>
      <c r="U390" s="20">
        <f t="shared" si="56"/>
        <v>6.4644607843137251E-3</v>
      </c>
      <c r="V390" s="20">
        <f t="shared" si="56"/>
        <v>3.6764705882352945E-3</v>
      </c>
      <c r="W390" s="20">
        <f t="shared" si="56"/>
        <v>2.0615468409586057E-2</v>
      </c>
      <c r="X390" s="20">
        <f t="shared" si="56"/>
        <v>8.3884803921568621E-2</v>
      </c>
      <c r="Y390" s="20">
        <f t="shared" si="56"/>
        <v>1.1029411764705885E-2</v>
      </c>
      <c r="Z390" s="20">
        <f t="shared" si="56"/>
        <v>3.4074463118580769E-2</v>
      </c>
      <c r="AA390" s="20">
        <f t="shared" si="56"/>
        <v>1.0000000000000002</v>
      </c>
    </row>
    <row r="391" spans="1:27" x14ac:dyDescent="0.25">
      <c r="A391" s="4" t="s">
        <v>1382</v>
      </c>
      <c r="B391" s="6" t="s">
        <v>12</v>
      </c>
    </row>
    <row r="392" spans="1:27" x14ac:dyDescent="0.25">
      <c r="A392" s="3" t="s">
        <v>1382</v>
      </c>
      <c r="B392" s="13" t="s">
        <v>12</v>
      </c>
    </row>
    <row r="393" spans="1:27" x14ac:dyDescent="0.25">
      <c r="A393" s="4" t="s">
        <v>1382</v>
      </c>
      <c r="B393" s="6" t="s">
        <v>12</v>
      </c>
    </row>
    <row r="394" spans="1:27" x14ac:dyDescent="0.25">
      <c r="A394" s="3" t="s">
        <v>1382</v>
      </c>
      <c r="B394" s="13" t="s">
        <v>12</v>
      </c>
    </row>
    <row r="395" spans="1:27" x14ac:dyDescent="0.25">
      <c r="A395" s="4" t="s">
        <v>1382</v>
      </c>
      <c r="B395" s="6" t="s">
        <v>12</v>
      </c>
    </row>
    <row r="396" spans="1:27" x14ac:dyDescent="0.25">
      <c r="A396" s="3" t="s">
        <v>624</v>
      </c>
      <c r="B396" s="13" t="s">
        <v>111</v>
      </c>
    </row>
    <row r="397" spans="1:27" x14ac:dyDescent="0.25">
      <c r="A397" s="4" t="s">
        <v>624</v>
      </c>
      <c r="B397" s="6" t="s">
        <v>111</v>
      </c>
    </row>
    <row r="398" spans="1:27" x14ac:dyDescent="0.25">
      <c r="A398" s="3" t="s">
        <v>624</v>
      </c>
      <c r="B398" s="13" t="s">
        <v>111</v>
      </c>
    </row>
    <row r="399" spans="1:27" x14ac:dyDescent="0.25">
      <c r="A399" s="4" t="s">
        <v>624</v>
      </c>
      <c r="B399" s="6" t="s">
        <v>111</v>
      </c>
    </row>
    <row r="400" spans="1:27" x14ac:dyDescent="0.25">
      <c r="A400" s="3" t="s">
        <v>624</v>
      </c>
      <c r="B400" s="13" t="s">
        <v>111</v>
      </c>
    </row>
    <row r="401" spans="1:2" x14ac:dyDescent="0.25">
      <c r="A401" s="4" t="s">
        <v>624</v>
      </c>
      <c r="B401" s="6" t="s">
        <v>111</v>
      </c>
    </row>
    <row r="402" spans="1:2" x14ac:dyDescent="0.25">
      <c r="A402" s="3" t="s">
        <v>624</v>
      </c>
      <c r="B402" s="13" t="s">
        <v>111</v>
      </c>
    </row>
    <row r="403" spans="1:2" x14ac:dyDescent="0.25">
      <c r="A403" s="4" t="s">
        <v>624</v>
      </c>
      <c r="B403" s="6" t="s">
        <v>111</v>
      </c>
    </row>
    <row r="404" spans="1:2" x14ac:dyDescent="0.25">
      <c r="A404" s="3" t="s">
        <v>852</v>
      </c>
      <c r="B404" s="13" t="s">
        <v>111</v>
      </c>
    </row>
    <row r="405" spans="1:2" x14ac:dyDescent="0.25">
      <c r="A405" s="4" t="s">
        <v>852</v>
      </c>
      <c r="B405" s="6" t="s">
        <v>111</v>
      </c>
    </row>
    <row r="406" spans="1:2" x14ac:dyDescent="0.25">
      <c r="A406" s="3" t="s">
        <v>2336</v>
      </c>
      <c r="B406" s="13" t="s">
        <v>12</v>
      </c>
    </row>
    <row r="407" spans="1:2" x14ac:dyDescent="0.25">
      <c r="A407" s="4" t="s">
        <v>2336</v>
      </c>
      <c r="B407" s="6" t="s">
        <v>12</v>
      </c>
    </row>
    <row r="408" spans="1:2" x14ac:dyDescent="0.25">
      <c r="A408" s="3" t="s">
        <v>2336</v>
      </c>
      <c r="B408" s="13" t="s">
        <v>12</v>
      </c>
    </row>
    <row r="409" spans="1:2" x14ac:dyDescent="0.25">
      <c r="A409" s="4" t="s">
        <v>2336</v>
      </c>
      <c r="B409" s="6" t="s">
        <v>12</v>
      </c>
    </row>
    <row r="410" spans="1:2" x14ac:dyDescent="0.25">
      <c r="A410" s="3" t="s">
        <v>2336</v>
      </c>
      <c r="B410" s="13" t="s">
        <v>12</v>
      </c>
    </row>
    <row r="411" spans="1:2" x14ac:dyDescent="0.25">
      <c r="A411" s="4" t="s">
        <v>2336</v>
      </c>
      <c r="B411" s="6" t="s">
        <v>12</v>
      </c>
    </row>
    <row r="412" spans="1:2" x14ac:dyDescent="0.25">
      <c r="A412" s="3" t="s">
        <v>2336</v>
      </c>
      <c r="B412" s="13" t="s">
        <v>12</v>
      </c>
    </row>
    <row r="413" spans="1:2" x14ac:dyDescent="0.25">
      <c r="A413" s="4" t="s">
        <v>2336</v>
      </c>
      <c r="B413" s="6" t="s">
        <v>12</v>
      </c>
    </row>
    <row r="414" spans="1:2" x14ac:dyDescent="0.25">
      <c r="A414" s="3" t="s">
        <v>2336</v>
      </c>
      <c r="B414" s="13" t="s">
        <v>12</v>
      </c>
    </row>
    <row r="415" spans="1:2" x14ac:dyDescent="0.25">
      <c r="A415" s="4" t="s">
        <v>2336</v>
      </c>
      <c r="B415" s="6" t="s">
        <v>12</v>
      </c>
    </row>
    <row r="416" spans="1:2" x14ac:dyDescent="0.25">
      <c r="A416" s="3" t="s">
        <v>2336</v>
      </c>
      <c r="B416" s="13" t="s">
        <v>12</v>
      </c>
    </row>
    <row r="417" spans="1:2" x14ac:dyDescent="0.25">
      <c r="A417" s="4" t="s">
        <v>2336</v>
      </c>
      <c r="B417" s="6" t="s">
        <v>12</v>
      </c>
    </row>
    <row r="418" spans="1:2" x14ac:dyDescent="0.25">
      <c r="A418" s="3" t="s">
        <v>2358</v>
      </c>
      <c r="B418" s="13" t="s">
        <v>61</v>
      </c>
    </row>
    <row r="419" spans="1:2" x14ac:dyDescent="0.25">
      <c r="A419" s="4" t="s">
        <v>121</v>
      </c>
      <c r="B419" s="6" t="s">
        <v>111</v>
      </c>
    </row>
    <row r="420" spans="1:2" x14ac:dyDescent="0.25">
      <c r="A420" s="3" t="s">
        <v>121</v>
      </c>
      <c r="B420" s="13" t="s">
        <v>111</v>
      </c>
    </row>
    <row r="421" spans="1:2" x14ac:dyDescent="0.25">
      <c r="A421" s="4" t="s">
        <v>121</v>
      </c>
      <c r="B421" s="6" t="s">
        <v>111</v>
      </c>
    </row>
    <row r="422" spans="1:2" x14ac:dyDescent="0.25">
      <c r="A422" s="3" t="s">
        <v>121</v>
      </c>
      <c r="B422" s="13" t="s">
        <v>111</v>
      </c>
    </row>
    <row r="423" spans="1:2" x14ac:dyDescent="0.25">
      <c r="A423" s="4" t="s">
        <v>121</v>
      </c>
      <c r="B423" s="6" t="s">
        <v>111</v>
      </c>
    </row>
    <row r="424" spans="1:2" x14ac:dyDescent="0.25">
      <c r="A424" s="3" t="s">
        <v>121</v>
      </c>
      <c r="B424" s="13" t="s">
        <v>111</v>
      </c>
    </row>
    <row r="425" spans="1:2" x14ac:dyDescent="0.25">
      <c r="A425" s="4" t="s">
        <v>121</v>
      </c>
      <c r="B425" s="6" t="s">
        <v>111</v>
      </c>
    </row>
    <row r="426" spans="1:2" x14ac:dyDescent="0.25">
      <c r="A426" s="3" t="s">
        <v>121</v>
      </c>
      <c r="B426" s="13" t="s">
        <v>111</v>
      </c>
    </row>
    <row r="427" spans="1:2" x14ac:dyDescent="0.25">
      <c r="A427" s="4" t="s">
        <v>121</v>
      </c>
      <c r="B427" s="6" t="s">
        <v>111</v>
      </c>
    </row>
    <row r="428" spans="1:2" x14ac:dyDescent="0.25">
      <c r="A428" s="3" t="s">
        <v>121</v>
      </c>
      <c r="B428" s="13" t="s">
        <v>111</v>
      </c>
    </row>
    <row r="429" spans="1:2" x14ac:dyDescent="0.25">
      <c r="A429" s="4" t="s">
        <v>121</v>
      </c>
      <c r="B429" s="6" t="s">
        <v>111</v>
      </c>
    </row>
    <row r="430" spans="1:2" x14ac:dyDescent="0.25">
      <c r="A430" s="3" t="s">
        <v>630</v>
      </c>
      <c r="B430" s="13" t="s">
        <v>550</v>
      </c>
    </row>
    <row r="431" spans="1:2" x14ac:dyDescent="0.25">
      <c r="A431" s="4" t="s">
        <v>2363</v>
      </c>
      <c r="B431" s="6" t="s">
        <v>20</v>
      </c>
    </row>
    <row r="432" spans="1:2" x14ac:dyDescent="0.25">
      <c r="A432" s="3" t="s">
        <v>2363</v>
      </c>
      <c r="B432" s="13" t="s">
        <v>20</v>
      </c>
    </row>
    <row r="433" spans="1:2" x14ac:dyDescent="0.25">
      <c r="A433" s="4" t="s">
        <v>2363</v>
      </c>
      <c r="B433" s="6" t="s">
        <v>20</v>
      </c>
    </row>
    <row r="434" spans="1:2" x14ac:dyDescent="0.25">
      <c r="A434" s="3" t="s">
        <v>450</v>
      </c>
      <c r="B434" s="13" t="s">
        <v>12</v>
      </c>
    </row>
    <row r="435" spans="1:2" x14ac:dyDescent="0.25">
      <c r="A435" s="4" t="s">
        <v>450</v>
      </c>
      <c r="B435" s="6" t="s">
        <v>12</v>
      </c>
    </row>
    <row r="436" spans="1:2" x14ac:dyDescent="0.25">
      <c r="A436" s="3" t="s">
        <v>450</v>
      </c>
      <c r="B436" s="13" t="s">
        <v>12</v>
      </c>
    </row>
    <row r="437" spans="1:2" x14ac:dyDescent="0.25">
      <c r="A437" s="4" t="s">
        <v>450</v>
      </c>
      <c r="B437" s="6" t="s">
        <v>12</v>
      </c>
    </row>
    <row r="438" spans="1:2" x14ac:dyDescent="0.25">
      <c r="A438" s="3" t="s">
        <v>1461</v>
      </c>
      <c r="B438" s="13" t="s">
        <v>12</v>
      </c>
    </row>
    <row r="439" spans="1:2" x14ac:dyDescent="0.25">
      <c r="A439" s="4" t="s">
        <v>1461</v>
      </c>
      <c r="B439" s="6" t="s">
        <v>12</v>
      </c>
    </row>
    <row r="440" spans="1:2" x14ac:dyDescent="0.25">
      <c r="A440" s="3" t="s">
        <v>1461</v>
      </c>
      <c r="B440" s="13" t="s">
        <v>12</v>
      </c>
    </row>
    <row r="441" spans="1:2" x14ac:dyDescent="0.25">
      <c r="A441" s="4" t="s">
        <v>1461</v>
      </c>
      <c r="B441" s="6" t="s">
        <v>12</v>
      </c>
    </row>
    <row r="442" spans="1:2" x14ac:dyDescent="0.25">
      <c r="A442" s="3" t="s">
        <v>1461</v>
      </c>
      <c r="B442" s="13" t="s">
        <v>12</v>
      </c>
    </row>
    <row r="443" spans="1:2" x14ac:dyDescent="0.25">
      <c r="A443" s="4" t="s">
        <v>1461</v>
      </c>
      <c r="B443" s="6" t="s">
        <v>12</v>
      </c>
    </row>
    <row r="444" spans="1:2" x14ac:dyDescent="0.25">
      <c r="A444" s="3" t="s">
        <v>1461</v>
      </c>
      <c r="B444" s="13" t="s">
        <v>12</v>
      </c>
    </row>
    <row r="445" spans="1:2" x14ac:dyDescent="0.25">
      <c r="A445" s="4" t="s">
        <v>1461</v>
      </c>
      <c r="B445" s="6" t="s">
        <v>12</v>
      </c>
    </row>
    <row r="446" spans="1:2" x14ac:dyDescent="0.25">
      <c r="A446" s="3" t="s">
        <v>1461</v>
      </c>
      <c r="B446" s="13" t="s">
        <v>12</v>
      </c>
    </row>
    <row r="447" spans="1:2" x14ac:dyDescent="0.25">
      <c r="A447" s="4" t="s">
        <v>1461</v>
      </c>
      <c r="B447" s="6" t="s">
        <v>12</v>
      </c>
    </row>
    <row r="448" spans="1:2" x14ac:dyDescent="0.25">
      <c r="A448" s="3" t="s">
        <v>1461</v>
      </c>
      <c r="B448" s="13" t="s">
        <v>12</v>
      </c>
    </row>
    <row r="449" spans="1:2" x14ac:dyDescent="0.25">
      <c r="A449" s="4" t="s">
        <v>1461</v>
      </c>
      <c r="B449" s="6" t="s">
        <v>12</v>
      </c>
    </row>
    <row r="450" spans="1:2" x14ac:dyDescent="0.25">
      <c r="A450" s="3" t="s">
        <v>1461</v>
      </c>
      <c r="B450" s="13" t="s">
        <v>12</v>
      </c>
    </row>
    <row r="451" spans="1:2" x14ac:dyDescent="0.25">
      <c r="A451" s="4" t="s">
        <v>1461</v>
      </c>
      <c r="B451" s="6" t="s">
        <v>12</v>
      </c>
    </row>
    <row r="452" spans="1:2" x14ac:dyDescent="0.25">
      <c r="A452" s="3" t="s">
        <v>1461</v>
      </c>
      <c r="B452" s="13" t="s">
        <v>12</v>
      </c>
    </row>
    <row r="453" spans="1:2" x14ac:dyDescent="0.25">
      <c r="A453" s="4" t="s">
        <v>1461</v>
      </c>
      <c r="B453" s="6" t="s">
        <v>12</v>
      </c>
    </row>
    <row r="454" spans="1:2" x14ac:dyDescent="0.25">
      <c r="A454" s="3" t="s">
        <v>1461</v>
      </c>
      <c r="B454" s="13" t="s">
        <v>12</v>
      </c>
    </row>
    <row r="455" spans="1:2" x14ac:dyDescent="0.25">
      <c r="A455" s="4" t="s">
        <v>1461</v>
      </c>
      <c r="B455" s="6" t="s">
        <v>12</v>
      </c>
    </row>
    <row r="456" spans="1:2" x14ac:dyDescent="0.25">
      <c r="A456" s="3" t="s">
        <v>635</v>
      </c>
      <c r="B456" s="13" t="s">
        <v>111</v>
      </c>
    </row>
    <row r="457" spans="1:2" x14ac:dyDescent="0.25">
      <c r="A457" s="4" t="s">
        <v>639</v>
      </c>
      <c r="B457" s="6" t="s">
        <v>111</v>
      </c>
    </row>
    <row r="458" spans="1:2" x14ac:dyDescent="0.25">
      <c r="A458" s="3" t="s">
        <v>639</v>
      </c>
      <c r="B458" s="13" t="s">
        <v>111</v>
      </c>
    </row>
    <row r="459" spans="1:2" x14ac:dyDescent="0.25">
      <c r="A459" s="4" t="s">
        <v>639</v>
      </c>
      <c r="B459" s="6" t="s">
        <v>111</v>
      </c>
    </row>
    <row r="460" spans="1:2" x14ac:dyDescent="0.25">
      <c r="A460" s="3" t="s">
        <v>639</v>
      </c>
      <c r="B460" s="13" t="s">
        <v>111</v>
      </c>
    </row>
    <row r="461" spans="1:2" x14ac:dyDescent="0.25">
      <c r="A461" s="4" t="s">
        <v>639</v>
      </c>
      <c r="B461" s="6" t="s">
        <v>111</v>
      </c>
    </row>
    <row r="462" spans="1:2" x14ac:dyDescent="0.25">
      <c r="A462" s="3" t="s">
        <v>639</v>
      </c>
      <c r="B462" s="13" t="s">
        <v>111</v>
      </c>
    </row>
    <row r="463" spans="1:2" x14ac:dyDescent="0.25">
      <c r="A463" s="4" t="s">
        <v>1498</v>
      </c>
      <c r="B463" s="6" t="s">
        <v>111</v>
      </c>
    </row>
    <row r="464" spans="1:2" x14ac:dyDescent="0.25">
      <c r="A464" s="3" t="s">
        <v>1503</v>
      </c>
      <c r="B464" s="13" t="s">
        <v>20</v>
      </c>
    </row>
    <row r="465" spans="1:2" x14ac:dyDescent="0.25">
      <c r="A465" s="4" t="s">
        <v>1503</v>
      </c>
      <c r="B465" s="6" t="s">
        <v>20</v>
      </c>
    </row>
    <row r="466" spans="1:2" x14ac:dyDescent="0.25">
      <c r="A466" s="3" t="s">
        <v>458</v>
      </c>
      <c r="B466" s="13" t="s">
        <v>76</v>
      </c>
    </row>
    <row r="467" spans="1:2" x14ac:dyDescent="0.25">
      <c r="A467" s="4" t="s">
        <v>458</v>
      </c>
      <c r="B467" s="6" t="s">
        <v>76</v>
      </c>
    </row>
    <row r="468" spans="1:2" x14ac:dyDescent="0.25">
      <c r="A468" s="3" t="s">
        <v>649</v>
      </c>
      <c r="B468" s="13" t="s">
        <v>111</v>
      </c>
    </row>
    <row r="469" spans="1:2" x14ac:dyDescent="0.25">
      <c r="A469" s="4" t="s">
        <v>649</v>
      </c>
      <c r="B469" s="6" t="s">
        <v>111</v>
      </c>
    </row>
    <row r="470" spans="1:2" x14ac:dyDescent="0.25">
      <c r="A470" s="3" t="s">
        <v>649</v>
      </c>
      <c r="B470" s="13" t="s">
        <v>111</v>
      </c>
    </row>
    <row r="471" spans="1:2" x14ac:dyDescent="0.25">
      <c r="A471" s="4" t="s">
        <v>649</v>
      </c>
      <c r="B471" s="6" t="s">
        <v>111</v>
      </c>
    </row>
    <row r="472" spans="1:2" x14ac:dyDescent="0.25">
      <c r="A472" s="3" t="s">
        <v>2375</v>
      </c>
      <c r="B472" s="13" t="s">
        <v>12</v>
      </c>
    </row>
    <row r="473" spans="1:2" x14ac:dyDescent="0.25">
      <c r="A473" s="4" t="s">
        <v>1514</v>
      </c>
      <c r="B473" s="6" t="s">
        <v>111</v>
      </c>
    </row>
    <row r="474" spans="1:2" x14ac:dyDescent="0.25">
      <c r="A474" s="3" t="s">
        <v>2379</v>
      </c>
      <c r="B474" s="13" t="s">
        <v>20</v>
      </c>
    </row>
    <row r="475" spans="1:2" x14ac:dyDescent="0.25">
      <c r="A475" s="4" t="s">
        <v>2379</v>
      </c>
      <c r="B475" s="6" t="s">
        <v>20</v>
      </c>
    </row>
    <row r="476" spans="1:2" x14ac:dyDescent="0.25">
      <c r="A476" s="3" t="s">
        <v>2379</v>
      </c>
      <c r="B476" s="13" t="s">
        <v>20</v>
      </c>
    </row>
    <row r="477" spans="1:2" x14ac:dyDescent="0.25">
      <c r="A477" s="4" t="s">
        <v>2379</v>
      </c>
      <c r="B477" s="6" t="s">
        <v>20</v>
      </c>
    </row>
    <row r="478" spans="1:2" x14ac:dyDescent="0.25">
      <c r="A478" s="3" t="s">
        <v>2379</v>
      </c>
      <c r="B478" s="13" t="s">
        <v>20</v>
      </c>
    </row>
    <row r="479" spans="1:2" x14ac:dyDescent="0.25">
      <c r="A479" s="4" t="s">
        <v>2379</v>
      </c>
      <c r="B479" s="6" t="s">
        <v>20</v>
      </c>
    </row>
    <row r="480" spans="1:2" x14ac:dyDescent="0.25">
      <c r="A480" s="3" t="s">
        <v>2379</v>
      </c>
      <c r="B480" s="13" t="s">
        <v>12</v>
      </c>
    </row>
    <row r="481" spans="1:2" x14ac:dyDescent="0.25">
      <c r="A481" s="4" t="s">
        <v>2393</v>
      </c>
      <c r="B481" s="6" t="s">
        <v>111</v>
      </c>
    </row>
    <row r="482" spans="1:2" x14ac:dyDescent="0.25">
      <c r="A482" s="3" t="s">
        <v>2393</v>
      </c>
      <c r="B482" s="13" t="s">
        <v>111</v>
      </c>
    </row>
    <row r="483" spans="1:2" x14ac:dyDescent="0.25">
      <c r="A483" s="4" t="s">
        <v>2393</v>
      </c>
      <c r="B483" s="6" t="s">
        <v>111</v>
      </c>
    </row>
    <row r="484" spans="1:2" x14ac:dyDescent="0.25">
      <c r="A484" s="3" t="s">
        <v>2393</v>
      </c>
      <c r="B484" s="13" t="s">
        <v>111</v>
      </c>
    </row>
    <row r="485" spans="1:2" x14ac:dyDescent="0.25">
      <c r="A485" s="4" t="s">
        <v>2401</v>
      </c>
      <c r="B485" s="6" t="s">
        <v>12</v>
      </c>
    </row>
    <row r="486" spans="1:2" x14ac:dyDescent="0.25">
      <c r="A486" s="3" t="s">
        <v>2401</v>
      </c>
      <c r="B486" s="13" t="s">
        <v>12</v>
      </c>
    </row>
    <row r="487" spans="1:2" x14ac:dyDescent="0.25">
      <c r="A487" s="4" t="s">
        <v>2401</v>
      </c>
      <c r="B487" s="6" t="s">
        <v>12</v>
      </c>
    </row>
    <row r="488" spans="1:2" x14ac:dyDescent="0.25">
      <c r="A488" s="3" t="s">
        <v>2401</v>
      </c>
      <c r="B488" s="13" t="s">
        <v>12</v>
      </c>
    </row>
    <row r="489" spans="1:2" x14ac:dyDescent="0.25">
      <c r="A489" s="4" t="s">
        <v>655</v>
      </c>
      <c r="B489" s="6" t="s">
        <v>550</v>
      </c>
    </row>
    <row r="490" spans="1:2" x14ac:dyDescent="0.25">
      <c r="A490" s="3" t="s">
        <v>655</v>
      </c>
      <c r="B490" s="13" t="s">
        <v>167</v>
      </c>
    </row>
    <row r="491" spans="1:2" x14ac:dyDescent="0.25">
      <c r="A491" s="4" t="s">
        <v>857</v>
      </c>
      <c r="B491" s="6" t="s">
        <v>669</v>
      </c>
    </row>
    <row r="492" spans="1:2" x14ac:dyDescent="0.25">
      <c r="A492" s="3" t="s">
        <v>1522</v>
      </c>
      <c r="B492" s="13" t="s">
        <v>111</v>
      </c>
    </row>
    <row r="493" spans="1:2" x14ac:dyDescent="0.25">
      <c r="A493" s="4" t="s">
        <v>862</v>
      </c>
      <c r="B493" s="6" t="s">
        <v>111</v>
      </c>
    </row>
    <row r="494" spans="1:2" x14ac:dyDescent="0.25">
      <c r="A494" s="3" t="s">
        <v>862</v>
      </c>
      <c r="B494" s="13" t="s">
        <v>111</v>
      </c>
    </row>
    <row r="495" spans="1:2" x14ac:dyDescent="0.25">
      <c r="A495" s="4" t="s">
        <v>862</v>
      </c>
      <c r="B495" s="6" t="s">
        <v>111</v>
      </c>
    </row>
    <row r="496" spans="1:2" x14ac:dyDescent="0.25">
      <c r="A496" s="3" t="s">
        <v>862</v>
      </c>
      <c r="B496" s="13" t="s">
        <v>111</v>
      </c>
    </row>
    <row r="497" spans="1:2" x14ac:dyDescent="0.25">
      <c r="A497" s="4" t="s">
        <v>1527</v>
      </c>
      <c r="B497" s="6" t="s">
        <v>61</v>
      </c>
    </row>
    <row r="498" spans="1:2" x14ac:dyDescent="0.25">
      <c r="A498" s="3" t="s">
        <v>1527</v>
      </c>
      <c r="B498" s="13" t="s">
        <v>61</v>
      </c>
    </row>
    <row r="499" spans="1:2" x14ac:dyDescent="0.25">
      <c r="A499" s="4" t="s">
        <v>1527</v>
      </c>
      <c r="B499" s="6" t="s">
        <v>61</v>
      </c>
    </row>
    <row r="500" spans="1:2" x14ac:dyDescent="0.25">
      <c r="A500" s="3" t="s">
        <v>660</v>
      </c>
      <c r="B500" s="13" t="s">
        <v>111</v>
      </c>
    </row>
    <row r="501" spans="1:2" x14ac:dyDescent="0.25">
      <c r="A501" s="4" t="s">
        <v>660</v>
      </c>
      <c r="B501" s="6" t="s">
        <v>111</v>
      </c>
    </row>
    <row r="502" spans="1:2" x14ac:dyDescent="0.25">
      <c r="A502" s="3" t="s">
        <v>660</v>
      </c>
      <c r="B502" s="13" t="s">
        <v>111</v>
      </c>
    </row>
    <row r="503" spans="1:2" x14ac:dyDescent="0.25">
      <c r="A503" s="4" t="s">
        <v>660</v>
      </c>
      <c r="B503" s="6" t="s">
        <v>111</v>
      </c>
    </row>
    <row r="504" spans="1:2" x14ac:dyDescent="0.25">
      <c r="A504" s="3" t="s">
        <v>660</v>
      </c>
      <c r="B504" s="13" t="s">
        <v>111</v>
      </c>
    </row>
    <row r="505" spans="1:2" x14ac:dyDescent="0.25">
      <c r="A505" s="4" t="s">
        <v>660</v>
      </c>
      <c r="B505" s="6" t="s">
        <v>111</v>
      </c>
    </row>
    <row r="506" spans="1:2" x14ac:dyDescent="0.25">
      <c r="A506" s="3" t="s">
        <v>660</v>
      </c>
      <c r="B506" s="13" t="s">
        <v>111</v>
      </c>
    </row>
    <row r="507" spans="1:2" x14ac:dyDescent="0.25">
      <c r="A507" s="4" t="s">
        <v>660</v>
      </c>
      <c r="B507" s="6" t="s">
        <v>111</v>
      </c>
    </row>
    <row r="508" spans="1:2" x14ac:dyDescent="0.25">
      <c r="A508" s="3" t="s">
        <v>660</v>
      </c>
      <c r="B508" s="13" t="s">
        <v>111</v>
      </c>
    </row>
    <row r="509" spans="1:2" x14ac:dyDescent="0.25">
      <c r="A509" s="4" t="s">
        <v>660</v>
      </c>
      <c r="B509" s="6" t="s">
        <v>111</v>
      </c>
    </row>
    <row r="510" spans="1:2" x14ac:dyDescent="0.25">
      <c r="A510" s="3" t="s">
        <v>660</v>
      </c>
      <c r="B510" s="13" t="s">
        <v>111</v>
      </c>
    </row>
    <row r="511" spans="1:2" x14ac:dyDescent="0.25">
      <c r="A511" s="4" t="s">
        <v>2418</v>
      </c>
      <c r="B511" s="6" t="s">
        <v>111</v>
      </c>
    </row>
    <row r="512" spans="1:2" x14ac:dyDescent="0.25">
      <c r="A512" s="3" t="s">
        <v>667</v>
      </c>
      <c r="B512" s="13" t="s">
        <v>669</v>
      </c>
    </row>
    <row r="513" spans="1:2" x14ac:dyDescent="0.25">
      <c r="A513" s="4" t="s">
        <v>667</v>
      </c>
      <c r="B513" s="6" t="s">
        <v>669</v>
      </c>
    </row>
    <row r="514" spans="1:2" x14ac:dyDescent="0.25">
      <c r="A514" s="3" t="s">
        <v>126</v>
      </c>
      <c r="B514" s="13" t="s">
        <v>61</v>
      </c>
    </row>
    <row r="515" spans="1:2" x14ac:dyDescent="0.25">
      <c r="A515" s="4" t="s">
        <v>126</v>
      </c>
      <c r="B515" s="6" t="s">
        <v>61</v>
      </c>
    </row>
    <row r="516" spans="1:2" x14ac:dyDescent="0.25">
      <c r="A516" s="3" t="s">
        <v>126</v>
      </c>
      <c r="B516" s="13" t="s">
        <v>61</v>
      </c>
    </row>
    <row r="517" spans="1:2" x14ac:dyDescent="0.25">
      <c r="A517" s="4" t="s">
        <v>126</v>
      </c>
      <c r="B517" s="6" t="s">
        <v>61</v>
      </c>
    </row>
    <row r="518" spans="1:2" x14ac:dyDescent="0.25">
      <c r="A518" s="3" t="s">
        <v>126</v>
      </c>
      <c r="B518" s="13" t="s">
        <v>61</v>
      </c>
    </row>
    <row r="519" spans="1:2" x14ac:dyDescent="0.25">
      <c r="A519" s="4" t="s">
        <v>126</v>
      </c>
      <c r="B519" s="6" t="s">
        <v>61</v>
      </c>
    </row>
    <row r="520" spans="1:2" x14ac:dyDescent="0.25">
      <c r="A520" s="3" t="s">
        <v>2422</v>
      </c>
      <c r="B520" s="13" t="s">
        <v>12</v>
      </c>
    </row>
    <row r="521" spans="1:2" x14ac:dyDescent="0.25">
      <c r="A521" s="4" t="s">
        <v>2422</v>
      </c>
      <c r="B521" s="6" t="s">
        <v>12</v>
      </c>
    </row>
    <row r="522" spans="1:2" x14ac:dyDescent="0.25">
      <c r="A522" s="3" t="s">
        <v>2422</v>
      </c>
      <c r="B522" s="13" t="s">
        <v>12</v>
      </c>
    </row>
    <row r="523" spans="1:2" x14ac:dyDescent="0.25">
      <c r="A523" s="4" t="s">
        <v>2422</v>
      </c>
      <c r="B523" s="6" t="s">
        <v>12</v>
      </c>
    </row>
    <row r="524" spans="1:2" x14ac:dyDescent="0.25">
      <c r="A524" s="3" t="s">
        <v>134</v>
      </c>
      <c r="B524" s="13" t="s">
        <v>136</v>
      </c>
    </row>
    <row r="525" spans="1:2" x14ac:dyDescent="0.25">
      <c r="A525" s="4" t="s">
        <v>140</v>
      </c>
      <c r="B525" s="6" t="s">
        <v>61</v>
      </c>
    </row>
    <row r="526" spans="1:2" x14ac:dyDescent="0.25">
      <c r="A526" s="3" t="s">
        <v>145</v>
      </c>
      <c r="B526" s="13" t="s">
        <v>111</v>
      </c>
    </row>
    <row r="527" spans="1:2" x14ac:dyDescent="0.25">
      <c r="A527" s="4" t="s">
        <v>2437</v>
      </c>
      <c r="B527" s="6" t="s">
        <v>12</v>
      </c>
    </row>
    <row r="528" spans="1:2" x14ac:dyDescent="0.25">
      <c r="A528" s="3" t="s">
        <v>2437</v>
      </c>
      <c r="B528" s="13" t="s">
        <v>12</v>
      </c>
    </row>
    <row r="529" spans="1:2" x14ac:dyDescent="0.25">
      <c r="A529" s="4" t="s">
        <v>2437</v>
      </c>
      <c r="B529" s="6" t="s">
        <v>12</v>
      </c>
    </row>
    <row r="530" spans="1:2" x14ac:dyDescent="0.25">
      <c r="A530" s="3" t="s">
        <v>2437</v>
      </c>
      <c r="B530" s="13" t="s">
        <v>12</v>
      </c>
    </row>
    <row r="531" spans="1:2" x14ac:dyDescent="0.25">
      <c r="A531" s="4" t="s">
        <v>2437</v>
      </c>
      <c r="B531" s="6" t="s">
        <v>12</v>
      </c>
    </row>
    <row r="532" spans="1:2" x14ac:dyDescent="0.25">
      <c r="A532" s="3" t="s">
        <v>2437</v>
      </c>
      <c r="B532" s="13" t="s">
        <v>12</v>
      </c>
    </row>
    <row r="533" spans="1:2" x14ac:dyDescent="0.25">
      <c r="A533" s="4" t="s">
        <v>2437</v>
      </c>
      <c r="B533" s="6" t="s">
        <v>12</v>
      </c>
    </row>
    <row r="534" spans="1:2" x14ac:dyDescent="0.25">
      <c r="A534" s="3" t="s">
        <v>2437</v>
      </c>
      <c r="B534" s="13" t="s">
        <v>12</v>
      </c>
    </row>
    <row r="535" spans="1:2" x14ac:dyDescent="0.25">
      <c r="A535" s="4" t="s">
        <v>2437</v>
      </c>
      <c r="B535" s="6" t="s">
        <v>12</v>
      </c>
    </row>
    <row r="536" spans="1:2" x14ac:dyDescent="0.25">
      <c r="A536" s="3" t="s">
        <v>2437</v>
      </c>
      <c r="B536" s="13" t="s">
        <v>12</v>
      </c>
    </row>
    <row r="537" spans="1:2" x14ac:dyDescent="0.25">
      <c r="A537" s="4" t="s">
        <v>2437</v>
      </c>
      <c r="B537" s="6" t="s">
        <v>12</v>
      </c>
    </row>
    <row r="538" spans="1:2" x14ac:dyDescent="0.25">
      <c r="A538" s="3" t="s">
        <v>2437</v>
      </c>
      <c r="B538" s="13" t="s">
        <v>12</v>
      </c>
    </row>
    <row r="539" spans="1:2" x14ac:dyDescent="0.25">
      <c r="A539" s="4" t="s">
        <v>2437</v>
      </c>
      <c r="B539" s="6" t="s">
        <v>12</v>
      </c>
    </row>
    <row r="540" spans="1:2" x14ac:dyDescent="0.25">
      <c r="A540" s="3" t="s">
        <v>2437</v>
      </c>
      <c r="B540" s="13" t="s">
        <v>12</v>
      </c>
    </row>
    <row r="541" spans="1:2" x14ac:dyDescent="0.25">
      <c r="A541" s="4" t="s">
        <v>2437</v>
      </c>
      <c r="B541" s="6" t="s">
        <v>12</v>
      </c>
    </row>
    <row r="542" spans="1:2" x14ac:dyDescent="0.25">
      <c r="A542" s="3" t="s">
        <v>2437</v>
      </c>
      <c r="B542" s="13" t="s">
        <v>12</v>
      </c>
    </row>
    <row r="543" spans="1:2" x14ac:dyDescent="0.25">
      <c r="A543" s="4" t="s">
        <v>2437</v>
      </c>
      <c r="B543" s="6" t="s">
        <v>12</v>
      </c>
    </row>
    <row r="544" spans="1:2" x14ac:dyDescent="0.25">
      <c r="A544" s="3" t="s">
        <v>2437</v>
      </c>
      <c r="B544" s="13" t="s">
        <v>12</v>
      </c>
    </row>
    <row r="545" spans="1:2" x14ac:dyDescent="0.25">
      <c r="A545" s="4" t="s">
        <v>2437</v>
      </c>
      <c r="B545" s="6" t="s">
        <v>12</v>
      </c>
    </row>
    <row r="546" spans="1:2" x14ac:dyDescent="0.25">
      <c r="A546" s="3" t="s">
        <v>2437</v>
      </c>
      <c r="B546" s="13" t="s">
        <v>12</v>
      </c>
    </row>
    <row r="547" spans="1:2" x14ac:dyDescent="0.25">
      <c r="A547" s="4" t="s">
        <v>2437</v>
      </c>
      <c r="B547" s="6" t="s">
        <v>12</v>
      </c>
    </row>
    <row r="548" spans="1:2" x14ac:dyDescent="0.25">
      <c r="A548" s="3" t="s">
        <v>2437</v>
      </c>
      <c r="B548" s="13" t="s">
        <v>12</v>
      </c>
    </row>
    <row r="549" spans="1:2" x14ac:dyDescent="0.25">
      <c r="A549" s="4" t="s">
        <v>2437</v>
      </c>
      <c r="B549" s="6" t="s">
        <v>12</v>
      </c>
    </row>
    <row r="550" spans="1:2" x14ac:dyDescent="0.25">
      <c r="A550" s="3" t="s">
        <v>2437</v>
      </c>
      <c r="B550" s="13" t="s">
        <v>12</v>
      </c>
    </row>
    <row r="551" spans="1:2" x14ac:dyDescent="0.25">
      <c r="A551" s="4" t="s">
        <v>2437</v>
      </c>
      <c r="B551" s="6" t="s">
        <v>12</v>
      </c>
    </row>
    <row r="552" spans="1:2" x14ac:dyDescent="0.25">
      <c r="A552" s="3" t="s">
        <v>2437</v>
      </c>
      <c r="B552" s="13" t="s">
        <v>12</v>
      </c>
    </row>
    <row r="553" spans="1:2" x14ac:dyDescent="0.25">
      <c r="A553" s="4" t="s">
        <v>2437</v>
      </c>
      <c r="B553" s="6" t="s">
        <v>12</v>
      </c>
    </row>
    <row r="554" spans="1:2" x14ac:dyDescent="0.25">
      <c r="A554" s="3" t="s">
        <v>2474</v>
      </c>
      <c r="B554" s="13" t="s">
        <v>76</v>
      </c>
    </row>
    <row r="555" spans="1:2" x14ac:dyDescent="0.25">
      <c r="A555" s="4" t="s">
        <v>866</v>
      </c>
      <c r="B555" s="6" t="s">
        <v>669</v>
      </c>
    </row>
    <row r="556" spans="1:2" x14ac:dyDescent="0.25">
      <c r="A556" s="3" t="s">
        <v>1557</v>
      </c>
      <c r="B556" s="13" t="s">
        <v>550</v>
      </c>
    </row>
    <row r="557" spans="1:2" x14ac:dyDescent="0.25">
      <c r="A557" s="4" t="s">
        <v>1557</v>
      </c>
      <c r="B557" s="6" t="s">
        <v>1563</v>
      </c>
    </row>
    <row r="558" spans="1:2" x14ac:dyDescent="0.25">
      <c r="A558" s="3" t="s">
        <v>1557</v>
      </c>
      <c r="B558" s="13" t="s">
        <v>550</v>
      </c>
    </row>
    <row r="559" spans="1:2" x14ac:dyDescent="0.25">
      <c r="A559" s="4" t="s">
        <v>1557</v>
      </c>
      <c r="B559" s="6" t="s">
        <v>550</v>
      </c>
    </row>
    <row r="560" spans="1:2" x14ac:dyDescent="0.25">
      <c r="A560" s="3" t="s">
        <v>1557</v>
      </c>
      <c r="B560" s="13" t="s">
        <v>1563</v>
      </c>
    </row>
    <row r="561" spans="1:2" x14ac:dyDescent="0.25">
      <c r="A561" s="4" t="s">
        <v>1557</v>
      </c>
      <c r="B561" s="6" t="s">
        <v>550</v>
      </c>
    </row>
    <row r="562" spans="1:2" x14ac:dyDescent="0.25">
      <c r="A562" s="3" t="s">
        <v>1557</v>
      </c>
      <c r="B562" s="13" t="s">
        <v>1563</v>
      </c>
    </row>
    <row r="563" spans="1:2" x14ac:dyDescent="0.25">
      <c r="A563" s="4" t="s">
        <v>1557</v>
      </c>
      <c r="B563" s="6" t="s">
        <v>1563</v>
      </c>
    </row>
    <row r="564" spans="1:2" x14ac:dyDescent="0.25">
      <c r="A564" s="3" t="s">
        <v>1557</v>
      </c>
      <c r="B564" s="13" t="s">
        <v>1563</v>
      </c>
    </row>
    <row r="565" spans="1:2" x14ac:dyDescent="0.25">
      <c r="A565" s="4" t="s">
        <v>1557</v>
      </c>
      <c r="B565" s="6" t="s">
        <v>1563</v>
      </c>
    </row>
    <row r="566" spans="1:2" x14ac:dyDescent="0.25">
      <c r="A566" s="3" t="s">
        <v>1557</v>
      </c>
      <c r="B566" s="13" t="s">
        <v>1563</v>
      </c>
    </row>
    <row r="567" spans="1:2" x14ac:dyDescent="0.25">
      <c r="A567" s="4" t="s">
        <v>2478</v>
      </c>
      <c r="B567" s="6" t="s">
        <v>20</v>
      </c>
    </row>
    <row r="568" spans="1:2" x14ac:dyDescent="0.25">
      <c r="A568" s="3" t="s">
        <v>2478</v>
      </c>
      <c r="B568" s="13" t="s">
        <v>20</v>
      </c>
    </row>
    <row r="569" spans="1:2" x14ac:dyDescent="0.25">
      <c r="A569" s="4" t="s">
        <v>871</v>
      </c>
      <c r="B569" s="6" t="s">
        <v>12</v>
      </c>
    </row>
    <row r="570" spans="1:2" x14ac:dyDescent="0.25">
      <c r="A570" s="3" t="s">
        <v>871</v>
      </c>
      <c r="B570" s="13" t="s">
        <v>12</v>
      </c>
    </row>
    <row r="571" spans="1:2" x14ac:dyDescent="0.25">
      <c r="A571" s="4" t="s">
        <v>871</v>
      </c>
      <c r="B571" s="6" t="s">
        <v>12</v>
      </c>
    </row>
    <row r="572" spans="1:2" x14ac:dyDescent="0.25">
      <c r="A572" s="3" t="s">
        <v>871</v>
      </c>
      <c r="B572" s="13" t="s">
        <v>12</v>
      </c>
    </row>
    <row r="573" spans="1:2" x14ac:dyDescent="0.25">
      <c r="A573" s="4" t="s">
        <v>871</v>
      </c>
      <c r="B573" s="6" t="s">
        <v>111</v>
      </c>
    </row>
    <row r="574" spans="1:2" x14ac:dyDescent="0.25">
      <c r="A574" s="3" t="s">
        <v>871</v>
      </c>
      <c r="B574" s="13" t="s">
        <v>12</v>
      </c>
    </row>
    <row r="575" spans="1:2" x14ac:dyDescent="0.25">
      <c r="A575" s="4" t="s">
        <v>871</v>
      </c>
      <c r="B575" s="6" t="s">
        <v>12</v>
      </c>
    </row>
    <row r="576" spans="1:2" x14ac:dyDescent="0.25">
      <c r="A576" s="3" t="s">
        <v>871</v>
      </c>
      <c r="B576" s="13" t="s">
        <v>12</v>
      </c>
    </row>
    <row r="577" spans="1:2" x14ac:dyDescent="0.25">
      <c r="A577" s="4" t="s">
        <v>150</v>
      </c>
      <c r="B577" s="6" t="s">
        <v>76</v>
      </c>
    </row>
    <row r="578" spans="1:2" x14ac:dyDescent="0.25">
      <c r="A578" s="3" t="s">
        <v>150</v>
      </c>
      <c r="B578" s="13" t="s">
        <v>76</v>
      </c>
    </row>
    <row r="579" spans="1:2" x14ac:dyDescent="0.25">
      <c r="A579" s="4" t="s">
        <v>150</v>
      </c>
      <c r="B579" s="6" t="s">
        <v>76</v>
      </c>
    </row>
    <row r="580" spans="1:2" x14ac:dyDescent="0.25">
      <c r="A580" s="3" t="s">
        <v>150</v>
      </c>
      <c r="B580" s="13" t="s">
        <v>136</v>
      </c>
    </row>
    <row r="581" spans="1:2" x14ac:dyDescent="0.25">
      <c r="A581" s="4" t="s">
        <v>150</v>
      </c>
      <c r="B581" s="6" t="s">
        <v>136</v>
      </c>
    </row>
    <row r="582" spans="1:2" x14ac:dyDescent="0.25">
      <c r="A582" s="3" t="s">
        <v>150</v>
      </c>
      <c r="B582" s="13" t="s">
        <v>136</v>
      </c>
    </row>
    <row r="583" spans="1:2" x14ac:dyDescent="0.25">
      <c r="A583" s="4" t="s">
        <v>150</v>
      </c>
      <c r="B583" s="6" t="s">
        <v>76</v>
      </c>
    </row>
    <row r="584" spans="1:2" x14ac:dyDescent="0.25">
      <c r="A584" s="3" t="s">
        <v>150</v>
      </c>
      <c r="B584" s="13" t="s">
        <v>136</v>
      </c>
    </row>
    <row r="585" spans="1:2" x14ac:dyDescent="0.25">
      <c r="A585" s="4" t="s">
        <v>150</v>
      </c>
      <c r="B585" s="6" t="s">
        <v>76</v>
      </c>
    </row>
    <row r="586" spans="1:2" x14ac:dyDescent="0.25">
      <c r="A586" s="3" t="s">
        <v>150</v>
      </c>
      <c r="B586" s="13" t="s">
        <v>136</v>
      </c>
    </row>
    <row r="587" spans="1:2" x14ac:dyDescent="0.25">
      <c r="A587" s="4" t="s">
        <v>150</v>
      </c>
      <c r="B587" s="6" t="s">
        <v>76</v>
      </c>
    </row>
    <row r="588" spans="1:2" x14ac:dyDescent="0.25">
      <c r="A588" s="3" t="s">
        <v>150</v>
      </c>
      <c r="B588" s="13" t="s">
        <v>136</v>
      </c>
    </row>
    <row r="589" spans="1:2" x14ac:dyDescent="0.25">
      <c r="A589" s="4" t="s">
        <v>150</v>
      </c>
      <c r="B589" s="6" t="s">
        <v>76</v>
      </c>
    </row>
    <row r="590" spans="1:2" x14ac:dyDescent="0.25">
      <c r="A590" s="3" t="s">
        <v>150</v>
      </c>
      <c r="B590" s="13" t="s">
        <v>76</v>
      </c>
    </row>
    <row r="591" spans="1:2" x14ac:dyDescent="0.25">
      <c r="A591" s="4" t="s">
        <v>150</v>
      </c>
      <c r="B591" s="6" t="s">
        <v>136</v>
      </c>
    </row>
    <row r="592" spans="1:2" x14ac:dyDescent="0.25">
      <c r="A592" s="3" t="s">
        <v>150</v>
      </c>
      <c r="B592" s="13" t="s">
        <v>136</v>
      </c>
    </row>
    <row r="593" spans="1:2" x14ac:dyDescent="0.25">
      <c r="A593" s="4" t="s">
        <v>2503</v>
      </c>
      <c r="B593" s="6" t="s">
        <v>20</v>
      </c>
    </row>
    <row r="594" spans="1:2" x14ac:dyDescent="0.25">
      <c r="A594" s="3" t="s">
        <v>2503</v>
      </c>
      <c r="B594" s="13" t="s">
        <v>20</v>
      </c>
    </row>
    <row r="595" spans="1:2" x14ac:dyDescent="0.25">
      <c r="A595" s="4" t="s">
        <v>1607</v>
      </c>
      <c r="B595" s="6" t="s">
        <v>111</v>
      </c>
    </row>
    <row r="596" spans="1:2" x14ac:dyDescent="0.25">
      <c r="A596" s="3" t="s">
        <v>1607</v>
      </c>
      <c r="B596" s="13" t="s">
        <v>111</v>
      </c>
    </row>
    <row r="597" spans="1:2" x14ac:dyDescent="0.25">
      <c r="A597" s="4" t="s">
        <v>1607</v>
      </c>
      <c r="B597" s="6" t="s">
        <v>111</v>
      </c>
    </row>
    <row r="598" spans="1:2" x14ac:dyDescent="0.25">
      <c r="A598" s="3" t="s">
        <v>1607</v>
      </c>
      <c r="B598" s="13" t="s">
        <v>111</v>
      </c>
    </row>
    <row r="599" spans="1:2" x14ac:dyDescent="0.25">
      <c r="A599" s="4" t="s">
        <v>1607</v>
      </c>
      <c r="B599" s="6" t="s">
        <v>111</v>
      </c>
    </row>
    <row r="600" spans="1:2" x14ac:dyDescent="0.25">
      <c r="A600" s="3" t="s">
        <v>1607</v>
      </c>
      <c r="B600" s="13" t="s">
        <v>20</v>
      </c>
    </row>
    <row r="601" spans="1:2" x14ac:dyDescent="0.25">
      <c r="A601" s="4" t="s">
        <v>1607</v>
      </c>
      <c r="B601" s="6" t="s">
        <v>1622</v>
      </c>
    </row>
    <row r="602" spans="1:2" x14ac:dyDescent="0.25">
      <c r="A602" s="3" t="s">
        <v>1607</v>
      </c>
      <c r="B602" s="13" t="s">
        <v>111</v>
      </c>
    </row>
    <row r="603" spans="1:2" x14ac:dyDescent="0.25">
      <c r="A603" s="4" t="s">
        <v>1607</v>
      </c>
      <c r="B603" s="6" t="s">
        <v>111</v>
      </c>
    </row>
    <row r="604" spans="1:2" x14ac:dyDescent="0.25">
      <c r="A604" s="3" t="s">
        <v>1607</v>
      </c>
      <c r="B604" s="13" t="s">
        <v>1622</v>
      </c>
    </row>
    <row r="605" spans="1:2" x14ac:dyDescent="0.25">
      <c r="A605" s="4" t="s">
        <v>1607</v>
      </c>
      <c r="B605" s="6" t="s">
        <v>111</v>
      </c>
    </row>
    <row r="606" spans="1:2" x14ac:dyDescent="0.25">
      <c r="A606" s="3" t="s">
        <v>1607</v>
      </c>
      <c r="B606" s="13" t="s">
        <v>1622</v>
      </c>
    </row>
    <row r="607" spans="1:2" x14ac:dyDescent="0.25">
      <c r="A607" s="4" t="s">
        <v>1644</v>
      </c>
      <c r="B607" s="6" t="s">
        <v>167</v>
      </c>
    </row>
    <row r="608" spans="1:2" x14ac:dyDescent="0.25">
      <c r="A608" s="3" t="s">
        <v>1644</v>
      </c>
      <c r="B608" s="13" t="s">
        <v>167</v>
      </c>
    </row>
    <row r="609" spans="1:2" x14ac:dyDescent="0.25">
      <c r="A609" s="4" t="s">
        <v>1644</v>
      </c>
      <c r="B609" s="6" t="s">
        <v>167</v>
      </c>
    </row>
    <row r="610" spans="1:2" x14ac:dyDescent="0.25">
      <c r="A610" s="3" t="s">
        <v>1644</v>
      </c>
      <c r="B610" s="13" t="s">
        <v>167</v>
      </c>
    </row>
    <row r="611" spans="1:2" x14ac:dyDescent="0.25">
      <c r="A611" s="4" t="s">
        <v>1644</v>
      </c>
      <c r="B611" s="6" t="s">
        <v>167</v>
      </c>
    </row>
    <row r="612" spans="1:2" x14ac:dyDescent="0.25">
      <c r="A612" s="3" t="s">
        <v>1644</v>
      </c>
      <c r="B612" s="13" t="s">
        <v>167</v>
      </c>
    </row>
    <row r="613" spans="1:2" x14ac:dyDescent="0.25">
      <c r="A613" s="4" t="s">
        <v>1644</v>
      </c>
      <c r="B613" s="6" t="s">
        <v>167</v>
      </c>
    </row>
    <row r="614" spans="1:2" x14ac:dyDescent="0.25">
      <c r="A614" s="3" t="s">
        <v>1644</v>
      </c>
      <c r="B614" s="13" t="s">
        <v>167</v>
      </c>
    </row>
    <row r="615" spans="1:2" x14ac:dyDescent="0.25">
      <c r="A615" s="4" t="s">
        <v>1644</v>
      </c>
      <c r="B615" s="6" t="s">
        <v>167</v>
      </c>
    </row>
    <row r="616" spans="1:2" x14ac:dyDescent="0.25">
      <c r="A616" s="3" t="s">
        <v>676</v>
      </c>
      <c r="B616" s="13" t="s">
        <v>111</v>
      </c>
    </row>
    <row r="617" spans="1:2" x14ac:dyDescent="0.25">
      <c r="A617" s="4" t="s">
        <v>2509</v>
      </c>
      <c r="B617" s="6" t="s">
        <v>2173</v>
      </c>
    </row>
    <row r="618" spans="1:2" x14ac:dyDescent="0.25">
      <c r="A618" s="3" t="s">
        <v>466</v>
      </c>
      <c r="B618" s="13" t="s">
        <v>12</v>
      </c>
    </row>
    <row r="619" spans="1:2" x14ac:dyDescent="0.25">
      <c r="A619" s="4" t="s">
        <v>466</v>
      </c>
      <c r="B619" s="6" t="s">
        <v>12</v>
      </c>
    </row>
    <row r="620" spans="1:2" x14ac:dyDescent="0.25">
      <c r="A620" s="3" t="s">
        <v>466</v>
      </c>
      <c r="B620" s="13" t="s">
        <v>12</v>
      </c>
    </row>
    <row r="621" spans="1:2" x14ac:dyDescent="0.25">
      <c r="A621" s="4" t="s">
        <v>466</v>
      </c>
      <c r="B621" s="6" t="s">
        <v>12</v>
      </c>
    </row>
    <row r="622" spans="1:2" x14ac:dyDescent="0.25">
      <c r="A622" s="3" t="s">
        <v>466</v>
      </c>
      <c r="B622" s="13" t="s">
        <v>12</v>
      </c>
    </row>
    <row r="623" spans="1:2" x14ac:dyDescent="0.25">
      <c r="A623" s="4" t="s">
        <v>466</v>
      </c>
      <c r="B623" s="6" t="s">
        <v>12</v>
      </c>
    </row>
    <row r="624" spans="1:2" x14ac:dyDescent="0.25">
      <c r="A624" s="3" t="s">
        <v>466</v>
      </c>
      <c r="B624" s="13" t="s">
        <v>12</v>
      </c>
    </row>
    <row r="625" spans="1:2" x14ac:dyDescent="0.25">
      <c r="A625" s="4" t="s">
        <v>466</v>
      </c>
      <c r="B625" s="6" t="s">
        <v>12</v>
      </c>
    </row>
    <row r="626" spans="1:2" x14ac:dyDescent="0.25">
      <c r="A626" s="3" t="s">
        <v>466</v>
      </c>
      <c r="B626" s="13" t="s">
        <v>12</v>
      </c>
    </row>
    <row r="627" spans="1:2" x14ac:dyDescent="0.25">
      <c r="A627" s="4" t="s">
        <v>680</v>
      </c>
      <c r="B627" s="6" t="s">
        <v>111</v>
      </c>
    </row>
    <row r="628" spans="1:2" x14ac:dyDescent="0.25">
      <c r="A628" s="3" t="s">
        <v>680</v>
      </c>
      <c r="B628" s="13" t="s">
        <v>111</v>
      </c>
    </row>
    <row r="629" spans="1:2" x14ac:dyDescent="0.25">
      <c r="A629" s="4" t="s">
        <v>686</v>
      </c>
      <c r="B629" s="6" t="s">
        <v>588</v>
      </c>
    </row>
    <row r="630" spans="1:2" x14ac:dyDescent="0.25">
      <c r="A630" s="3" t="s">
        <v>686</v>
      </c>
      <c r="B630" s="13" t="s">
        <v>841</v>
      </c>
    </row>
    <row r="631" spans="1:2" x14ac:dyDescent="0.25">
      <c r="A631" s="4" t="s">
        <v>686</v>
      </c>
      <c r="B631" s="6" t="s">
        <v>841</v>
      </c>
    </row>
    <row r="632" spans="1:2" x14ac:dyDescent="0.25">
      <c r="A632" s="3" t="s">
        <v>161</v>
      </c>
      <c r="B632" s="13" t="s">
        <v>12</v>
      </c>
    </row>
    <row r="633" spans="1:2" x14ac:dyDescent="0.25">
      <c r="A633" s="4" t="s">
        <v>161</v>
      </c>
      <c r="B633" s="6" t="s">
        <v>167</v>
      </c>
    </row>
    <row r="634" spans="1:2" x14ac:dyDescent="0.25">
      <c r="A634" s="3" t="s">
        <v>161</v>
      </c>
      <c r="B634" s="13" t="s">
        <v>167</v>
      </c>
    </row>
    <row r="635" spans="1:2" x14ac:dyDescent="0.25">
      <c r="A635" s="4" t="s">
        <v>161</v>
      </c>
      <c r="B635" s="6" t="s">
        <v>167</v>
      </c>
    </row>
    <row r="636" spans="1:2" x14ac:dyDescent="0.25">
      <c r="A636" s="3" t="s">
        <v>161</v>
      </c>
      <c r="B636" s="13" t="s">
        <v>12</v>
      </c>
    </row>
    <row r="637" spans="1:2" x14ac:dyDescent="0.25">
      <c r="A637" s="4" t="s">
        <v>161</v>
      </c>
      <c r="B637" s="6" t="s">
        <v>12</v>
      </c>
    </row>
    <row r="638" spans="1:2" x14ac:dyDescent="0.25">
      <c r="A638" s="3" t="s">
        <v>876</v>
      </c>
      <c r="B638" s="13" t="s">
        <v>878</v>
      </c>
    </row>
    <row r="639" spans="1:2" x14ac:dyDescent="0.25">
      <c r="A639" s="4" t="s">
        <v>876</v>
      </c>
      <c r="B639" s="6" t="s">
        <v>878</v>
      </c>
    </row>
    <row r="640" spans="1:2" x14ac:dyDescent="0.25">
      <c r="A640" s="3" t="s">
        <v>173</v>
      </c>
      <c r="B640" s="13" t="s">
        <v>76</v>
      </c>
    </row>
    <row r="641" spans="1:2" x14ac:dyDescent="0.25">
      <c r="A641" s="4" t="s">
        <v>173</v>
      </c>
      <c r="B641" s="6" t="s">
        <v>76</v>
      </c>
    </row>
    <row r="642" spans="1:2" x14ac:dyDescent="0.25">
      <c r="A642" s="3" t="s">
        <v>173</v>
      </c>
      <c r="B642" s="13" t="s">
        <v>76</v>
      </c>
    </row>
    <row r="643" spans="1:2" x14ac:dyDescent="0.25">
      <c r="A643" s="4" t="s">
        <v>173</v>
      </c>
      <c r="B643" s="6" t="s">
        <v>76</v>
      </c>
    </row>
    <row r="644" spans="1:2" x14ac:dyDescent="0.25">
      <c r="A644" s="3" t="s">
        <v>173</v>
      </c>
      <c r="B644" s="13" t="s">
        <v>76</v>
      </c>
    </row>
    <row r="645" spans="1:2" x14ac:dyDescent="0.25">
      <c r="A645" s="4" t="s">
        <v>173</v>
      </c>
      <c r="B645" s="6" t="s">
        <v>76</v>
      </c>
    </row>
    <row r="646" spans="1:2" x14ac:dyDescent="0.25">
      <c r="A646" s="3" t="s">
        <v>173</v>
      </c>
      <c r="B646" s="13" t="s">
        <v>76</v>
      </c>
    </row>
    <row r="647" spans="1:2" x14ac:dyDescent="0.25">
      <c r="A647" s="4" t="s">
        <v>173</v>
      </c>
      <c r="B647" s="6" t="s">
        <v>76</v>
      </c>
    </row>
    <row r="648" spans="1:2" x14ac:dyDescent="0.25">
      <c r="A648" s="3" t="s">
        <v>885</v>
      </c>
      <c r="B648" s="13" t="s">
        <v>588</v>
      </c>
    </row>
    <row r="649" spans="1:2" x14ac:dyDescent="0.25">
      <c r="A649" s="4" t="s">
        <v>189</v>
      </c>
      <c r="B649" s="6" t="s">
        <v>111</v>
      </c>
    </row>
    <row r="650" spans="1:2" x14ac:dyDescent="0.25">
      <c r="A650" s="3" t="s">
        <v>189</v>
      </c>
      <c r="B650" s="13" t="s">
        <v>111</v>
      </c>
    </row>
    <row r="651" spans="1:2" x14ac:dyDescent="0.25">
      <c r="A651" s="4" t="s">
        <v>189</v>
      </c>
      <c r="B651" s="6" t="s">
        <v>111</v>
      </c>
    </row>
    <row r="652" spans="1:2" x14ac:dyDescent="0.25">
      <c r="A652" s="3" t="s">
        <v>189</v>
      </c>
      <c r="B652" s="13" t="s">
        <v>111</v>
      </c>
    </row>
    <row r="653" spans="1:2" x14ac:dyDescent="0.25">
      <c r="A653" s="4" t="s">
        <v>189</v>
      </c>
      <c r="B653" s="6" t="s">
        <v>111</v>
      </c>
    </row>
    <row r="654" spans="1:2" x14ac:dyDescent="0.25">
      <c r="A654" s="3" t="s">
        <v>189</v>
      </c>
      <c r="B654" s="13" t="s">
        <v>111</v>
      </c>
    </row>
    <row r="655" spans="1:2" x14ac:dyDescent="0.25">
      <c r="A655" s="4" t="s">
        <v>189</v>
      </c>
      <c r="B655" s="6" t="s">
        <v>111</v>
      </c>
    </row>
    <row r="656" spans="1:2" x14ac:dyDescent="0.25">
      <c r="A656" s="3" t="s">
        <v>698</v>
      </c>
      <c r="B656" s="13" t="s">
        <v>550</v>
      </c>
    </row>
    <row r="657" spans="1:2" x14ac:dyDescent="0.25">
      <c r="A657" s="4" t="s">
        <v>698</v>
      </c>
      <c r="B657" s="6" t="s">
        <v>550</v>
      </c>
    </row>
    <row r="658" spans="1:2" x14ac:dyDescent="0.25">
      <c r="A658" s="3" t="s">
        <v>889</v>
      </c>
      <c r="B658" s="13" t="s">
        <v>111</v>
      </c>
    </row>
    <row r="659" spans="1:2" x14ac:dyDescent="0.25">
      <c r="A659" s="4" t="s">
        <v>889</v>
      </c>
      <c r="B659" s="6" t="s">
        <v>1622</v>
      </c>
    </row>
    <row r="660" spans="1:2" x14ac:dyDescent="0.25">
      <c r="A660" s="3" t="s">
        <v>1685</v>
      </c>
      <c r="B660" s="13" t="s">
        <v>12</v>
      </c>
    </row>
    <row r="661" spans="1:2" x14ac:dyDescent="0.25">
      <c r="A661" s="4" t="s">
        <v>1685</v>
      </c>
      <c r="B661" s="6" t="s">
        <v>12</v>
      </c>
    </row>
    <row r="662" spans="1:2" x14ac:dyDescent="0.25">
      <c r="A662" s="3" t="s">
        <v>1693</v>
      </c>
      <c r="B662" s="13" t="s">
        <v>111</v>
      </c>
    </row>
    <row r="663" spans="1:2" x14ac:dyDescent="0.25">
      <c r="A663" s="4" t="s">
        <v>893</v>
      </c>
      <c r="B663" s="6" t="s">
        <v>12</v>
      </c>
    </row>
    <row r="664" spans="1:2" x14ac:dyDescent="0.25">
      <c r="A664" s="3" t="s">
        <v>893</v>
      </c>
      <c r="B664" s="13" t="s">
        <v>12</v>
      </c>
    </row>
    <row r="665" spans="1:2" x14ac:dyDescent="0.25">
      <c r="A665" s="4" t="s">
        <v>893</v>
      </c>
      <c r="B665" s="6" t="s">
        <v>12</v>
      </c>
    </row>
    <row r="666" spans="1:2" x14ac:dyDescent="0.25">
      <c r="A666" s="3" t="s">
        <v>701</v>
      </c>
      <c r="B666" s="13" t="s">
        <v>550</v>
      </c>
    </row>
    <row r="667" spans="1:2" x14ac:dyDescent="0.25">
      <c r="A667" s="4" t="s">
        <v>2541</v>
      </c>
      <c r="B667" s="6" t="s">
        <v>111</v>
      </c>
    </row>
    <row r="668" spans="1:2" x14ac:dyDescent="0.25">
      <c r="A668" s="3" t="s">
        <v>2541</v>
      </c>
      <c r="B668" s="13" t="s">
        <v>111</v>
      </c>
    </row>
    <row r="669" spans="1:2" x14ac:dyDescent="0.25">
      <c r="A669" s="4" t="s">
        <v>2541</v>
      </c>
      <c r="B669" s="6" t="s">
        <v>111</v>
      </c>
    </row>
    <row r="670" spans="1:2" x14ac:dyDescent="0.25">
      <c r="A670" s="3" t="s">
        <v>2541</v>
      </c>
      <c r="B670" s="13" t="s">
        <v>12</v>
      </c>
    </row>
    <row r="671" spans="1:2" x14ac:dyDescent="0.25">
      <c r="A671" s="4" t="s">
        <v>2541</v>
      </c>
      <c r="B671" s="6" t="s">
        <v>111</v>
      </c>
    </row>
    <row r="672" spans="1:2" x14ac:dyDescent="0.25">
      <c r="A672" s="3" t="s">
        <v>2541</v>
      </c>
      <c r="B672" s="13" t="s">
        <v>111</v>
      </c>
    </row>
    <row r="673" spans="1:2" x14ac:dyDescent="0.25">
      <c r="A673" s="4" t="s">
        <v>2562</v>
      </c>
      <c r="B673" s="6" t="s">
        <v>111</v>
      </c>
    </row>
    <row r="674" spans="1:2" x14ac:dyDescent="0.25">
      <c r="A674" s="3" t="s">
        <v>2562</v>
      </c>
      <c r="B674" s="13" t="s">
        <v>111</v>
      </c>
    </row>
    <row r="675" spans="1:2" x14ac:dyDescent="0.25">
      <c r="A675" s="4" t="s">
        <v>705</v>
      </c>
      <c r="B675" s="6" t="s">
        <v>111</v>
      </c>
    </row>
    <row r="676" spans="1:2" x14ac:dyDescent="0.25">
      <c r="A676" s="3" t="s">
        <v>705</v>
      </c>
      <c r="B676" s="13" t="s">
        <v>111</v>
      </c>
    </row>
    <row r="677" spans="1:2" x14ac:dyDescent="0.25">
      <c r="A677" s="4" t="s">
        <v>705</v>
      </c>
      <c r="B677" s="6" t="s">
        <v>111</v>
      </c>
    </row>
    <row r="678" spans="1:2" x14ac:dyDescent="0.25">
      <c r="A678" s="3" t="s">
        <v>195</v>
      </c>
      <c r="B678" s="13" t="s">
        <v>28</v>
      </c>
    </row>
    <row r="679" spans="1:2" x14ac:dyDescent="0.25">
      <c r="A679" s="4" t="s">
        <v>195</v>
      </c>
      <c r="B679" s="6" t="s">
        <v>28</v>
      </c>
    </row>
    <row r="680" spans="1:2" x14ac:dyDescent="0.25">
      <c r="A680" s="3" t="s">
        <v>195</v>
      </c>
      <c r="B680" s="13" t="s">
        <v>28</v>
      </c>
    </row>
    <row r="681" spans="1:2" x14ac:dyDescent="0.25">
      <c r="A681" s="4" t="s">
        <v>195</v>
      </c>
      <c r="B681" s="6" t="s">
        <v>28</v>
      </c>
    </row>
    <row r="682" spans="1:2" x14ac:dyDescent="0.25">
      <c r="A682" s="3" t="s">
        <v>195</v>
      </c>
      <c r="B682" s="13" t="s">
        <v>28</v>
      </c>
    </row>
    <row r="683" spans="1:2" x14ac:dyDescent="0.25">
      <c r="A683" s="4" t="s">
        <v>195</v>
      </c>
      <c r="B683" s="6" t="s">
        <v>28</v>
      </c>
    </row>
    <row r="684" spans="1:2" x14ac:dyDescent="0.25">
      <c r="A684" s="3" t="s">
        <v>195</v>
      </c>
      <c r="B684" s="13" t="s">
        <v>28</v>
      </c>
    </row>
    <row r="685" spans="1:2" x14ac:dyDescent="0.25">
      <c r="A685" s="4" t="s">
        <v>195</v>
      </c>
      <c r="B685" s="6" t="s">
        <v>28</v>
      </c>
    </row>
    <row r="686" spans="1:2" x14ac:dyDescent="0.25">
      <c r="A686" s="3" t="s">
        <v>195</v>
      </c>
      <c r="B686" s="13" t="s">
        <v>28</v>
      </c>
    </row>
    <row r="687" spans="1:2" x14ac:dyDescent="0.25">
      <c r="A687" s="4" t="s">
        <v>1712</v>
      </c>
      <c r="B687" s="6" t="s">
        <v>12</v>
      </c>
    </row>
    <row r="688" spans="1:2" x14ac:dyDescent="0.25">
      <c r="A688" s="3" t="s">
        <v>2569</v>
      </c>
      <c r="B688" s="13" t="s">
        <v>12</v>
      </c>
    </row>
    <row r="689" spans="1:2" x14ac:dyDescent="0.25">
      <c r="A689" s="4" t="s">
        <v>2569</v>
      </c>
      <c r="B689" s="6" t="s">
        <v>12</v>
      </c>
    </row>
    <row r="690" spans="1:2" x14ac:dyDescent="0.25">
      <c r="A690" s="3" t="s">
        <v>2569</v>
      </c>
      <c r="B690" s="13" t="s">
        <v>12</v>
      </c>
    </row>
    <row r="691" spans="1:2" x14ac:dyDescent="0.25">
      <c r="A691" s="4" t="s">
        <v>2569</v>
      </c>
      <c r="B691" s="6" t="s">
        <v>12</v>
      </c>
    </row>
    <row r="692" spans="1:2" x14ac:dyDescent="0.25">
      <c r="A692" s="3" t="s">
        <v>2569</v>
      </c>
      <c r="B692" s="13" t="s">
        <v>12</v>
      </c>
    </row>
    <row r="693" spans="1:2" x14ac:dyDescent="0.25">
      <c r="A693" s="4" t="s">
        <v>2569</v>
      </c>
      <c r="B693" s="6" t="s">
        <v>12</v>
      </c>
    </row>
    <row r="694" spans="1:2" x14ac:dyDescent="0.25">
      <c r="A694" s="3" t="s">
        <v>201</v>
      </c>
      <c r="B694" s="13" t="s">
        <v>76</v>
      </c>
    </row>
    <row r="695" spans="1:2" x14ac:dyDescent="0.25">
      <c r="A695" s="4" t="s">
        <v>711</v>
      </c>
      <c r="B695" s="6" t="s">
        <v>111</v>
      </c>
    </row>
    <row r="696" spans="1:2" x14ac:dyDescent="0.25">
      <c r="A696" s="3" t="s">
        <v>1717</v>
      </c>
      <c r="B696" s="13" t="s">
        <v>111</v>
      </c>
    </row>
    <row r="697" spans="1:2" x14ac:dyDescent="0.25">
      <c r="A697" s="4" t="s">
        <v>1717</v>
      </c>
      <c r="B697" s="6" t="s">
        <v>111</v>
      </c>
    </row>
    <row r="698" spans="1:2" x14ac:dyDescent="0.25">
      <c r="A698" s="3" t="s">
        <v>2578</v>
      </c>
      <c r="B698" s="13" t="s">
        <v>12</v>
      </c>
    </row>
    <row r="699" spans="1:2" x14ac:dyDescent="0.25">
      <c r="A699" s="4" t="s">
        <v>472</v>
      </c>
      <c r="B699" s="6" t="s">
        <v>111</v>
      </c>
    </row>
    <row r="700" spans="1:2" x14ac:dyDescent="0.25">
      <c r="A700" s="3" t="s">
        <v>1723</v>
      </c>
      <c r="B700" s="13" t="s">
        <v>61</v>
      </c>
    </row>
    <row r="701" spans="1:2" x14ac:dyDescent="0.25">
      <c r="A701" s="4" t="s">
        <v>1723</v>
      </c>
      <c r="B701" s="6" t="s">
        <v>61</v>
      </c>
    </row>
    <row r="702" spans="1:2" x14ac:dyDescent="0.25">
      <c r="A702" s="3" t="s">
        <v>2583</v>
      </c>
      <c r="B702" s="13" t="s">
        <v>12</v>
      </c>
    </row>
    <row r="703" spans="1:2" x14ac:dyDescent="0.25">
      <c r="A703" s="4" t="s">
        <v>898</v>
      </c>
      <c r="B703" s="6" t="s">
        <v>111</v>
      </c>
    </row>
    <row r="704" spans="1:2" x14ac:dyDescent="0.25">
      <c r="A704" s="3" t="s">
        <v>898</v>
      </c>
      <c r="B704" s="13" t="s">
        <v>111</v>
      </c>
    </row>
    <row r="705" spans="1:2" x14ac:dyDescent="0.25">
      <c r="A705" s="4" t="s">
        <v>2588</v>
      </c>
      <c r="B705" s="6" t="s">
        <v>111</v>
      </c>
    </row>
    <row r="706" spans="1:2" x14ac:dyDescent="0.25">
      <c r="A706" s="3" t="s">
        <v>2588</v>
      </c>
      <c r="B706" s="13" t="s">
        <v>111</v>
      </c>
    </row>
    <row r="707" spans="1:2" x14ac:dyDescent="0.25">
      <c r="A707" s="4" t="s">
        <v>2588</v>
      </c>
      <c r="B707" s="6" t="s">
        <v>111</v>
      </c>
    </row>
    <row r="708" spans="1:2" x14ac:dyDescent="0.25">
      <c r="A708" s="3" t="s">
        <v>2588</v>
      </c>
      <c r="B708" s="13" t="s">
        <v>111</v>
      </c>
    </row>
    <row r="709" spans="1:2" x14ac:dyDescent="0.25">
      <c r="A709" s="4" t="s">
        <v>2588</v>
      </c>
      <c r="B709" s="6" t="s">
        <v>111</v>
      </c>
    </row>
    <row r="710" spans="1:2" x14ac:dyDescent="0.25">
      <c r="A710" s="3" t="s">
        <v>2588</v>
      </c>
      <c r="B710" s="13" t="s">
        <v>111</v>
      </c>
    </row>
    <row r="711" spans="1:2" x14ac:dyDescent="0.25">
      <c r="A711" s="4" t="s">
        <v>2598</v>
      </c>
      <c r="B711" s="6" t="s">
        <v>111</v>
      </c>
    </row>
    <row r="712" spans="1:2" x14ac:dyDescent="0.25">
      <c r="A712" s="3" t="s">
        <v>205</v>
      </c>
      <c r="B712" s="13" t="s">
        <v>76</v>
      </c>
    </row>
    <row r="713" spans="1:2" x14ac:dyDescent="0.25">
      <c r="A713" s="4" t="s">
        <v>1729</v>
      </c>
      <c r="B713" s="6" t="s">
        <v>111</v>
      </c>
    </row>
    <row r="714" spans="1:2" x14ac:dyDescent="0.25">
      <c r="A714" s="3" t="s">
        <v>1729</v>
      </c>
      <c r="B714" s="13" t="s">
        <v>111</v>
      </c>
    </row>
    <row r="715" spans="1:2" x14ac:dyDescent="0.25">
      <c r="A715" s="4" t="s">
        <v>2602</v>
      </c>
      <c r="B715" s="6" t="s">
        <v>111</v>
      </c>
    </row>
    <row r="716" spans="1:2" x14ac:dyDescent="0.25">
      <c r="A716" s="3" t="s">
        <v>2602</v>
      </c>
      <c r="B716" s="13" t="s">
        <v>111</v>
      </c>
    </row>
    <row r="717" spans="1:2" x14ac:dyDescent="0.25">
      <c r="A717" s="4" t="s">
        <v>906</v>
      </c>
      <c r="B717" s="6" t="s">
        <v>111</v>
      </c>
    </row>
    <row r="718" spans="1:2" x14ac:dyDescent="0.25">
      <c r="A718" s="3" t="s">
        <v>1735</v>
      </c>
      <c r="B718" s="13" t="s">
        <v>111</v>
      </c>
    </row>
    <row r="719" spans="1:2" x14ac:dyDescent="0.25">
      <c r="A719" s="4" t="s">
        <v>1735</v>
      </c>
      <c r="B719" s="6" t="s">
        <v>111</v>
      </c>
    </row>
    <row r="720" spans="1:2" x14ac:dyDescent="0.25">
      <c r="A720" s="3" t="s">
        <v>1735</v>
      </c>
      <c r="B720" s="13" t="s">
        <v>111</v>
      </c>
    </row>
    <row r="721" spans="1:2" x14ac:dyDescent="0.25">
      <c r="A721" s="4" t="s">
        <v>1735</v>
      </c>
      <c r="B721" s="6" t="s">
        <v>111</v>
      </c>
    </row>
    <row r="722" spans="1:2" x14ac:dyDescent="0.25">
      <c r="A722" s="3" t="s">
        <v>1735</v>
      </c>
      <c r="B722" s="13" t="s">
        <v>111</v>
      </c>
    </row>
    <row r="723" spans="1:2" x14ac:dyDescent="0.25">
      <c r="A723" s="4" t="s">
        <v>1735</v>
      </c>
      <c r="B723" s="6" t="s">
        <v>111</v>
      </c>
    </row>
    <row r="724" spans="1:2" x14ac:dyDescent="0.25">
      <c r="A724" s="3" t="s">
        <v>2608</v>
      </c>
      <c r="B724" s="13" t="s">
        <v>12</v>
      </c>
    </row>
    <row r="725" spans="1:2" x14ac:dyDescent="0.25">
      <c r="A725" s="4" t="s">
        <v>2608</v>
      </c>
      <c r="B725" s="6" t="s">
        <v>12</v>
      </c>
    </row>
    <row r="726" spans="1:2" x14ac:dyDescent="0.25">
      <c r="A726" s="3" t="s">
        <v>2608</v>
      </c>
      <c r="B726" s="13" t="s">
        <v>12</v>
      </c>
    </row>
    <row r="727" spans="1:2" x14ac:dyDescent="0.25">
      <c r="A727" s="4" t="s">
        <v>2608</v>
      </c>
      <c r="B727" s="6" t="s">
        <v>12</v>
      </c>
    </row>
    <row r="728" spans="1:2" x14ac:dyDescent="0.25">
      <c r="A728" s="3" t="s">
        <v>2608</v>
      </c>
      <c r="B728" s="13" t="s">
        <v>12</v>
      </c>
    </row>
    <row r="729" spans="1:2" x14ac:dyDescent="0.25">
      <c r="A729" s="4" t="s">
        <v>2608</v>
      </c>
      <c r="B729" s="6" t="s">
        <v>12</v>
      </c>
    </row>
    <row r="730" spans="1:2" x14ac:dyDescent="0.25">
      <c r="A730" s="3" t="s">
        <v>2608</v>
      </c>
      <c r="B730" s="13" t="s">
        <v>12</v>
      </c>
    </row>
    <row r="731" spans="1:2" x14ac:dyDescent="0.25">
      <c r="A731" s="4" t="s">
        <v>1750</v>
      </c>
      <c r="B731" s="6" t="s">
        <v>12</v>
      </c>
    </row>
    <row r="732" spans="1:2" x14ac:dyDescent="0.25">
      <c r="A732" s="3" t="s">
        <v>1755</v>
      </c>
      <c r="B732" s="13" t="s">
        <v>76</v>
      </c>
    </row>
    <row r="733" spans="1:2" x14ac:dyDescent="0.25">
      <c r="A733" s="4" t="s">
        <v>1755</v>
      </c>
      <c r="B733" s="6" t="s">
        <v>61</v>
      </c>
    </row>
    <row r="734" spans="1:2" x14ac:dyDescent="0.25">
      <c r="A734" s="3" t="s">
        <v>1755</v>
      </c>
      <c r="B734" s="13" t="s">
        <v>61</v>
      </c>
    </row>
    <row r="735" spans="1:2" x14ac:dyDescent="0.25">
      <c r="A735" s="4" t="s">
        <v>2620</v>
      </c>
      <c r="B735" s="6" t="s">
        <v>111</v>
      </c>
    </row>
    <row r="736" spans="1:2" x14ac:dyDescent="0.25">
      <c r="A736" s="3" t="s">
        <v>2620</v>
      </c>
      <c r="B736" s="13" t="s">
        <v>111</v>
      </c>
    </row>
    <row r="737" spans="1:2" x14ac:dyDescent="0.25">
      <c r="A737" s="4" t="s">
        <v>2620</v>
      </c>
      <c r="B737" s="6" t="s">
        <v>111</v>
      </c>
    </row>
    <row r="738" spans="1:2" x14ac:dyDescent="0.25">
      <c r="A738" s="3" t="s">
        <v>2620</v>
      </c>
      <c r="B738" s="13" t="s">
        <v>111</v>
      </c>
    </row>
    <row r="739" spans="1:2" x14ac:dyDescent="0.25">
      <c r="A739" s="4" t="s">
        <v>2620</v>
      </c>
      <c r="B739" s="6" t="s">
        <v>111</v>
      </c>
    </row>
    <row r="740" spans="1:2" x14ac:dyDescent="0.25">
      <c r="A740" s="3" t="s">
        <v>2620</v>
      </c>
      <c r="B740" s="13" t="s">
        <v>111</v>
      </c>
    </row>
    <row r="741" spans="1:2" x14ac:dyDescent="0.25">
      <c r="A741" s="4" t="s">
        <v>1767</v>
      </c>
      <c r="B741" s="6" t="s">
        <v>136</v>
      </c>
    </row>
    <row r="742" spans="1:2" x14ac:dyDescent="0.25">
      <c r="A742" s="3" t="s">
        <v>1767</v>
      </c>
      <c r="B742" s="13" t="s">
        <v>111</v>
      </c>
    </row>
    <row r="743" spans="1:2" x14ac:dyDescent="0.25">
      <c r="A743" s="4" t="s">
        <v>1767</v>
      </c>
      <c r="B743" s="6" t="s">
        <v>111</v>
      </c>
    </row>
    <row r="744" spans="1:2" x14ac:dyDescent="0.25">
      <c r="A744" s="3" t="s">
        <v>2632</v>
      </c>
      <c r="B744" s="13" t="s">
        <v>111</v>
      </c>
    </row>
    <row r="745" spans="1:2" x14ac:dyDescent="0.25">
      <c r="A745" s="4" t="s">
        <v>2637</v>
      </c>
      <c r="B745" s="6" t="s">
        <v>12</v>
      </c>
    </row>
    <row r="746" spans="1:2" x14ac:dyDescent="0.25">
      <c r="A746" s="3" t="s">
        <v>2637</v>
      </c>
      <c r="B746" s="13" t="s">
        <v>12</v>
      </c>
    </row>
    <row r="747" spans="1:2" x14ac:dyDescent="0.25">
      <c r="A747" s="4" t="s">
        <v>909</v>
      </c>
      <c r="B747" s="6" t="s">
        <v>111</v>
      </c>
    </row>
    <row r="748" spans="1:2" x14ac:dyDescent="0.25">
      <c r="A748" s="3" t="s">
        <v>210</v>
      </c>
      <c r="B748" s="13" t="s">
        <v>111</v>
      </c>
    </row>
    <row r="749" spans="1:2" x14ac:dyDescent="0.25">
      <c r="A749" s="4" t="s">
        <v>210</v>
      </c>
      <c r="B749" s="6" t="s">
        <v>111</v>
      </c>
    </row>
    <row r="750" spans="1:2" x14ac:dyDescent="0.25">
      <c r="A750" s="3" t="s">
        <v>210</v>
      </c>
      <c r="B750" s="13" t="s">
        <v>167</v>
      </c>
    </row>
    <row r="751" spans="1:2" x14ac:dyDescent="0.25">
      <c r="A751" s="4" t="s">
        <v>210</v>
      </c>
      <c r="B751" s="6" t="s">
        <v>167</v>
      </c>
    </row>
    <row r="752" spans="1:2" x14ac:dyDescent="0.25">
      <c r="A752" s="3" t="s">
        <v>210</v>
      </c>
      <c r="B752" s="13" t="s">
        <v>167</v>
      </c>
    </row>
    <row r="753" spans="1:2" x14ac:dyDescent="0.25">
      <c r="A753" s="4" t="s">
        <v>210</v>
      </c>
      <c r="B753" s="6" t="s">
        <v>167</v>
      </c>
    </row>
    <row r="754" spans="1:2" x14ac:dyDescent="0.25">
      <c r="A754" s="3" t="s">
        <v>210</v>
      </c>
      <c r="B754" s="13" t="s">
        <v>167</v>
      </c>
    </row>
    <row r="755" spans="1:2" x14ac:dyDescent="0.25">
      <c r="A755" s="4" t="s">
        <v>210</v>
      </c>
      <c r="B755" s="6" t="s">
        <v>167</v>
      </c>
    </row>
    <row r="756" spans="1:2" x14ac:dyDescent="0.25">
      <c r="A756" s="3" t="s">
        <v>210</v>
      </c>
      <c r="B756" s="13" t="s">
        <v>167</v>
      </c>
    </row>
    <row r="757" spans="1:2" x14ac:dyDescent="0.25">
      <c r="A757" s="4" t="s">
        <v>210</v>
      </c>
      <c r="B757" s="6" t="s">
        <v>167</v>
      </c>
    </row>
    <row r="758" spans="1:2" x14ac:dyDescent="0.25">
      <c r="A758" s="3" t="s">
        <v>1787</v>
      </c>
      <c r="B758" s="13" t="s">
        <v>550</v>
      </c>
    </row>
    <row r="759" spans="1:2" x14ac:dyDescent="0.25">
      <c r="A759" s="4" t="s">
        <v>2643</v>
      </c>
      <c r="B759" s="6" t="s">
        <v>12</v>
      </c>
    </row>
    <row r="760" spans="1:2" x14ac:dyDescent="0.25">
      <c r="A760" s="3" t="s">
        <v>2648</v>
      </c>
      <c r="B760" s="13" t="s">
        <v>802</v>
      </c>
    </row>
    <row r="761" spans="1:2" x14ac:dyDescent="0.25">
      <c r="A761" s="4" t="s">
        <v>2648</v>
      </c>
      <c r="B761" s="6" t="s">
        <v>802</v>
      </c>
    </row>
    <row r="762" spans="1:2" x14ac:dyDescent="0.25">
      <c r="A762" s="3" t="s">
        <v>2654</v>
      </c>
      <c r="B762" s="13" t="s">
        <v>20</v>
      </c>
    </row>
    <row r="763" spans="1:2" x14ac:dyDescent="0.25">
      <c r="A763" s="4" t="s">
        <v>477</v>
      </c>
      <c r="B763" s="6" t="s">
        <v>111</v>
      </c>
    </row>
    <row r="764" spans="1:2" x14ac:dyDescent="0.25">
      <c r="A764" s="3" t="s">
        <v>477</v>
      </c>
      <c r="B764" s="13" t="s">
        <v>111</v>
      </c>
    </row>
    <row r="765" spans="1:2" x14ac:dyDescent="0.25">
      <c r="A765" s="4" t="s">
        <v>477</v>
      </c>
      <c r="B765" s="6" t="s">
        <v>111</v>
      </c>
    </row>
    <row r="766" spans="1:2" x14ac:dyDescent="0.25">
      <c r="A766" s="3" t="s">
        <v>477</v>
      </c>
      <c r="B766" s="13" t="s">
        <v>111</v>
      </c>
    </row>
    <row r="767" spans="1:2" x14ac:dyDescent="0.25">
      <c r="A767" s="4" t="s">
        <v>477</v>
      </c>
      <c r="B767" s="6" t="s">
        <v>111</v>
      </c>
    </row>
    <row r="768" spans="1:2" x14ac:dyDescent="0.25">
      <c r="A768" s="3" t="s">
        <v>477</v>
      </c>
      <c r="B768" s="13" t="s">
        <v>12</v>
      </c>
    </row>
    <row r="769" spans="1:2" x14ac:dyDescent="0.25">
      <c r="A769" s="4" t="s">
        <v>477</v>
      </c>
      <c r="B769" s="6" t="s">
        <v>12</v>
      </c>
    </row>
    <row r="770" spans="1:2" x14ac:dyDescent="0.25">
      <c r="A770" s="3" t="s">
        <v>477</v>
      </c>
      <c r="B770" s="13" t="s">
        <v>12</v>
      </c>
    </row>
    <row r="771" spans="1:2" x14ac:dyDescent="0.25">
      <c r="A771" s="4" t="s">
        <v>477</v>
      </c>
      <c r="B771" s="6" t="s">
        <v>12</v>
      </c>
    </row>
    <row r="772" spans="1:2" x14ac:dyDescent="0.25">
      <c r="A772" s="3" t="s">
        <v>2670</v>
      </c>
      <c r="B772" s="13" t="s">
        <v>2017</v>
      </c>
    </row>
    <row r="773" spans="1:2" x14ac:dyDescent="0.25">
      <c r="A773" s="4" t="s">
        <v>493</v>
      </c>
      <c r="B773" s="6" t="s">
        <v>76</v>
      </c>
    </row>
    <row r="774" spans="1:2" x14ac:dyDescent="0.25">
      <c r="A774" s="3" t="s">
        <v>493</v>
      </c>
      <c r="B774" s="13" t="s">
        <v>878</v>
      </c>
    </row>
    <row r="775" spans="1:2" x14ac:dyDescent="0.25">
      <c r="A775" s="4" t="s">
        <v>493</v>
      </c>
      <c r="B775" s="6" t="s">
        <v>76</v>
      </c>
    </row>
    <row r="776" spans="1:2" x14ac:dyDescent="0.25">
      <c r="A776" s="3" t="s">
        <v>493</v>
      </c>
      <c r="B776" s="13" t="s">
        <v>76</v>
      </c>
    </row>
    <row r="777" spans="1:2" x14ac:dyDescent="0.25">
      <c r="A777" s="4" t="s">
        <v>497</v>
      </c>
      <c r="B777" s="6" t="s">
        <v>20</v>
      </c>
    </row>
    <row r="778" spans="1:2" x14ac:dyDescent="0.25">
      <c r="A778" s="3" t="s">
        <v>497</v>
      </c>
      <c r="B778" s="13" t="s">
        <v>111</v>
      </c>
    </row>
    <row r="779" spans="1:2" x14ac:dyDescent="0.25">
      <c r="A779" s="4" t="s">
        <v>497</v>
      </c>
      <c r="B779" s="6" t="s">
        <v>12</v>
      </c>
    </row>
    <row r="780" spans="1:2" x14ac:dyDescent="0.25">
      <c r="A780" s="3" t="s">
        <v>497</v>
      </c>
      <c r="B780" s="13" t="s">
        <v>12</v>
      </c>
    </row>
    <row r="781" spans="1:2" x14ac:dyDescent="0.25">
      <c r="A781" s="4" t="s">
        <v>497</v>
      </c>
      <c r="B781" s="6" t="s">
        <v>12</v>
      </c>
    </row>
    <row r="782" spans="1:2" x14ac:dyDescent="0.25">
      <c r="A782" s="3" t="s">
        <v>497</v>
      </c>
      <c r="B782" s="13" t="s">
        <v>12</v>
      </c>
    </row>
    <row r="783" spans="1:2" x14ac:dyDescent="0.25">
      <c r="A783" s="4" t="s">
        <v>497</v>
      </c>
      <c r="B783" s="6" t="s">
        <v>12</v>
      </c>
    </row>
    <row r="784" spans="1:2" x14ac:dyDescent="0.25">
      <c r="A784" s="3" t="s">
        <v>497</v>
      </c>
      <c r="B784" s="13" t="s">
        <v>12</v>
      </c>
    </row>
    <row r="785" spans="1:2" x14ac:dyDescent="0.25">
      <c r="A785" s="4" t="s">
        <v>497</v>
      </c>
      <c r="B785" s="6" t="s">
        <v>12</v>
      </c>
    </row>
    <row r="786" spans="1:2" x14ac:dyDescent="0.25">
      <c r="A786" s="3" t="s">
        <v>2699</v>
      </c>
      <c r="B786" s="13" t="s">
        <v>111</v>
      </c>
    </row>
    <row r="787" spans="1:2" x14ac:dyDescent="0.25">
      <c r="A787" s="4" t="s">
        <v>720</v>
      </c>
      <c r="B787" s="6" t="s">
        <v>669</v>
      </c>
    </row>
    <row r="788" spans="1:2" x14ac:dyDescent="0.25">
      <c r="A788" s="3" t="s">
        <v>720</v>
      </c>
      <c r="B788" s="13" t="s">
        <v>111</v>
      </c>
    </row>
    <row r="789" spans="1:2" x14ac:dyDescent="0.25">
      <c r="A789" s="4" t="s">
        <v>720</v>
      </c>
      <c r="B789" s="6" t="s">
        <v>111</v>
      </c>
    </row>
    <row r="790" spans="1:2" x14ac:dyDescent="0.25">
      <c r="A790" s="3" t="s">
        <v>917</v>
      </c>
      <c r="B790" s="13" t="s">
        <v>919</v>
      </c>
    </row>
    <row r="791" spans="1:2" x14ac:dyDescent="0.25">
      <c r="A791" s="4" t="s">
        <v>917</v>
      </c>
      <c r="B791" s="6" t="s">
        <v>111</v>
      </c>
    </row>
    <row r="792" spans="1:2" x14ac:dyDescent="0.25">
      <c r="A792" s="3" t="s">
        <v>534</v>
      </c>
      <c r="B792" s="13" t="s">
        <v>111</v>
      </c>
    </row>
    <row r="793" spans="1:2" x14ac:dyDescent="0.25">
      <c r="A793" s="4" t="s">
        <v>534</v>
      </c>
      <c r="B793" s="6" t="s">
        <v>111</v>
      </c>
    </row>
    <row r="794" spans="1:2" x14ac:dyDescent="0.25">
      <c r="A794" s="3" t="s">
        <v>534</v>
      </c>
      <c r="B794" s="13" t="s">
        <v>111</v>
      </c>
    </row>
    <row r="795" spans="1:2" x14ac:dyDescent="0.25">
      <c r="A795" s="4" t="s">
        <v>534</v>
      </c>
      <c r="B795" s="6" t="s">
        <v>111</v>
      </c>
    </row>
    <row r="796" spans="1:2" x14ac:dyDescent="0.25">
      <c r="A796" s="3" t="s">
        <v>534</v>
      </c>
      <c r="B796" s="13" t="s">
        <v>111</v>
      </c>
    </row>
    <row r="797" spans="1:2" x14ac:dyDescent="0.25">
      <c r="A797" s="4" t="s">
        <v>534</v>
      </c>
      <c r="B797" s="6" t="s">
        <v>111</v>
      </c>
    </row>
    <row r="798" spans="1:2" x14ac:dyDescent="0.25">
      <c r="A798" s="3" t="s">
        <v>534</v>
      </c>
      <c r="B798" s="13" t="s">
        <v>111</v>
      </c>
    </row>
    <row r="799" spans="1:2" x14ac:dyDescent="0.25">
      <c r="A799" s="4" t="s">
        <v>534</v>
      </c>
      <c r="B799" s="6" t="s">
        <v>111</v>
      </c>
    </row>
    <row r="800" spans="1:2" x14ac:dyDescent="0.25">
      <c r="A800" s="3" t="s">
        <v>503</v>
      </c>
      <c r="B800" s="13" t="s">
        <v>12</v>
      </c>
    </row>
    <row r="801" spans="1:2" x14ac:dyDescent="0.25">
      <c r="A801" s="4" t="s">
        <v>503</v>
      </c>
      <c r="B801" s="6" t="s">
        <v>12</v>
      </c>
    </row>
    <row r="802" spans="1:2" x14ac:dyDescent="0.25">
      <c r="A802" s="3" t="s">
        <v>503</v>
      </c>
      <c r="B802" s="13" t="s">
        <v>12</v>
      </c>
    </row>
    <row r="803" spans="1:2" x14ac:dyDescent="0.25">
      <c r="A803" s="4" t="s">
        <v>503</v>
      </c>
      <c r="B803" s="6" t="s">
        <v>12</v>
      </c>
    </row>
    <row r="804" spans="1:2" x14ac:dyDescent="0.25">
      <c r="A804" s="3" t="s">
        <v>503</v>
      </c>
      <c r="B804" s="13" t="s">
        <v>12</v>
      </c>
    </row>
    <row r="805" spans="1:2" x14ac:dyDescent="0.25">
      <c r="A805" s="4" t="s">
        <v>215</v>
      </c>
      <c r="B805" s="6" t="s">
        <v>111</v>
      </c>
    </row>
    <row r="806" spans="1:2" x14ac:dyDescent="0.25">
      <c r="A806" s="3" t="s">
        <v>215</v>
      </c>
      <c r="B806" s="13" t="s">
        <v>61</v>
      </c>
    </row>
    <row r="807" spans="1:2" x14ac:dyDescent="0.25">
      <c r="A807" s="4" t="s">
        <v>215</v>
      </c>
      <c r="B807" s="6" t="s">
        <v>61</v>
      </c>
    </row>
    <row r="808" spans="1:2" x14ac:dyDescent="0.25">
      <c r="A808" s="3" t="s">
        <v>215</v>
      </c>
      <c r="B808" s="13" t="s">
        <v>61</v>
      </c>
    </row>
    <row r="809" spans="1:2" x14ac:dyDescent="0.25">
      <c r="A809" s="4" t="s">
        <v>2727</v>
      </c>
      <c r="B809" s="6" t="s">
        <v>12</v>
      </c>
    </row>
    <row r="810" spans="1:2" x14ac:dyDescent="0.25">
      <c r="A810" s="3" t="s">
        <v>2727</v>
      </c>
      <c r="B810" s="13" t="s">
        <v>12</v>
      </c>
    </row>
    <row r="811" spans="1:2" x14ac:dyDescent="0.25">
      <c r="A811" s="4" t="s">
        <v>2727</v>
      </c>
      <c r="B811" s="6" t="s">
        <v>12</v>
      </c>
    </row>
    <row r="812" spans="1:2" x14ac:dyDescent="0.25">
      <c r="A812" s="3" t="s">
        <v>2727</v>
      </c>
      <c r="B812" s="13" t="s">
        <v>12</v>
      </c>
    </row>
    <row r="813" spans="1:2" x14ac:dyDescent="0.25">
      <c r="A813" s="4" t="s">
        <v>2727</v>
      </c>
      <c r="B813" s="6" t="s">
        <v>12</v>
      </c>
    </row>
    <row r="814" spans="1:2" x14ac:dyDescent="0.25">
      <c r="A814" s="3" t="s">
        <v>2727</v>
      </c>
      <c r="B814" s="13" t="s">
        <v>12</v>
      </c>
    </row>
    <row r="815" spans="1:2" x14ac:dyDescent="0.25">
      <c r="A815" s="4" t="s">
        <v>2744</v>
      </c>
      <c r="B815" s="6" t="s">
        <v>111</v>
      </c>
    </row>
    <row r="816" spans="1:2" x14ac:dyDescent="0.25">
      <c r="A816" s="3" t="s">
        <v>2744</v>
      </c>
      <c r="B816" s="13" t="s">
        <v>111</v>
      </c>
    </row>
    <row r="817" spans="1:2" x14ac:dyDescent="0.25">
      <c r="A817" s="4" t="s">
        <v>2744</v>
      </c>
      <c r="B817" s="6" t="s">
        <v>111</v>
      </c>
    </row>
    <row r="818" spans="1:2" x14ac:dyDescent="0.25">
      <c r="A818" s="3" t="s">
        <v>226</v>
      </c>
      <c r="B818" s="13" t="s">
        <v>20</v>
      </c>
    </row>
    <row r="819" spans="1:2" x14ac:dyDescent="0.25">
      <c r="A819" s="4" t="s">
        <v>226</v>
      </c>
      <c r="B819" s="6" t="s">
        <v>12</v>
      </c>
    </row>
    <row r="820" spans="1:2" x14ac:dyDescent="0.25">
      <c r="A820" s="3" t="s">
        <v>226</v>
      </c>
      <c r="B820" s="13" t="s">
        <v>12</v>
      </c>
    </row>
    <row r="821" spans="1:2" x14ac:dyDescent="0.25">
      <c r="A821" s="4" t="s">
        <v>231</v>
      </c>
      <c r="B821" s="6" t="s">
        <v>136</v>
      </c>
    </row>
    <row r="822" spans="1:2" x14ac:dyDescent="0.25">
      <c r="A822" s="3" t="s">
        <v>236</v>
      </c>
      <c r="B822" s="13" t="s">
        <v>111</v>
      </c>
    </row>
    <row r="823" spans="1:2" x14ac:dyDescent="0.25">
      <c r="A823" s="4" t="s">
        <v>236</v>
      </c>
      <c r="B823" s="6" t="s">
        <v>111</v>
      </c>
    </row>
    <row r="824" spans="1:2" x14ac:dyDescent="0.25">
      <c r="A824" s="3" t="s">
        <v>2752</v>
      </c>
      <c r="B824" s="13" t="s">
        <v>802</v>
      </c>
    </row>
    <row r="825" spans="1:2" x14ac:dyDescent="0.25">
      <c r="A825" s="4" t="s">
        <v>2752</v>
      </c>
      <c r="B825" s="6" t="s">
        <v>802</v>
      </c>
    </row>
    <row r="826" spans="1:2" x14ac:dyDescent="0.25">
      <c r="A826" s="3" t="s">
        <v>2752</v>
      </c>
      <c r="B826" s="13" t="s">
        <v>802</v>
      </c>
    </row>
    <row r="827" spans="1:2" x14ac:dyDescent="0.25">
      <c r="A827" s="4" t="s">
        <v>727</v>
      </c>
      <c r="B827" s="6" t="s">
        <v>550</v>
      </c>
    </row>
    <row r="828" spans="1:2" x14ac:dyDescent="0.25">
      <c r="A828" s="3" t="s">
        <v>727</v>
      </c>
      <c r="B828" s="13" t="s">
        <v>136</v>
      </c>
    </row>
    <row r="829" spans="1:2" x14ac:dyDescent="0.25">
      <c r="A829" s="4" t="s">
        <v>727</v>
      </c>
      <c r="B829" s="6" t="s">
        <v>136</v>
      </c>
    </row>
    <row r="830" spans="1:2" x14ac:dyDescent="0.25">
      <c r="A830" s="3" t="s">
        <v>727</v>
      </c>
      <c r="B830" s="13" t="s">
        <v>550</v>
      </c>
    </row>
    <row r="831" spans="1:2" x14ac:dyDescent="0.25">
      <c r="A831" s="4" t="s">
        <v>1805</v>
      </c>
      <c r="B831" s="6" t="s">
        <v>550</v>
      </c>
    </row>
    <row r="832" spans="1:2" x14ac:dyDescent="0.25">
      <c r="A832" s="3" t="s">
        <v>1805</v>
      </c>
      <c r="B832" s="13" t="s">
        <v>550</v>
      </c>
    </row>
    <row r="833" spans="1:2" x14ac:dyDescent="0.25">
      <c r="A833" s="4" t="s">
        <v>925</v>
      </c>
      <c r="B833" s="6" t="s">
        <v>111</v>
      </c>
    </row>
    <row r="834" spans="1:2" x14ac:dyDescent="0.25">
      <c r="A834" s="3" t="s">
        <v>925</v>
      </c>
      <c r="B834" s="13" t="s">
        <v>111</v>
      </c>
    </row>
    <row r="835" spans="1:2" x14ac:dyDescent="0.25">
      <c r="A835" s="4" t="s">
        <v>925</v>
      </c>
      <c r="B835" s="6" t="s">
        <v>111</v>
      </c>
    </row>
    <row r="836" spans="1:2" x14ac:dyDescent="0.25">
      <c r="A836" s="3" t="s">
        <v>925</v>
      </c>
      <c r="B836" s="13" t="s">
        <v>111</v>
      </c>
    </row>
    <row r="837" spans="1:2" x14ac:dyDescent="0.25">
      <c r="A837" s="4" t="s">
        <v>925</v>
      </c>
      <c r="B837" s="6" t="s">
        <v>111</v>
      </c>
    </row>
    <row r="838" spans="1:2" x14ac:dyDescent="0.25">
      <c r="A838" s="3" t="s">
        <v>925</v>
      </c>
      <c r="B838" s="13" t="s">
        <v>111</v>
      </c>
    </row>
    <row r="839" spans="1:2" x14ac:dyDescent="0.25">
      <c r="A839" s="4" t="s">
        <v>925</v>
      </c>
      <c r="B839" s="6" t="s">
        <v>111</v>
      </c>
    </row>
    <row r="840" spans="1:2" x14ac:dyDescent="0.25">
      <c r="A840" s="3" t="s">
        <v>925</v>
      </c>
      <c r="B840" s="13" t="s">
        <v>111</v>
      </c>
    </row>
    <row r="841" spans="1:2" x14ac:dyDescent="0.25">
      <c r="A841" s="4" t="s">
        <v>925</v>
      </c>
      <c r="B841" s="6" t="s">
        <v>111</v>
      </c>
    </row>
    <row r="842" spans="1:2" x14ac:dyDescent="0.25">
      <c r="A842" s="3" t="s">
        <v>925</v>
      </c>
      <c r="B842" s="13" t="s">
        <v>111</v>
      </c>
    </row>
    <row r="843" spans="1:2" x14ac:dyDescent="0.25">
      <c r="A843" s="4" t="s">
        <v>2775</v>
      </c>
      <c r="B843" s="6" t="s">
        <v>111</v>
      </c>
    </row>
    <row r="844" spans="1:2" x14ac:dyDescent="0.25">
      <c r="A844" s="3" t="s">
        <v>732</v>
      </c>
      <c r="B844" s="13" t="s">
        <v>111</v>
      </c>
    </row>
    <row r="845" spans="1:2" x14ac:dyDescent="0.25">
      <c r="A845" s="4" t="s">
        <v>932</v>
      </c>
      <c r="B845" s="6" t="s">
        <v>669</v>
      </c>
    </row>
    <row r="846" spans="1:2" x14ac:dyDescent="0.25">
      <c r="A846" s="3" t="s">
        <v>932</v>
      </c>
      <c r="B846" s="13" t="s">
        <v>669</v>
      </c>
    </row>
    <row r="847" spans="1:2" x14ac:dyDescent="0.25">
      <c r="A847" s="4" t="s">
        <v>932</v>
      </c>
      <c r="B847" s="6" t="s">
        <v>111</v>
      </c>
    </row>
    <row r="848" spans="1:2" x14ac:dyDescent="0.25">
      <c r="A848" s="3" t="s">
        <v>242</v>
      </c>
      <c r="B848" s="13" t="s">
        <v>111</v>
      </c>
    </row>
    <row r="849" spans="1:2" x14ac:dyDescent="0.25">
      <c r="A849" s="4" t="s">
        <v>247</v>
      </c>
      <c r="B849" s="6" t="s">
        <v>61</v>
      </c>
    </row>
    <row r="850" spans="1:2" x14ac:dyDescent="0.25">
      <c r="A850" s="3" t="s">
        <v>247</v>
      </c>
      <c r="B850" s="13" t="s">
        <v>61</v>
      </c>
    </row>
    <row r="851" spans="1:2" x14ac:dyDescent="0.25">
      <c r="A851" s="4" t="s">
        <v>247</v>
      </c>
      <c r="B851" s="6" t="s">
        <v>61</v>
      </c>
    </row>
    <row r="852" spans="1:2" x14ac:dyDescent="0.25">
      <c r="A852" s="3" t="s">
        <v>247</v>
      </c>
      <c r="B852" s="13" t="s">
        <v>61</v>
      </c>
    </row>
    <row r="853" spans="1:2" x14ac:dyDescent="0.25">
      <c r="A853" s="4" t="s">
        <v>247</v>
      </c>
      <c r="B853" s="6" t="s">
        <v>61</v>
      </c>
    </row>
    <row r="854" spans="1:2" x14ac:dyDescent="0.25">
      <c r="A854" s="3" t="s">
        <v>247</v>
      </c>
      <c r="B854" s="13" t="s">
        <v>61</v>
      </c>
    </row>
    <row r="855" spans="1:2" x14ac:dyDescent="0.25">
      <c r="A855" s="4" t="s">
        <v>247</v>
      </c>
      <c r="B855" s="6" t="s">
        <v>61</v>
      </c>
    </row>
    <row r="856" spans="1:2" x14ac:dyDescent="0.25">
      <c r="A856" s="3" t="s">
        <v>247</v>
      </c>
      <c r="B856" s="13" t="s">
        <v>61</v>
      </c>
    </row>
    <row r="857" spans="1:2" x14ac:dyDescent="0.25">
      <c r="A857" s="4" t="s">
        <v>247</v>
      </c>
      <c r="B857" s="6" t="s">
        <v>61</v>
      </c>
    </row>
    <row r="858" spans="1:2" x14ac:dyDescent="0.25">
      <c r="A858" s="3" t="s">
        <v>247</v>
      </c>
      <c r="B858" s="13" t="s">
        <v>61</v>
      </c>
    </row>
    <row r="859" spans="1:2" x14ac:dyDescent="0.25">
      <c r="A859" s="4" t="s">
        <v>247</v>
      </c>
      <c r="B859" s="6" t="s">
        <v>61</v>
      </c>
    </row>
    <row r="860" spans="1:2" x14ac:dyDescent="0.25">
      <c r="A860" s="3" t="s">
        <v>247</v>
      </c>
      <c r="B860" s="13" t="s">
        <v>61</v>
      </c>
    </row>
    <row r="861" spans="1:2" x14ac:dyDescent="0.25">
      <c r="A861" s="4" t="s">
        <v>247</v>
      </c>
      <c r="B861" s="6" t="s">
        <v>61</v>
      </c>
    </row>
    <row r="862" spans="1:2" x14ac:dyDescent="0.25">
      <c r="A862" s="3" t="s">
        <v>247</v>
      </c>
      <c r="B862" s="13" t="s">
        <v>61</v>
      </c>
    </row>
    <row r="863" spans="1:2" x14ac:dyDescent="0.25">
      <c r="A863" s="4" t="s">
        <v>247</v>
      </c>
      <c r="B863" s="6" t="s">
        <v>61</v>
      </c>
    </row>
    <row r="864" spans="1:2" x14ac:dyDescent="0.25">
      <c r="A864" s="3" t="s">
        <v>1813</v>
      </c>
      <c r="B864" s="13" t="s">
        <v>878</v>
      </c>
    </row>
    <row r="865" spans="1:2" x14ac:dyDescent="0.25">
      <c r="A865" s="4" t="s">
        <v>1817</v>
      </c>
      <c r="B865" s="6" t="s">
        <v>12</v>
      </c>
    </row>
    <row r="866" spans="1:2" x14ac:dyDescent="0.25">
      <c r="A866" s="3" t="s">
        <v>1817</v>
      </c>
      <c r="B866" s="13" t="s">
        <v>12</v>
      </c>
    </row>
    <row r="867" spans="1:2" x14ac:dyDescent="0.25">
      <c r="A867" s="4" t="s">
        <v>275</v>
      </c>
      <c r="B867" s="6" t="s">
        <v>61</v>
      </c>
    </row>
    <row r="868" spans="1:2" x14ac:dyDescent="0.25">
      <c r="A868" s="3" t="s">
        <v>275</v>
      </c>
      <c r="B868" s="13" t="s">
        <v>61</v>
      </c>
    </row>
    <row r="869" spans="1:2" x14ac:dyDescent="0.25">
      <c r="A869" s="4" t="s">
        <v>275</v>
      </c>
      <c r="B869" s="6" t="s">
        <v>61</v>
      </c>
    </row>
    <row r="870" spans="1:2" x14ac:dyDescent="0.25">
      <c r="A870" s="3" t="s">
        <v>275</v>
      </c>
      <c r="B870" s="13" t="s">
        <v>61</v>
      </c>
    </row>
    <row r="871" spans="1:2" x14ac:dyDescent="0.25">
      <c r="A871" s="4" t="s">
        <v>275</v>
      </c>
      <c r="B871" s="6" t="s">
        <v>61</v>
      </c>
    </row>
    <row r="872" spans="1:2" x14ac:dyDescent="0.25">
      <c r="A872" s="3" t="s">
        <v>275</v>
      </c>
      <c r="B872" s="13" t="s">
        <v>61</v>
      </c>
    </row>
    <row r="873" spans="1:2" x14ac:dyDescent="0.25">
      <c r="A873" s="4" t="s">
        <v>275</v>
      </c>
      <c r="B873" s="6" t="s">
        <v>61</v>
      </c>
    </row>
    <row r="874" spans="1:2" x14ac:dyDescent="0.25">
      <c r="A874" s="3" t="s">
        <v>275</v>
      </c>
      <c r="B874" s="13" t="s">
        <v>61</v>
      </c>
    </row>
    <row r="875" spans="1:2" x14ac:dyDescent="0.25">
      <c r="A875" s="4" t="s">
        <v>275</v>
      </c>
      <c r="B875" s="6" t="s">
        <v>61</v>
      </c>
    </row>
    <row r="876" spans="1:2" x14ac:dyDescent="0.25">
      <c r="A876" s="3" t="s">
        <v>275</v>
      </c>
      <c r="B876" s="13" t="s">
        <v>61</v>
      </c>
    </row>
    <row r="877" spans="1:2" x14ac:dyDescent="0.25">
      <c r="A877" s="4" t="s">
        <v>275</v>
      </c>
      <c r="B877" s="6" t="s">
        <v>61</v>
      </c>
    </row>
    <row r="878" spans="1:2" x14ac:dyDescent="0.25">
      <c r="A878" s="3" t="s">
        <v>275</v>
      </c>
      <c r="B878" s="13" t="s">
        <v>61</v>
      </c>
    </row>
    <row r="879" spans="1:2" x14ac:dyDescent="0.25">
      <c r="A879" s="4" t="s">
        <v>275</v>
      </c>
      <c r="B879" s="6" t="s">
        <v>61</v>
      </c>
    </row>
    <row r="880" spans="1:2" x14ac:dyDescent="0.25">
      <c r="A880" s="3" t="s">
        <v>275</v>
      </c>
      <c r="B880" s="13" t="s">
        <v>61</v>
      </c>
    </row>
    <row r="881" spans="1:2" x14ac:dyDescent="0.25">
      <c r="A881" s="4" t="s">
        <v>275</v>
      </c>
      <c r="B881" s="6" t="s">
        <v>61</v>
      </c>
    </row>
    <row r="882" spans="1:2" x14ac:dyDescent="0.25">
      <c r="A882" s="3" t="s">
        <v>275</v>
      </c>
      <c r="B882" s="13" t="s">
        <v>61</v>
      </c>
    </row>
    <row r="883" spans="1:2" x14ac:dyDescent="0.25">
      <c r="A883" s="4" t="s">
        <v>275</v>
      </c>
      <c r="B883" s="6" t="s">
        <v>61</v>
      </c>
    </row>
    <row r="884" spans="1:2" x14ac:dyDescent="0.25">
      <c r="A884" s="3" t="s">
        <v>275</v>
      </c>
      <c r="B884" s="13" t="s">
        <v>61</v>
      </c>
    </row>
    <row r="885" spans="1:2" x14ac:dyDescent="0.25">
      <c r="A885" s="4" t="s">
        <v>2780</v>
      </c>
      <c r="B885" s="6" t="s">
        <v>12</v>
      </c>
    </row>
    <row r="886" spans="1:2" x14ac:dyDescent="0.25">
      <c r="A886" s="3" t="s">
        <v>2785</v>
      </c>
      <c r="B886" s="13" t="s">
        <v>28</v>
      </c>
    </row>
    <row r="887" spans="1:2" x14ac:dyDescent="0.25">
      <c r="A887" s="4" t="s">
        <v>2785</v>
      </c>
      <c r="B887" s="6" t="s">
        <v>111</v>
      </c>
    </row>
    <row r="888" spans="1:2" x14ac:dyDescent="0.25">
      <c r="A888" s="3" t="s">
        <v>2785</v>
      </c>
      <c r="B888" s="13" t="s">
        <v>111</v>
      </c>
    </row>
    <row r="889" spans="1:2" x14ac:dyDescent="0.25">
      <c r="A889" s="4" t="s">
        <v>1842</v>
      </c>
      <c r="B889" s="6" t="s">
        <v>61</v>
      </c>
    </row>
    <row r="890" spans="1:2" x14ac:dyDescent="0.25">
      <c r="A890" s="3" t="s">
        <v>1842</v>
      </c>
      <c r="B890" s="13" t="s">
        <v>61</v>
      </c>
    </row>
    <row r="891" spans="1:2" x14ac:dyDescent="0.25">
      <c r="A891" s="4" t="s">
        <v>1842</v>
      </c>
      <c r="B891" s="6" t="s">
        <v>61</v>
      </c>
    </row>
    <row r="892" spans="1:2" x14ac:dyDescent="0.25">
      <c r="A892" s="3" t="s">
        <v>1842</v>
      </c>
      <c r="B892" s="13" t="s">
        <v>61</v>
      </c>
    </row>
    <row r="893" spans="1:2" x14ac:dyDescent="0.25">
      <c r="A893" s="4" t="s">
        <v>1842</v>
      </c>
      <c r="B893" s="6" t="s">
        <v>61</v>
      </c>
    </row>
    <row r="894" spans="1:2" x14ac:dyDescent="0.25">
      <c r="A894" s="3" t="s">
        <v>1842</v>
      </c>
      <c r="B894" s="13" t="s">
        <v>61</v>
      </c>
    </row>
    <row r="895" spans="1:2" x14ac:dyDescent="0.25">
      <c r="A895" s="4" t="s">
        <v>1842</v>
      </c>
      <c r="B895" s="6" t="s">
        <v>61</v>
      </c>
    </row>
    <row r="896" spans="1:2" x14ac:dyDescent="0.25">
      <c r="A896" s="3" t="s">
        <v>1842</v>
      </c>
      <c r="B896" s="13" t="s">
        <v>61</v>
      </c>
    </row>
    <row r="897" spans="1:2" x14ac:dyDescent="0.25">
      <c r="A897" s="4" t="s">
        <v>1842</v>
      </c>
      <c r="B897" s="6" t="s">
        <v>61</v>
      </c>
    </row>
    <row r="898" spans="1:2" x14ac:dyDescent="0.25">
      <c r="A898" s="3" t="s">
        <v>1842</v>
      </c>
      <c r="B898" s="13" t="s">
        <v>61</v>
      </c>
    </row>
    <row r="899" spans="1:2" x14ac:dyDescent="0.25">
      <c r="A899" s="4" t="s">
        <v>1842</v>
      </c>
      <c r="B899" s="6" t="s">
        <v>61</v>
      </c>
    </row>
    <row r="900" spans="1:2" x14ac:dyDescent="0.25">
      <c r="A900" s="3" t="s">
        <v>1842</v>
      </c>
      <c r="B900" s="13" t="s">
        <v>61</v>
      </c>
    </row>
    <row r="901" spans="1:2" x14ac:dyDescent="0.25">
      <c r="A901" s="4" t="s">
        <v>1842</v>
      </c>
      <c r="B901" s="6" t="s">
        <v>61</v>
      </c>
    </row>
    <row r="902" spans="1:2" x14ac:dyDescent="0.25">
      <c r="A902" s="3" t="s">
        <v>1842</v>
      </c>
      <c r="B902" s="13" t="s">
        <v>61</v>
      </c>
    </row>
    <row r="903" spans="1:2" x14ac:dyDescent="0.25">
      <c r="A903" s="4" t="s">
        <v>1842</v>
      </c>
      <c r="B903" s="6" t="s">
        <v>61</v>
      </c>
    </row>
    <row r="904" spans="1:2" x14ac:dyDescent="0.25">
      <c r="A904" s="3" t="s">
        <v>1842</v>
      </c>
      <c r="B904" s="13" t="s">
        <v>61</v>
      </c>
    </row>
    <row r="905" spans="1:2" x14ac:dyDescent="0.25">
      <c r="A905" s="4" t="s">
        <v>1842</v>
      </c>
      <c r="B905" s="6" t="s">
        <v>61</v>
      </c>
    </row>
    <row r="906" spans="1:2" x14ac:dyDescent="0.25">
      <c r="A906" s="3" t="s">
        <v>1842</v>
      </c>
      <c r="B906" s="13" t="s">
        <v>61</v>
      </c>
    </row>
    <row r="907" spans="1:2" x14ac:dyDescent="0.25">
      <c r="A907" s="4" t="s">
        <v>1842</v>
      </c>
      <c r="B907" s="6" t="s">
        <v>61</v>
      </c>
    </row>
    <row r="908" spans="1:2" x14ac:dyDescent="0.25">
      <c r="A908" s="3" t="s">
        <v>1842</v>
      </c>
      <c r="B908" s="13" t="s">
        <v>61</v>
      </c>
    </row>
    <row r="909" spans="1:2" x14ac:dyDescent="0.25">
      <c r="A909" s="4" t="s">
        <v>1842</v>
      </c>
      <c r="B909" s="6" t="s">
        <v>61</v>
      </c>
    </row>
    <row r="910" spans="1:2" x14ac:dyDescent="0.25">
      <c r="A910" s="3" t="s">
        <v>1879</v>
      </c>
      <c r="B910" s="13" t="s">
        <v>20</v>
      </c>
    </row>
    <row r="911" spans="1:2" x14ac:dyDescent="0.25">
      <c r="A911" s="4" t="s">
        <v>1879</v>
      </c>
      <c r="B911" s="6" t="s">
        <v>20</v>
      </c>
    </row>
    <row r="912" spans="1:2" x14ac:dyDescent="0.25">
      <c r="A912" s="3" t="s">
        <v>1879</v>
      </c>
      <c r="B912" s="13" t="s">
        <v>20</v>
      </c>
    </row>
    <row r="913" spans="1:2" x14ac:dyDescent="0.25">
      <c r="A913" s="4" t="s">
        <v>2795</v>
      </c>
      <c r="B913" s="6" t="s">
        <v>111</v>
      </c>
    </row>
    <row r="914" spans="1:2" x14ac:dyDescent="0.25">
      <c r="A914" s="3" t="s">
        <v>2795</v>
      </c>
      <c r="B914" s="13" t="s">
        <v>111</v>
      </c>
    </row>
    <row r="915" spans="1:2" x14ac:dyDescent="0.25">
      <c r="A915" s="4" t="s">
        <v>1888</v>
      </c>
      <c r="B915" s="6" t="s">
        <v>111</v>
      </c>
    </row>
    <row r="916" spans="1:2" x14ac:dyDescent="0.25">
      <c r="A916" s="3" t="s">
        <v>1888</v>
      </c>
      <c r="B916" s="13" t="s">
        <v>111</v>
      </c>
    </row>
    <row r="917" spans="1:2" x14ac:dyDescent="0.25">
      <c r="A917" s="4" t="s">
        <v>1888</v>
      </c>
      <c r="B917" s="6" t="s">
        <v>111</v>
      </c>
    </row>
    <row r="918" spans="1:2" x14ac:dyDescent="0.25">
      <c r="A918" s="3" t="s">
        <v>1888</v>
      </c>
      <c r="B918" s="13" t="s">
        <v>111</v>
      </c>
    </row>
    <row r="919" spans="1:2" x14ac:dyDescent="0.25">
      <c r="A919" s="4" t="s">
        <v>1888</v>
      </c>
      <c r="B919" s="6" t="s">
        <v>111</v>
      </c>
    </row>
    <row r="920" spans="1:2" x14ac:dyDescent="0.25">
      <c r="A920" s="3" t="s">
        <v>1888</v>
      </c>
      <c r="B920" s="13" t="s">
        <v>111</v>
      </c>
    </row>
    <row r="921" spans="1:2" x14ac:dyDescent="0.25">
      <c r="A921" s="4" t="s">
        <v>1888</v>
      </c>
      <c r="B921" s="6" t="s">
        <v>111</v>
      </c>
    </row>
    <row r="922" spans="1:2" x14ac:dyDescent="0.25">
      <c r="A922" s="3" t="s">
        <v>1888</v>
      </c>
      <c r="B922" s="13" t="s">
        <v>111</v>
      </c>
    </row>
    <row r="923" spans="1:2" x14ac:dyDescent="0.25">
      <c r="A923" s="4" t="s">
        <v>1888</v>
      </c>
      <c r="B923" s="6" t="s">
        <v>111</v>
      </c>
    </row>
    <row r="924" spans="1:2" x14ac:dyDescent="0.25">
      <c r="A924" s="3" t="s">
        <v>308</v>
      </c>
      <c r="B924" s="13" t="s">
        <v>111</v>
      </c>
    </row>
    <row r="925" spans="1:2" x14ac:dyDescent="0.25">
      <c r="A925" s="4" t="s">
        <v>308</v>
      </c>
      <c r="B925" s="6" t="s">
        <v>111</v>
      </c>
    </row>
    <row r="926" spans="1:2" x14ac:dyDescent="0.25">
      <c r="A926" s="3" t="s">
        <v>308</v>
      </c>
      <c r="B926" s="13" t="s">
        <v>111</v>
      </c>
    </row>
    <row r="927" spans="1:2" x14ac:dyDescent="0.25">
      <c r="A927" s="4" t="s">
        <v>308</v>
      </c>
      <c r="B927" s="6" t="s">
        <v>669</v>
      </c>
    </row>
    <row r="928" spans="1:2" x14ac:dyDescent="0.25">
      <c r="A928" s="3" t="s">
        <v>308</v>
      </c>
      <c r="B928" s="13" t="s">
        <v>111</v>
      </c>
    </row>
    <row r="929" spans="1:2" x14ac:dyDescent="0.25">
      <c r="A929" s="4" t="s">
        <v>308</v>
      </c>
      <c r="B929" s="6" t="s">
        <v>111</v>
      </c>
    </row>
    <row r="930" spans="1:2" x14ac:dyDescent="0.25">
      <c r="A930" s="3" t="s">
        <v>308</v>
      </c>
      <c r="B930" s="13" t="s">
        <v>841</v>
      </c>
    </row>
    <row r="931" spans="1:2" x14ac:dyDescent="0.25">
      <c r="A931" s="4" t="s">
        <v>308</v>
      </c>
      <c r="B931" s="6" t="s">
        <v>111</v>
      </c>
    </row>
    <row r="932" spans="1:2" x14ac:dyDescent="0.25">
      <c r="A932" s="3" t="s">
        <v>311</v>
      </c>
      <c r="B932" s="13" t="s">
        <v>61</v>
      </c>
    </row>
    <row r="933" spans="1:2" x14ac:dyDescent="0.25">
      <c r="A933" s="4" t="s">
        <v>311</v>
      </c>
      <c r="B933" s="6" t="s">
        <v>61</v>
      </c>
    </row>
    <row r="934" spans="1:2" x14ac:dyDescent="0.25">
      <c r="A934" s="3" t="s">
        <v>311</v>
      </c>
      <c r="B934" s="13" t="s">
        <v>61</v>
      </c>
    </row>
    <row r="935" spans="1:2" x14ac:dyDescent="0.25">
      <c r="A935" s="4" t="s">
        <v>311</v>
      </c>
      <c r="B935" s="6" t="s">
        <v>61</v>
      </c>
    </row>
    <row r="936" spans="1:2" x14ac:dyDescent="0.25">
      <c r="A936" s="3" t="s">
        <v>311</v>
      </c>
      <c r="B936" s="13" t="s">
        <v>61</v>
      </c>
    </row>
    <row r="937" spans="1:2" x14ac:dyDescent="0.25">
      <c r="A937" s="4" t="s">
        <v>311</v>
      </c>
      <c r="B937" s="6" t="s">
        <v>61</v>
      </c>
    </row>
    <row r="938" spans="1:2" x14ac:dyDescent="0.25">
      <c r="A938" s="3" t="s">
        <v>2801</v>
      </c>
      <c r="B938" s="13" t="s">
        <v>111</v>
      </c>
    </row>
    <row r="939" spans="1:2" x14ac:dyDescent="0.25">
      <c r="A939" s="4" t="s">
        <v>2801</v>
      </c>
      <c r="B939" s="6" t="s">
        <v>111</v>
      </c>
    </row>
    <row r="940" spans="1:2" x14ac:dyDescent="0.25">
      <c r="A940" s="3" t="s">
        <v>2808</v>
      </c>
      <c r="B940" s="13" t="s">
        <v>2173</v>
      </c>
    </row>
    <row r="941" spans="1:2" x14ac:dyDescent="0.25">
      <c r="A941" s="4" t="s">
        <v>2808</v>
      </c>
      <c r="B941" s="6" t="s">
        <v>12</v>
      </c>
    </row>
    <row r="942" spans="1:2" x14ac:dyDescent="0.25">
      <c r="A942" s="3" t="s">
        <v>2808</v>
      </c>
      <c r="B942" s="13" t="s">
        <v>12</v>
      </c>
    </row>
    <row r="943" spans="1:2" x14ac:dyDescent="0.25">
      <c r="A943" s="4" t="s">
        <v>2808</v>
      </c>
      <c r="B943" s="6" t="s">
        <v>12</v>
      </c>
    </row>
    <row r="944" spans="1:2" x14ac:dyDescent="0.25">
      <c r="A944" s="3" t="s">
        <v>940</v>
      </c>
      <c r="B944" s="13" t="s">
        <v>111</v>
      </c>
    </row>
    <row r="945" spans="1:2" x14ac:dyDescent="0.25">
      <c r="A945" s="4" t="s">
        <v>2819</v>
      </c>
      <c r="B945" s="6" t="s">
        <v>111</v>
      </c>
    </row>
    <row r="946" spans="1:2" x14ac:dyDescent="0.25">
      <c r="A946" s="3" t="s">
        <v>945</v>
      </c>
      <c r="B946" s="13" t="s">
        <v>111</v>
      </c>
    </row>
    <row r="947" spans="1:2" x14ac:dyDescent="0.25">
      <c r="A947" s="4" t="s">
        <v>945</v>
      </c>
      <c r="B947" s="6" t="s">
        <v>111</v>
      </c>
    </row>
    <row r="948" spans="1:2" x14ac:dyDescent="0.25">
      <c r="A948" s="3" t="s">
        <v>945</v>
      </c>
      <c r="B948" s="13" t="s">
        <v>111</v>
      </c>
    </row>
    <row r="949" spans="1:2" x14ac:dyDescent="0.25">
      <c r="A949" s="4" t="s">
        <v>945</v>
      </c>
      <c r="B949" s="6" t="s">
        <v>111</v>
      </c>
    </row>
    <row r="950" spans="1:2" x14ac:dyDescent="0.25">
      <c r="A950" s="3" t="s">
        <v>945</v>
      </c>
      <c r="B950" s="13" t="s">
        <v>111</v>
      </c>
    </row>
    <row r="951" spans="1:2" x14ac:dyDescent="0.25">
      <c r="A951" s="4" t="s">
        <v>945</v>
      </c>
      <c r="B951" s="6" t="s">
        <v>111</v>
      </c>
    </row>
    <row r="952" spans="1:2" x14ac:dyDescent="0.25">
      <c r="A952" s="3" t="s">
        <v>945</v>
      </c>
      <c r="B952" s="13" t="s">
        <v>111</v>
      </c>
    </row>
    <row r="953" spans="1:2" x14ac:dyDescent="0.25">
      <c r="A953" s="4" t="s">
        <v>945</v>
      </c>
      <c r="B953" s="6" t="s">
        <v>111</v>
      </c>
    </row>
    <row r="954" spans="1:2" x14ac:dyDescent="0.25">
      <c r="A954" s="3" t="s">
        <v>945</v>
      </c>
      <c r="B954" s="13" t="s">
        <v>111</v>
      </c>
    </row>
    <row r="955" spans="1:2" x14ac:dyDescent="0.25">
      <c r="A955" s="4" t="s">
        <v>945</v>
      </c>
      <c r="B955" s="6" t="s">
        <v>111</v>
      </c>
    </row>
    <row r="956" spans="1:2" x14ac:dyDescent="0.25">
      <c r="A956" s="3" t="s">
        <v>945</v>
      </c>
      <c r="B956" s="13" t="s">
        <v>111</v>
      </c>
    </row>
    <row r="957" spans="1:2" x14ac:dyDescent="0.25">
      <c r="A957" s="4" t="s">
        <v>945</v>
      </c>
      <c r="B957" s="6" t="s">
        <v>111</v>
      </c>
    </row>
    <row r="958" spans="1:2" x14ac:dyDescent="0.25">
      <c r="A958" s="3" t="s">
        <v>945</v>
      </c>
      <c r="B958" s="13" t="s">
        <v>111</v>
      </c>
    </row>
    <row r="959" spans="1:2" x14ac:dyDescent="0.25">
      <c r="A959" s="4" t="s">
        <v>945</v>
      </c>
      <c r="B959" s="6" t="s">
        <v>111</v>
      </c>
    </row>
    <row r="960" spans="1:2" x14ac:dyDescent="0.25">
      <c r="A960" s="3" t="s">
        <v>945</v>
      </c>
      <c r="B960" s="13" t="s">
        <v>111</v>
      </c>
    </row>
    <row r="961" spans="1:2" x14ac:dyDescent="0.25">
      <c r="A961" s="4" t="s">
        <v>945</v>
      </c>
      <c r="B961" s="6" t="s">
        <v>111</v>
      </c>
    </row>
    <row r="962" spans="1:2" x14ac:dyDescent="0.25">
      <c r="A962" s="3" t="s">
        <v>945</v>
      </c>
      <c r="B962" s="13" t="s">
        <v>111</v>
      </c>
    </row>
    <row r="963" spans="1:2" x14ac:dyDescent="0.25">
      <c r="A963" s="4" t="s">
        <v>945</v>
      </c>
      <c r="B963" s="6" t="s">
        <v>111</v>
      </c>
    </row>
    <row r="964" spans="1:2" x14ac:dyDescent="0.25">
      <c r="A964" s="3" t="s">
        <v>950</v>
      </c>
      <c r="B964" s="13" t="s">
        <v>111</v>
      </c>
    </row>
    <row r="965" spans="1:2" x14ac:dyDescent="0.25">
      <c r="A965" s="4" t="s">
        <v>954</v>
      </c>
      <c r="B965" s="6" t="s">
        <v>111</v>
      </c>
    </row>
    <row r="966" spans="1:2" x14ac:dyDescent="0.25">
      <c r="A966" s="3" t="s">
        <v>954</v>
      </c>
      <c r="B966" s="13" t="s">
        <v>111</v>
      </c>
    </row>
    <row r="967" spans="1:2" x14ac:dyDescent="0.25">
      <c r="A967" s="4" t="s">
        <v>954</v>
      </c>
      <c r="B967" s="6" t="s">
        <v>111</v>
      </c>
    </row>
    <row r="968" spans="1:2" x14ac:dyDescent="0.25">
      <c r="A968" s="3" t="s">
        <v>954</v>
      </c>
      <c r="B968" s="13" t="s">
        <v>111</v>
      </c>
    </row>
    <row r="969" spans="1:2" x14ac:dyDescent="0.25">
      <c r="A969" s="4" t="s">
        <v>954</v>
      </c>
      <c r="B969" s="6" t="s">
        <v>111</v>
      </c>
    </row>
    <row r="970" spans="1:2" x14ac:dyDescent="0.25">
      <c r="A970" s="3" t="s">
        <v>954</v>
      </c>
      <c r="B970" s="13" t="s">
        <v>111</v>
      </c>
    </row>
    <row r="971" spans="1:2" x14ac:dyDescent="0.25">
      <c r="A971" s="4" t="s">
        <v>954</v>
      </c>
      <c r="B971" s="6" t="s">
        <v>841</v>
      </c>
    </row>
    <row r="972" spans="1:2" x14ac:dyDescent="0.25">
      <c r="A972" s="3" t="s">
        <v>954</v>
      </c>
      <c r="B972" s="13" t="s">
        <v>841</v>
      </c>
    </row>
    <row r="973" spans="1:2" x14ac:dyDescent="0.25">
      <c r="A973" s="4" t="s">
        <v>2847</v>
      </c>
      <c r="B973" s="6" t="s">
        <v>12</v>
      </c>
    </row>
    <row r="974" spans="1:2" x14ac:dyDescent="0.25">
      <c r="A974" s="3" t="s">
        <v>2847</v>
      </c>
      <c r="B974" s="13" t="s">
        <v>12</v>
      </c>
    </row>
    <row r="975" spans="1:2" x14ac:dyDescent="0.25">
      <c r="A975" s="4" t="s">
        <v>2847</v>
      </c>
      <c r="B975" s="6" t="s">
        <v>12</v>
      </c>
    </row>
    <row r="976" spans="1:2" x14ac:dyDescent="0.25">
      <c r="A976" s="3" t="s">
        <v>508</v>
      </c>
      <c r="B976" s="13" t="s">
        <v>510</v>
      </c>
    </row>
    <row r="977" spans="1:2" x14ac:dyDescent="0.25">
      <c r="A977" s="4" t="s">
        <v>319</v>
      </c>
      <c r="B977" s="6" t="s">
        <v>61</v>
      </c>
    </row>
    <row r="978" spans="1:2" x14ac:dyDescent="0.25">
      <c r="A978" s="3" t="s">
        <v>744</v>
      </c>
      <c r="B978" s="13" t="s">
        <v>519</v>
      </c>
    </row>
    <row r="979" spans="1:2" x14ac:dyDescent="0.25">
      <c r="A979" s="4" t="s">
        <v>747</v>
      </c>
      <c r="B979" s="6" t="s">
        <v>111</v>
      </c>
    </row>
    <row r="980" spans="1:2" x14ac:dyDescent="0.25">
      <c r="A980" s="3" t="s">
        <v>747</v>
      </c>
      <c r="B980" s="13" t="s">
        <v>111</v>
      </c>
    </row>
    <row r="981" spans="1:2" x14ac:dyDescent="0.25">
      <c r="A981" s="4" t="s">
        <v>2858</v>
      </c>
      <c r="B981" s="6" t="s">
        <v>12</v>
      </c>
    </row>
    <row r="982" spans="1:2" x14ac:dyDescent="0.25">
      <c r="A982" s="3" t="s">
        <v>2858</v>
      </c>
      <c r="B982" s="13" t="s">
        <v>12</v>
      </c>
    </row>
    <row r="983" spans="1:2" x14ac:dyDescent="0.25">
      <c r="A983" s="4" t="s">
        <v>1923</v>
      </c>
      <c r="B983" s="6" t="s">
        <v>669</v>
      </c>
    </row>
    <row r="984" spans="1:2" x14ac:dyDescent="0.25">
      <c r="A984" s="3" t="s">
        <v>1923</v>
      </c>
      <c r="B984" s="13" t="s">
        <v>669</v>
      </c>
    </row>
    <row r="985" spans="1:2" x14ac:dyDescent="0.25">
      <c r="A985" s="4" t="s">
        <v>1932</v>
      </c>
      <c r="B985" s="6" t="s">
        <v>12</v>
      </c>
    </row>
    <row r="986" spans="1:2" x14ac:dyDescent="0.25">
      <c r="A986" s="3" t="s">
        <v>1932</v>
      </c>
      <c r="B986" s="13" t="s">
        <v>12</v>
      </c>
    </row>
    <row r="987" spans="1:2" x14ac:dyDescent="0.25">
      <c r="A987" s="4" t="s">
        <v>1932</v>
      </c>
      <c r="B987" s="6" t="s">
        <v>12</v>
      </c>
    </row>
    <row r="988" spans="1:2" x14ac:dyDescent="0.25">
      <c r="A988" s="3" t="s">
        <v>1932</v>
      </c>
      <c r="B988" s="13" t="s">
        <v>12</v>
      </c>
    </row>
    <row r="989" spans="1:2" x14ac:dyDescent="0.25">
      <c r="A989" s="4" t="s">
        <v>1932</v>
      </c>
      <c r="B989" s="6" t="s">
        <v>12</v>
      </c>
    </row>
    <row r="990" spans="1:2" x14ac:dyDescent="0.25">
      <c r="A990" s="3" t="s">
        <v>1932</v>
      </c>
      <c r="B990" s="13" t="s">
        <v>12</v>
      </c>
    </row>
    <row r="991" spans="1:2" x14ac:dyDescent="0.25">
      <c r="A991" s="4" t="s">
        <v>1932</v>
      </c>
      <c r="B991" s="6" t="s">
        <v>12</v>
      </c>
    </row>
    <row r="992" spans="1:2" x14ac:dyDescent="0.25">
      <c r="A992" s="3" t="s">
        <v>1932</v>
      </c>
      <c r="B992" s="13" t="s">
        <v>12</v>
      </c>
    </row>
    <row r="993" spans="1:2" x14ac:dyDescent="0.25">
      <c r="A993" s="4" t="s">
        <v>1932</v>
      </c>
      <c r="B993" s="6" t="s">
        <v>12</v>
      </c>
    </row>
    <row r="994" spans="1:2" x14ac:dyDescent="0.25">
      <c r="A994" s="3" t="s">
        <v>512</v>
      </c>
      <c r="B994" s="13" t="s">
        <v>76</v>
      </c>
    </row>
    <row r="995" spans="1:2" x14ac:dyDescent="0.25">
      <c r="A995" s="4" t="s">
        <v>512</v>
      </c>
      <c r="B995" s="6" t="s">
        <v>12</v>
      </c>
    </row>
    <row r="996" spans="1:2" x14ac:dyDescent="0.25">
      <c r="A996" s="3" t="s">
        <v>512</v>
      </c>
      <c r="B996" s="13" t="s">
        <v>12</v>
      </c>
    </row>
    <row r="997" spans="1:2" x14ac:dyDescent="0.25">
      <c r="A997" s="4" t="s">
        <v>512</v>
      </c>
      <c r="B997" s="6" t="s">
        <v>12</v>
      </c>
    </row>
    <row r="998" spans="1:2" x14ac:dyDescent="0.25">
      <c r="A998" s="3" t="s">
        <v>512</v>
      </c>
      <c r="B998" s="13" t="s">
        <v>12</v>
      </c>
    </row>
    <row r="999" spans="1:2" x14ac:dyDescent="0.25">
      <c r="A999" s="4" t="s">
        <v>512</v>
      </c>
      <c r="B999" s="6" t="s">
        <v>12</v>
      </c>
    </row>
    <row r="1000" spans="1:2" x14ac:dyDescent="0.25">
      <c r="A1000" s="3" t="s">
        <v>512</v>
      </c>
      <c r="B1000" s="13" t="s">
        <v>76</v>
      </c>
    </row>
    <row r="1001" spans="1:2" x14ac:dyDescent="0.25">
      <c r="A1001" s="4" t="s">
        <v>512</v>
      </c>
      <c r="B1001" s="6" t="s">
        <v>12</v>
      </c>
    </row>
    <row r="1002" spans="1:2" x14ac:dyDescent="0.25">
      <c r="A1002" s="3" t="s">
        <v>512</v>
      </c>
      <c r="B1002" s="13" t="s">
        <v>12</v>
      </c>
    </row>
    <row r="1003" spans="1:2" x14ac:dyDescent="0.25">
      <c r="A1003" s="4" t="s">
        <v>512</v>
      </c>
      <c r="B1003" s="6" t="s">
        <v>12</v>
      </c>
    </row>
    <row r="1004" spans="1:2" x14ac:dyDescent="0.25">
      <c r="A1004" s="3" t="s">
        <v>512</v>
      </c>
      <c r="B1004" s="13" t="s">
        <v>12</v>
      </c>
    </row>
    <row r="1005" spans="1:2" x14ac:dyDescent="0.25">
      <c r="A1005" s="4" t="s">
        <v>324</v>
      </c>
      <c r="B1005" s="6" t="s">
        <v>12</v>
      </c>
    </row>
    <row r="1006" spans="1:2" x14ac:dyDescent="0.25">
      <c r="A1006" s="3" t="s">
        <v>324</v>
      </c>
      <c r="B1006" s="13" t="s">
        <v>12</v>
      </c>
    </row>
    <row r="1007" spans="1:2" x14ac:dyDescent="0.25">
      <c r="A1007" s="4" t="s">
        <v>324</v>
      </c>
      <c r="B1007" s="6" t="s">
        <v>12</v>
      </c>
    </row>
    <row r="1008" spans="1:2" x14ac:dyDescent="0.25">
      <c r="A1008" s="3" t="s">
        <v>324</v>
      </c>
      <c r="B1008" s="13" t="s">
        <v>111</v>
      </c>
    </row>
    <row r="1009" spans="1:2" x14ac:dyDescent="0.25">
      <c r="A1009" s="4" t="s">
        <v>324</v>
      </c>
      <c r="B1009" s="6" t="s">
        <v>12</v>
      </c>
    </row>
    <row r="1010" spans="1:2" x14ac:dyDescent="0.25">
      <c r="A1010" s="3" t="s">
        <v>324</v>
      </c>
      <c r="B1010" s="13" t="s">
        <v>12</v>
      </c>
    </row>
    <row r="1011" spans="1:2" x14ac:dyDescent="0.25">
      <c r="A1011" s="4" t="s">
        <v>324</v>
      </c>
      <c r="B1011" s="6" t="s">
        <v>12</v>
      </c>
    </row>
    <row r="1012" spans="1:2" x14ac:dyDescent="0.25">
      <c r="A1012" s="3" t="s">
        <v>324</v>
      </c>
      <c r="B1012" s="13" t="s">
        <v>12</v>
      </c>
    </row>
    <row r="1013" spans="1:2" x14ac:dyDescent="0.25">
      <c r="A1013" s="4" t="s">
        <v>324</v>
      </c>
      <c r="B1013" s="6" t="s">
        <v>12</v>
      </c>
    </row>
    <row r="1014" spans="1:2" x14ac:dyDescent="0.25">
      <c r="A1014" s="3" t="s">
        <v>324</v>
      </c>
      <c r="B1014" s="13" t="s">
        <v>12</v>
      </c>
    </row>
    <row r="1015" spans="1:2" x14ac:dyDescent="0.25">
      <c r="A1015" s="4" t="s">
        <v>324</v>
      </c>
      <c r="B1015" s="6" t="s">
        <v>12</v>
      </c>
    </row>
    <row r="1016" spans="1:2" x14ac:dyDescent="0.25">
      <c r="A1016" s="3" t="s">
        <v>324</v>
      </c>
      <c r="B1016" s="13" t="s">
        <v>12</v>
      </c>
    </row>
    <row r="1017" spans="1:2" x14ac:dyDescent="0.25">
      <c r="A1017" s="4" t="s">
        <v>324</v>
      </c>
      <c r="B1017" s="6" t="s">
        <v>12</v>
      </c>
    </row>
    <row r="1018" spans="1:2" x14ac:dyDescent="0.25">
      <c r="A1018" s="3" t="s">
        <v>324</v>
      </c>
      <c r="B1018" s="13" t="s">
        <v>12</v>
      </c>
    </row>
    <row r="1019" spans="1:2" x14ac:dyDescent="0.25">
      <c r="A1019" s="4" t="s">
        <v>324</v>
      </c>
      <c r="B1019" s="6" t="s">
        <v>12</v>
      </c>
    </row>
    <row r="1020" spans="1:2" x14ac:dyDescent="0.25">
      <c r="A1020" s="3" t="s">
        <v>324</v>
      </c>
      <c r="B1020" s="13" t="s">
        <v>12</v>
      </c>
    </row>
    <row r="1021" spans="1:2" x14ac:dyDescent="0.25">
      <c r="A1021" s="4" t="s">
        <v>324</v>
      </c>
      <c r="B1021" s="6" t="s">
        <v>12</v>
      </c>
    </row>
    <row r="1022" spans="1:2" x14ac:dyDescent="0.25">
      <c r="A1022" s="3" t="s">
        <v>324</v>
      </c>
      <c r="B1022" s="13" t="s">
        <v>12</v>
      </c>
    </row>
    <row r="1023" spans="1:2" x14ac:dyDescent="0.25">
      <c r="A1023" s="4" t="s">
        <v>962</v>
      </c>
      <c r="B1023" s="6" t="s">
        <v>519</v>
      </c>
    </row>
    <row r="1024" spans="1:2" x14ac:dyDescent="0.25">
      <c r="A1024" s="3" t="s">
        <v>965</v>
      </c>
      <c r="B1024" s="13" t="s">
        <v>669</v>
      </c>
    </row>
    <row r="1025" spans="1:2" x14ac:dyDescent="0.25">
      <c r="A1025" s="4" t="s">
        <v>760</v>
      </c>
      <c r="B1025" s="6" t="s">
        <v>550</v>
      </c>
    </row>
    <row r="1026" spans="1:2" x14ac:dyDescent="0.25">
      <c r="A1026" s="3" t="s">
        <v>760</v>
      </c>
      <c r="B1026" s="13" t="s">
        <v>167</v>
      </c>
    </row>
    <row r="1027" spans="1:2" x14ac:dyDescent="0.25">
      <c r="A1027" s="4" t="s">
        <v>760</v>
      </c>
      <c r="B1027" s="6" t="s">
        <v>167</v>
      </c>
    </row>
    <row r="1028" spans="1:2" x14ac:dyDescent="0.25">
      <c r="A1028" s="3" t="s">
        <v>760</v>
      </c>
      <c r="B1028" s="13" t="s">
        <v>167</v>
      </c>
    </row>
    <row r="1029" spans="1:2" x14ac:dyDescent="0.25">
      <c r="A1029" s="4" t="s">
        <v>760</v>
      </c>
      <c r="B1029" s="6" t="s">
        <v>167</v>
      </c>
    </row>
    <row r="1030" spans="1:2" x14ac:dyDescent="0.25">
      <c r="A1030" s="3" t="s">
        <v>760</v>
      </c>
      <c r="B1030" s="13" t="s">
        <v>167</v>
      </c>
    </row>
    <row r="1031" spans="1:2" x14ac:dyDescent="0.25">
      <c r="A1031" s="4" t="s">
        <v>760</v>
      </c>
      <c r="B1031" s="6" t="s">
        <v>550</v>
      </c>
    </row>
    <row r="1032" spans="1:2" x14ac:dyDescent="0.25">
      <c r="A1032" s="3" t="s">
        <v>765</v>
      </c>
      <c r="B1032" s="13" t="s">
        <v>111</v>
      </c>
    </row>
    <row r="1033" spans="1:2" x14ac:dyDescent="0.25">
      <c r="A1033" s="4" t="s">
        <v>765</v>
      </c>
      <c r="B1033" s="6" t="s">
        <v>669</v>
      </c>
    </row>
    <row r="1034" spans="1:2" x14ac:dyDescent="0.25">
      <c r="A1034" s="3" t="s">
        <v>968</v>
      </c>
      <c r="B1034" s="13" t="s">
        <v>669</v>
      </c>
    </row>
    <row r="1035" spans="1:2" x14ac:dyDescent="0.25">
      <c r="A1035" s="4" t="s">
        <v>968</v>
      </c>
      <c r="B1035" s="6" t="s">
        <v>111</v>
      </c>
    </row>
    <row r="1036" spans="1:2" x14ac:dyDescent="0.25">
      <c r="A1036" s="3" t="s">
        <v>1994</v>
      </c>
      <c r="B1036" s="13" t="s">
        <v>61</v>
      </c>
    </row>
    <row r="1037" spans="1:2" x14ac:dyDescent="0.25">
      <c r="A1037" s="4" t="s">
        <v>1994</v>
      </c>
      <c r="B1037" s="6" t="s">
        <v>61</v>
      </c>
    </row>
    <row r="1038" spans="1:2" x14ac:dyDescent="0.25">
      <c r="A1038" s="3" t="s">
        <v>974</v>
      </c>
      <c r="B1038" s="13" t="s">
        <v>669</v>
      </c>
    </row>
    <row r="1039" spans="1:2" x14ac:dyDescent="0.25">
      <c r="A1039" s="4" t="s">
        <v>974</v>
      </c>
      <c r="B1039" s="6" t="s">
        <v>669</v>
      </c>
    </row>
    <row r="1040" spans="1:2" x14ac:dyDescent="0.25">
      <c r="A1040" s="3" t="s">
        <v>974</v>
      </c>
      <c r="B1040" s="13" t="s">
        <v>111</v>
      </c>
    </row>
    <row r="1041" spans="1:2" x14ac:dyDescent="0.25">
      <c r="A1041" s="4" t="s">
        <v>974</v>
      </c>
      <c r="B1041" s="6" t="s">
        <v>111</v>
      </c>
    </row>
    <row r="1042" spans="1:2" x14ac:dyDescent="0.25">
      <c r="A1042" s="3" t="s">
        <v>770</v>
      </c>
      <c r="B1042" s="13" t="s">
        <v>772</v>
      </c>
    </row>
    <row r="1043" spans="1:2" x14ac:dyDescent="0.25">
      <c r="A1043" s="4" t="s">
        <v>770</v>
      </c>
      <c r="B1043" s="6" t="s">
        <v>772</v>
      </c>
    </row>
    <row r="1044" spans="1:2" x14ac:dyDescent="0.25">
      <c r="A1044" s="3" t="s">
        <v>979</v>
      </c>
      <c r="B1044" s="13" t="s">
        <v>669</v>
      </c>
    </row>
    <row r="1045" spans="1:2" x14ac:dyDescent="0.25">
      <c r="A1045" s="4" t="s">
        <v>979</v>
      </c>
      <c r="B1045" s="6" t="s">
        <v>669</v>
      </c>
    </row>
    <row r="1046" spans="1:2" x14ac:dyDescent="0.25">
      <c r="A1046" s="3" t="s">
        <v>979</v>
      </c>
      <c r="B1046" s="13" t="s">
        <v>669</v>
      </c>
    </row>
    <row r="1047" spans="1:2" x14ac:dyDescent="0.25">
      <c r="A1047" s="4" t="s">
        <v>979</v>
      </c>
      <c r="B1047" s="6" t="s">
        <v>111</v>
      </c>
    </row>
    <row r="1048" spans="1:2" x14ac:dyDescent="0.25">
      <c r="A1048" s="3" t="s">
        <v>979</v>
      </c>
      <c r="B1048" s="13" t="s">
        <v>111</v>
      </c>
    </row>
    <row r="1049" spans="1:2" x14ac:dyDescent="0.25">
      <c r="A1049" s="4" t="s">
        <v>979</v>
      </c>
      <c r="B1049" s="6" t="s">
        <v>111</v>
      </c>
    </row>
    <row r="1050" spans="1:2" x14ac:dyDescent="0.25">
      <c r="A1050" s="3" t="s">
        <v>979</v>
      </c>
      <c r="B1050" s="13" t="s">
        <v>111</v>
      </c>
    </row>
    <row r="1051" spans="1:2" x14ac:dyDescent="0.25">
      <c r="A1051" s="4" t="s">
        <v>979</v>
      </c>
      <c r="B1051" s="6" t="s">
        <v>111</v>
      </c>
    </row>
    <row r="1052" spans="1:2" x14ac:dyDescent="0.25">
      <c r="A1052" s="3" t="s">
        <v>979</v>
      </c>
      <c r="B1052" s="13" t="s">
        <v>111</v>
      </c>
    </row>
    <row r="1053" spans="1:2" x14ac:dyDescent="0.25">
      <c r="A1053" s="4" t="s">
        <v>2910</v>
      </c>
      <c r="B1053" s="6" t="s">
        <v>12</v>
      </c>
    </row>
    <row r="1054" spans="1:2" x14ac:dyDescent="0.25">
      <c r="A1054" s="3" t="s">
        <v>2910</v>
      </c>
      <c r="B1054" s="13" t="s">
        <v>111</v>
      </c>
    </row>
    <row r="1055" spans="1:2" x14ac:dyDescent="0.25">
      <c r="A1055" s="4" t="s">
        <v>985</v>
      </c>
      <c r="B1055" s="6" t="s">
        <v>669</v>
      </c>
    </row>
    <row r="1056" spans="1:2" x14ac:dyDescent="0.25">
      <c r="A1056" s="3" t="s">
        <v>985</v>
      </c>
      <c r="B1056" s="13" t="s">
        <v>111</v>
      </c>
    </row>
    <row r="1057" spans="1:2" x14ac:dyDescent="0.25">
      <c r="A1057" s="4" t="s">
        <v>985</v>
      </c>
      <c r="B1057" s="6" t="s">
        <v>111</v>
      </c>
    </row>
    <row r="1058" spans="1:2" x14ac:dyDescent="0.25">
      <c r="A1058" s="3" t="s">
        <v>985</v>
      </c>
      <c r="B1058" s="13" t="s">
        <v>111</v>
      </c>
    </row>
    <row r="1059" spans="1:2" x14ac:dyDescent="0.25">
      <c r="A1059" s="4" t="s">
        <v>985</v>
      </c>
      <c r="B1059" s="6" t="s">
        <v>111</v>
      </c>
    </row>
    <row r="1060" spans="1:2" x14ac:dyDescent="0.25">
      <c r="A1060" s="3" t="s">
        <v>985</v>
      </c>
      <c r="B1060" s="13" t="s">
        <v>111</v>
      </c>
    </row>
    <row r="1061" spans="1:2" x14ac:dyDescent="0.25">
      <c r="A1061" s="4" t="s">
        <v>985</v>
      </c>
      <c r="B1061" s="6" t="s">
        <v>111</v>
      </c>
    </row>
    <row r="1062" spans="1:2" x14ac:dyDescent="0.25">
      <c r="A1062" s="3" t="s">
        <v>2928</v>
      </c>
      <c r="B1062" s="13" t="s">
        <v>111</v>
      </c>
    </row>
    <row r="1063" spans="1:2" x14ac:dyDescent="0.25">
      <c r="A1063" s="4" t="s">
        <v>2928</v>
      </c>
      <c r="B1063" s="6" t="s">
        <v>111</v>
      </c>
    </row>
    <row r="1064" spans="1:2" x14ac:dyDescent="0.25">
      <c r="A1064" s="3" t="s">
        <v>2002</v>
      </c>
      <c r="B1064" s="13" t="s">
        <v>12</v>
      </c>
    </row>
    <row r="1065" spans="1:2" x14ac:dyDescent="0.25">
      <c r="A1065" s="4" t="s">
        <v>990</v>
      </c>
      <c r="B1065" s="6" t="s">
        <v>111</v>
      </c>
    </row>
    <row r="1066" spans="1:2" x14ac:dyDescent="0.25">
      <c r="A1066" s="3" t="s">
        <v>990</v>
      </c>
      <c r="B1066" s="13" t="s">
        <v>111</v>
      </c>
    </row>
    <row r="1067" spans="1:2" x14ac:dyDescent="0.25">
      <c r="A1067" s="4" t="s">
        <v>996</v>
      </c>
      <c r="B1067" s="6" t="s">
        <v>669</v>
      </c>
    </row>
    <row r="1068" spans="1:2" x14ac:dyDescent="0.25">
      <c r="A1068" s="3" t="s">
        <v>1001</v>
      </c>
      <c r="B1068" s="13" t="s">
        <v>669</v>
      </c>
    </row>
    <row r="1069" spans="1:2" x14ac:dyDescent="0.25">
      <c r="A1069" s="4" t="s">
        <v>1004</v>
      </c>
      <c r="B1069" s="6" t="s">
        <v>111</v>
      </c>
    </row>
    <row r="1070" spans="1:2" x14ac:dyDescent="0.25">
      <c r="A1070" s="3" t="s">
        <v>1004</v>
      </c>
      <c r="B1070" s="13" t="s">
        <v>111</v>
      </c>
    </row>
    <row r="1071" spans="1:2" x14ac:dyDescent="0.25">
      <c r="A1071" s="4" t="s">
        <v>779</v>
      </c>
      <c r="B1071" s="6" t="s">
        <v>550</v>
      </c>
    </row>
    <row r="1072" spans="1:2" x14ac:dyDescent="0.25">
      <c r="A1072" s="3" t="s">
        <v>779</v>
      </c>
      <c r="B1072" s="13" t="s">
        <v>550</v>
      </c>
    </row>
    <row r="1073" spans="1:2" x14ac:dyDescent="0.25">
      <c r="A1073" s="4" t="s">
        <v>779</v>
      </c>
      <c r="B1073" s="6" t="s">
        <v>550</v>
      </c>
    </row>
    <row r="1074" spans="1:2" x14ac:dyDescent="0.25">
      <c r="A1074" s="3" t="s">
        <v>779</v>
      </c>
      <c r="B1074" s="13" t="s">
        <v>550</v>
      </c>
    </row>
    <row r="1075" spans="1:2" x14ac:dyDescent="0.25">
      <c r="A1075" s="4" t="s">
        <v>779</v>
      </c>
      <c r="B1075" s="6" t="s">
        <v>550</v>
      </c>
    </row>
    <row r="1076" spans="1:2" x14ac:dyDescent="0.25">
      <c r="A1076" s="3" t="s">
        <v>779</v>
      </c>
      <c r="B1076" s="13" t="s">
        <v>550</v>
      </c>
    </row>
    <row r="1077" spans="1:2" x14ac:dyDescent="0.25">
      <c r="A1077" s="4" t="s">
        <v>779</v>
      </c>
      <c r="B1077" s="6" t="s">
        <v>550</v>
      </c>
    </row>
    <row r="1078" spans="1:2" x14ac:dyDescent="0.25">
      <c r="A1078" s="3" t="s">
        <v>2934</v>
      </c>
      <c r="B1078" s="13" t="s">
        <v>12</v>
      </c>
    </row>
    <row r="1079" spans="1:2" x14ac:dyDescent="0.25">
      <c r="A1079" s="4" t="s">
        <v>2934</v>
      </c>
      <c r="B1079" s="6" t="s">
        <v>12</v>
      </c>
    </row>
    <row r="1080" spans="1:2" x14ac:dyDescent="0.25">
      <c r="A1080" s="3" t="s">
        <v>2942</v>
      </c>
      <c r="B1080" s="13" t="s">
        <v>12</v>
      </c>
    </row>
    <row r="1081" spans="1:2" x14ac:dyDescent="0.25">
      <c r="A1081" s="4" t="s">
        <v>2942</v>
      </c>
      <c r="B1081" s="6" t="s">
        <v>12</v>
      </c>
    </row>
    <row r="1082" spans="1:2" x14ac:dyDescent="0.25">
      <c r="A1082" s="3" t="s">
        <v>2942</v>
      </c>
      <c r="B1082" s="13" t="s">
        <v>12</v>
      </c>
    </row>
    <row r="1083" spans="1:2" x14ac:dyDescent="0.25">
      <c r="A1083" s="4" t="s">
        <v>2942</v>
      </c>
      <c r="B1083" s="6" t="s">
        <v>12</v>
      </c>
    </row>
    <row r="1084" spans="1:2" x14ac:dyDescent="0.25">
      <c r="A1084" s="3" t="s">
        <v>2942</v>
      </c>
      <c r="B1084" s="13" t="s">
        <v>12</v>
      </c>
    </row>
    <row r="1085" spans="1:2" x14ac:dyDescent="0.25">
      <c r="A1085" s="4" t="s">
        <v>793</v>
      </c>
      <c r="B1085" s="6" t="s">
        <v>111</v>
      </c>
    </row>
    <row r="1086" spans="1:2" x14ac:dyDescent="0.25">
      <c r="A1086" s="3" t="s">
        <v>793</v>
      </c>
      <c r="B1086" s="13" t="s">
        <v>111</v>
      </c>
    </row>
    <row r="1087" spans="1:2" x14ac:dyDescent="0.25">
      <c r="A1087" s="4" t="s">
        <v>793</v>
      </c>
      <c r="B1087" s="6" t="s">
        <v>111</v>
      </c>
    </row>
    <row r="1088" spans="1:2" x14ac:dyDescent="0.25">
      <c r="A1088" s="3" t="s">
        <v>793</v>
      </c>
      <c r="B1088" s="13" t="s">
        <v>111</v>
      </c>
    </row>
    <row r="1089" spans="1:2" x14ac:dyDescent="0.25">
      <c r="A1089" s="4" t="s">
        <v>793</v>
      </c>
      <c r="B1089" s="6" t="s">
        <v>111</v>
      </c>
    </row>
    <row r="1090" spans="1:2" x14ac:dyDescent="0.25">
      <c r="A1090" s="3" t="s">
        <v>793</v>
      </c>
      <c r="B1090" s="13" t="s">
        <v>111</v>
      </c>
    </row>
    <row r="1091" spans="1:2" x14ac:dyDescent="0.25">
      <c r="A1091" s="4" t="s">
        <v>800</v>
      </c>
      <c r="B1091" s="6" t="s">
        <v>802</v>
      </c>
    </row>
    <row r="1092" spans="1:2" x14ac:dyDescent="0.25">
      <c r="A1092" s="3" t="s">
        <v>2949</v>
      </c>
      <c r="B1092" s="13" t="s">
        <v>111</v>
      </c>
    </row>
    <row r="1093" spans="1:2" x14ac:dyDescent="0.25">
      <c r="A1093" s="4" t="s">
        <v>2954</v>
      </c>
      <c r="B1093" s="6" t="s">
        <v>111</v>
      </c>
    </row>
    <row r="1094" spans="1:2" x14ac:dyDescent="0.25">
      <c r="A1094" s="3" t="s">
        <v>2954</v>
      </c>
      <c r="B1094" s="13" t="s">
        <v>111</v>
      </c>
    </row>
    <row r="1095" spans="1:2" x14ac:dyDescent="0.25">
      <c r="A1095" s="4" t="s">
        <v>2954</v>
      </c>
      <c r="B1095" s="6" t="s">
        <v>111</v>
      </c>
    </row>
    <row r="1096" spans="1:2" x14ac:dyDescent="0.25">
      <c r="A1096" s="3" t="s">
        <v>2954</v>
      </c>
      <c r="B1096" s="13" t="s">
        <v>111</v>
      </c>
    </row>
    <row r="1097" spans="1:2" x14ac:dyDescent="0.25">
      <c r="A1097" s="4" t="s">
        <v>2965</v>
      </c>
      <c r="B1097" s="6" t="s">
        <v>111</v>
      </c>
    </row>
    <row r="1098" spans="1:2" x14ac:dyDescent="0.25">
      <c r="A1098" s="3" t="s">
        <v>804</v>
      </c>
      <c r="B1098" s="13" t="s">
        <v>550</v>
      </c>
    </row>
    <row r="1099" spans="1:2" x14ac:dyDescent="0.25">
      <c r="A1099" s="4" t="s">
        <v>2015</v>
      </c>
      <c r="B1099" s="6" t="s">
        <v>2017</v>
      </c>
    </row>
    <row r="1100" spans="1:2" x14ac:dyDescent="0.25">
      <c r="A1100" s="3" t="s">
        <v>2970</v>
      </c>
      <c r="B1100" s="13" t="s">
        <v>111</v>
      </c>
    </row>
    <row r="1101" spans="1:2" x14ac:dyDescent="0.25">
      <c r="A1101" s="4" t="s">
        <v>2970</v>
      </c>
      <c r="B1101" s="6" t="s">
        <v>111</v>
      </c>
    </row>
    <row r="1102" spans="1:2" x14ac:dyDescent="0.25">
      <c r="A1102" s="3" t="s">
        <v>2970</v>
      </c>
      <c r="B1102" s="13" t="s">
        <v>111</v>
      </c>
    </row>
    <row r="1103" spans="1:2" x14ac:dyDescent="0.25">
      <c r="A1103" s="4" t="s">
        <v>2970</v>
      </c>
      <c r="B1103" s="6" t="s">
        <v>111</v>
      </c>
    </row>
    <row r="1104" spans="1:2" x14ac:dyDescent="0.25">
      <c r="A1104" s="3" t="s">
        <v>2970</v>
      </c>
      <c r="B1104" s="13" t="s">
        <v>111</v>
      </c>
    </row>
    <row r="1105" spans="1:2" x14ac:dyDescent="0.25">
      <c r="A1105" s="4" t="s">
        <v>2970</v>
      </c>
      <c r="B1105" s="6" t="s">
        <v>111</v>
      </c>
    </row>
    <row r="1106" spans="1:2" x14ac:dyDescent="0.25">
      <c r="A1106" s="3" t="s">
        <v>2970</v>
      </c>
      <c r="B1106" s="13" t="s">
        <v>111</v>
      </c>
    </row>
    <row r="1107" spans="1:2" x14ac:dyDescent="0.25">
      <c r="A1107" s="4" t="s">
        <v>2970</v>
      </c>
      <c r="B1107" s="6" t="s">
        <v>111</v>
      </c>
    </row>
    <row r="1108" spans="1:2" x14ac:dyDescent="0.25">
      <c r="A1108" s="3" t="s">
        <v>2970</v>
      </c>
      <c r="B1108" s="13" t="s">
        <v>111</v>
      </c>
    </row>
    <row r="1109" spans="1:2" x14ac:dyDescent="0.25">
      <c r="A1109" s="4" t="s">
        <v>2970</v>
      </c>
      <c r="B1109" s="6" t="s">
        <v>111</v>
      </c>
    </row>
    <row r="1110" spans="1:2" x14ac:dyDescent="0.25">
      <c r="A1110" s="3" t="s">
        <v>2970</v>
      </c>
      <c r="B1110" s="13" t="s">
        <v>111</v>
      </c>
    </row>
    <row r="1111" spans="1:2" x14ac:dyDescent="0.25">
      <c r="A1111" s="4" t="s">
        <v>2970</v>
      </c>
      <c r="B1111" s="6" t="s">
        <v>111</v>
      </c>
    </row>
    <row r="1112" spans="1:2" x14ac:dyDescent="0.25">
      <c r="A1112" s="3" t="s">
        <v>2970</v>
      </c>
      <c r="B1112" s="13" t="s">
        <v>111</v>
      </c>
    </row>
    <row r="1113" spans="1:2" x14ac:dyDescent="0.25">
      <c r="A1113" s="4" t="s">
        <v>2970</v>
      </c>
      <c r="B1113" s="6" t="s">
        <v>111</v>
      </c>
    </row>
    <row r="1114" spans="1:2" x14ac:dyDescent="0.25">
      <c r="A1114" s="3" t="s">
        <v>2970</v>
      </c>
      <c r="B1114" s="13" t="s">
        <v>111</v>
      </c>
    </row>
    <row r="1115" spans="1:2" x14ac:dyDescent="0.25">
      <c r="A1115" s="4" t="s">
        <v>330</v>
      </c>
      <c r="B1115" s="6" t="s">
        <v>12</v>
      </c>
    </row>
    <row r="1116" spans="1:2" x14ac:dyDescent="0.25">
      <c r="A1116" s="3" t="s">
        <v>330</v>
      </c>
      <c r="B1116" s="13" t="s">
        <v>12</v>
      </c>
    </row>
    <row r="1117" spans="1:2" x14ac:dyDescent="0.25">
      <c r="A1117" s="4" t="s">
        <v>330</v>
      </c>
      <c r="B1117" s="6" t="s">
        <v>12</v>
      </c>
    </row>
    <row r="1118" spans="1:2" x14ac:dyDescent="0.25">
      <c r="A1118" s="3" t="s">
        <v>330</v>
      </c>
      <c r="B1118" s="13" t="s">
        <v>12</v>
      </c>
    </row>
    <row r="1119" spans="1:2" x14ac:dyDescent="0.25">
      <c r="A1119" s="4" t="s">
        <v>2997</v>
      </c>
      <c r="B1119" s="6" t="s">
        <v>519</v>
      </c>
    </row>
    <row r="1120" spans="1:2" x14ac:dyDescent="0.25">
      <c r="A1120" s="3" t="s">
        <v>809</v>
      </c>
      <c r="B1120" s="13" t="s">
        <v>519</v>
      </c>
    </row>
    <row r="1121" spans="1:2" x14ac:dyDescent="0.25">
      <c r="A1121" s="4" t="s">
        <v>2025</v>
      </c>
      <c r="B1121" s="6" t="s">
        <v>136</v>
      </c>
    </row>
    <row r="1122" spans="1:2" x14ac:dyDescent="0.25">
      <c r="A1122" s="3" t="s">
        <v>3000</v>
      </c>
      <c r="B1122" s="13" t="s">
        <v>167</v>
      </c>
    </row>
    <row r="1123" spans="1:2" x14ac:dyDescent="0.25">
      <c r="A1123" s="4" t="s">
        <v>3000</v>
      </c>
      <c r="B1123" s="6" t="s">
        <v>167</v>
      </c>
    </row>
    <row r="1124" spans="1:2" x14ac:dyDescent="0.25">
      <c r="A1124" s="3" t="s">
        <v>3000</v>
      </c>
      <c r="B1124" s="13" t="s">
        <v>167</v>
      </c>
    </row>
    <row r="1125" spans="1:2" x14ac:dyDescent="0.25">
      <c r="A1125" s="4" t="s">
        <v>3000</v>
      </c>
      <c r="B1125" s="6" t="s">
        <v>167</v>
      </c>
    </row>
    <row r="1126" spans="1:2" x14ac:dyDescent="0.25">
      <c r="A1126" s="3" t="s">
        <v>517</v>
      </c>
      <c r="B1126" s="13" t="s">
        <v>519</v>
      </c>
    </row>
    <row r="1127" spans="1:2" x14ac:dyDescent="0.25">
      <c r="A1127" s="4" t="s">
        <v>517</v>
      </c>
      <c r="B1127" s="6" t="s">
        <v>519</v>
      </c>
    </row>
    <row r="1128" spans="1:2" x14ac:dyDescent="0.25">
      <c r="A1128" s="3" t="s">
        <v>517</v>
      </c>
      <c r="B1128" s="13" t="s">
        <v>519</v>
      </c>
    </row>
    <row r="1129" spans="1:2" x14ac:dyDescent="0.25">
      <c r="A1129" s="4" t="s">
        <v>2030</v>
      </c>
      <c r="B1129" s="6" t="s">
        <v>111</v>
      </c>
    </row>
    <row r="1130" spans="1:2" x14ac:dyDescent="0.25">
      <c r="A1130" s="3" t="s">
        <v>2030</v>
      </c>
      <c r="B1130" s="13" t="s">
        <v>111</v>
      </c>
    </row>
    <row r="1131" spans="1:2" x14ac:dyDescent="0.25">
      <c r="A1131" s="4" t="s">
        <v>2030</v>
      </c>
      <c r="B1131" s="6" t="s">
        <v>111</v>
      </c>
    </row>
    <row r="1132" spans="1:2" x14ac:dyDescent="0.25">
      <c r="A1132" s="3" t="s">
        <v>1016</v>
      </c>
      <c r="B1132" s="13" t="s">
        <v>111</v>
      </c>
    </row>
    <row r="1133" spans="1:2" x14ac:dyDescent="0.25">
      <c r="A1133" s="4" t="s">
        <v>1016</v>
      </c>
      <c r="B1133" s="6" t="s">
        <v>111</v>
      </c>
    </row>
    <row r="1134" spans="1:2" x14ac:dyDescent="0.25">
      <c r="A1134" s="3" t="s">
        <v>812</v>
      </c>
      <c r="B1134" s="13" t="s">
        <v>519</v>
      </c>
    </row>
    <row r="1135" spans="1:2" x14ac:dyDescent="0.25">
      <c r="A1135" s="4" t="s">
        <v>3008</v>
      </c>
      <c r="B1135" s="6" t="s">
        <v>12</v>
      </c>
    </row>
    <row r="1136" spans="1:2" x14ac:dyDescent="0.25">
      <c r="A1136" s="3" t="s">
        <v>3008</v>
      </c>
      <c r="B1136" s="13" t="s">
        <v>12</v>
      </c>
    </row>
    <row r="1137" spans="1:2" x14ac:dyDescent="0.25">
      <c r="A1137" s="4" t="s">
        <v>3008</v>
      </c>
      <c r="B1137" s="6" t="s">
        <v>12</v>
      </c>
    </row>
    <row r="1138" spans="1:2" x14ac:dyDescent="0.25">
      <c r="A1138" s="3" t="s">
        <v>2040</v>
      </c>
      <c r="B1138" s="13" t="s">
        <v>61</v>
      </c>
    </row>
    <row r="1139" spans="1:2" x14ac:dyDescent="0.25">
      <c r="A1139" s="4" t="s">
        <v>816</v>
      </c>
      <c r="B1139" s="6" t="s">
        <v>669</v>
      </c>
    </row>
    <row r="1140" spans="1:2" x14ac:dyDescent="0.25">
      <c r="A1140" s="3" t="s">
        <v>820</v>
      </c>
      <c r="B1140" s="13" t="s">
        <v>111</v>
      </c>
    </row>
    <row r="1141" spans="1:2" x14ac:dyDescent="0.25">
      <c r="A1141" s="4" t="s">
        <v>820</v>
      </c>
      <c r="B1141" s="6" t="s">
        <v>111</v>
      </c>
    </row>
    <row r="1142" spans="1:2" x14ac:dyDescent="0.25">
      <c r="A1142" s="3" t="s">
        <v>820</v>
      </c>
      <c r="B1142" s="13" t="s">
        <v>111</v>
      </c>
    </row>
    <row r="1143" spans="1:2" x14ac:dyDescent="0.25">
      <c r="A1143" s="4" t="s">
        <v>3018</v>
      </c>
      <c r="B1143" s="6" t="s">
        <v>12</v>
      </c>
    </row>
    <row r="1144" spans="1:2" x14ac:dyDescent="0.25">
      <c r="A1144" s="3" t="s">
        <v>3018</v>
      </c>
      <c r="B1144" s="13" t="s">
        <v>111</v>
      </c>
    </row>
    <row r="1145" spans="1:2" x14ac:dyDescent="0.25">
      <c r="A1145" s="4" t="s">
        <v>3018</v>
      </c>
      <c r="B1145" s="6" t="s">
        <v>111</v>
      </c>
    </row>
    <row r="1146" spans="1:2" x14ac:dyDescent="0.25">
      <c r="A1146" s="3" t="s">
        <v>3018</v>
      </c>
      <c r="B1146" s="13" t="s">
        <v>20</v>
      </c>
    </row>
    <row r="1147" spans="1:2" x14ac:dyDescent="0.25">
      <c r="A1147" s="4" t="s">
        <v>3018</v>
      </c>
      <c r="B1147" s="6" t="s">
        <v>111</v>
      </c>
    </row>
    <row r="1148" spans="1:2" x14ac:dyDescent="0.25">
      <c r="A1148" s="3" t="s">
        <v>3018</v>
      </c>
      <c r="B1148" s="13" t="s">
        <v>111</v>
      </c>
    </row>
    <row r="1149" spans="1:2" x14ac:dyDescent="0.25">
      <c r="A1149" s="4" t="s">
        <v>3018</v>
      </c>
      <c r="B1149" s="6" t="s">
        <v>12</v>
      </c>
    </row>
    <row r="1150" spans="1:2" x14ac:dyDescent="0.25">
      <c r="A1150" s="3" t="s">
        <v>3018</v>
      </c>
      <c r="B1150" s="13" t="s">
        <v>12</v>
      </c>
    </row>
    <row r="1151" spans="1:2" x14ac:dyDescent="0.25">
      <c r="A1151" s="4" t="s">
        <v>523</v>
      </c>
      <c r="B1151" s="6" t="s">
        <v>12</v>
      </c>
    </row>
    <row r="1152" spans="1:2" x14ac:dyDescent="0.25">
      <c r="A1152" s="3" t="s">
        <v>1020</v>
      </c>
      <c r="B1152" s="13" t="s">
        <v>111</v>
      </c>
    </row>
    <row r="1153" spans="1:2" x14ac:dyDescent="0.25">
      <c r="A1153" s="4" t="s">
        <v>1020</v>
      </c>
      <c r="B1153" s="6" t="s">
        <v>111</v>
      </c>
    </row>
    <row r="1154" spans="1:2" x14ac:dyDescent="0.25">
      <c r="A1154" s="3" t="s">
        <v>3039</v>
      </c>
      <c r="B1154" s="13" t="s">
        <v>12</v>
      </c>
    </row>
    <row r="1155" spans="1:2" x14ac:dyDescent="0.25">
      <c r="A1155" s="4" t="s">
        <v>343</v>
      </c>
      <c r="B1155" s="6" t="s">
        <v>61</v>
      </c>
    </row>
    <row r="1156" spans="1:2" x14ac:dyDescent="0.25">
      <c r="A1156" s="3" t="s">
        <v>343</v>
      </c>
      <c r="B1156" s="13" t="s">
        <v>61</v>
      </c>
    </row>
    <row r="1157" spans="1:2" x14ac:dyDescent="0.25">
      <c r="A1157" s="4" t="s">
        <v>343</v>
      </c>
      <c r="B1157" s="6" t="s">
        <v>61</v>
      </c>
    </row>
    <row r="1158" spans="1:2" x14ac:dyDescent="0.25">
      <c r="A1158" s="3" t="s">
        <v>343</v>
      </c>
      <c r="B1158" s="13" t="s">
        <v>61</v>
      </c>
    </row>
    <row r="1159" spans="1:2" x14ac:dyDescent="0.25">
      <c r="A1159" s="4" t="s">
        <v>3043</v>
      </c>
      <c r="B1159" s="6" t="s">
        <v>111</v>
      </c>
    </row>
    <row r="1160" spans="1:2" x14ac:dyDescent="0.25">
      <c r="A1160" s="3" t="s">
        <v>3047</v>
      </c>
      <c r="B1160" s="13" t="s">
        <v>111</v>
      </c>
    </row>
    <row r="1161" spans="1:2" x14ac:dyDescent="0.25">
      <c r="A1161" s="4" t="s">
        <v>3047</v>
      </c>
      <c r="B1161" s="6" t="s">
        <v>111</v>
      </c>
    </row>
    <row r="1162" spans="1:2" x14ac:dyDescent="0.25">
      <c r="A1162" s="3" t="s">
        <v>3047</v>
      </c>
      <c r="B1162" s="13" t="s">
        <v>111</v>
      </c>
    </row>
    <row r="1163" spans="1:2" x14ac:dyDescent="0.25">
      <c r="A1163" s="4" t="s">
        <v>3047</v>
      </c>
      <c r="B1163" s="6" t="s">
        <v>111</v>
      </c>
    </row>
    <row r="1164" spans="1:2" x14ac:dyDescent="0.25">
      <c r="A1164" s="3" t="s">
        <v>3047</v>
      </c>
      <c r="B1164" s="13" t="s">
        <v>111</v>
      </c>
    </row>
    <row r="1165" spans="1:2" x14ac:dyDescent="0.25">
      <c r="A1165" s="4" t="s">
        <v>3047</v>
      </c>
      <c r="B1165" s="6" t="s">
        <v>111</v>
      </c>
    </row>
    <row r="1166" spans="1:2" x14ac:dyDescent="0.25">
      <c r="A1166" s="3" t="s">
        <v>3047</v>
      </c>
      <c r="B1166" s="13" t="s">
        <v>111</v>
      </c>
    </row>
    <row r="1167" spans="1:2" x14ac:dyDescent="0.25">
      <c r="A1167" s="4" t="s">
        <v>3047</v>
      </c>
      <c r="B1167" s="6" t="s">
        <v>12</v>
      </c>
    </row>
    <row r="1168" spans="1:2" x14ac:dyDescent="0.25">
      <c r="A1168" s="3" t="s">
        <v>826</v>
      </c>
      <c r="B1168" s="13" t="s">
        <v>111</v>
      </c>
    </row>
    <row r="1169" spans="1:2" x14ac:dyDescent="0.25">
      <c r="A1169" s="4" t="s">
        <v>359</v>
      </c>
      <c r="B1169" s="6" t="s">
        <v>61</v>
      </c>
    </row>
    <row r="1170" spans="1:2" x14ac:dyDescent="0.25">
      <c r="A1170" s="3" t="s">
        <v>364</v>
      </c>
      <c r="B1170" s="13" t="s">
        <v>111</v>
      </c>
    </row>
    <row r="1171" spans="1:2" x14ac:dyDescent="0.25">
      <c r="A1171" s="4" t="s">
        <v>364</v>
      </c>
      <c r="B1171" s="6" t="s">
        <v>111</v>
      </c>
    </row>
    <row r="1172" spans="1:2" x14ac:dyDescent="0.25">
      <c r="A1172" s="3" t="s">
        <v>370</v>
      </c>
      <c r="B1172" s="13" t="s">
        <v>61</v>
      </c>
    </row>
    <row r="1173" spans="1:2" x14ac:dyDescent="0.25">
      <c r="A1173" s="4" t="s">
        <v>370</v>
      </c>
      <c r="B1173" s="6" t="s">
        <v>61</v>
      </c>
    </row>
    <row r="1174" spans="1:2" x14ac:dyDescent="0.25">
      <c r="A1174" s="3" t="s">
        <v>370</v>
      </c>
      <c r="B1174" s="13" t="s">
        <v>61</v>
      </c>
    </row>
    <row r="1175" spans="1:2" x14ac:dyDescent="0.25">
      <c r="A1175" s="4" t="s">
        <v>370</v>
      </c>
      <c r="B1175" s="6" t="s">
        <v>61</v>
      </c>
    </row>
    <row r="1176" spans="1:2" x14ac:dyDescent="0.25">
      <c r="A1176" s="3" t="s">
        <v>370</v>
      </c>
      <c r="B1176" s="13" t="s">
        <v>61</v>
      </c>
    </row>
    <row r="1177" spans="1:2" x14ac:dyDescent="0.25">
      <c r="A1177" s="4" t="s">
        <v>370</v>
      </c>
      <c r="B1177" s="6" t="s">
        <v>61</v>
      </c>
    </row>
    <row r="1178" spans="1:2" x14ac:dyDescent="0.25">
      <c r="A1178" s="3" t="s">
        <v>370</v>
      </c>
      <c r="B1178" s="13" t="s">
        <v>61</v>
      </c>
    </row>
    <row r="1179" spans="1:2" x14ac:dyDescent="0.25">
      <c r="A1179" s="4" t="s">
        <v>370</v>
      </c>
      <c r="B1179" s="6" t="s">
        <v>61</v>
      </c>
    </row>
    <row r="1180" spans="1:2" x14ac:dyDescent="0.25">
      <c r="A1180" s="3" t="s">
        <v>370</v>
      </c>
      <c r="B1180" s="13" t="s">
        <v>61</v>
      </c>
    </row>
    <row r="1181" spans="1:2" x14ac:dyDescent="0.25">
      <c r="A1181" s="4" t="s">
        <v>370</v>
      </c>
      <c r="B1181" s="6" t="s">
        <v>61</v>
      </c>
    </row>
    <row r="1182" spans="1:2" x14ac:dyDescent="0.25">
      <c r="A1182" s="3" t="s">
        <v>370</v>
      </c>
      <c r="B1182" s="13" t="s">
        <v>61</v>
      </c>
    </row>
    <row r="1183" spans="1:2" x14ac:dyDescent="0.25">
      <c r="A1183" s="4" t="s">
        <v>370</v>
      </c>
      <c r="B1183" s="6" t="s">
        <v>61</v>
      </c>
    </row>
    <row r="1184" spans="1:2" x14ac:dyDescent="0.25">
      <c r="A1184" s="3" t="s">
        <v>370</v>
      </c>
      <c r="B1184" s="13" t="s">
        <v>61</v>
      </c>
    </row>
    <row r="1185" spans="1:2" x14ac:dyDescent="0.25">
      <c r="A1185" s="4" t="s">
        <v>370</v>
      </c>
      <c r="B1185" s="6" t="s">
        <v>61</v>
      </c>
    </row>
    <row r="1186" spans="1:2" x14ac:dyDescent="0.25">
      <c r="A1186" s="3" t="s">
        <v>370</v>
      </c>
      <c r="B1186" s="13" t="s">
        <v>61</v>
      </c>
    </row>
    <row r="1187" spans="1:2" x14ac:dyDescent="0.25">
      <c r="A1187" s="4" t="s">
        <v>3074</v>
      </c>
      <c r="B1187" s="6" t="s">
        <v>111</v>
      </c>
    </row>
    <row r="1188" spans="1:2" x14ac:dyDescent="0.25">
      <c r="A1188" s="3" t="s">
        <v>3079</v>
      </c>
      <c r="B1188" s="13" t="s">
        <v>12</v>
      </c>
    </row>
  </sheetData>
  <autoFilter ref="A1:B1188" xr:uid="{6DED6CD8-1931-40A2-B8D7-C8AB5E7A64B4}"/>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4D8B0-EBCD-4226-BEF1-9A0ECDC3375B}">
  <dimension ref="A1:I1521"/>
  <sheetViews>
    <sheetView topLeftCell="A1514" workbookViewId="0">
      <selection activeCell="D2" sqref="D2:D1521"/>
    </sheetView>
  </sheetViews>
  <sheetFormatPr defaultRowHeight="15" x14ac:dyDescent="0.25"/>
  <cols>
    <col min="1" max="1" width="12" bestFit="1" customWidth="1"/>
    <col min="2" max="2" width="45.28515625" bestFit="1" customWidth="1"/>
    <col min="3" max="3" width="22.85546875" bestFit="1" customWidth="1"/>
    <col min="4" max="4" width="19.140625" bestFit="1" customWidth="1"/>
    <col min="5" max="5" width="8.85546875" bestFit="1" customWidth="1"/>
    <col min="6" max="6" width="12.7109375" bestFit="1" customWidth="1"/>
    <col min="7" max="9" width="81.140625" bestFit="1" customWidth="1"/>
  </cols>
  <sheetData>
    <row r="1" spans="1:9" x14ac:dyDescent="0.25">
      <c r="A1" s="24" t="s">
        <v>0</v>
      </c>
      <c r="B1" s="24" t="s">
        <v>1</v>
      </c>
      <c r="C1" s="24" t="s">
        <v>2</v>
      </c>
      <c r="D1" s="24" t="s">
        <v>3</v>
      </c>
      <c r="E1" s="24" t="s">
        <v>4</v>
      </c>
      <c r="F1" s="24" t="s">
        <v>5</v>
      </c>
      <c r="G1" s="24" t="s">
        <v>6</v>
      </c>
      <c r="H1" s="24" t="s">
        <v>7</v>
      </c>
      <c r="I1" s="24" t="s">
        <v>8</v>
      </c>
    </row>
    <row r="2" spans="1:9" ht="105" x14ac:dyDescent="0.25">
      <c r="A2" s="25" t="s">
        <v>517</v>
      </c>
      <c r="B2" s="25" t="s">
        <v>518</v>
      </c>
      <c r="C2" s="25" t="s">
        <v>75</v>
      </c>
      <c r="D2" s="25" t="s">
        <v>519</v>
      </c>
      <c r="E2" s="24" t="b">
        <v>0</v>
      </c>
      <c r="F2" s="25" t="s">
        <v>13</v>
      </c>
      <c r="G2" s="25" t="s">
        <v>520</v>
      </c>
      <c r="H2" s="25" t="s">
        <v>521</v>
      </c>
      <c r="I2" s="25" t="s">
        <v>522</v>
      </c>
    </row>
    <row r="3" spans="1:9" ht="75" x14ac:dyDescent="0.25">
      <c r="A3" s="25" t="s">
        <v>477</v>
      </c>
      <c r="B3" s="25" t="s">
        <v>478</v>
      </c>
      <c r="C3" s="25" t="s">
        <v>75</v>
      </c>
      <c r="D3" s="25" t="s">
        <v>111</v>
      </c>
      <c r="E3" s="24" t="b">
        <v>0</v>
      </c>
      <c r="F3" s="25" t="s">
        <v>13</v>
      </c>
      <c r="G3" s="25" t="s">
        <v>479</v>
      </c>
      <c r="H3" s="25" t="s">
        <v>480</v>
      </c>
      <c r="I3" s="25" t="s">
        <v>481</v>
      </c>
    </row>
    <row r="4" spans="1:9" ht="30" x14ac:dyDescent="0.25">
      <c r="A4" s="25" t="s">
        <v>406</v>
      </c>
      <c r="B4" s="25" t="s">
        <v>407</v>
      </c>
      <c r="C4" s="25" t="s">
        <v>60</v>
      </c>
      <c r="D4" s="25" t="s">
        <v>111</v>
      </c>
      <c r="E4" s="24" t="b">
        <v>0</v>
      </c>
      <c r="F4" s="25" t="s">
        <v>13</v>
      </c>
      <c r="G4" s="25" t="s">
        <v>408</v>
      </c>
      <c r="H4" s="25" t="s">
        <v>409</v>
      </c>
      <c r="I4" s="25" t="s">
        <v>55</v>
      </c>
    </row>
    <row r="5" spans="1:9" ht="90" x14ac:dyDescent="0.25">
      <c r="A5" s="25" t="s">
        <v>210</v>
      </c>
      <c r="B5" s="25" t="s">
        <v>211</v>
      </c>
      <c r="C5" s="25" t="s">
        <v>60</v>
      </c>
      <c r="D5" s="25" t="s">
        <v>111</v>
      </c>
      <c r="E5" s="24" t="b">
        <v>0</v>
      </c>
      <c r="F5" s="25" t="s">
        <v>13</v>
      </c>
      <c r="G5" s="25" t="s">
        <v>212</v>
      </c>
      <c r="H5" s="25" t="s">
        <v>213</v>
      </c>
      <c r="I5" s="25" t="s">
        <v>214</v>
      </c>
    </row>
    <row r="6" spans="1:9" ht="60" x14ac:dyDescent="0.25">
      <c r="A6" s="25" t="s">
        <v>121</v>
      </c>
      <c r="B6" s="25" t="s">
        <v>122</v>
      </c>
      <c r="C6" s="25" t="s">
        <v>123</v>
      </c>
      <c r="D6" s="25" t="s">
        <v>111</v>
      </c>
      <c r="E6" s="24" t="b">
        <v>0</v>
      </c>
      <c r="F6" s="25" t="s">
        <v>13</v>
      </c>
      <c r="G6" s="25" t="s">
        <v>124</v>
      </c>
      <c r="H6" s="25" t="s">
        <v>125</v>
      </c>
      <c r="I6" s="25" t="s">
        <v>55</v>
      </c>
    </row>
    <row r="7" spans="1:9" ht="105" x14ac:dyDescent="0.25">
      <c r="A7" s="25" t="s">
        <v>477</v>
      </c>
      <c r="B7" s="25" t="s">
        <v>482</v>
      </c>
      <c r="C7" s="25" t="s">
        <v>75</v>
      </c>
      <c r="D7" s="25" t="s">
        <v>111</v>
      </c>
      <c r="E7" s="24" t="b">
        <v>0</v>
      </c>
      <c r="F7" s="25" t="s">
        <v>13</v>
      </c>
      <c r="G7" s="25" t="s">
        <v>483</v>
      </c>
      <c r="H7" s="25" t="s">
        <v>484</v>
      </c>
      <c r="I7" s="25" t="s">
        <v>485</v>
      </c>
    </row>
    <row r="8" spans="1:9" ht="60" x14ac:dyDescent="0.25">
      <c r="A8" s="25" t="s">
        <v>497</v>
      </c>
      <c r="B8" s="25" t="s">
        <v>502</v>
      </c>
      <c r="C8" s="25" t="s">
        <v>123</v>
      </c>
      <c r="D8" s="25" t="s">
        <v>111</v>
      </c>
      <c r="E8" s="24" t="b">
        <v>0</v>
      </c>
      <c r="F8" s="25" t="s">
        <v>13</v>
      </c>
      <c r="G8" s="25" t="s">
        <v>499</v>
      </c>
      <c r="H8" s="25" t="s">
        <v>500</v>
      </c>
      <c r="I8" s="25" t="s">
        <v>501</v>
      </c>
    </row>
    <row r="9" spans="1:9" ht="90" x14ac:dyDescent="0.25">
      <c r="A9" s="25" t="s">
        <v>109</v>
      </c>
      <c r="B9" s="25" t="s">
        <v>110</v>
      </c>
      <c r="C9" s="25" t="s">
        <v>75</v>
      </c>
      <c r="D9" s="25" t="s">
        <v>111</v>
      </c>
      <c r="E9" s="24" t="b">
        <v>0</v>
      </c>
      <c r="F9" s="25" t="s">
        <v>13</v>
      </c>
      <c r="G9" s="25" t="s">
        <v>112</v>
      </c>
      <c r="H9" s="25" t="s">
        <v>113</v>
      </c>
      <c r="I9" s="25" t="s">
        <v>114</v>
      </c>
    </row>
    <row r="10" spans="1:9" ht="60" x14ac:dyDescent="0.25">
      <c r="A10" s="25" t="s">
        <v>477</v>
      </c>
      <c r="B10" s="25" t="s">
        <v>486</v>
      </c>
      <c r="C10" s="25" t="s">
        <v>75</v>
      </c>
      <c r="D10" s="25" t="s">
        <v>111</v>
      </c>
      <c r="E10" s="24" t="b">
        <v>0</v>
      </c>
      <c r="F10" s="25" t="s">
        <v>13</v>
      </c>
      <c r="G10" s="25" t="s">
        <v>487</v>
      </c>
      <c r="H10" s="25" t="s">
        <v>488</v>
      </c>
      <c r="I10" s="25" t="s">
        <v>489</v>
      </c>
    </row>
    <row r="11" spans="1:9" ht="60" x14ac:dyDescent="0.25">
      <c r="A11" s="25" t="s">
        <v>477</v>
      </c>
      <c r="B11" s="25" t="s">
        <v>478</v>
      </c>
      <c r="C11" s="25" t="s">
        <v>19</v>
      </c>
      <c r="D11" s="25" t="s">
        <v>111</v>
      </c>
      <c r="E11" s="24" t="b">
        <v>0</v>
      </c>
      <c r="F11" s="25" t="s">
        <v>13</v>
      </c>
      <c r="G11" s="25" t="s">
        <v>490</v>
      </c>
      <c r="H11" s="25" t="s">
        <v>491</v>
      </c>
      <c r="I11" s="25" t="s">
        <v>492</v>
      </c>
    </row>
    <row r="12" spans="1:9" ht="45" x14ac:dyDescent="0.25">
      <c r="A12" s="25" t="s">
        <v>382</v>
      </c>
      <c r="B12" s="25" t="s">
        <v>392</v>
      </c>
      <c r="C12" s="25" t="s">
        <v>60</v>
      </c>
      <c r="D12" s="25" t="s">
        <v>111</v>
      </c>
      <c r="E12" s="24" t="b">
        <v>0</v>
      </c>
      <c r="F12" s="25" t="s">
        <v>13</v>
      </c>
      <c r="G12" s="25" t="s">
        <v>388</v>
      </c>
      <c r="H12" s="25" t="s">
        <v>389</v>
      </c>
      <c r="I12" s="25" t="s">
        <v>390</v>
      </c>
    </row>
    <row r="13" spans="1:9" ht="75" x14ac:dyDescent="0.25">
      <c r="A13" s="25" t="s">
        <v>145</v>
      </c>
      <c r="B13" s="25" t="s">
        <v>146</v>
      </c>
      <c r="C13" s="25" t="s">
        <v>11</v>
      </c>
      <c r="D13" s="25" t="s">
        <v>111</v>
      </c>
      <c r="E13" s="24" t="b">
        <v>0</v>
      </c>
      <c r="F13" s="25" t="s">
        <v>13</v>
      </c>
      <c r="G13" s="25" t="s">
        <v>147</v>
      </c>
      <c r="H13" s="25" t="s">
        <v>148</v>
      </c>
      <c r="I13" s="25" t="s">
        <v>149</v>
      </c>
    </row>
    <row r="14" spans="1:9" ht="90" x14ac:dyDescent="0.25">
      <c r="A14" s="25" t="s">
        <v>364</v>
      </c>
      <c r="B14" s="25" t="s">
        <v>369</v>
      </c>
      <c r="C14" s="25" t="s">
        <v>60</v>
      </c>
      <c r="D14" s="25" t="s">
        <v>111</v>
      </c>
      <c r="E14" s="24" t="b">
        <v>0</v>
      </c>
      <c r="F14" s="25" t="s">
        <v>13</v>
      </c>
      <c r="G14" s="25" t="s">
        <v>366</v>
      </c>
      <c r="H14" s="25" t="s">
        <v>367</v>
      </c>
      <c r="I14" s="25" t="s">
        <v>368</v>
      </c>
    </row>
    <row r="15" spans="1:9" ht="45" x14ac:dyDescent="0.25">
      <c r="A15" s="25" t="s">
        <v>242</v>
      </c>
      <c r="B15" s="25" t="s">
        <v>243</v>
      </c>
      <c r="C15" s="25" t="s">
        <v>19</v>
      </c>
      <c r="D15" s="25" t="s">
        <v>111</v>
      </c>
      <c r="E15" s="24" t="b">
        <v>0</v>
      </c>
      <c r="F15" s="25" t="s">
        <v>13</v>
      </c>
      <c r="G15" s="25" t="s">
        <v>244</v>
      </c>
      <c r="H15" s="25" t="s">
        <v>245</v>
      </c>
      <c r="I15" s="25" t="s">
        <v>246</v>
      </c>
    </row>
    <row r="16" spans="1:9" ht="45" x14ac:dyDescent="0.25">
      <c r="A16" s="25" t="s">
        <v>472</v>
      </c>
      <c r="B16" s="25" t="s">
        <v>473</v>
      </c>
      <c r="C16" s="25" t="s">
        <v>304</v>
      </c>
      <c r="D16" s="25" t="s">
        <v>111</v>
      </c>
      <c r="E16" s="24" t="b">
        <v>0</v>
      </c>
      <c r="F16" s="25" t="s">
        <v>13</v>
      </c>
      <c r="G16" s="25" t="s">
        <v>474</v>
      </c>
      <c r="H16" s="25" t="s">
        <v>475</v>
      </c>
      <c r="I16" s="25" t="s">
        <v>476</v>
      </c>
    </row>
    <row r="17" spans="1:9" ht="75" x14ac:dyDescent="0.25">
      <c r="A17" s="25" t="s">
        <v>189</v>
      </c>
      <c r="B17" s="25" t="s">
        <v>194</v>
      </c>
      <c r="C17" s="25" t="s">
        <v>11</v>
      </c>
      <c r="D17" s="25" t="s">
        <v>111</v>
      </c>
      <c r="E17" s="24" t="b">
        <v>0</v>
      </c>
      <c r="F17" s="25" t="s">
        <v>13</v>
      </c>
      <c r="G17" s="25" t="s">
        <v>191</v>
      </c>
      <c r="H17" s="25" t="s">
        <v>192</v>
      </c>
      <c r="I17" s="25" t="s">
        <v>193</v>
      </c>
    </row>
    <row r="18" spans="1:9" ht="45" x14ac:dyDescent="0.25">
      <c r="A18" s="25" t="s">
        <v>382</v>
      </c>
      <c r="B18" s="25" t="s">
        <v>386</v>
      </c>
      <c r="C18" s="25" t="s">
        <v>19</v>
      </c>
      <c r="D18" s="25" t="s">
        <v>111</v>
      </c>
      <c r="E18" s="24" t="b">
        <v>0</v>
      </c>
      <c r="F18" s="25" t="s">
        <v>13</v>
      </c>
      <c r="G18" s="25" t="s">
        <v>384</v>
      </c>
      <c r="H18" s="25" t="s">
        <v>385</v>
      </c>
      <c r="I18" s="25" t="s">
        <v>55</v>
      </c>
    </row>
    <row r="19" spans="1:9" ht="60" x14ac:dyDescent="0.25">
      <c r="A19" s="25" t="s">
        <v>215</v>
      </c>
      <c r="B19" s="25" t="s">
        <v>216</v>
      </c>
      <c r="C19" s="25" t="s">
        <v>123</v>
      </c>
      <c r="D19" s="25" t="s">
        <v>111</v>
      </c>
      <c r="E19" s="24" t="b">
        <v>0</v>
      </c>
      <c r="F19" s="25" t="s">
        <v>13</v>
      </c>
      <c r="G19" s="25" t="s">
        <v>217</v>
      </c>
      <c r="H19" s="25" t="s">
        <v>218</v>
      </c>
      <c r="I19" s="25" t="s">
        <v>219</v>
      </c>
    </row>
    <row r="20" spans="1:9" ht="105" x14ac:dyDescent="0.25">
      <c r="A20" s="25" t="s">
        <v>236</v>
      </c>
      <c r="B20" s="25" t="s">
        <v>241</v>
      </c>
      <c r="C20" s="25" t="s">
        <v>123</v>
      </c>
      <c r="D20" s="25" t="s">
        <v>111</v>
      </c>
      <c r="E20" s="24" t="b">
        <v>0</v>
      </c>
      <c r="F20" s="25" t="s">
        <v>13</v>
      </c>
      <c r="G20" s="25" t="s">
        <v>238</v>
      </c>
      <c r="H20" s="25" t="s">
        <v>239</v>
      </c>
      <c r="I20" s="25" t="s">
        <v>240</v>
      </c>
    </row>
    <row r="21" spans="1:9" ht="60" x14ac:dyDescent="0.25">
      <c r="A21" s="25" t="s">
        <v>308</v>
      </c>
      <c r="B21" s="25" t="s">
        <v>309</v>
      </c>
      <c r="C21" s="25" t="s">
        <v>19</v>
      </c>
      <c r="D21" s="25" t="s">
        <v>111</v>
      </c>
      <c r="E21" s="24" t="b">
        <v>0</v>
      </c>
      <c r="F21" s="25" t="s">
        <v>13</v>
      </c>
      <c r="G21" s="25" t="s">
        <v>55</v>
      </c>
      <c r="H21" s="25" t="s">
        <v>310</v>
      </c>
      <c r="I21" s="25" t="s">
        <v>55</v>
      </c>
    </row>
    <row r="22" spans="1:9" ht="45" x14ac:dyDescent="0.25">
      <c r="A22" s="25" t="s">
        <v>410</v>
      </c>
      <c r="B22" s="25" t="s">
        <v>411</v>
      </c>
      <c r="C22" s="25" t="s">
        <v>11</v>
      </c>
      <c r="D22" s="25" t="s">
        <v>111</v>
      </c>
      <c r="E22" s="24" t="b">
        <v>0</v>
      </c>
      <c r="F22" s="25" t="s">
        <v>13</v>
      </c>
      <c r="G22" s="25" t="s">
        <v>55</v>
      </c>
      <c r="H22" s="25" t="s">
        <v>412</v>
      </c>
      <c r="I22" s="25" t="s">
        <v>413</v>
      </c>
    </row>
    <row r="23" spans="1:9" ht="60" x14ac:dyDescent="0.25">
      <c r="A23" s="25" t="s">
        <v>508</v>
      </c>
      <c r="B23" s="25" t="s">
        <v>509</v>
      </c>
      <c r="C23" s="25" t="s">
        <v>11</v>
      </c>
      <c r="D23" s="25" t="s">
        <v>510</v>
      </c>
      <c r="E23" s="24" t="b">
        <v>0</v>
      </c>
      <c r="F23" s="25" t="s">
        <v>13</v>
      </c>
      <c r="G23" s="25" t="s">
        <v>55</v>
      </c>
      <c r="H23" s="25" t="s">
        <v>511</v>
      </c>
      <c r="I23" s="25" t="s">
        <v>55</v>
      </c>
    </row>
    <row r="24" spans="1:9" ht="75" x14ac:dyDescent="0.25">
      <c r="A24" s="25" t="s">
        <v>161</v>
      </c>
      <c r="B24" s="25" t="s">
        <v>172</v>
      </c>
      <c r="C24" s="25" t="s">
        <v>19</v>
      </c>
      <c r="D24" s="25" t="s">
        <v>167</v>
      </c>
      <c r="E24" s="24" t="b">
        <v>0</v>
      </c>
      <c r="F24" s="25" t="s">
        <v>13</v>
      </c>
      <c r="G24" s="25" t="s">
        <v>168</v>
      </c>
      <c r="H24" s="25" t="s">
        <v>169</v>
      </c>
      <c r="I24" s="25" t="s">
        <v>170</v>
      </c>
    </row>
    <row r="25" spans="1:9" ht="75" x14ac:dyDescent="0.25">
      <c r="A25" s="25" t="s">
        <v>73</v>
      </c>
      <c r="B25" s="25" t="s">
        <v>79</v>
      </c>
      <c r="C25" s="25" t="s">
        <v>75</v>
      </c>
      <c r="D25" s="25" t="s">
        <v>76</v>
      </c>
      <c r="E25" s="24" t="b">
        <v>0</v>
      </c>
      <c r="F25" s="25" t="s">
        <v>13</v>
      </c>
      <c r="G25" s="25" t="s">
        <v>80</v>
      </c>
      <c r="H25" s="25" t="s">
        <v>81</v>
      </c>
      <c r="I25" s="25" t="s">
        <v>82</v>
      </c>
    </row>
    <row r="26" spans="1:9" ht="105" x14ac:dyDescent="0.25">
      <c r="A26" s="25" t="s">
        <v>150</v>
      </c>
      <c r="B26" s="25" t="s">
        <v>155</v>
      </c>
      <c r="C26" s="25" t="s">
        <v>75</v>
      </c>
      <c r="D26" s="25" t="s">
        <v>76</v>
      </c>
      <c r="E26" s="24" t="b">
        <v>0</v>
      </c>
      <c r="F26" s="25" t="s">
        <v>13</v>
      </c>
      <c r="G26" s="25" t="s">
        <v>157</v>
      </c>
      <c r="H26" s="25" t="s">
        <v>159</v>
      </c>
      <c r="I26" s="25" t="s">
        <v>160</v>
      </c>
    </row>
    <row r="27" spans="1:9" ht="45" x14ac:dyDescent="0.25">
      <c r="A27" s="25" t="s">
        <v>444</v>
      </c>
      <c r="B27" s="25" t="s">
        <v>449</v>
      </c>
      <c r="C27" s="25" t="s">
        <v>11</v>
      </c>
      <c r="D27" s="25" t="s">
        <v>76</v>
      </c>
      <c r="E27" s="24" t="b">
        <v>0</v>
      </c>
      <c r="F27" s="25" t="s">
        <v>13</v>
      </c>
      <c r="G27" s="25" t="s">
        <v>446</v>
      </c>
      <c r="H27" s="25" t="s">
        <v>447</v>
      </c>
      <c r="I27" s="25" t="s">
        <v>448</v>
      </c>
    </row>
    <row r="28" spans="1:9" ht="60" x14ac:dyDescent="0.25">
      <c r="A28" s="25" t="s">
        <v>458</v>
      </c>
      <c r="B28" s="25" t="s">
        <v>462</v>
      </c>
      <c r="C28" s="25" t="s">
        <v>75</v>
      </c>
      <c r="D28" s="25" t="s">
        <v>76</v>
      </c>
      <c r="E28" s="24" t="b">
        <v>0</v>
      </c>
      <c r="F28" s="25" t="s">
        <v>13</v>
      </c>
      <c r="G28" s="25" t="s">
        <v>463</v>
      </c>
      <c r="H28" s="25" t="s">
        <v>464</v>
      </c>
      <c r="I28" s="25" t="s">
        <v>465</v>
      </c>
    </row>
    <row r="29" spans="1:9" ht="105" x14ac:dyDescent="0.25">
      <c r="A29" s="25" t="s">
        <v>173</v>
      </c>
      <c r="B29" s="25" t="s">
        <v>180</v>
      </c>
      <c r="C29" s="25" t="s">
        <v>75</v>
      </c>
      <c r="D29" s="25" t="s">
        <v>76</v>
      </c>
      <c r="E29" s="24" t="b">
        <v>0</v>
      </c>
      <c r="F29" s="25" t="s">
        <v>13</v>
      </c>
      <c r="G29" s="25" t="s">
        <v>175</v>
      </c>
      <c r="H29" s="25" t="s">
        <v>178</v>
      </c>
      <c r="I29" s="25" t="s">
        <v>179</v>
      </c>
    </row>
    <row r="30" spans="1:9" ht="60" x14ac:dyDescent="0.25">
      <c r="A30" s="25" t="s">
        <v>205</v>
      </c>
      <c r="B30" s="25" t="s">
        <v>206</v>
      </c>
      <c r="C30" s="25" t="s">
        <v>75</v>
      </c>
      <c r="D30" s="25" t="s">
        <v>76</v>
      </c>
      <c r="E30" s="24" t="b">
        <v>0</v>
      </c>
      <c r="F30" s="25" t="s">
        <v>13</v>
      </c>
      <c r="G30" s="25" t="s">
        <v>207</v>
      </c>
      <c r="H30" s="25" t="s">
        <v>208</v>
      </c>
      <c r="I30" s="25" t="s">
        <v>209</v>
      </c>
    </row>
    <row r="31" spans="1:9" ht="75" x14ac:dyDescent="0.25">
      <c r="A31" s="25" t="s">
        <v>150</v>
      </c>
      <c r="B31" s="25" t="s">
        <v>151</v>
      </c>
      <c r="C31" s="25" t="s">
        <v>75</v>
      </c>
      <c r="D31" s="25" t="s">
        <v>76</v>
      </c>
      <c r="E31" s="24" t="b">
        <v>0</v>
      </c>
      <c r="F31" s="25" t="s">
        <v>13</v>
      </c>
      <c r="G31" s="25" t="s">
        <v>152</v>
      </c>
      <c r="H31" s="25" t="s">
        <v>153</v>
      </c>
      <c r="I31" s="25" t="s">
        <v>154</v>
      </c>
    </row>
    <row r="32" spans="1:9" ht="60" x14ac:dyDescent="0.25">
      <c r="A32" s="25" t="s">
        <v>173</v>
      </c>
      <c r="B32" s="25" t="s">
        <v>181</v>
      </c>
      <c r="C32" s="25" t="s">
        <v>11</v>
      </c>
      <c r="D32" s="25" t="s">
        <v>76</v>
      </c>
      <c r="E32" s="24" t="b">
        <v>0</v>
      </c>
      <c r="F32" s="25" t="s">
        <v>13</v>
      </c>
      <c r="G32" s="25" t="s">
        <v>182</v>
      </c>
      <c r="H32" s="25" t="s">
        <v>183</v>
      </c>
      <c r="I32" s="25" t="s">
        <v>184</v>
      </c>
    </row>
    <row r="33" spans="1:9" ht="60" x14ac:dyDescent="0.25">
      <c r="A33" s="25" t="s">
        <v>512</v>
      </c>
      <c r="B33" s="25" t="s">
        <v>513</v>
      </c>
      <c r="C33" s="25" t="s">
        <v>60</v>
      </c>
      <c r="D33" s="25" t="s">
        <v>76</v>
      </c>
      <c r="E33" s="24" t="b">
        <v>0</v>
      </c>
      <c r="F33" s="25" t="s">
        <v>13</v>
      </c>
      <c r="G33" s="25" t="s">
        <v>514</v>
      </c>
      <c r="H33" s="25" t="s">
        <v>515</v>
      </c>
      <c r="I33" s="25" t="s">
        <v>516</v>
      </c>
    </row>
    <row r="34" spans="1:9" ht="60" x14ac:dyDescent="0.25">
      <c r="A34" s="25" t="s">
        <v>173</v>
      </c>
      <c r="B34" s="25" t="s">
        <v>185</v>
      </c>
      <c r="C34" s="25" t="s">
        <v>60</v>
      </c>
      <c r="D34" s="25" t="s">
        <v>76</v>
      </c>
      <c r="E34" s="24" t="b">
        <v>0</v>
      </c>
      <c r="F34" s="25" t="s">
        <v>13</v>
      </c>
      <c r="G34" s="25" t="s">
        <v>186</v>
      </c>
      <c r="H34" s="25" t="s">
        <v>187</v>
      </c>
      <c r="I34" s="25" t="s">
        <v>188</v>
      </c>
    </row>
    <row r="35" spans="1:9" ht="90" x14ac:dyDescent="0.25">
      <c r="A35" s="25" t="s">
        <v>150</v>
      </c>
      <c r="B35" s="25" t="s">
        <v>155</v>
      </c>
      <c r="C35" s="25" t="s">
        <v>75</v>
      </c>
      <c r="D35" s="25" t="s">
        <v>76</v>
      </c>
      <c r="E35" s="24" t="b">
        <v>0</v>
      </c>
      <c r="F35" s="25" t="s">
        <v>13</v>
      </c>
      <c r="G35" s="25" t="s">
        <v>156</v>
      </c>
      <c r="H35" s="25" t="s">
        <v>157</v>
      </c>
      <c r="I35" s="25" t="s">
        <v>158</v>
      </c>
    </row>
    <row r="36" spans="1:9" ht="60" x14ac:dyDescent="0.25">
      <c r="A36" s="25" t="s">
        <v>378</v>
      </c>
      <c r="B36" s="25" t="s">
        <v>379</v>
      </c>
      <c r="C36" s="25" t="s">
        <v>75</v>
      </c>
      <c r="D36" s="25" t="s">
        <v>76</v>
      </c>
      <c r="E36" s="24" t="b">
        <v>0</v>
      </c>
      <c r="F36" s="25" t="s">
        <v>13</v>
      </c>
      <c r="G36" s="25" t="s">
        <v>55</v>
      </c>
      <c r="H36" s="25" t="s">
        <v>380</v>
      </c>
      <c r="I36" s="25" t="s">
        <v>381</v>
      </c>
    </row>
    <row r="37" spans="1:9" ht="45" x14ac:dyDescent="0.25">
      <c r="A37" s="25" t="s">
        <v>73</v>
      </c>
      <c r="B37" s="25" t="s">
        <v>74</v>
      </c>
      <c r="C37" s="25" t="s">
        <v>75</v>
      </c>
      <c r="D37" s="25" t="s">
        <v>76</v>
      </c>
      <c r="E37" s="24" t="b">
        <v>0</v>
      </c>
      <c r="F37" s="25" t="s">
        <v>13</v>
      </c>
      <c r="G37" s="25" t="s">
        <v>55</v>
      </c>
      <c r="H37" s="25" t="s">
        <v>77</v>
      </c>
      <c r="I37" s="25" t="s">
        <v>78</v>
      </c>
    </row>
    <row r="38" spans="1:9" ht="75" x14ac:dyDescent="0.25">
      <c r="A38" s="25" t="s">
        <v>438</v>
      </c>
      <c r="B38" s="25" t="s">
        <v>439</v>
      </c>
      <c r="C38" s="25" t="s">
        <v>75</v>
      </c>
      <c r="D38" s="25" t="s">
        <v>76</v>
      </c>
      <c r="E38" s="24" t="b">
        <v>0</v>
      </c>
      <c r="F38" s="25" t="s">
        <v>13</v>
      </c>
      <c r="G38" s="25" t="s">
        <v>55</v>
      </c>
      <c r="H38" s="25" t="s">
        <v>443</v>
      </c>
      <c r="I38" s="25" t="s">
        <v>55</v>
      </c>
    </row>
    <row r="39" spans="1:9" ht="90" x14ac:dyDescent="0.25">
      <c r="A39" s="25" t="s">
        <v>458</v>
      </c>
      <c r="B39" s="25" t="s">
        <v>459</v>
      </c>
      <c r="C39" s="25" t="s">
        <v>75</v>
      </c>
      <c r="D39" s="25" t="s">
        <v>76</v>
      </c>
      <c r="E39" s="24" t="b">
        <v>0</v>
      </c>
      <c r="F39" s="25" t="s">
        <v>13</v>
      </c>
      <c r="G39" s="25" t="s">
        <v>55</v>
      </c>
      <c r="H39" s="25" t="s">
        <v>460</v>
      </c>
      <c r="I39" s="25" t="s">
        <v>461</v>
      </c>
    </row>
    <row r="40" spans="1:9" ht="90" x14ac:dyDescent="0.25">
      <c r="A40" s="25" t="s">
        <v>201</v>
      </c>
      <c r="B40" s="25" t="s">
        <v>202</v>
      </c>
      <c r="C40" s="25" t="s">
        <v>75</v>
      </c>
      <c r="D40" s="25" t="s">
        <v>76</v>
      </c>
      <c r="E40" s="24" t="b">
        <v>0</v>
      </c>
      <c r="F40" s="25" t="s">
        <v>13</v>
      </c>
      <c r="G40" s="25" t="s">
        <v>55</v>
      </c>
      <c r="H40" s="25" t="s">
        <v>203</v>
      </c>
      <c r="I40" s="25" t="s">
        <v>204</v>
      </c>
    </row>
    <row r="41" spans="1:9" ht="45" x14ac:dyDescent="0.25">
      <c r="A41" s="25" t="s">
        <v>493</v>
      </c>
      <c r="B41" s="25" t="s">
        <v>494</v>
      </c>
      <c r="C41" s="25" t="s">
        <v>75</v>
      </c>
      <c r="D41" s="25" t="s">
        <v>76</v>
      </c>
      <c r="E41" s="24" t="b">
        <v>0</v>
      </c>
      <c r="F41" s="25" t="s">
        <v>13</v>
      </c>
      <c r="G41" s="25" t="s">
        <v>55</v>
      </c>
      <c r="H41" s="25" t="s">
        <v>495</v>
      </c>
      <c r="I41" s="25" t="s">
        <v>496</v>
      </c>
    </row>
    <row r="42" spans="1:9" ht="105" x14ac:dyDescent="0.25">
      <c r="A42" s="25" t="s">
        <v>173</v>
      </c>
      <c r="B42" s="25" t="s">
        <v>174</v>
      </c>
      <c r="C42" s="25" t="s">
        <v>75</v>
      </c>
      <c r="D42" s="25" t="s">
        <v>76</v>
      </c>
      <c r="E42" s="24" t="b">
        <v>0</v>
      </c>
      <c r="F42" s="25" t="s">
        <v>13</v>
      </c>
      <c r="G42" s="25" t="s">
        <v>55</v>
      </c>
      <c r="H42" s="25" t="s">
        <v>175</v>
      </c>
      <c r="I42" s="25" t="s">
        <v>176</v>
      </c>
    </row>
    <row r="43" spans="1:9" ht="45" x14ac:dyDescent="0.25">
      <c r="A43" s="25" t="s">
        <v>393</v>
      </c>
      <c r="B43" s="25" t="s">
        <v>397</v>
      </c>
      <c r="C43" s="25" t="s">
        <v>75</v>
      </c>
      <c r="D43" s="25" t="s">
        <v>76</v>
      </c>
      <c r="E43" s="24" t="b">
        <v>0</v>
      </c>
      <c r="F43" s="25" t="s">
        <v>13</v>
      </c>
      <c r="G43" s="25" t="s">
        <v>55</v>
      </c>
      <c r="H43" s="25" t="s">
        <v>398</v>
      </c>
      <c r="I43" s="25" t="s">
        <v>399</v>
      </c>
    </row>
    <row r="44" spans="1:9" ht="60" x14ac:dyDescent="0.25">
      <c r="A44" s="25" t="s">
        <v>393</v>
      </c>
      <c r="B44" s="25" t="s">
        <v>394</v>
      </c>
      <c r="C44" s="25" t="s">
        <v>75</v>
      </c>
      <c r="D44" s="25" t="s">
        <v>76</v>
      </c>
      <c r="E44" s="24" t="b">
        <v>0</v>
      </c>
      <c r="F44" s="25" t="s">
        <v>13</v>
      </c>
      <c r="G44" s="25" t="s">
        <v>55</v>
      </c>
      <c r="H44" s="25" t="s">
        <v>395</v>
      </c>
      <c r="I44" s="25" t="s">
        <v>396</v>
      </c>
    </row>
    <row r="45" spans="1:9" ht="75" x14ac:dyDescent="0.25">
      <c r="A45" s="25" t="s">
        <v>324</v>
      </c>
      <c r="B45" s="25" t="s">
        <v>329</v>
      </c>
      <c r="C45" s="25" t="s">
        <v>60</v>
      </c>
      <c r="D45" s="25" t="s">
        <v>12</v>
      </c>
      <c r="E45" s="24" t="b">
        <v>0</v>
      </c>
      <c r="F45" s="25" t="s">
        <v>13</v>
      </c>
      <c r="G45" s="25" t="s">
        <v>326</v>
      </c>
      <c r="H45" s="25" t="s">
        <v>327</v>
      </c>
      <c r="I45" s="25" t="s">
        <v>328</v>
      </c>
    </row>
    <row r="46" spans="1:9" ht="60" x14ac:dyDescent="0.25">
      <c r="A46" s="25" t="s">
        <v>9</v>
      </c>
      <c r="B46" s="25" t="s">
        <v>10</v>
      </c>
      <c r="C46" s="25" t="s">
        <v>11</v>
      </c>
      <c r="D46" s="25" t="s">
        <v>12</v>
      </c>
      <c r="E46" s="24" t="b">
        <v>0</v>
      </c>
      <c r="F46" s="25" t="s">
        <v>13</v>
      </c>
      <c r="G46" s="25" t="s">
        <v>14</v>
      </c>
      <c r="H46" s="25" t="s">
        <v>15</v>
      </c>
      <c r="I46" s="25" t="s">
        <v>16</v>
      </c>
    </row>
    <row r="47" spans="1:9" ht="90" x14ac:dyDescent="0.25">
      <c r="A47" s="25" t="s">
        <v>414</v>
      </c>
      <c r="B47" s="25" t="s">
        <v>419</v>
      </c>
      <c r="C47" s="25" t="s">
        <v>123</v>
      </c>
      <c r="D47" s="25" t="s">
        <v>12</v>
      </c>
      <c r="E47" s="24" t="b">
        <v>0</v>
      </c>
      <c r="F47" s="25" t="s">
        <v>13</v>
      </c>
      <c r="G47" s="25" t="s">
        <v>416</v>
      </c>
      <c r="H47" s="25" t="s">
        <v>417</v>
      </c>
      <c r="I47" s="25" t="s">
        <v>418</v>
      </c>
    </row>
    <row r="48" spans="1:9" ht="135" x14ac:dyDescent="0.25">
      <c r="A48" s="25" t="s">
        <v>414</v>
      </c>
      <c r="B48" s="25" t="s">
        <v>430</v>
      </c>
      <c r="C48" s="25" t="s">
        <v>123</v>
      </c>
      <c r="D48" s="25" t="s">
        <v>12</v>
      </c>
      <c r="E48" s="24" t="b">
        <v>0</v>
      </c>
      <c r="F48" s="25" t="s">
        <v>13</v>
      </c>
      <c r="G48" s="25" t="s">
        <v>425</v>
      </c>
      <c r="H48" s="25" t="s">
        <v>426</v>
      </c>
      <c r="I48" s="25" t="s">
        <v>427</v>
      </c>
    </row>
    <row r="49" spans="1:9" ht="90" x14ac:dyDescent="0.25">
      <c r="A49" s="25" t="s">
        <v>87</v>
      </c>
      <c r="B49" s="25" t="s">
        <v>88</v>
      </c>
      <c r="C49" s="25" t="s">
        <v>11</v>
      </c>
      <c r="D49" s="25" t="s">
        <v>12</v>
      </c>
      <c r="E49" s="24" t="b">
        <v>0</v>
      </c>
      <c r="F49" s="25" t="s">
        <v>13</v>
      </c>
      <c r="G49" s="25" t="s">
        <v>89</v>
      </c>
      <c r="H49" s="25" t="s">
        <v>90</v>
      </c>
      <c r="I49" s="25" t="s">
        <v>91</v>
      </c>
    </row>
    <row r="50" spans="1:9" ht="30" x14ac:dyDescent="0.25">
      <c r="A50" s="25" t="s">
        <v>45</v>
      </c>
      <c r="B50" s="25" t="s">
        <v>46</v>
      </c>
      <c r="C50" s="25" t="s">
        <v>19</v>
      </c>
      <c r="D50" s="25" t="s">
        <v>12</v>
      </c>
      <c r="E50" s="24" t="b">
        <v>0</v>
      </c>
      <c r="F50" s="25" t="s">
        <v>13</v>
      </c>
      <c r="G50" s="25" t="s">
        <v>47</v>
      </c>
      <c r="H50" s="25" t="s">
        <v>48</v>
      </c>
      <c r="I50" s="25" t="s">
        <v>49</v>
      </c>
    </row>
    <row r="51" spans="1:9" ht="45" x14ac:dyDescent="0.25">
      <c r="A51" s="25" t="s">
        <v>104</v>
      </c>
      <c r="B51" s="25" t="s">
        <v>105</v>
      </c>
      <c r="C51" s="25" t="s">
        <v>19</v>
      </c>
      <c r="D51" s="25" t="s">
        <v>12</v>
      </c>
      <c r="E51" s="24" t="b">
        <v>0</v>
      </c>
      <c r="F51" s="25" t="s">
        <v>13</v>
      </c>
      <c r="G51" s="25" t="s">
        <v>106</v>
      </c>
      <c r="H51" s="25" t="s">
        <v>107</v>
      </c>
      <c r="I51" s="25" t="s">
        <v>108</v>
      </c>
    </row>
    <row r="52" spans="1:9" ht="60" x14ac:dyDescent="0.25">
      <c r="A52" s="25" t="s">
        <v>330</v>
      </c>
      <c r="B52" s="25" t="s">
        <v>335</v>
      </c>
      <c r="C52" s="25" t="s">
        <v>75</v>
      </c>
      <c r="D52" s="25" t="s">
        <v>12</v>
      </c>
      <c r="E52" s="24" t="b">
        <v>0</v>
      </c>
      <c r="F52" s="25" t="s">
        <v>13</v>
      </c>
      <c r="G52" s="25" t="s">
        <v>336</v>
      </c>
      <c r="H52" s="25" t="s">
        <v>337</v>
      </c>
      <c r="I52" s="25" t="s">
        <v>338</v>
      </c>
    </row>
    <row r="53" spans="1:9" ht="75" x14ac:dyDescent="0.25">
      <c r="A53" s="25" t="s">
        <v>330</v>
      </c>
      <c r="B53" s="25" t="s">
        <v>331</v>
      </c>
      <c r="C53" s="25" t="s">
        <v>75</v>
      </c>
      <c r="D53" s="25" t="s">
        <v>12</v>
      </c>
      <c r="E53" s="24" t="b">
        <v>0</v>
      </c>
      <c r="F53" s="25" t="s">
        <v>13</v>
      </c>
      <c r="G53" s="25" t="s">
        <v>332</v>
      </c>
      <c r="H53" s="25" t="s">
        <v>333</v>
      </c>
      <c r="I53" s="25" t="s">
        <v>334</v>
      </c>
    </row>
    <row r="54" spans="1:9" ht="75" x14ac:dyDescent="0.25">
      <c r="A54" s="25" t="s">
        <v>503</v>
      </c>
      <c r="B54" s="25" t="s">
        <v>504</v>
      </c>
      <c r="C54" s="25" t="s">
        <v>19</v>
      </c>
      <c r="D54" s="25" t="s">
        <v>12</v>
      </c>
      <c r="E54" s="24" t="b">
        <v>0</v>
      </c>
      <c r="F54" s="25" t="s">
        <v>13</v>
      </c>
      <c r="G54" s="25" t="s">
        <v>505</v>
      </c>
      <c r="H54" s="25" t="s">
        <v>506</v>
      </c>
      <c r="I54" s="25" t="s">
        <v>507</v>
      </c>
    </row>
    <row r="55" spans="1:9" ht="120" x14ac:dyDescent="0.25">
      <c r="A55" s="25" t="s">
        <v>523</v>
      </c>
      <c r="B55" s="25" t="s">
        <v>524</v>
      </c>
      <c r="C55" s="25" t="s">
        <v>123</v>
      </c>
      <c r="D55" s="25" t="s">
        <v>12</v>
      </c>
      <c r="E55" s="24" t="b">
        <v>0</v>
      </c>
      <c r="F55" s="25" t="s">
        <v>13</v>
      </c>
      <c r="G55" s="25" t="s">
        <v>525</v>
      </c>
      <c r="H55" s="25" t="s">
        <v>526</v>
      </c>
      <c r="I55" s="25" t="s">
        <v>527</v>
      </c>
    </row>
    <row r="56" spans="1:9" ht="105" x14ac:dyDescent="0.25">
      <c r="A56" s="25" t="s">
        <v>414</v>
      </c>
      <c r="B56" s="25" t="s">
        <v>431</v>
      </c>
      <c r="C56" s="25" t="s">
        <v>123</v>
      </c>
      <c r="D56" s="25" t="s">
        <v>12</v>
      </c>
      <c r="E56" s="24" t="b">
        <v>0</v>
      </c>
      <c r="F56" s="25" t="s">
        <v>13</v>
      </c>
      <c r="G56" s="25" t="s">
        <v>432</v>
      </c>
      <c r="H56" s="25" t="s">
        <v>433</v>
      </c>
      <c r="I56" s="25" t="s">
        <v>434</v>
      </c>
    </row>
    <row r="57" spans="1:9" ht="75" x14ac:dyDescent="0.25">
      <c r="A57" s="25" t="s">
        <v>466</v>
      </c>
      <c r="B57" s="25" t="s">
        <v>471</v>
      </c>
      <c r="C57" s="25" t="s">
        <v>75</v>
      </c>
      <c r="D57" s="25" t="s">
        <v>12</v>
      </c>
      <c r="E57" s="24" t="b">
        <v>0</v>
      </c>
      <c r="F57" s="25" t="s">
        <v>13</v>
      </c>
      <c r="G57" s="25" t="s">
        <v>468</v>
      </c>
      <c r="H57" s="25" t="s">
        <v>469</v>
      </c>
      <c r="I57" s="25" t="s">
        <v>470</v>
      </c>
    </row>
    <row r="58" spans="1:9" ht="75" x14ac:dyDescent="0.25">
      <c r="A58" s="25" t="s">
        <v>414</v>
      </c>
      <c r="B58" s="25" t="s">
        <v>420</v>
      </c>
      <c r="C58" s="25" t="s">
        <v>123</v>
      </c>
      <c r="D58" s="25" t="s">
        <v>12</v>
      </c>
      <c r="E58" s="24" t="b">
        <v>0</v>
      </c>
      <c r="F58" s="25" t="s">
        <v>13</v>
      </c>
      <c r="G58" s="25" t="s">
        <v>421</v>
      </c>
      <c r="H58" s="25" t="s">
        <v>422</v>
      </c>
      <c r="I58" s="25" t="s">
        <v>423</v>
      </c>
    </row>
    <row r="59" spans="1:9" ht="45" x14ac:dyDescent="0.25">
      <c r="A59" s="25" t="s">
        <v>330</v>
      </c>
      <c r="B59" s="25" t="s">
        <v>339</v>
      </c>
      <c r="C59" s="25" t="s">
        <v>75</v>
      </c>
      <c r="D59" s="25" t="s">
        <v>12</v>
      </c>
      <c r="E59" s="24" t="b">
        <v>0</v>
      </c>
      <c r="F59" s="25" t="s">
        <v>13</v>
      </c>
      <c r="G59" s="25" t="s">
        <v>340</v>
      </c>
      <c r="H59" s="25" t="s">
        <v>341</v>
      </c>
      <c r="I59" s="25" t="s">
        <v>342</v>
      </c>
    </row>
    <row r="60" spans="1:9" ht="105" x14ac:dyDescent="0.25">
      <c r="A60" s="25" t="s">
        <v>414</v>
      </c>
      <c r="B60" s="25" t="s">
        <v>435</v>
      </c>
      <c r="C60" s="25" t="s">
        <v>123</v>
      </c>
      <c r="D60" s="25" t="s">
        <v>12</v>
      </c>
      <c r="E60" s="24" t="b">
        <v>0</v>
      </c>
      <c r="F60" s="25" t="s">
        <v>13</v>
      </c>
      <c r="G60" s="25" t="s">
        <v>433</v>
      </c>
      <c r="H60" s="25" t="s">
        <v>436</v>
      </c>
      <c r="I60" s="25" t="s">
        <v>437</v>
      </c>
    </row>
    <row r="61" spans="1:9" ht="60" x14ac:dyDescent="0.25">
      <c r="A61" s="25" t="s">
        <v>400</v>
      </c>
      <c r="B61" s="25" t="s">
        <v>405</v>
      </c>
      <c r="C61" s="25" t="s">
        <v>19</v>
      </c>
      <c r="D61" s="25" t="s">
        <v>12</v>
      </c>
      <c r="E61" s="24" t="b">
        <v>0</v>
      </c>
      <c r="F61" s="25" t="s">
        <v>13</v>
      </c>
      <c r="G61" s="25" t="s">
        <v>402</v>
      </c>
      <c r="H61" s="25" t="s">
        <v>403</v>
      </c>
      <c r="I61" s="25" t="s">
        <v>404</v>
      </c>
    </row>
    <row r="62" spans="1:9" ht="75" x14ac:dyDescent="0.25">
      <c r="A62" s="25" t="s">
        <v>161</v>
      </c>
      <c r="B62" s="25" t="s">
        <v>162</v>
      </c>
      <c r="C62" s="25" t="s">
        <v>19</v>
      </c>
      <c r="D62" s="25" t="s">
        <v>12</v>
      </c>
      <c r="E62" s="24" t="b">
        <v>0</v>
      </c>
      <c r="F62" s="25" t="s">
        <v>13</v>
      </c>
      <c r="G62" s="25" t="s">
        <v>163</v>
      </c>
      <c r="H62" s="25" t="s">
        <v>164</v>
      </c>
      <c r="I62" s="25" t="s">
        <v>165</v>
      </c>
    </row>
    <row r="63" spans="1:9" ht="90" x14ac:dyDescent="0.25">
      <c r="A63" s="25" t="s">
        <v>450</v>
      </c>
      <c r="B63" s="25" t="s">
        <v>451</v>
      </c>
      <c r="C63" s="25" t="s">
        <v>19</v>
      </c>
      <c r="D63" s="25" t="s">
        <v>12</v>
      </c>
      <c r="E63" s="24" t="b">
        <v>0</v>
      </c>
      <c r="F63" s="25" t="s">
        <v>13</v>
      </c>
      <c r="G63" s="25" t="s">
        <v>455</v>
      </c>
      <c r="H63" s="25" t="s">
        <v>456</v>
      </c>
      <c r="I63" s="25" t="s">
        <v>457</v>
      </c>
    </row>
    <row r="64" spans="1:9" ht="75" x14ac:dyDescent="0.25">
      <c r="A64" s="25" t="s">
        <v>450</v>
      </c>
      <c r="B64" s="25" t="s">
        <v>451</v>
      </c>
      <c r="C64" s="25" t="s">
        <v>75</v>
      </c>
      <c r="D64" s="25" t="s">
        <v>12</v>
      </c>
      <c r="E64" s="24" t="b">
        <v>0</v>
      </c>
      <c r="F64" s="25" t="s">
        <v>13</v>
      </c>
      <c r="G64" s="25" t="s">
        <v>452</v>
      </c>
      <c r="H64" s="25" t="s">
        <v>453</v>
      </c>
      <c r="I64" s="25" t="s">
        <v>454</v>
      </c>
    </row>
    <row r="65" spans="1:9" ht="60" x14ac:dyDescent="0.25">
      <c r="A65" s="25" t="s">
        <v>45</v>
      </c>
      <c r="B65" s="25" t="s">
        <v>46</v>
      </c>
      <c r="C65" s="25" t="s">
        <v>19</v>
      </c>
      <c r="D65" s="25" t="s">
        <v>12</v>
      </c>
      <c r="E65" s="24" t="b">
        <v>0</v>
      </c>
      <c r="F65" s="25" t="s">
        <v>13</v>
      </c>
      <c r="G65" s="25" t="s">
        <v>50</v>
      </c>
      <c r="H65" s="25" t="s">
        <v>51</v>
      </c>
      <c r="I65" s="25" t="s">
        <v>52</v>
      </c>
    </row>
    <row r="66" spans="1:9" ht="30" x14ac:dyDescent="0.25">
      <c r="A66" s="25" t="s">
        <v>83</v>
      </c>
      <c r="B66" s="25" t="s">
        <v>84</v>
      </c>
      <c r="C66" s="25" t="s">
        <v>4</v>
      </c>
      <c r="D66" s="25" t="s">
        <v>12</v>
      </c>
      <c r="E66" s="24" t="b">
        <v>1</v>
      </c>
      <c r="F66" s="25" t="s">
        <v>13</v>
      </c>
      <c r="G66" s="25" t="s">
        <v>55</v>
      </c>
      <c r="H66" s="25" t="s">
        <v>85</v>
      </c>
      <c r="I66" s="25" t="s">
        <v>86</v>
      </c>
    </row>
    <row r="67" spans="1:9" ht="75" x14ac:dyDescent="0.25">
      <c r="A67" s="25" t="s">
        <v>17</v>
      </c>
      <c r="B67" s="25" t="s">
        <v>32</v>
      </c>
      <c r="C67" s="25" t="s">
        <v>19</v>
      </c>
      <c r="D67" s="25" t="s">
        <v>28</v>
      </c>
      <c r="E67" s="24" t="b">
        <v>0</v>
      </c>
      <c r="F67" s="25" t="s">
        <v>13</v>
      </c>
      <c r="G67" s="25" t="s">
        <v>29</v>
      </c>
      <c r="H67" s="25" t="s">
        <v>33</v>
      </c>
      <c r="I67" s="25" t="s">
        <v>34</v>
      </c>
    </row>
    <row r="68" spans="1:9" ht="60" x14ac:dyDescent="0.25">
      <c r="A68" s="25" t="s">
        <v>17</v>
      </c>
      <c r="B68" s="25" t="s">
        <v>32</v>
      </c>
      <c r="C68" s="25" t="s">
        <v>19</v>
      </c>
      <c r="D68" s="25" t="s">
        <v>28</v>
      </c>
      <c r="E68" s="24" t="b">
        <v>0</v>
      </c>
      <c r="F68" s="25" t="s">
        <v>13</v>
      </c>
      <c r="G68" s="25" t="s">
        <v>22</v>
      </c>
      <c r="H68" s="25" t="s">
        <v>29</v>
      </c>
      <c r="I68" s="25" t="s">
        <v>30</v>
      </c>
    </row>
    <row r="69" spans="1:9" x14ac:dyDescent="0.25">
      <c r="A69" s="25" t="s">
        <v>195</v>
      </c>
      <c r="B69" s="25" t="s">
        <v>196</v>
      </c>
      <c r="C69" s="25" t="s">
        <v>197</v>
      </c>
      <c r="D69" s="25" t="s">
        <v>28</v>
      </c>
      <c r="E69" s="24" t="b">
        <v>0</v>
      </c>
      <c r="F69" s="25" t="s">
        <v>13</v>
      </c>
      <c r="G69" s="25" t="s">
        <v>198</v>
      </c>
      <c r="H69" s="25" t="s">
        <v>199</v>
      </c>
      <c r="I69" s="25" t="s">
        <v>200</v>
      </c>
    </row>
    <row r="70" spans="1:9" ht="75" x14ac:dyDescent="0.25">
      <c r="A70" s="25" t="s">
        <v>17</v>
      </c>
      <c r="B70" s="25" t="s">
        <v>32</v>
      </c>
      <c r="C70" s="25" t="s">
        <v>19</v>
      </c>
      <c r="D70" s="25" t="s">
        <v>28</v>
      </c>
      <c r="E70" s="24" t="b">
        <v>0</v>
      </c>
      <c r="F70" s="25" t="s">
        <v>13</v>
      </c>
      <c r="G70" s="25" t="s">
        <v>33</v>
      </c>
      <c r="H70" s="25" t="s">
        <v>35</v>
      </c>
      <c r="I70" s="25" t="s">
        <v>36</v>
      </c>
    </row>
    <row r="71" spans="1:9" ht="75" x14ac:dyDescent="0.25">
      <c r="A71" s="25" t="s">
        <v>231</v>
      </c>
      <c r="B71" s="25" t="s">
        <v>232</v>
      </c>
      <c r="C71" s="25" t="s">
        <v>11</v>
      </c>
      <c r="D71" s="25" t="s">
        <v>136</v>
      </c>
      <c r="E71" s="24" t="b">
        <v>0</v>
      </c>
      <c r="F71" s="25" t="s">
        <v>13</v>
      </c>
      <c r="G71" s="25" t="s">
        <v>233</v>
      </c>
      <c r="H71" s="25" t="s">
        <v>234</v>
      </c>
      <c r="I71" s="25" t="s">
        <v>235</v>
      </c>
    </row>
    <row r="72" spans="1:9" ht="45" x14ac:dyDescent="0.25">
      <c r="A72" s="25" t="s">
        <v>134</v>
      </c>
      <c r="B72" s="25" t="s">
        <v>135</v>
      </c>
      <c r="C72" s="25" t="s">
        <v>11</v>
      </c>
      <c r="D72" s="25" t="s">
        <v>136</v>
      </c>
      <c r="E72" s="24" t="b">
        <v>0</v>
      </c>
      <c r="F72" s="25" t="s">
        <v>13</v>
      </c>
      <c r="G72" s="25" t="s">
        <v>137</v>
      </c>
      <c r="H72" s="25" t="s">
        <v>138</v>
      </c>
      <c r="I72" s="25" t="s">
        <v>139</v>
      </c>
    </row>
    <row r="73" spans="1:9" ht="90" x14ac:dyDescent="0.25">
      <c r="A73" s="25" t="s">
        <v>370</v>
      </c>
      <c r="B73" s="25" t="s">
        <v>377</v>
      </c>
      <c r="C73" s="25" t="s">
        <v>60</v>
      </c>
      <c r="D73" s="25" t="s">
        <v>61</v>
      </c>
      <c r="E73" s="24" t="b">
        <v>0</v>
      </c>
      <c r="F73" s="25" t="s">
        <v>13</v>
      </c>
      <c r="G73" s="25" t="s">
        <v>372</v>
      </c>
      <c r="H73" s="25" t="s">
        <v>373</v>
      </c>
      <c r="I73" s="25" t="s">
        <v>374</v>
      </c>
    </row>
    <row r="74" spans="1:9" ht="60" x14ac:dyDescent="0.25">
      <c r="A74" s="25" t="s">
        <v>275</v>
      </c>
      <c r="B74" s="25" t="s">
        <v>299</v>
      </c>
      <c r="C74" s="25" t="s">
        <v>60</v>
      </c>
      <c r="D74" s="25" t="s">
        <v>61</v>
      </c>
      <c r="E74" s="24" t="b">
        <v>0</v>
      </c>
      <c r="F74" s="25" t="s">
        <v>13</v>
      </c>
      <c r="G74" s="25" t="s">
        <v>294</v>
      </c>
      <c r="H74" s="25" t="s">
        <v>295</v>
      </c>
      <c r="I74" s="25" t="s">
        <v>296</v>
      </c>
    </row>
    <row r="75" spans="1:9" ht="75" x14ac:dyDescent="0.25">
      <c r="A75" s="25" t="s">
        <v>343</v>
      </c>
      <c r="B75" s="25" t="s">
        <v>352</v>
      </c>
      <c r="C75" s="25" t="s">
        <v>123</v>
      </c>
      <c r="D75" s="25" t="s">
        <v>61</v>
      </c>
      <c r="E75" s="24" t="b">
        <v>0</v>
      </c>
      <c r="F75" s="25" t="s">
        <v>13</v>
      </c>
      <c r="G75" s="25" t="s">
        <v>353</v>
      </c>
      <c r="H75" s="25" t="s">
        <v>354</v>
      </c>
      <c r="I75" s="25" t="s">
        <v>355</v>
      </c>
    </row>
    <row r="76" spans="1:9" ht="45" x14ac:dyDescent="0.25">
      <c r="A76" s="25" t="s">
        <v>311</v>
      </c>
      <c r="B76" s="25" t="s">
        <v>312</v>
      </c>
      <c r="C76" s="25" t="s">
        <v>60</v>
      </c>
      <c r="D76" s="25" t="s">
        <v>61</v>
      </c>
      <c r="E76" s="24" t="b">
        <v>0</v>
      </c>
      <c r="F76" s="25" t="s">
        <v>13</v>
      </c>
      <c r="G76" s="25" t="s">
        <v>316</v>
      </c>
      <c r="H76" s="25" t="s">
        <v>317</v>
      </c>
      <c r="I76" s="25" t="s">
        <v>318</v>
      </c>
    </row>
    <row r="77" spans="1:9" ht="75" x14ac:dyDescent="0.25">
      <c r="A77" s="25" t="s">
        <v>359</v>
      </c>
      <c r="B77" s="25" t="s">
        <v>360</v>
      </c>
      <c r="C77" s="25" t="s">
        <v>123</v>
      </c>
      <c r="D77" s="25" t="s">
        <v>61</v>
      </c>
      <c r="E77" s="24" t="b">
        <v>0</v>
      </c>
      <c r="F77" s="25" t="s">
        <v>13</v>
      </c>
      <c r="G77" s="25" t="s">
        <v>361</v>
      </c>
      <c r="H77" s="25" t="s">
        <v>362</v>
      </c>
      <c r="I77" s="25" t="s">
        <v>363</v>
      </c>
    </row>
    <row r="78" spans="1:9" ht="30" x14ac:dyDescent="0.25">
      <c r="A78" s="25" t="s">
        <v>58</v>
      </c>
      <c r="B78" s="25" t="s">
        <v>59</v>
      </c>
      <c r="C78" s="25" t="s">
        <v>60</v>
      </c>
      <c r="D78" s="25" t="s">
        <v>61</v>
      </c>
      <c r="E78" s="24" t="b">
        <v>0</v>
      </c>
      <c r="F78" s="25" t="s">
        <v>13</v>
      </c>
      <c r="G78" s="25" t="s">
        <v>62</v>
      </c>
      <c r="H78" s="25" t="s">
        <v>63</v>
      </c>
      <c r="I78" s="25" t="s">
        <v>64</v>
      </c>
    </row>
    <row r="79" spans="1:9" ht="45" x14ac:dyDescent="0.25">
      <c r="A79" s="25" t="s">
        <v>247</v>
      </c>
      <c r="B79" s="25" t="s">
        <v>253</v>
      </c>
      <c r="C79" s="25" t="s">
        <v>123</v>
      </c>
      <c r="D79" s="25" t="s">
        <v>61</v>
      </c>
      <c r="E79" s="24" t="b">
        <v>0</v>
      </c>
      <c r="F79" s="25" t="s">
        <v>13</v>
      </c>
      <c r="G79" s="25" t="s">
        <v>249</v>
      </c>
      <c r="H79" s="25" t="s">
        <v>250</v>
      </c>
      <c r="I79" s="25" t="s">
        <v>251</v>
      </c>
    </row>
    <row r="80" spans="1:9" ht="75" x14ac:dyDescent="0.25">
      <c r="A80" s="25" t="s">
        <v>275</v>
      </c>
      <c r="B80" s="25" t="s">
        <v>276</v>
      </c>
      <c r="C80" s="25" t="s">
        <v>60</v>
      </c>
      <c r="D80" s="25" t="s">
        <v>61</v>
      </c>
      <c r="E80" s="24" t="b">
        <v>0</v>
      </c>
      <c r="F80" s="25" t="s">
        <v>13</v>
      </c>
      <c r="G80" s="25" t="s">
        <v>277</v>
      </c>
      <c r="H80" s="25" t="s">
        <v>278</v>
      </c>
      <c r="I80" s="25" t="s">
        <v>279</v>
      </c>
    </row>
    <row r="81" spans="1:9" ht="105" x14ac:dyDescent="0.25">
      <c r="A81" s="25" t="s">
        <v>126</v>
      </c>
      <c r="B81" s="25" t="s">
        <v>133</v>
      </c>
      <c r="C81" s="25" t="s">
        <v>123</v>
      </c>
      <c r="D81" s="25" t="s">
        <v>61</v>
      </c>
      <c r="E81" s="24" t="b">
        <v>0</v>
      </c>
      <c r="F81" s="25" t="s">
        <v>13</v>
      </c>
      <c r="G81" s="25" t="s">
        <v>128</v>
      </c>
      <c r="H81" s="25" t="s">
        <v>129</v>
      </c>
      <c r="I81" s="25" t="s">
        <v>130</v>
      </c>
    </row>
    <row r="82" spans="1:9" ht="60" x14ac:dyDescent="0.25">
      <c r="A82" s="25" t="s">
        <v>247</v>
      </c>
      <c r="B82" s="25" t="s">
        <v>270</v>
      </c>
      <c r="C82" s="25" t="s">
        <v>123</v>
      </c>
      <c r="D82" s="25" t="s">
        <v>61</v>
      </c>
      <c r="E82" s="24" t="b">
        <v>0</v>
      </c>
      <c r="F82" s="25" t="s">
        <v>13</v>
      </c>
      <c r="G82" s="25" t="s">
        <v>265</v>
      </c>
      <c r="H82" s="25" t="s">
        <v>266</v>
      </c>
      <c r="I82" s="25" t="s">
        <v>267</v>
      </c>
    </row>
    <row r="83" spans="1:9" ht="75" x14ac:dyDescent="0.25">
      <c r="A83" s="25" t="s">
        <v>275</v>
      </c>
      <c r="B83" s="25" t="s">
        <v>276</v>
      </c>
      <c r="C83" s="25" t="s">
        <v>304</v>
      </c>
      <c r="D83" s="25" t="s">
        <v>61</v>
      </c>
      <c r="E83" s="24" t="b">
        <v>0</v>
      </c>
      <c r="F83" s="25" t="s">
        <v>13</v>
      </c>
      <c r="G83" s="25" t="s">
        <v>305</v>
      </c>
      <c r="H83" s="25" t="s">
        <v>306</v>
      </c>
      <c r="I83" s="25" t="s">
        <v>307</v>
      </c>
    </row>
    <row r="84" spans="1:9" ht="60" x14ac:dyDescent="0.25">
      <c r="A84" s="25" t="s">
        <v>343</v>
      </c>
      <c r="B84" s="25" t="s">
        <v>131</v>
      </c>
      <c r="C84" s="25" t="s">
        <v>123</v>
      </c>
      <c r="D84" s="25" t="s">
        <v>61</v>
      </c>
      <c r="E84" s="24" t="b">
        <v>0</v>
      </c>
      <c r="F84" s="25" t="s">
        <v>13</v>
      </c>
      <c r="G84" s="25" t="s">
        <v>356</v>
      </c>
      <c r="H84" s="25" t="s">
        <v>357</v>
      </c>
      <c r="I84" s="25" t="s">
        <v>358</v>
      </c>
    </row>
    <row r="85" spans="1:9" ht="60" x14ac:dyDescent="0.25">
      <c r="A85" s="25" t="s">
        <v>343</v>
      </c>
      <c r="B85" s="25" t="s">
        <v>348</v>
      </c>
      <c r="C85" s="25" t="s">
        <v>123</v>
      </c>
      <c r="D85" s="25" t="s">
        <v>61</v>
      </c>
      <c r="E85" s="24" t="b">
        <v>0</v>
      </c>
      <c r="F85" s="25" t="s">
        <v>13</v>
      </c>
      <c r="G85" s="25" t="s">
        <v>349</v>
      </c>
      <c r="H85" s="25" t="s">
        <v>350</v>
      </c>
      <c r="I85" s="25" t="s">
        <v>351</v>
      </c>
    </row>
    <row r="86" spans="1:9" ht="60" x14ac:dyDescent="0.25">
      <c r="A86" s="25" t="s">
        <v>343</v>
      </c>
      <c r="B86" s="25" t="s">
        <v>344</v>
      </c>
      <c r="C86" s="25" t="s">
        <v>123</v>
      </c>
      <c r="D86" s="25" t="s">
        <v>61</v>
      </c>
      <c r="E86" s="24" t="b">
        <v>0</v>
      </c>
      <c r="F86" s="25" t="s">
        <v>13</v>
      </c>
      <c r="G86" s="25" t="s">
        <v>345</v>
      </c>
      <c r="H86" s="25" t="s">
        <v>346</v>
      </c>
      <c r="I86" s="25" t="s">
        <v>347</v>
      </c>
    </row>
    <row r="87" spans="1:9" ht="75" x14ac:dyDescent="0.25">
      <c r="A87" s="25" t="s">
        <v>311</v>
      </c>
      <c r="B87" s="25" t="s">
        <v>312</v>
      </c>
      <c r="C87" s="25" t="s">
        <v>60</v>
      </c>
      <c r="D87" s="25" t="s">
        <v>61</v>
      </c>
      <c r="E87" s="24" t="b">
        <v>0</v>
      </c>
      <c r="F87" s="25" t="s">
        <v>13</v>
      </c>
      <c r="G87" s="25" t="s">
        <v>313</v>
      </c>
      <c r="H87" s="25" t="s">
        <v>314</v>
      </c>
      <c r="I87" s="25" t="s">
        <v>315</v>
      </c>
    </row>
    <row r="88" spans="1:9" ht="60" x14ac:dyDescent="0.25">
      <c r="A88" s="25" t="s">
        <v>58</v>
      </c>
      <c r="B88" s="25" t="s">
        <v>69</v>
      </c>
      <c r="C88" s="25" t="s">
        <v>60</v>
      </c>
      <c r="D88" s="25" t="s">
        <v>61</v>
      </c>
      <c r="E88" s="24" t="b">
        <v>0</v>
      </c>
      <c r="F88" s="25" t="s">
        <v>13</v>
      </c>
      <c r="G88" s="25" t="s">
        <v>70</v>
      </c>
      <c r="H88" s="25" t="s">
        <v>71</v>
      </c>
      <c r="I88" s="25" t="s">
        <v>72</v>
      </c>
    </row>
    <row r="89" spans="1:9" ht="90" x14ac:dyDescent="0.25">
      <c r="A89" s="25" t="s">
        <v>275</v>
      </c>
      <c r="B89" s="25" t="s">
        <v>292</v>
      </c>
      <c r="C89" s="25" t="s">
        <v>60</v>
      </c>
      <c r="D89" s="25" t="s">
        <v>61</v>
      </c>
      <c r="E89" s="24" t="b">
        <v>0</v>
      </c>
      <c r="F89" s="25" t="s">
        <v>13</v>
      </c>
      <c r="G89" s="25" t="s">
        <v>289</v>
      </c>
      <c r="H89" s="25" t="s">
        <v>290</v>
      </c>
      <c r="I89" s="25" t="s">
        <v>291</v>
      </c>
    </row>
    <row r="90" spans="1:9" ht="105" x14ac:dyDescent="0.25">
      <c r="A90" s="25" t="s">
        <v>140</v>
      </c>
      <c r="B90" s="25" t="s">
        <v>141</v>
      </c>
      <c r="C90" s="25" t="s">
        <v>75</v>
      </c>
      <c r="D90" s="25" t="s">
        <v>61</v>
      </c>
      <c r="E90" s="24" t="b">
        <v>0</v>
      </c>
      <c r="F90" s="25" t="s">
        <v>13</v>
      </c>
      <c r="G90" s="25" t="s">
        <v>142</v>
      </c>
      <c r="H90" s="25" t="s">
        <v>143</v>
      </c>
      <c r="I90" s="25" t="s">
        <v>144</v>
      </c>
    </row>
    <row r="91" spans="1:9" ht="60" x14ac:dyDescent="0.25">
      <c r="A91" s="25" t="s">
        <v>215</v>
      </c>
      <c r="B91" s="25" t="s">
        <v>225</v>
      </c>
      <c r="C91" s="25" t="s">
        <v>123</v>
      </c>
      <c r="D91" s="25" t="s">
        <v>61</v>
      </c>
      <c r="E91" s="24" t="b">
        <v>0</v>
      </c>
      <c r="F91" s="25" t="s">
        <v>13</v>
      </c>
      <c r="G91" s="25" t="s">
        <v>221</v>
      </c>
      <c r="H91" s="25" t="s">
        <v>222</v>
      </c>
      <c r="I91" s="25" t="s">
        <v>223</v>
      </c>
    </row>
    <row r="92" spans="1:9" ht="45" x14ac:dyDescent="0.25">
      <c r="A92" s="25" t="s">
        <v>275</v>
      </c>
      <c r="B92" s="25" t="s">
        <v>287</v>
      </c>
      <c r="C92" s="25" t="s">
        <v>60</v>
      </c>
      <c r="D92" s="25" t="s">
        <v>61</v>
      </c>
      <c r="E92" s="24" t="b">
        <v>0</v>
      </c>
      <c r="F92" s="25" t="s">
        <v>13</v>
      </c>
      <c r="G92" s="25" t="s">
        <v>284</v>
      </c>
      <c r="H92" s="25" t="s">
        <v>285</v>
      </c>
      <c r="I92" s="25" t="s">
        <v>286</v>
      </c>
    </row>
    <row r="93" spans="1:9" ht="45" x14ac:dyDescent="0.25">
      <c r="A93" s="25" t="s">
        <v>58</v>
      </c>
      <c r="B93" s="25" t="s">
        <v>65</v>
      </c>
      <c r="C93" s="25" t="s">
        <v>60</v>
      </c>
      <c r="D93" s="25" t="s">
        <v>61</v>
      </c>
      <c r="E93" s="24" t="b">
        <v>0</v>
      </c>
      <c r="F93" s="25" t="s">
        <v>13</v>
      </c>
      <c r="G93" s="25" t="s">
        <v>66</v>
      </c>
      <c r="H93" s="25" t="s">
        <v>67</v>
      </c>
      <c r="I93" s="25" t="s">
        <v>68</v>
      </c>
    </row>
    <row r="94" spans="1:9" ht="60" x14ac:dyDescent="0.25">
      <c r="A94" s="25" t="s">
        <v>275</v>
      </c>
      <c r="B94" s="25" t="s">
        <v>276</v>
      </c>
      <c r="C94" s="25" t="s">
        <v>60</v>
      </c>
      <c r="D94" s="25" t="s">
        <v>61</v>
      </c>
      <c r="E94" s="24" t="b">
        <v>0</v>
      </c>
      <c r="F94" s="25" t="s">
        <v>13</v>
      </c>
      <c r="G94" s="25" t="s">
        <v>280</v>
      </c>
      <c r="H94" s="25" t="s">
        <v>281</v>
      </c>
      <c r="I94" s="25" t="s">
        <v>282</v>
      </c>
    </row>
    <row r="95" spans="1:9" ht="45" x14ac:dyDescent="0.25">
      <c r="A95" s="25" t="s">
        <v>247</v>
      </c>
      <c r="B95" s="25" t="s">
        <v>274</v>
      </c>
      <c r="C95" s="25" t="s">
        <v>123</v>
      </c>
      <c r="D95" s="25" t="s">
        <v>61</v>
      </c>
      <c r="E95" s="24" t="b">
        <v>0</v>
      </c>
      <c r="F95" s="25" t="s">
        <v>13</v>
      </c>
      <c r="G95" s="25" t="s">
        <v>266</v>
      </c>
      <c r="H95" s="25" t="s">
        <v>272</v>
      </c>
      <c r="I95" s="25" t="s">
        <v>273</v>
      </c>
    </row>
    <row r="96" spans="1:9" ht="60" x14ac:dyDescent="0.25">
      <c r="A96" s="25" t="s">
        <v>247</v>
      </c>
      <c r="B96" s="25" t="s">
        <v>263</v>
      </c>
      <c r="C96" s="25" t="s">
        <v>123</v>
      </c>
      <c r="D96" s="25" t="s">
        <v>61</v>
      </c>
      <c r="E96" s="24" t="b">
        <v>0</v>
      </c>
      <c r="F96" s="25" t="s">
        <v>13</v>
      </c>
      <c r="G96" s="25" t="s">
        <v>255</v>
      </c>
      <c r="H96" s="25" t="s">
        <v>258</v>
      </c>
      <c r="I96" s="25" t="s">
        <v>259</v>
      </c>
    </row>
    <row r="97" spans="1:9" ht="60" x14ac:dyDescent="0.25">
      <c r="A97" s="25" t="s">
        <v>319</v>
      </c>
      <c r="B97" s="25" t="s">
        <v>320</v>
      </c>
      <c r="C97" s="25" t="s">
        <v>123</v>
      </c>
      <c r="D97" s="25" t="s">
        <v>61</v>
      </c>
      <c r="E97" s="24" t="b">
        <v>0</v>
      </c>
      <c r="F97" s="25" t="s">
        <v>13</v>
      </c>
      <c r="G97" s="25" t="s">
        <v>321</v>
      </c>
      <c r="H97" s="25" t="s">
        <v>322</v>
      </c>
      <c r="I97" s="25" t="s">
        <v>323</v>
      </c>
    </row>
    <row r="98" spans="1:9" ht="30" x14ac:dyDescent="0.25">
      <c r="A98" s="25" t="s">
        <v>99</v>
      </c>
      <c r="B98" s="25" t="s">
        <v>100</v>
      </c>
      <c r="C98" s="25" t="s">
        <v>19</v>
      </c>
      <c r="D98" s="25" t="s">
        <v>61</v>
      </c>
      <c r="E98" s="24" t="b">
        <v>0</v>
      </c>
      <c r="F98" s="25" t="s">
        <v>13</v>
      </c>
      <c r="G98" s="25" t="s">
        <v>101</v>
      </c>
      <c r="H98" s="25" t="s">
        <v>102</v>
      </c>
      <c r="I98" s="25" t="s">
        <v>103</v>
      </c>
    </row>
    <row r="99" spans="1:9" ht="60" x14ac:dyDescent="0.25">
      <c r="A99" s="25" t="s">
        <v>275</v>
      </c>
      <c r="B99" s="25" t="s">
        <v>300</v>
      </c>
      <c r="C99" s="25" t="s">
        <v>60</v>
      </c>
      <c r="D99" s="25" t="s">
        <v>61</v>
      </c>
      <c r="E99" s="24" t="b">
        <v>0</v>
      </c>
      <c r="F99" s="25" t="s">
        <v>13</v>
      </c>
      <c r="G99" s="25" t="s">
        <v>301</v>
      </c>
      <c r="H99" s="25" t="s">
        <v>302</v>
      </c>
      <c r="I99" s="25" t="s">
        <v>303</v>
      </c>
    </row>
    <row r="100" spans="1:9" ht="60" x14ac:dyDescent="0.25">
      <c r="A100" s="25" t="s">
        <v>247</v>
      </c>
      <c r="B100" s="25" t="s">
        <v>254</v>
      </c>
      <c r="C100" s="25" t="s">
        <v>123</v>
      </c>
      <c r="D100" s="25" t="s">
        <v>61</v>
      </c>
      <c r="E100" s="24" t="b">
        <v>0</v>
      </c>
      <c r="F100" s="25" t="s">
        <v>13</v>
      </c>
      <c r="G100" s="25" t="s">
        <v>55</v>
      </c>
      <c r="H100" s="25" t="s">
        <v>255</v>
      </c>
      <c r="I100" s="25" t="s">
        <v>256</v>
      </c>
    </row>
    <row r="101" spans="1:9" ht="45" x14ac:dyDescent="0.25">
      <c r="A101" s="25" t="s">
        <v>226</v>
      </c>
      <c r="B101" s="25" t="s">
        <v>227</v>
      </c>
      <c r="C101" s="25" t="s">
        <v>11</v>
      </c>
      <c r="D101" s="25" t="s">
        <v>20</v>
      </c>
      <c r="E101" s="24" t="b">
        <v>0</v>
      </c>
      <c r="F101" s="25" t="s">
        <v>13</v>
      </c>
      <c r="G101" s="25" t="s">
        <v>228</v>
      </c>
      <c r="H101" s="25" t="s">
        <v>229</v>
      </c>
      <c r="I101" s="25" t="s">
        <v>230</v>
      </c>
    </row>
    <row r="102" spans="1:9" ht="60" x14ac:dyDescent="0.25">
      <c r="A102" s="25" t="s">
        <v>17</v>
      </c>
      <c r="B102" s="25" t="s">
        <v>26</v>
      </c>
      <c r="C102" s="25" t="s">
        <v>19</v>
      </c>
      <c r="D102" s="25" t="s">
        <v>20</v>
      </c>
      <c r="E102" s="24" t="b">
        <v>0</v>
      </c>
      <c r="F102" s="25" t="s">
        <v>13</v>
      </c>
      <c r="G102" s="25" t="s">
        <v>21</v>
      </c>
      <c r="H102" s="25" t="s">
        <v>22</v>
      </c>
      <c r="I102" s="25" t="s">
        <v>23</v>
      </c>
    </row>
    <row r="103" spans="1:9" ht="30" x14ac:dyDescent="0.25">
      <c r="A103" s="25" t="s">
        <v>53</v>
      </c>
      <c r="B103" s="25" t="s">
        <v>57</v>
      </c>
      <c r="C103" s="25" t="s">
        <v>11</v>
      </c>
      <c r="D103" s="25" t="s">
        <v>20</v>
      </c>
      <c r="E103" s="24" t="b">
        <v>0</v>
      </c>
      <c r="F103" s="25" t="s">
        <v>13</v>
      </c>
      <c r="G103" s="25" t="s">
        <v>55</v>
      </c>
      <c r="H103" s="25" t="s">
        <v>56</v>
      </c>
      <c r="I103" s="25" t="s">
        <v>55</v>
      </c>
    </row>
    <row r="104" spans="1:9" ht="45" x14ac:dyDescent="0.25">
      <c r="A104" s="25" t="s">
        <v>3087</v>
      </c>
      <c r="B104" s="25" t="s">
        <v>3088</v>
      </c>
      <c r="C104" s="25" t="s">
        <v>789</v>
      </c>
      <c r="D104" s="25" t="s">
        <v>878</v>
      </c>
      <c r="E104" s="24" t="b">
        <v>0</v>
      </c>
      <c r="F104" s="25" t="s">
        <v>13</v>
      </c>
      <c r="G104" s="25" t="s">
        <v>55</v>
      </c>
      <c r="H104" s="25" t="s">
        <v>3089</v>
      </c>
      <c r="I104" s="25" t="s">
        <v>55</v>
      </c>
    </row>
    <row r="105" spans="1:9" ht="60" x14ac:dyDescent="0.25">
      <c r="A105" s="25" t="s">
        <v>534</v>
      </c>
      <c r="B105" s="25" t="s">
        <v>539</v>
      </c>
      <c r="C105" s="25" t="s">
        <v>19</v>
      </c>
      <c r="D105" s="25" t="s">
        <v>111</v>
      </c>
      <c r="E105" s="24" t="b">
        <v>0</v>
      </c>
      <c r="F105" s="25" t="s">
        <v>1027</v>
      </c>
      <c r="G105" s="25" t="s">
        <v>536</v>
      </c>
      <c r="H105" s="25" t="s">
        <v>537</v>
      </c>
      <c r="I105" s="25" t="s">
        <v>538</v>
      </c>
    </row>
    <row r="106" spans="1:9" ht="75" x14ac:dyDescent="0.25">
      <c r="A106" s="25" t="s">
        <v>528</v>
      </c>
      <c r="B106" s="25" t="s">
        <v>529</v>
      </c>
      <c r="C106" s="25" t="s">
        <v>19</v>
      </c>
      <c r="D106" s="25" t="s">
        <v>111</v>
      </c>
      <c r="E106" s="24" t="b">
        <v>0</v>
      </c>
      <c r="F106" s="25" t="s">
        <v>1027</v>
      </c>
      <c r="G106" s="25" t="s">
        <v>55</v>
      </c>
      <c r="H106" s="25" t="s">
        <v>531</v>
      </c>
      <c r="I106" s="25" t="s">
        <v>532</v>
      </c>
    </row>
    <row r="107" spans="1:9" ht="30" x14ac:dyDescent="0.25">
      <c r="A107" s="25" t="s">
        <v>885</v>
      </c>
      <c r="B107" s="25" t="s">
        <v>886</v>
      </c>
      <c r="C107" s="25" t="s">
        <v>304</v>
      </c>
      <c r="D107" s="25" t="s">
        <v>588</v>
      </c>
      <c r="E107" s="24" t="b">
        <v>0</v>
      </c>
      <c r="F107" s="25" t="s">
        <v>542</v>
      </c>
      <c r="G107" s="25" t="s">
        <v>695</v>
      </c>
      <c r="H107" s="25" t="s">
        <v>887</v>
      </c>
      <c r="I107" s="25" t="s">
        <v>888</v>
      </c>
    </row>
    <row r="108" spans="1:9" ht="45" x14ac:dyDescent="0.25">
      <c r="A108" s="25" t="s">
        <v>586</v>
      </c>
      <c r="B108" s="25" t="s">
        <v>587</v>
      </c>
      <c r="C108" s="25" t="s">
        <v>11</v>
      </c>
      <c r="D108" s="25" t="s">
        <v>588</v>
      </c>
      <c r="E108" s="24" t="b">
        <v>0</v>
      </c>
      <c r="F108" s="25" t="s">
        <v>542</v>
      </c>
      <c r="G108" s="25" t="s">
        <v>589</v>
      </c>
      <c r="H108" s="25" t="s">
        <v>590</v>
      </c>
      <c r="I108" s="25" t="s">
        <v>591</v>
      </c>
    </row>
    <row r="109" spans="1:9" ht="45" x14ac:dyDescent="0.25">
      <c r="A109" s="25" t="s">
        <v>686</v>
      </c>
      <c r="B109" s="25" t="s">
        <v>687</v>
      </c>
      <c r="C109" s="25" t="s">
        <v>304</v>
      </c>
      <c r="D109" s="25" t="s">
        <v>588</v>
      </c>
      <c r="E109" s="24" t="b">
        <v>0</v>
      </c>
      <c r="F109" s="25" t="s">
        <v>542</v>
      </c>
      <c r="G109" s="25" t="s">
        <v>688</v>
      </c>
      <c r="H109" s="25" t="s">
        <v>689</v>
      </c>
      <c r="I109" s="25" t="s">
        <v>55</v>
      </c>
    </row>
    <row r="110" spans="1:9" ht="45" x14ac:dyDescent="0.25">
      <c r="A110" s="25" t="s">
        <v>615</v>
      </c>
      <c r="B110" s="25" t="s">
        <v>616</v>
      </c>
      <c r="C110" s="25" t="s">
        <v>123</v>
      </c>
      <c r="D110" s="25" t="s">
        <v>588</v>
      </c>
      <c r="E110" s="24" t="b">
        <v>0</v>
      </c>
      <c r="F110" s="25" t="s">
        <v>542</v>
      </c>
      <c r="G110" s="25" t="s">
        <v>55</v>
      </c>
      <c r="H110" s="25" t="s">
        <v>617</v>
      </c>
      <c r="I110" s="25" t="s">
        <v>618</v>
      </c>
    </row>
    <row r="111" spans="1:9" ht="105" x14ac:dyDescent="0.25">
      <c r="A111" s="25" t="s">
        <v>985</v>
      </c>
      <c r="B111" s="25" t="s">
        <v>986</v>
      </c>
      <c r="C111" s="25" t="s">
        <v>19</v>
      </c>
      <c r="D111" s="25" t="s">
        <v>669</v>
      </c>
      <c r="E111" s="24" t="b">
        <v>0</v>
      </c>
      <c r="F111" s="25" t="s">
        <v>542</v>
      </c>
      <c r="G111" s="25" t="s">
        <v>987</v>
      </c>
      <c r="H111" s="25" t="s">
        <v>988</v>
      </c>
      <c r="I111" s="25" t="s">
        <v>989</v>
      </c>
    </row>
    <row r="112" spans="1:9" ht="45" x14ac:dyDescent="0.25">
      <c r="A112" s="25" t="s">
        <v>968</v>
      </c>
      <c r="B112" s="25" t="s">
        <v>969</v>
      </c>
      <c r="C112" s="25" t="s">
        <v>11</v>
      </c>
      <c r="D112" s="25" t="s">
        <v>669</v>
      </c>
      <c r="E112" s="24" t="b">
        <v>0</v>
      </c>
      <c r="F112" s="25" t="s">
        <v>542</v>
      </c>
      <c r="G112" s="25" t="s">
        <v>970</v>
      </c>
      <c r="H112" s="25" t="s">
        <v>971</v>
      </c>
      <c r="I112" s="25" t="s">
        <v>972</v>
      </c>
    </row>
    <row r="113" spans="1:9" ht="90" x14ac:dyDescent="0.25">
      <c r="A113" s="25" t="s">
        <v>932</v>
      </c>
      <c r="B113" s="25" t="s">
        <v>933</v>
      </c>
      <c r="C113" s="25" t="s">
        <v>19</v>
      </c>
      <c r="D113" s="25" t="s">
        <v>669</v>
      </c>
      <c r="E113" s="24" t="b">
        <v>0</v>
      </c>
      <c r="F113" s="25" t="s">
        <v>542</v>
      </c>
      <c r="G113" s="25" t="s">
        <v>934</v>
      </c>
      <c r="H113" s="25" t="s">
        <v>935</v>
      </c>
      <c r="I113" s="25" t="s">
        <v>936</v>
      </c>
    </row>
    <row r="114" spans="1:9" ht="45" x14ac:dyDescent="0.25">
      <c r="A114" s="25" t="s">
        <v>667</v>
      </c>
      <c r="B114" s="25" t="s">
        <v>668</v>
      </c>
      <c r="C114" s="25" t="s">
        <v>19</v>
      </c>
      <c r="D114" s="25" t="s">
        <v>669</v>
      </c>
      <c r="E114" s="24" t="b">
        <v>0</v>
      </c>
      <c r="F114" s="25" t="s">
        <v>542</v>
      </c>
      <c r="G114" s="25" t="s">
        <v>670</v>
      </c>
      <c r="H114" s="25" t="s">
        <v>671</v>
      </c>
      <c r="I114" s="25" t="s">
        <v>672</v>
      </c>
    </row>
    <row r="115" spans="1:9" ht="60" x14ac:dyDescent="0.25">
      <c r="A115" s="25" t="s">
        <v>720</v>
      </c>
      <c r="B115" s="25" t="s">
        <v>721</v>
      </c>
      <c r="C115" s="25" t="s">
        <v>11</v>
      </c>
      <c r="D115" s="25" t="s">
        <v>669</v>
      </c>
      <c r="E115" s="24" t="b">
        <v>0</v>
      </c>
      <c r="F115" s="25" t="s">
        <v>542</v>
      </c>
      <c r="G115" s="25" t="s">
        <v>722</v>
      </c>
      <c r="H115" s="25" t="s">
        <v>723</v>
      </c>
      <c r="I115" s="25" t="s">
        <v>724</v>
      </c>
    </row>
    <row r="116" spans="1:9" x14ac:dyDescent="0.25">
      <c r="A116" s="25" t="s">
        <v>996</v>
      </c>
      <c r="B116" s="25" t="s">
        <v>997</v>
      </c>
      <c r="C116" s="25" t="s">
        <v>11</v>
      </c>
      <c r="D116" s="25" t="s">
        <v>669</v>
      </c>
      <c r="E116" s="24" t="b">
        <v>0</v>
      </c>
      <c r="F116" s="25" t="s">
        <v>542</v>
      </c>
      <c r="G116" s="25" t="s">
        <v>998</v>
      </c>
      <c r="H116" s="25" t="s">
        <v>999</v>
      </c>
      <c r="I116" s="25" t="s">
        <v>1000</v>
      </c>
    </row>
    <row r="117" spans="1:9" ht="45" x14ac:dyDescent="0.25">
      <c r="A117" s="25" t="s">
        <v>765</v>
      </c>
      <c r="B117" s="25" t="s">
        <v>769</v>
      </c>
      <c r="C117" s="25" t="s">
        <v>11</v>
      </c>
      <c r="D117" s="25" t="s">
        <v>669</v>
      </c>
      <c r="E117" s="24" t="b">
        <v>0</v>
      </c>
      <c r="F117" s="25" t="s">
        <v>542</v>
      </c>
      <c r="G117" s="25" t="s">
        <v>767</v>
      </c>
      <c r="H117" s="25" t="s">
        <v>768</v>
      </c>
      <c r="I117" s="25" t="s">
        <v>55</v>
      </c>
    </row>
    <row r="118" spans="1:9" ht="90" x14ac:dyDescent="0.25">
      <c r="A118" s="25" t="s">
        <v>816</v>
      </c>
      <c r="B118" s="25" t="s">
        <v>817</v>
      </c>
      <c r="C118" s="25" t="s">
        <v>789</v>
      </c>
      <c r="D118" s="25" t="s">
        <v>669</v>
      </c>
      <c r="E118" s="24" t="b">
        <v>0</v>
      </c>
      <c r="F118" s="25" t="s">
        <v>542</v>
      </c>
      <c r="G118" s="25" t="s">
        <v>818</v>
      </c>
      <c r="H118" s="25" t="s">
        <v>819</v>
      </c>
      <c r="I118" s="25" t="s">
        <v>55</v>
      </c>
    </row>
    <row r="119" spans="1:9" ht="30" x14ac:dyDescent="0.25">
      <c r="A119" s="25" t="s">
        <v>974</v>
      </c>
      <c r="B119" s="25" t="s">
        <v>975</v>
      </c>
      <c r="C119" s="25" t="s">
        <v>11</v>
      </c>
      <c r="D119" s="25" t="s">
        <v>669</v>
      </c>
      <c r="E119" s="24" t="b">
        <v>0</v>
      </c>
      <c r="F119" s="25" t="s">
        <v>542</v>
      </c>
      <c r="G119" s="25" t="s">
        <v>976</v>
      </c>
      <c r="H119" s="25" t="s">
        <v>977</v>
      </c>
      <c r="I119" s="25" t="s">
        <v>978</v>
      </c>
    </row>
    <row r="120" spans="1:9" ht="75" x14ac:dyDescent="0.25">
      <c r="A120" s="25" t="s">
        <v>979</v>
      </c>
      <c r="B120" s="25" t="s">
        <v>984</v>
      </c>
      <c r="C120" s="25" t="s">
        <v>11</v>
      </c>
      <c r="D120" s="25" t="s">
        <v>669</v>
      </c>
      <c r="E120" s="24" t="b">
        <v>0</v>
      </c>
      <c r="F120" s="25" t="s">
        <v>542</v>
      </c>
      <c r="G120" s="25" t="s">
        <v>981</v>
      </c>
      <c r="H120" s="25" t="s">
        <v>982</v>
      </c>
      <c r="I120" s="25" t="s">
        <v>983</v>
      </c>
    </row>
    <row r="121" spans="1:9" ht="45" x14ac:dyDescent="0.25">
      <c r="A121" s="25" t="s">
        <v>667</v>
      </c>
      <c r="B121" s="25" t="s">
        <v>668</v>
      </c>
      <c r="C121" s="25" t="s">
        <v>19</v>
      </c>
      <c r="D121" s="25" t="s">
        <v>669</v>
      </c>
      <c r="E121" s="24" t="b">
        <v>0</v>
      </c>
      <c r="F121" s="25" t="s">
        <v>542</v>
      </c>
      <c r="G121" s="25" t="s">
        <v>673</v>
      </c>
      <c r="H121" s="25" t="s">
        <v>674</v>
      </c>
      <c r="I121" s="25" t="s">
        <v>675</v>
      </c>
    </row>
    <row r="122" spans="1:9" ht="45" x14ac:dyDescent="0.25">
      <c r="A122" s="25" t="s">
        <v>866</v>
      </c>
      <c r="B122" s="25" t="s">
        <v>867</v>
      </c>
      <c r="C122" s="25" t="s">
        <v>11</v>
      </c>
      <c r="D122" s="25" t="s">
        <v>669</v>
      </c>
      <c r="E122" s="24" t="b">
        <v>0</v>
      </c>
      <c r="F122" s="25" t="s">
        <v>542</v>
      </c>
      <c r="G122" s="25" t="s">
        <v>868</v>
      </c>
      <c r="H122" s="25" t="s">
        <v>869</v>
      </c>
      <c r="I122" s="25" t="s">
        <v>870</v>
      </c>
    </row>
    <row r="123" spans="1:9" ht="30" x14ac:dyDescent="0.25">
      <c r="A123" s="25" t="s">
        <v>857</v>
      </c>
      <c r="B123" s="25" t="s">
        <v>858</v>
      </c>
      <c r="C123" s="25" t="s">
        <v>19</v>
      </c>
      <c r="D123" s="25" t="s">
        <v>669</v>
      </c>
      <c r="E123" s="24" t="b">
        <v>0</v>
      </c>
      <c r="F123" s="25" t="s">
        <v>542</v>
      </c>
      <c r="G123" s="25" t="s">
        <v>859</v>
      </c>
      <c r="H123" s="25" t="s">
        <v>860</v>
      </c>
      <c r="I123" s="25" t="s">
        <v>861</v>
      </c>
    </row>
    <row r="124" spans="1:9" ht="30" x14ac:dyDescent="0.25">
      <c r="A124" s="25" t="s">
        <v>965</v>
      </c>
      <c r="B124" s="25" t="s">
        <v>966</v>
      </c>
      <c r="C124" s="25" t="s">
        <v>11</v>
      </c>
      <c r="D124" s="25" t="s">
        <v>669</v>
      </c>
      <c r="E124" s="24" t="b">
        <v>0</v>
      </c>
      <c r="F124" s="25" t="s">
        <v>542</v>
      </c>
      <c r="G124" s="25" t="s">
        <v>55</v>
      </c>
      <c r="H124" s="25" t="s">
        <v>967</v>
      </c>
      <c r="I124" s="25" t="s">
        <v>55</v>
      </c>
    </row>
    <row r="125" spans="1:9" ht="30" x14ac:dyDescent="0.25">
      <c r="A125" s="25" t="s">
        <v>1001</v>
      </c>
      <c r="B125" s="25" t="s">
        <v>1002</v>
      </c>
      <c r="C125" s="25" t="s">
        <v>11</v>
      </c>
      <c r="D125" s="25" t="s">
        <v>669</v>
      </c>
      <c r="E125" s="24" t="b">
        <v>0</v>
      </c>
      <c r="F125" s="25" t="s">
        <v>542</v>
      </c>
      <c r="G125" s="25" t="s">
        <v>55</v>
      </c>
      <c r="H125" s="25" t="s">
        <v>1003</v>
      </c>
      <c r="I125" s="25" t="s">
        <v>55</v>
      </c>
    </row>
    <row r="126" spans="1:9" ht="75" x14ac:dyDescent="0.25">
      <c r="A126" s="25" t="s">
        <v>493</v>
      </c>
      <c r="B126" s="25" t="s">
        <v>913</v>
      </c>
      <c r="C126" s="25" t="s">
        <v>11</v>
      </c>
      <c r="D126" s="25" t="s">
        <v>878</v>
      </c>
      <c r="E126" s="24" t="b">
        <v>0</v>
      </c>
      <c r="F126" s="25" t="s">
        <v>542</v>
      </c>
      <c r="G126" s="25" t="s">
        <v>914</v>
      </c>
      <c r="H126" s="25" t="s">
        <v>915</v>
      </c>
      <c r="I126" s="25" t="s">
        <v>916</v>
      </c>
    </row>
    <row r="127" spans="1:9" ht="120" x14ac:dyDescent="0.25">
      <c r="A127" s="25" t="s">
        <v>876</v>
      </c>
      <c r="B127" s="25" t="s">
        <v>877</v>
      </c>
      <c r="C127" s="25" t="s">
        <v>11</v>
      </c>
      <c r="D127" s="25" t="s">
        <v>878</v>
      </c>
      <c r="E127" s="24" t="b">
        <v>0</v>
      </c>
      <c r="F127" s="25" t="s">
        <v>542</v>
      </c>
      <c r="G127" s="25" t="s">
        <v>879</v>
      </c>
      <c r="H127" s="25" t="s">
        <v>880</v>
      </c>
      <c r="I127" s="25" t="s">
        <v>881</v>
      </c>
    </row>
    <row r="128" spans="1:9" ht="90" x14ac:dyDescent="0.25">
      <c r="A128" s="25" t="s">
        <v>876</v>
      </c>
      <c r="B128" s="25" t="s">
        <v>877</v>
      </c>
      <c r="C128" s="25" t="s">
        <v>11</v>
      </c>
      <c r="D128" s="25" t="s">
        <v>878</v>
      </c>
      <c r="E128" s="24" t="b">
        <v>0</v>
      </c>
      <c r="F128" s="25" t="s">
        <v>542</v>
      </c>
      <c r="G128" s="25" t="s">
        <v>882</v>
      </c>
      <c r="H128" s="25" t="s">
        <v>883</v>
      </c>
      <c r="I128" s="25" t="s">
        <v>884</v>
      </c>
    </row>
    <row r="129" spans="1:9" ht="45" x14ac:dyDescent="0.25">
      <c r="A129" s="25" t="s">
        <v>517</v>
      </c>
      <c r="B129" s="25" t="s">
        <v>1009</v>
      </c>
      <c r="C129" s="25" t="s">
        <v>123</v>
      </c>
      <c r="D129" s="25" t="s">
        <v>519</v>
      </c>
      <c r="E129" s="24" t="b">
        <v>0</v>
      </c>
      <c r="F129" s="25" t="s">
        <v>542</v>
      </c>
      <c r="G129" s="25" t="s">
        <v>1010</v>
      </c>
      <c r="H129" s="25" t="s">
        <v>1011</v>
      </c>
      <c r="I129" s="25" t="s">
        <v>1012</v>
      </c>
    </row>
    <row r="130" spans="1:9" ht="30" x14ac:dyDescent="0.25">
      <c r="A130" s="25" t="s">
        <v>812</v>
      </c>
      <c r="B130" s="25" t="s">
        <v>813</v>
      </c>
      <c r="C130" s="25" t="s">
        <v>19</v>
      </c>
      <c r="D130" s="25" t="s">
        <v>519</v>
      </c>
      <c r="E130" s="24" t="b">
        <v>0</v>
      </c>
      <c r="F130" s="25" t="s">
        <v>542</v>
      </c>
      <c r="G130" s="25" t="s">
        <v>814</v>
      </c>
      <c r="H130" s="25" t="s">
        <v>815</v>
      </c>
      <c r="I130" s="25" t="s">
        <v>55</v>
      </c>
    </row>
    <row r="131" spans="1:9" ht="45" x14ac:dyDescent="0.25">
      <c r="A131" s="25" t="s">
        <v>517</v>
      </c>
      <c r="B131" s="25" t="s">
        <v>518</v>
      </c>
      <c r="C131" s="25" t="s">
        <v>123</v>
      </c>
      <c r="D131" s="25" t="s">
        <v>519</v>
      </c>
      <c r="E131" s="24" t="b">
        <v>0</v>
      </c>
      <c r="F131" s="25" t="s">
        <v>542</v>
      </c>
      <c r="G131" s="25" t="s">
        <v>1013</v>
      </c>
      <c r="H131" s="25" t="s">
        <v>1014</v>
      </c>
      <c r="I131" s="25" t="s">
        <v>1015</v>
      </c>
    </row>
    <row r="132" spans="1:9" ht="30" x14ac:dyDescent="0.25">
      <c r="A132" s="25" t="s">
        <v>848</v>
      </c>
      <c r="B132" s="25" t="s">
        <v>849</v>
      </c>
      <c r="C132" s="25" t="s">
        <v>440</v>
      </c>
      <c r="D132" s="25" t="s">
        <v>519</v>
      </c>
      <c r="E132" s="24" t="b">
        <v>0</v>
      </c>
      <c r="F132" s="25" t="s">
        <v>542</v>
      </c>
      <c r="G132" s="25" t="s">
        <v>850</v>
      </c>
      <c r="H132" s="25" t="s">
        <v>851</v>
      </c>
      <c r="I132" s="25" t="s">
        <v>55</v>
      </c>
    </row>
    <row r="133" spans="1:9" ht="30" x14ac:dyDescent="0.25">
      <c r="A133" s="25" t="s">
        <v>809</v>
      </c>
      <c r="B133" s="25" t="s">
        <v>810</v>
      </c>
      <c r="C133" s="25" t="s">
        <v>123</v>
      </c>
      <c r="D133" s="25" t="s">
        <v>519</v>
      </c>
      <c r="E133" s="24" t="b">
        <v>0</v>
      </c>
      <c r="F133" s="25" t="s">
        <v>542</v>
      </c>
      <c r="G133" s="25" t="s">
        <v>55</v>
      </c>
      <c r="H133" s="25" t="s">
        <v>811</v>
      </c>
      <c r="I133" s="25" t="s">
        <v>55</v>
      </c>
    </row>
    <row r="134" spans="1:9" ht="30" x14ac:dyDescent="0.25">
      <c r="A134" s="25" t="s">
        <v>744</v>
      </c>
      <c r="B134" s="25" t="s">
        <v>745</v>
      </c>
      <c r="C134" s="25" t="s">
        <v>123</v>
      </c>
      <c r="D134" s="25" t="s">
        <v>519</v>
      </c>
      <c r="E134" s="24" t="b">
        <v>0</v>
      </c>
      <c r="F134" s="25" t="s">
        <v>542</v>
      </c>
      <c r="G134" s="25" t="s">
        <v>55</v>
      </c>
      <c r="H134" s="25" t="s">
        <v>746</v>
      </c>
      <c r="I134" s="25" t="s">
        <v>55</v>
      </c>
    </row>
    <row r="135" spans="1:9" ht="45" x14ac:dyDescent="0.25">
      <c r="A135" s="25" t="s">
        <v>954</v>
      </c>
      <c r="B135" s="25" t="s">
        <v>959</v>
      </c>
      <c r="C135" s="25" t="s">
        <v>11</v>
      </c>
      <c r="D135" s="25" t="s">
        <v>111</v>
      </c>
      <c r="E135" s="24" t="b">
        <v>0</v>
      </c>
      <c r="F135" s="25" t="s">
        <v>542</v>
      </c>
      <c r="G135" s="25" t="s">
        <v>956</v>
      </c>
      <c r="H135" s="25" t="s">
        <v>957</v>
      </c>
      <c r="I135" s="25" t="s">
        <v>55</v>
      </c>
    </row>
    <row r="136" spans="1:9" ht="45" x14ac:dyDescent="0.25">
      <c r="A136" s="25" t="s">
        <v>592</v>
      </c>
      <c r="B136" s="25" t="s">
        <v>598</v>
      </c>
      <c r="C136" s="25" t="s">
        <v>11</v>
      </c>
      <c r="D136" s="25" t="s">
        <v>111</v>
      </c>
      <c r="E136" s="24" t="b">
        <v>0</v>
      </c>
      <c r="F136" s="25" t="s">
        <v>542</v>
      </c>
      <c r="G136" s="25" t="s">
        <v>594</v>
      </c>
      <c r="H136" s="25" t="s">
        <v>595</v>
      </c>
      <c r="I136" s="25" t="s">
        <v>55</v>
      </c>
    </row>
    <row r="137" spans="1:9" ht="45" x14ac:dyDescent="0.25">
      <c r="A137" s="25" t="s">
        <v>564</v>
      </c>
      <c r="B137" s="25" t="s">
        <v>565</v>
      </c>
      <c r="C137" s="25" t="s">
        <v>11</v>
      </c>
      <c r="D137" s="25" t="s">
        <v>111</v>
      </c>
      <c r="E137" s="24" t="b">
        <v>0</v>
      </c>
      <c r="F137" s="25" t="s">
        <v>542</v>
      </c>
      <c r="G137" s="25" t="s">
        <v>566</v>
      </c>
      <c r="H137" s="25" t="s">
        <v>567</v>
      </c>
      <c r="I137" s="25" t="s">
        <v>568</v>
      </c>
    </row>
    <row r="138" spans="1:9" ht="45" x14ac:dyDescent="0.25">
      <c r="A138" s="25" t="s">
        <v>639</v>
      </c>
      <c r="B138" s="25" t="s">
        <v>648</v>
      </c>
      <c r="C138" s="25" t="s">
        <v>11</v>
      </c>
      <c r="D138" s="25" t="s">
        <v>111</v>
      </c>
      <c r="E138" s="24" t="b">
        <v>0</v>
      </c>
      <c r="F138" s="25" t="s">
        <v>542</v>
      </c>
      <c r="G138" s="25" t="s">
        <v>641</v>
      </c>
      <c r="H138" s="25" t="s">
        <v>642</v>
      </c>
      <c r="I138" s="25" t="s">
        <v>643</v>
      </c>
    </row>
    <row r="139" spans="1:9" ht="75" x14ac:dyDescent="0.25">
      <c r="A139" s="25" t="s">
        <v>540</v>
      </c>
      <c r="B139" s="25" t="s">
        <v>546</v>
      </c>
      <c r="C139" s="25" t="s">
        <v>11</v>
      </c>
      <c r="D139" s="25" t="s">
        <v>111</v>
      </c>
      <c r="E139" s="24" t="b">
        <v>0</v>
      </c>
      <c r="F139" s="25" t="s">
        <v>542</v>
      </c>
      <c r="G139" s="25" t="s">
        <v>543</v>
      </c>
      <c r="H139" s="25" t="s">
        <v>544</v>
      </c>
      <c r="I139" s="25" t="s">
        <v>545</v>
      </c>
    </row>
    <row r="140" spans="1:9" ht="30" x14ac:dyDescent="0.25">
      <c r="A140" s="25" t="s">
        <v>676</v>
      </c>
      <c r="B140" s="25" t="s">
        <v>677</v>
      </c>
      <c r="C140" s="25" t="s">
        <v>304</v>
      </c>
      <c r="D140" s="25" t="s">
        <v>111</v>
      </c>
      <c r="E140" s="24" t="b">
        <v>0</v>
      </c>
      <c r="F140" s="25" t="s">
        <v>542</v>
      </c>
      <c r="G140" s="25" t="s">
        <v>678</v>
      </c>
      <c r="H140" s="25" t="s">
        <v>679</v>
      </c>
      <c r="I140" s="25" t="s">
        <v>55</v>
      </c>
    </row>
    <row r="141" spans="1:9" ht="60" x14ac:dyDescent="0.25">
      <c r="A141" s="25" t="s">
        <v>720</v>
      </c>
      <c r="B141" s="25" t="s">
        <v>726</v>
      </c>
      <c r="C141" s="25" t="s">
        <v>11</v>
      </c>
      <c r="D141" s="25" t="s">
        <v>111</v>
      </c>
      <c r="E141" s="24" t="b">
        <v>0</v>
      </c>
      <c r="F141" s="25" t="s">
        <v>542</v>
      </c>
      <c r="G141" s="25" t="s">
        <v>723</v>
      </c>
      <c r="H141" s="25" t="s">
        <v>724</v>
      </c>
      <c r="I141" s="25" t="s">
        <v>55</v>
      </c>
    </row>
    <row r="142" spans="1:9" ht="45" x14ac:dyDescent="0.25">
      <c r="A142" s="25" t="s">
        <v>793</v>
      </c>
      <c r="B142" s="25" t="s">
        <v>798</v>
      </c>
      <c r="C142" s="25" t="s">
        <v>11</v>
      </c>
      <c r="D142" s="25" t="s">
        <v>111</v>
      </c>
      <c r="E142" s="24" t="b">
        <v>0</v>
      </c>
      <c r="F142" s="25" t="s">
        <v>542</v>
      </c>
      <c r="G142" s="25" t="s">
        <v>795</v>
      </c>
      <c r="H142" s="25" t="s">
        <v>796</v>
      </c>
      <c r="I142" s="25" t="s">
        <v>55</v>
      </c>
    </row>
    <row r="143" spans="1:9" ht="60" x14ac:dyDescent="0.25">
      <c r="A143" s="25" t="s">
        <v>862</v>
      </c>
      <c r="B143" s="25" t="s">
        <v>865</v>
      </c>
      <c r="C143" s="25" t="s">
        <v>11</v>
      </c>
      <c r="D143" s="25" t="s">
        <v>111</v>
      </c>
      <c r="E143" s="24" t="b">
        <v>0</v>
      </c>
      <c r="F143" s="25" t="s">
        <v>542</v>
      </c>
      <c r="G143" s="25" t="s">
        <v>695</v>
      </c>
      <c r="H143" s="25" t="s">
        <v>864</v>
      </c>
      <c r="I143" s="25" t="s">
        <v>55</v>
      </c>
    </row>
    <row r="144" spans="1:9" ht="30" x14ac:dyDescent="0.25">
      <c r="A144" s="25" t="s">
        <v>189</v>
      </c>
      <c r="B144" s="25" t="s">
        <v>694</v>
      </c>
      <c r="C144" s="25" t="s">
        <v>11</v>
      </c>
      <c r="D144" s="25" t="s">
        <v>111</v>
      </c>
      <c r="E144" s="24" t="b">
        <v>0</v>
      </c>
      <c r="F144" s="25" t="s">
        <v>542</v>
      </c>
      <c r="G144" s="25" t="s">
        <v>695</v>
      </c>
      <c r="H144" s="25" t="s">
        <v>696</v>
      </c>
      <c r="I144" s="25" t="s">
        <v>697</v>
      </c>
    </row>
    <row r="145" spans="1:9" ht="30" x14ac:dyDescent="0.25">
      <c r="A145" s="25" t="s">
        <v>324</v>
      </c>
      <c r="B145" s="25" t="s">
        <v>757</v>
      </c>
      <c r="C145" s="25" t="s">
        <v>123</v>
      </c>
      <c r="D145" s="25" t="s">
        <v>111</v>
      </c>
      <c r="E145" s="24" t="b">
        <v>0</v>
      </c>
      <c r="F145" s="25" t="s">
        <v>542</v>
      </c>
      <c r="G145" s="25" t="s">
        <v>758</v>
      </c>
      <c r="H145" s="25" t="s">
        <v>759</v>
      </c>
      <c r="I145" s="25" t="s">
        <v>55</v>
      </c>
    </row>
    <row r="146" spans="1:9" ht="45" x14ac:dyDescent="0.25">
      <c r="A146" s="25" t="s">
        <v>548</v>
      </c>
      <c r="B146" s="25" t="s">
        <v>559</v>
      </c>
      <c r="C146" s="25" t="s">
        <v>123</v>
      </c>
      <c r="D146" s="25" t="s">
        <v>111</v>
      </c>
      <c r="E146" s="24" t="b">
        <v>0</v>
      </c>
      <c r="F146" s="25" t="s">
        <v>542</v>
      </c>
      <c r="G146" s="25" t="s">
        <v>551</v>
      </c>
      <c r="H146" s="25" t="s">
        <v>554</v>
      </c>
      <c r="I146" s="25" t="s">
        <v>555</v>
      </c>
    </row>
    <row r="147" spans="1:9" ht="45" x14ac:dyDescent="0.25">
      <c r="A147" s="25" t="s">
        <v>945</v>
      </c>
      <c r="B147" s="25" t="s">
        <v>949</v>
      </c>
      <c r="C147" s="25" t="s">
        <v>123</v>
      </c>
      <c r="D147" s="25" t="s">
        <v>111</v>
      </c>
      <c r="E147" s="24" t="b">
        <v>0</v>
      </c>
      <c r="F147" s="25" t="s">
        <v>542</v>
      </c>
      <c r="G147" s="25" t="s">
        <v>947</v>
      </c>
      <c r="H147" s="25" t="s">
        <v>948</v>
      </c>
      <c r="I147" s="25" t="s">
        <v>55</v>
      </c>
    </row>
    <row r="148" spans="1:9" ht="45" x14ac:dyDescent="0.25">
      <c r="A148" s="25" t="s">
        <v>747</v>
      </c>
      <c r="B148" s="25" t="s">
        <v>752</v>
      </c>
      <c r="C148" s="25" t="s">
        <v>11</v>
      </c>
      <c r="D148" s="25" t="s">
        <v>111</v>
      </c>
      <c r="E148" s="24" t="b">
        <v>0</v>
      </c>
      <c r="F148" s="25" t="s">
        <v>542</v>
      </c>
      <c r="G148" s="25" t="s">
        <v>749</v>
      </c>
      <c r="H148" s="25" t="s">
        <v>750</v>
      </c>
      <c r="I148" s="25" t="s">
        <v>751</v>
      </c>
    </row>
    <row r="149" spans="1:9" ht="60" x14ac:dyDescent="0.25">
      <c r="A149" s="25" t="s">
        <v>925</v>
      </c>
      <c r="B149" s="25" t="s">
        <v>931</v>
      </c>
      <c r="C149" s="25" t="s">
        <v>19</v>
      </c>
      <c r="D149" s="25" t="s">
        <v>111</v>
      </c>
      <c r="E149" s="24" t="b">
        <v>0</v>
      </c>
      <c r="F149" s="25" t="s">
        <v>542</v>
      </c>
      <c r="G149" s="25" t="s">
        <v>927</v>
      </c>
      <c r="H149" s="25" t="s">
        <v>928</v>
      </c>
      <c r="I149" s="25" t="s">
        <v>929</v>
      </c>
    </row>
    <row r="150" spans="1:9" ht="60" x14ac:dyDescent="0.25">
      <c r="A150" s="25" t="s">
        <v>711</v>
      </c>
      <c r="B150" s="25" t="s">
        <v>712</v>
      </c>
      <c r="C150" s="25" t="s">
        <v>19</v>
      </c>
      <c r="D150" s="25" t="s">
        <v>111</v>
      </c>
      <c r="E150" s="24" t="b">
        <v>0</v>
      </c>
      <c r="F150" s="25" t="s">
        <v>542</v>
      </c>
      <c r="G150" s="25" t="s">
        <v>713</v>
      </c>
      <c r="H150" s="25" t="s">
        <v>714</v>
      </c>
      <c r="I150" s="25" t="s">
        <v>715</v>
      </c>
    </row>
    <row r="151" spans="1:9" ht="30" x14ac:dyDescent="0.25">
      <c r="A151" s="25" t="s">
        <v>624</v>
      </c>
      <c r="B151" s="25" t="s">
        <v>629</v>
      </c>
      <c r="C151" s="25" t="s">
        <v>11</v>
      </c>
      <c r="D151" s="25" t="s">
        <v>111</v>
      </c>
      <c r="E151" s="24" t="b">
        <v>0</v>
      </c>
      <c r="F151" s="25" t="s">
        <v>542</v>
      </c>
      <c r="G151" s="25" t="s">
        <v>627</v>
      </c>
      <c r="H151" s="25" t="s">
        <v>628</v>
      </c>
      <c r="I151" s="25" t="s">
        <v>55</v>
      </c>
    </row>
    <row r="152" spans="1:9" ht="75" x14ac:dyDescent="0.25">
      <c r="A152" s="25" t="s">
        <v>898</v>
      </c>
      <c r="B152" s="25" t="s">
        <v>899</v>
      </c>
      <c r="C152" s="25" t="s">
        <v>11</v>
      </c>
      <c r="D152" s="25" t="s">
        <v>111</v>
      </c>
      <c r="E152" s="24" t="b">
        <v>0</v>
      </c>
      <c r="F152" s="25" t="s">
        <v>542</v>
      </c>
      <c r="G152" s="25" t="s">
        <v>900</v>
      </c>
      <c r="H152" s="25" t="s">
        <v>901</v>
      </c>
      <c r="I152" s="25" t="s">
        <v>902</v>
      </c>
    </row>
    <row r="153" spans="1:9" ht="45" x14ac:dyDescent="0.25">
      <c r="A153" s="25" t="s">
        <v>732</v>
      </c>
      <c r="B153" s="25" t="s">
        <v>733</v>
      </c>
      <c r="C153" s="25" t="s">
        <v>11</v>
      </c>
      <c r="D153" s="25" t="s">
        <v>111</v>
      </c>
      <c r="E153" s="24" t="b">
        <v>0</v>
      </c>
      <c r="F153" s="25" t="s">
        <v>542</v>
      </c>
      <c r="G153" s="25" t="s">
        <v>734</v>
      </c>
      <c r="H153" s="25" t="s">
        <v>735</v>
      </c>
      <c r="I153" s="25" t="s">
        <v>736</v>
      </c>
    </row>
    <row r="154" spans="1:9" ht="60" x14ac:dyDescent="0.25">
      <c r="A154" s="25" t="s">
        <v>109</v>
      </c>
      <c r="B154" s="25" t="s">
        <v>609</v>
      </c>
      <c r="C154" s="25" t="s">
        <v>19</v>
      </c>
      <c r="D154" s="25" t="s">
        <v>111</v>
      </c>
      <c r="E154" s="24" t="b">
        <v>0</v>
      </c>
      <c r="F154" s="25" t="s">
        <v>542</v>
      </c>
      <c r="G154" s="25" t="s">
        <v>605</v>
      </c>
      <c r="H154" s="25" t="s">
        <v>606</v>
      </c>
      <c r="I154" s="25" t="s">
        <v>607</v>
      </c>
    </row>
    <row r="155" spans="1:9" ht="30" x14ac:dyDescent="0.25">
      <c r="A155" s="25" t="s">
        <v>619</v>
      </c>
      <c r="B155" s="25" t="s">
        <v>620</v>
      </c>
      <c r="C155" s="25" t="s">
        <v>123</v>
      </c>
      <c r="D155" s="25" t="s">
        <v>111</v>
      </c>
      <c r="E155" s="24" t="b">
        <v>0</v>
      </c>
      <c r="F155" s="25" t="s">
        <v>542</v>
      </c>
      <c r="G155" s="25" t="s">
        <v>621</v>
      </c>
      <c r="H155" s="25" t="s">
        <v>622</v>
      </c>
      <c r="I155" s="25" t="s">
        <v>623</v>
      </c>
    </row>
    <row r="156" spans="1:9" ht="45" x14ac:dyDescent="0.25">
      <c r="A156" s="25" t="s">
        <v>635</v>
      </c>
      <c r="B156" s="25" t="s">
        <v>636</v>
      </c>
      <c r="C156" s="25" t="s">
        <v>123</v>
      </c>
      <c r="D156" s="25" t="s">
        <v>111</v>
      </c>
      <c r="E156" s="24" t="b">
        <v>0</v>
      </c>
      <c r="F156" s="25" t="s">
        <v>542</v>
      </c>
      <c r="G156" s="25" t="s">
        <v>621</v>
      </c>
      <c r="H156" s="25" t="s">
        <v>637</v>
      </c>
      <c r="I156" s="25" t="s">
        <v>638</v>
      </c>
    </row>
    <row r="157" spans="1:9" ht="30" x14ac:dyDescent="0.25">
      <c r="A157" s="25" t="s">
        <v>852</v>
      </c>
      <c r="B157" s="25" t="s">
        <v>856</v>
      </c>
      <c r="C157" s="25" t="s">
        <v>11</v>
      </c>
      <c r="D157" s="25" t="s">
        <v>111</v>
      </c>
      <c r="E157" s="24" t="b">
        <v>0</v>
      </c>
      <c r="F157" s="25" t="s">
        <v>542</v>
      </c>
      <c r="G157" s="25" t="s">
        <v>854</v>
      </c>
      <c r="H157" s="25" t="s">
        <v>855</v>
      </c>
      <c r="I157" s="25" t="s">
        <v>55</v>
      </c>
    </row>
    <row r="158" spans="1:9" ht="30" x14ac:dyDescent="0.25">
      <c r="A158" s="25" t="s">
        <v>624</v>
      </c>
      <c r="B158" s="25" t="s">
        <v>625</v>
      </c>
      <c r="C158" s="25" t="s">
        <v>11</v>
      </c>
      <c r="D158" s="25" t="s">
        <v>111</v>
      </c>
      <c r="E158" s="24" t="b">
        <v>0</v>
      </c>
      <c r="F158" s="25" t="s">
        <v>542</v>
      </c>
      <c r="G158" s="25" t="s">
        <v>626</v>
      </c>
      <c r="H158" s="25" t="s">
        <v>627</v>
      </c>
      <c r="I158" s="25" t="s">
        <v>628</v>
      </c>
    </row>
    <row r="159" spans="1:9" ht="60" x14ac:dyDescent="0.25">
      <c r="A159" s="25" t="s">
        <v>649</v>
      </c>
      <c r="B159" s="25" t="s">
        <v>654</v>
      </c>
      <c r="C159" s="25" t="s">
        <v>11</v>
      </c>
      <c r="D159" s="25" t="s">
        <v>111</v>
      </c>
      <c r="E159" s="24" t="b">
        <v>0</v>
      </c>
      <c r="F159" s="25" t="s">
        <v>542</v>
      </c>
      <c r="G159" s="25" t="s">
        <v>651</v>
      </c>
      <c r="H159" s="25" t="s">
        <v>652</v>
      </c>
      <c r="I159" s="25" t="s">
        <v>653</v>
      </c>
    </row>
    <row r="160" spans="1:9" ht="45" x14ac:dyDescent="0.25">
      <c r="A160" s="25" t="s">
        <v>898</v>
      </c>
      <c r="B160" s="25" t="s">
        <v>903</v>
      </c>
      <c r="C160" s="25" t="s">
        <v>11</v>
      </c>
      <c r="D160" s="25" t="s">
        <v>111</v>
      </c>
      <c r="E160" s="24" t="b">
        <v>0</v>
      </c>
      <c r="F160" s="25" t="s">
        <v>542</v>
      </c>
      <c r="G160" s="25" t="s">
        <v>904</v>
      </c>
      <c r="H160" s="25" t="s">
        <v>905</v>
      </c>
      <c r="I160" s="25" t="s">
        <v>55</v>
      </c>
    </row>
    <row r="161" spans="1:9" ht="90" x14ac:dyDescent="0.25">
      <c r="A161" s="25" t="s">
        <v>189</v>
      </c>
      <c r="B161" s="25" t="s">
        <v>690</v>
      </c>
      <c r="C161" s="25" t="s">
        <v>11</v>
      </c>
      <c r="D161" s="25" t="s">
        <v>111</v>
      </c>
      <c r="E161" s="24" t="b">
        <v>0</v>
      </c>
      <c r="F161" s="25" t="s">
        <v>542</v>
      </c>
      <c r="G161" s="25" t="s">
        <v>691</v>
      </c>
      <c r="H161" s="25" t="s">
        <v>692</v>
      </c>
      <c r="I161" s="25" t="s">
        <v>693</v>
      </c>
    </row>
    <row r="162" spans="1:9" ht="30" x14ac:dyDescent="0.25">
      <c r="A162" s="25" t="s">
        <v>889</v>
      </c>
      <c r="B162" s="25" t="s">
        <v>890</v>
      </c>
      <c r="C162" s="25" t="s">
        <v>19</v>
      </c>
      <c r="D162" s="25" t="s">
        <v>111</v>
      </c>
      <c r="E162" s="24" t="b">
        <v>0</v>
      </c>
      <c r="F162" s="25" t="s">
        <v>542</v>
      </c>
      <c r="G162" s="25" t="s">
        <v>891</v>
      </c>
      <c r="H162" s="25" t="s">
        <v>892</v>
      </c>
      <c r="I162" s="25" t="s">
        <v>55</v>
      </c>
    </row>
    <row r="163" spans="1:9" ht="30" x14ac:dyDescent="0.25">
      <c r="A163" s="25" t="s">
        <v>660</v>
      </c>
      <c r="B163" s="25" t="s">
        <v>661</v>
      </c>
      <c r="C163" s="25" t="s">
        <v>19</v>
      </c>
      <c r="D163" s="25" t="s">
        <v>111</v>
      </c>
      <c r="E163" s="24" t="b">
        <v>0</v>
      </c>
      <c r="F163" s="25" t="s">
        <v>542</v>
      </c>
      <c r="G163" s="25" t="s">
        <v>662</v>
      </c>
      <c r="H163" s="25" t="s">
        <v>663</v>
      </c>
      <c r="I163" s="25" t="s">
        <v>55</v>
      </c>
    </row>
    <row r="164" spans="1:9" ht="45" x14ac:dyDescent="0.25">
      <c r="A164" s="25" t="s">
        <v>534</v>
      </c>
      <c r="B164" s="25" t="s">
        <v>924</v>
      </c>
      <c r="C164" s="25" t="s">
        <v>11</v>
      </c>
      <c r="D164" s="25" t="s">
        <v>111</v>
      </c>
      <c r="E164" s="24" t="b">
        <v>0</v>
      </c>
      <c r="F164" s="25" t="s">
        <v>542</v>
      </c>
      <c r="G164" s="25" t="s">
        <v>922</v>
      </c>
      <c r="H164" s="25" t="s">
        <v>923</v>
      </c>
      <c r="I164" s="25" t="s">
        <v>55</v>
      </c>
    </row>
    <row r="165" spans="1:9" ht="45" x14ac:dyDescent="0.25">
      <c r="A165" s="25" t="s">
        <v>990</v>
      </c>
      <c r="B165" s="25" t="s">
        <v>995</v>
      </c>
      <c r="C165" s="25" t="s">
        <v>123</v>
      </c>
      <c r="D165" s="25" t="s">
        <v>111</v>
      </c>
      <c r="E165" s="24" t="b">
        <v>0</v>
      </c>
      <c r="F165" s="25" t="s">
        <v>542</v>
      </c>
      <c r="G165" s="25" t="s">
        <v>992</v>
      </c>
      <c r="H165" s="25" t="s">
        <v>993</v>
      </c>
      <c r="I165" s="25" t="s">
        <v>994</v>
      </c>
    </row>
    <row r="166" spans="1:9" ht="75" x14ac:dyDescent="0.25">
      <c r="A166" s="25" t="s">
        <v>1020</v>
      </c>
      <c r="B166" s="25" t="s">
        <v>1021</v>
      </c>
      <c r="C166" s="25" t="s">
        <v>11</v>
      </c>
      <c r="D166" s="25" t="s">
        <v>111</v>
      </c>
      <c r="E166" s="24" t="b">
        <v>0</v>
      </c>
      <c r="F166" s="25" t="s">
        <v>542</v>
      </c>
      <c r="G166" s="25" t="s">
        <v>1022</v>
      </c>
      <c r="H166" s="25" t="s">
        <v>1023</v>
      </c>
      <c r="I166" s="25" t="s">
        <v>1024</v>
      </c>
    </row>
    <row r="167" spans="1:9" ht="30" x14ac:dyDescent="0.25">
      <c r="A167" s="25" t="s">
        <v>610</v>
      </c>
      <c r="B167" s="25" t="s">
        <v>614</v>
      </c>
      <c r="C167" s="25" t="s">
        <v>11</v>
      </c>
      <c r="D167" s="25" t="s">
        <v>111</v>
      </c>
      <c r="E167" s="24" t="b">
        <v>0</v>
      </c>
      <c r="F167" s="25" t="s">
        <v>542</v>
      </c>
      <c r="G167" s="25" t="s">
        <v>612</v>
      </c>
      <c r="H167" s="25" t="s">
        <v>613</v>
      </c>
      <c r="I167" s="25" t="s">
        <v>55</v>
      </c>
    </row>
    <row r="168" spans="1:9" ht="45" x14ac:dyDescent="0.25">
      <c r="A168" s="25" t="s">
        <v>954</v>
      </c>
      <c r="B168" s="25" t="s">
        <v>959</v>
      </c>
      <c r="C168" s="25" t="s">
        <v>11</v>
      </c>
      <c r="D168" s="25" t="s">
        <v>111</v>
      </c>
      <c r="E168" s="24" t="b">
        <v>0</v>
      </c>
      <c r="F168" s="25" t="s">
        <v>542</v>
      </c>
      <c r="G168" s="25" t="s">
        <v>960</v>
      </c>
      <c r="H168" s="25" t="s">
        <v>961</v>
      </c>
      <c r="I168" s="25" t="s">
        <v>55</v>
      </c>
    </row>
    <row r="169" spans="1:9" ht="30" x14ac:dyDescent="0.25">
      <c r="A169" s="25" t="s">
        <v>680</v>
      </c>
      <c r="B169" s="25" t="s">
        <v>685</v>
      </c>
      <c r="C169" s="25" t="s">
        <v>123</v>
      </c>
      <c r="D169" s="25" t="s">
        <v>111</v>
      </c>
      <c r="E169" s="24" t="b">
        <v>0</v>
      </c>
      <c r="F169" s="25" t="s">
        <v>542</v>
      </c>
      <c r="G169" s="25" t="s">
        <v>682</v>
      </c>
      <c r="H169" s="25" t="s">
        <v>683</v>
      </c>
      <c r="I169" s="25" t="s">
        <v>684</v>
      </c>
    </row>
    <row r="170" spans="1:9" ht="30" x14ac:dyDescent="0.25">
      <c r="A170" s="25" t="s">
        <v>189</v>
      </c>
      <c r="B170" s="25" t="s">
        <v>690</v>
      </c>
      <c r="C170" s="25" t="s">
        <v>11</v>
      </c>
      <c r="D170" s="25" t="s">
        <v>111</v>
      </c>
      <c r="E170" s="24" t="b">
        <v>0</v>
      </c>
      <c r="F170" s="25" t="s">
        <v>542</v>
      </c>
      <c r="G170" s="25" t="s">
        <v>696</v>
      </c>
      <c r="H170" s="25" t="s">
        <v>697</v>
      </c>
      <c r="I170" s="25" t="s">
        <v>55</v>
      </c>
    </row>
    <row r="171" spans="1:9" ht="45" x14ac:dyDescent="0.25">
      <c r="A171" s="25" t="s">
        <v>968</v>
      </c>
      <c r="B171" s="25" t="s">
        <v>973</v>
      </c>
      <c r="C171" s="25" t="s">
        <v>11</v>
      </c>
      <c r="D171" s="25" t="s">
        <v>111</v>
      </c>
      <c r="E171" s="24" t="b">
        <v>0</v>
      </c>
      <c r="F171" s="25" t="s">
        <v>542</v>
      </c>
      <c r="G171" s="25" t="s">
        <v>971</v>
      </c>
      <c r="H171" s="25" t="s">
        <v>972</v>
      </c>
      <c r="I171" s="25" t="s">
        <v>55</v>
      </c>
    </row>
    <row r="172" spans="1:9" ht="30" x14ac:dyDescent="0.25">
      <c r="A172" s="25" t="s">
        <v>660</v>
      </c>
      <c r="B172" s="25" t="s">
        <v>664</v>
      </c>
      <c r="C172" s="25" t="s">
        <v>19</v>
      </c>
      <c r="D172" s="25" t="s">
        <v>111</v>
      </c>
      <c r="E172" s="24" t="b">
        <v>0</v>
      </c>
      <c r="F172" s="25" t="s">
        <v>542</v>
      </c>
      <c r="G172" s="25" t="s">
        <v>665</v>
      </c>
      <c r="H172" s="25" t="s">
        <v>666</v>
      </c>
      <c r="I172" s="25" t="s">
        <v>55</v>
      </c>
    </row>
    <row r="173" spans="1:9" ht="30" x14ac:dyDescent="0.25">
      <c r="A173" s="25" t="s">
        <v>940</v>
      </c>
      <c r="B173" s="25" t="s">
        <v>941</v>
      </c>
      <c r="C173" s="25" t="s">
        <v>19</v>
      </c>
      <c r="D173" s="25" t="s">
        <v>111</v>
      </c>
      <c r="E173" s="24" t="b">
        <v>0</v>
      </c>
      <c r="F173" s="25" t="s">
        <v>542</v>
      </c>
      <c r="G173" s="25" t="s">
        <v>942</v>
      </c>
      <c r="H173" s="25" t="s">
        <v>943</v>
      </c>
      <c r="I173" s="25" t="s">
        <v>944</v>
      </c>
    </row>
    <row r="174" spans="1:9" ht="30" x14ac:dyDescent="0.25">
      <c r="A174" s="25" t="s">
        <v>820</v>
      </c>
      <c r="B174" s="25" t="s">
        <v>825</v>
      </c>
      <c r="C174" s="25" t="s">
        <v>19</v>
      </c>
      <c r="D174" s="25" t="s">
        <v>111</v>
      </c>
      <c r="E174" s="24" t="b">
        <v>0</v>
      </c>
      <c r="F174" s="25" t="s">
        <v>542</v>
      </c>
      <c r="G174" s="25" t="s">
        <v>822</v>
      </c>
      <c r="H174" s="25" t="s">
        <v>823</v>
      </c>
      <c r="I174" s="25" t="s">
        <v>55</v>
      </c>
    </row>
    <row r="175" spans="1:9" ht="75" x14ac:dyDescent="0.25">
      <c r="A175" s="25" t="s">
        <v>210</v>
      </c>
      <c r="B175" s="25" t="s">
        <v>716</v>
      </c>
      <c r="C175" s="25" t="s">
        <v>19</v>
      </c>
      <c r="D175" s="25" t="s">
        <v>111</v>
      </c>
      <c r="E175" s="24" t="b">
        <v>0</v>
      </c>
      <c r="F175" s="25" t="s">
        <v>542</v>
      </c>
      <c r="G175" s="25" t="s">
        <v>717</v>
      </c>
      <c r="H175" s="25" t="s">
        <v>718</v>
      </c>
      <c r="I175" s="25" t="s">
        <v>719</v>
      </c>
    </row>
    <row r="176" spans="1:9" ht="30" x14ac:dyDescent="0.25">
      <c r="A176" s="25" t="s">
        <v>932</v>
      </c>
      <c r="B176" s="25" t="s">
        <v>939</v>
      </c>
      <c r="C176" s="25" t="s">
        <v>123</v>
      </c>
      <c r="D176" s="25" t="s">
        <v>111</v>
      </c>
      <c r="E176" s="24" t="b">
        <v>0</v>
      </c>
      <c r="F176" s="25" t="s">
        <v>542</v>
      </c>
      <c r="G176" s="25" t="s">
        <v>55</v>
      </c>
      <c r="H176" s="25" t="s">
        <v>937</v>
      </c>
      <c r="I176" s="25" t="s">
        <v>938</v>
      </c>
    </row>
    <row r="177" spans="1:9" ht="60" x14ac:dyDescent="0.25">
      <c r="A177" s="25" t="s">
        <v>308</v>
      </c>
      <c r="B177" s="25" t="s">
        <v>743</v>
      </c>
      <c r="C177" s="25" t="s">
        <v>11</v>
      </c>
      <c r="D177" s="25" t="s">
        <v>111</v>
      </c>
      <c r="E177" s="24" t="b">
        <v>0</v>
      </c>
      <c r="F177" s="25" t="s">
        <v>542</v>
      </c>
      <c r="G177" s="25" t="s">
        <v>55</v>
      </c>
      <c r="H177" s="25" t="s">
        <v>738</v>
      </c>
      <c r="I177" s="25" t="s">
        <v>739</v>
      </c>
    </row>
    <row r="178" spans="1:9" ht="30" x14ac:dyDescent="0.25">
      <c r="A178" s="25" t="s">
        <v>793</v>
      </c>
      <c r="B178" s="25" t="s">
        <v>797</v>
      </c>
      <c r="C178" s="25" t="s">
        <v>123</v>
      </c>
      <c r="D178" s="25" t="s">
        <v>111</v>
      </c>
      <c r="E178" s="24" t="b">
        <v>0</v>
      </c>
      <c r="F178" s="25" t="s">
        <v>542</v>
      </c>
      <c r="G178" s="25" t="s">
        <v>55</v>
      </c>
      <c r="H178" s="25" t="s">
        <v>799</v>
      </c>
      <c r="I178" s="25" t="s">
        <v>55</v>
      </c>
    </row>
    <row r="179" spans="1:9" ht="45" x14ac:dyDescent="0.25">
      <c r="A179" s="25" t="s">
        <v>705</v>
      </c>
      <c r="B179" s="25" t="s">
        <v>710</v>
      </c>
      <c r="C179" s="25" t="s">
        <v>123</v>
      </c>
      <c r="D179" s="25" t="s">
        <v>111</v>
      </c>
      <c r="E179" s="24" t="b">
        <v>0</v>
      </c>
      <c r="F179" s="25" t="s">
        <v>542</v>
      </c>
      <c r="G179" s="25" t="s">
        <v>55</v>
      </c>
      <c r="H179" s="25" t="s">
        <v>707</v>
      </c>
      <c r="I179" s="25" t="s">
        <v>708</v>
      </c>
    </row>
    <row r="180" spans="1:9" ht="30" x14ac:dyDescent="0.25">
      <c r="A180" s="25" t="s">
        <v>540</v>
      </c>
      <c r="B180" s="25" t="s">
        <v>546</v>
      </c>
      <c r="C180" s="25" t="s">
        <v>11</v>
      </c>
      <c r="D180" s="25" t="s">
        <v>111</v>
      </c>
      <c r="E180" s="24" t="b">
        <v>0</v>
      </c>
      <c r="F180" s="25" t="s">
        <v>542</v>
      </c>
      <c r="G180" s="25" t="s">
        <v>55</v>
      </c>
      <c r="H180" s="25" t="s">
        <v>547</v>
      </c>
      <c r="I180" s="25" t="s">
        <v>55</v>
      </c>
    </row>
    <row r="181" spans="1:9" ht="45" x14ac:dyDescent="0.25">
      <c r="A181" s="25" t="s">
        <v>909</v>
      </c>
      <c r="B181" s="25" t="s">
        <v>910</v>
      </c>
      <c r="C181" s="25" t="s">
        <v>11</v>
      </c>
      <c r="D181" s="25" t="s">
        <v>111</v>
      </c>
      <c r="E181" s="24" t="b">
        <v>0</v>
      </c>
      <c r="F181" s="25" t="s">
        <v>542</v>
      </c>
      <c r="G181" s="25" t="s">
        <v>55</v>
      </c>
      <c r="H181" s="25" t="s">
        <v>911</v>
      </c>
      <c r="I181" s="25" t="s">
        <v>912</v>
      </c>
    </row>
    <row r="182" spans="1:9" ht="30" x14ac:dyDescent="0.25">
      <c r="A182" s="25" t="s">
        <v>1004</v>
      </c>
      <c r="B182" s="25" t="s">
        <v>1008</v>
      </c>
      <c r="C182" s="25" t="s">
        <v>11</v>
      </c>
      <c r="D182" s="25" t="s">
        <v>111</v>
      </c>
      <c r="E182" s="24" t="b">
        <v>0</v>
      </c>
      <c r="F182" s="25" t="s">
        <v>542</v>
      </c>
      <c r="G182" s="25" t="s">
        <v>55</v>
      </c>
      <c r="H182" s="25" t="s">
        <v>1006</v>
      </c>
      <c r="I182" s="25" t="s">
        <v>1007</v>
      </c>
    </row>
    <row r="183" spans="1:9" ht="30" x14ac:dyDescent="0.25">
      <c r="A183" s="25" t="s">
        <v>826</v>
      </c>
      <c r="B183" s="25" t="s">
        <v>827</v>
      </c>
      <c r="C183" s="25" t="s">
        <v>11</v>
      </c>
      <c r="D183" s="25" t="s">
        <v>111</v>
      </c>
      <c r="E183" s="24" t="b">
        <v>0</v>
      </c>
      <c r="F183" s="25" t="s">
        <v>542</v>
      </c>
      <c r="G183" s="25" t="s">
        <v>55</v>
      </c>
      <c r="H183" s="25" t="s">
        <v>828</v>
      </c>
      <c r="I183" s="25" t="s">
        <v>55</v>
      </c>
    </row>
    <row r="184" spans="1:9" ht="30" x14ac:dyDescent="0.25">
      <c r="A184" s="25" t="s">
        <v>906</v>
      </c>
      <c r="B184" s="25" t="s">
        <v>907</v>
      </c>
      <c r="C184" s="25" t="s">
        <v>11</v>
      </c>
      <c r="D184" s="25" t="s">
        <v>111</v>
      </c>
      <c r="E184" s="24" t="b">
        <v>0</v>
      </c>
      <c r="F184" s="25" t="s">
        <v>542</v>
      </c>
      <c r="G184" s="25" t="s">
        <v>55</v>
      </c>
      <c r="H184" s="25" t="s">
        <v>908</v>
      </c>
      <c r="I184" s="25" t="s">
        <v>55</v>
      </c>
    </row>
    <row r="185" spans="1:9" ht="45" x14ac:dyDescent="0.25">
      <c r="A185" s="25" t="s">
        <v>950</v>
      </c>
      <c r="B185" s="25" t="s">
        <v>951</v>
      </c>
      <c r="C185" s="25" t="s">
        <v>123</v>
      </c>
      <c r="D185" s="25" t="s">
        <v>111</v>
      </c>
      <c r="E185" s="24" t="b">
        <v>0</v>
      </c>
      <c r="F185" s="25" t="s">
        <v>542</v>
      </c>
      <c r="G185" s="25" t="s">
        <v>55</v>
      </c>
      <c r="H185" s="25" t="s">
        <v>952</v>
      </c>
      <c r="I185" s="25" t="s">
        <v>953</v>
      </c>
    </row>
    <row r="186" spans="1:9" ht="45" x14ac:dyDescent="0.25">
      <c r="A186" s="25" t="s">
        <v>1016</v>
      </c>
      <c r="B186" s="25" t="s">
        <v>1019</v>
      </c>
      <c r="C186" s="25" t="s">
        <v>123</v>
      </c>
      <c r="D186" s="25" t="s">
        <v>111</v>
      </c>
      <c r="E186" s="24" t="b">
        <v>0</v>
      </c>
      <c r="F186" s="25" t="s">
        <v>542</v>
      </c>
      <c r="G186" s="25" t="s">
        <v>55</v>
      </c>
      <c r="H186" s="25" t="s">
        <v>1018</v>
      </c>
      <c r="I186" s="25" t="s">
        <v>55</v>
      </c>
    </row>
    <row r="187" spans="1:9" ht="45" x14ac:dyDescent="0.25">
      <c r="A187" s="25" t="s">
        <v>839</v>
      </c>
      <c r="B187" s="25" t="s">
        <v>840</v>
      </c>
      <c r="C187" s="25" t="s">
        <v>123</v>
      </c>
      <c r="D187" s="25" t="s">
        <v>841</v>
      </c>
      <c r="E187" s="24" t="b">
        <v>0</v>
      </c>
      <c r="F187" s="25" t="s">
        <v>542</v>
      </c>
      <c r="G187" s="25" t="s">
        <v>621</v>
      </c>
      <c r="H187" s="25" t="s">
        <v>842</v>
      </c>
      <c r="I187" s="25" t="s">
        <v>843</v>
      </c>
    </row>
    <row r="188" spans="1:9" ht="75" x14ac:dyDescent="0.25">
      <c r="A188" s="25" t="s">
        <v>727</v>
      </c>
      <c r="B188" s="25" t="s">
        <v>728</v>
      </c>
      <c r="C188" s="25" t="s">
        <v>11</v>
      </c>
      <c r="D188" s="25" t="s">
        <v>550</v>
      </c>
      <c r="E188" s="24" t="b">
        <v>0</v>
      </c>
      <c r="F188" s="25" t="s">
        <v>542</v>
      </c>
      <c r="G188" s="25" t="s">
        <v>729</v>
      </c>
      <c r="H188" s="25" t="s">
        <v>730</v>
      </c>
      <c r="I188" s="25" t="s">
        <v>731</v>
      </c>
    </row>
    <row r="189" spans="1:9" ht="75" x14ac:dyDescent="0.25">
      <c r="A189" s="25" t="s">
        <v>630</v>
      </c>
      <c r="B189" s="25" t="s">
        <v>631</v>
      </c>
      <c r="C189" s="25" t="s">
        <v>11</v>
      </c>
      <c r="D189" s="25" t="s">
        <v>550</v>
      </c>
      <c r="E189" s="24" t="b">
        <v>0</v>
      </c>
      <c r="F189" s="25" t="s">
        <v>542</v>
      </c>
      <c r="G189" s="25" t="s">
        <v>632</v>
      </c>
      <c r="H189" s="25" t="s">
        <v>633</v>
      </c>
      <c r="I189" s="25" t="s">
        <v>634</v>
      </c>
    </row>
    <row r="190" spans="1:9" ht="60" x14ac:dyDescent="0.25">
      <c r="A190" s="25" t="s">
        <v>779</v>
      </c>
      <c r="B190" s="25" t="s">
        <v>784</v>
      </c>
      <c r="C190" s="25" t="s">
        <v>11</v>
      </c>
      <c r="D190" s="25" t="s">
        <v>550</v>
      </c>
      <c r="E190" s="24" t="b">
        <v>0</v>
      </c>
      <c r="F190" s="25" t="s">
        <v>542</v>
      </c>
      <c r="G190" s="25" t="s">
        <v>781</v>
      </c>
      <c r="H190" s="25" t="s">
        <v>782</v>
      </c>
      <c r="I190" s="25" t="s">
        <v>783</v>
      </c>
    </row>
    <row r="191" spans="1:9" ht="60" x14ac:dyDescent="0.25">
      <c r="A191" s="25" t="s">
        <v>760</v>
      </c>
      <c r="B191" s="25" t="s">
        <v>761</v>
      </c>
      <c r="C191" s="25" t="s">
        <v>11</v>
      </c>
      <c r="D191" s="25" t="s">
        <v>550</v>
      </c>
      <c r="E191" s="24" t="b">
        <v>0</v>
      </c>
      <c r="F191" s="25" t="s">
        <v>542</v>
      </c>
      <c r="G191" s="25" t="s">
        <v>762</v>
      </c>
      <c r="H191" s="25" t="s">
        <v>763</v>
      </c>
      <c r="I191" s="25" t="s">
        <v>764</v>
      </c>
    </row>
    <row r="192" spans="1:9" ht="30" x14ac:dyDescent="0.25">
      <c r="A192" s="25" t="s">
        <v>599</v>
      </c>
      <c r="B192" s="25" t="s">
        <v>600</v>
      </c>
      <c r="C192" s="25" t="s">
        <v>11</v>
      </c>
      <c r="D192" s="25" t="s">
        <v>550</v>
      </c>
      <c r="E192" s="24" t="b">
        <v>0</v>
      </c>
      <c r="F192" s="25" t="s">
        <v>542</v>
      </c>
      <c r="G192" s="25" t="s">
        <v>601</v>
      </c>
      <c r="H192" s="25" t="s">
        <v>602</v>
      </c>
      <c r="I192" s="25" t="s">
        <v>603</v>
      </c>
    </row>
    <row r="193" spans="1:9" ht="45" x14ac:dyDescent="0.25">
      <c r="A193" s="25" t="s">
        <v>779</v>
      </c>
      <c r="B193" s="25" t="s">
        <v>788</v>
      </c>
      <c r="C193" s="25" t="s">
        <v>11</v>
      </c>
      <c r="D193" s="25" t="s">
        <v>550</v>
      </c>
      <c r="E193" s="24" t="b">
        <v>0</v>
      </c>
      <c r="F193" s="25" t="s">
        <v>542</v>
      </c>
      <c r="G193" s="25" t="s">
        <v>785</v>
      </c>
      <c r="H193" s="25" t="s">
        <v>786</v>
      </c>
      <c r="I193" s="25" t="s">
        <v>787</v>
      </c>
    </row>
    <row r="194" spans="1:9" ht="30" x14ac:dyDescent="0.25">
      <c r="A194" s="25" t="s">
        <v>577</v>
      </c>
      <c r="B194" s="25" t="s">
        <v>578</v>
      </c>
      <c r="C194" s="25" t="s">
        <v>11</v>
      </c>
      <c r="D194" s="25" t="s">
        <v>550</v>
      </c>
      <c r="E194" s="24" t="b">
        <v>0</v>
      </c>
      <c r="F194" s="25" t="s">
        <v>542</v>
      </c>
      <c r="G194" s="25" t="s">
        <v>579</v>
      </c>
      <c r="H194" s="25" t="s">
        <v>580</v>
      </c>
      <c r="I194" s="25" t="s">
        <v>581</v>
      </c>
    </row>
    <row r="195" spans="1:9" ht="45" x14ac:dyDescent="0.25">
      <c r="A195" s="25" t="s">
        <v>573</v>
      </c>
      <c r="B195" s="25" t="s">
        <v>574</v>
      </c>
      <c r="C195" s="25" t="s">
        <v>11</v>
      </c>
      <c r="D195" s="25" t="s">
        <v>550</v>
      </c>
      <c r="E195" s="24" t="b">
        <v>0</v>
      </c>
      <c r="F195" s="25" t="s">
        <v>542</v>
      </c>
      <c r="G195" s="25" t="s">
        <v>575</v>
      </c>
      <c r="H195" s="25" t="s">
        <v>576</v>
      </c>
      <c r="I195" s="25" t="s">
        <v>55</v>
      </c>
    </row>
    <row r="196" spans="1:9" ht="60" x14ac:dyDescent="0.25">
      <c r="A196" s="25" t="s">
        <v>804</v>
      </c>
      <c r="B196" s="25" t="s">
        <v>805</v>
      </c>
      <c r="C196" s="25" t="s">
        <v>19</v>
      </c>
      <c r="D196" s="25" t="s">
        <v>550</v>
      </c>
      <c r="E196" s="24" t="b">
        <v>0</v>
      </c>
      <c r="F196" s="25" t="s">
        <v>542</v>
      </c>
      <c r="G196" s="25" t="s">
        <v>806</v>
      </c>
      <c r="H196" s="25" t="s">
        <v>807</v>
      </c>
      <c r="I196" s="25" t="s">
        <v>808</v>
      </c>
    </row>
    <row r="197" spans="1:9" ht="30" x14ac:dyDescent="0.25">
      <c r="A197" s="25" t="s">
        <v>655</v>
      </c>
      <c r="B197" s="25" t="s">
        <v>656</v>
      </c>
      <c r="C197" s="25" t="s">
        <v>11</v>
      </c>
      <c r="D197" s="25" t="s">
        <v>550</v>
      </c>
      <c r="E197" s="24" t="b">
        <v>0</v>
      </c>
      <c r="F197" s="25" t="s">
        <v>542</v>
      </c>
      <c r="G197" s="25" t="s">
        <v>657</v>
      </c>
      <c r="H197" s="25" t="s">
        <v>658</v>
      </c>
      <c r="I197" s="25" t="s">
        <v>659</v>
      </c>
    </row>
    <row r="198" spans="1:9" ht="30" x14ac:dyDescent="0.25">
      <c r="A198" s="25" t="s">
        <v>779</v>
      </c>
      <c r="B198" s="25" t="s">
        <v>784</v>
      </c>
      <c r="C198" s="25" t="s">
        <v>789</v>
      </c>
      <c r="D198" s="25" t="s">
        <v>550</v>
      </c>
      <c r="E198" s="24" t="b">
        <v>0</v>
      </c>
      <c r="F198" s="25" t="s">
        <v>542</v>
      </c>
      <c r="G198" s="25" t="s">
        <v>790</v>
      </c>
      <c r="H198" s="25" t="s">
        <v>791</v>
      </c>
      <c r="I198" s="25" t="s">
        <v>792</v>
      </c>
    </row>
    <row r="199" spans="1:9" ht="45" x14ac:dyDescent="0.25">
      <c r="A199" s="25" t="s">
        <v>701</v>
      </c>
      <c r="B199" s="25" t="s">
        <v>702</v>
      </c>
      <c r="C199" s="25" t="s">
        <v>11</v>
      </c>
      <c r="D199" s="25" t="s">
        <v>550</v>
      </c>
      <c r="E199" s="24" t="b">
        <v>0</v>
      </c>
      <c r="F199" s="25" t="s">
        <v>542</v>
      </c>
      <c r="G199" s="25" t="s">
        <v>55</v>
      </c>
      <c r="H199" s="25" t="s">
        <v>703</v>
      </c>
      <c r="I199" s="25" t="s">
        <v>704</v>
      </c>
    </row>
    <row r="200" spans="1:9" ht="30" x14ac:dyDescent="0.25">
      <c r="A200" s="25" t="s">
        <v>698</v>
      </c>
      <c r="B200" s="25" t="s">
        <v>699</v>
      </c>
      <c r="C200" s="25" t="s">
        <v>11</v>
      </c>
      <c r="D200" s="25" t="s">
        <v>550</v>
      </c>
      <c r="E200" s="24" t="b">
        <v>0</v>
      </c>
      <c r="F200" s="25" t="s">
        <v>542</v>
      </c>
      <c r="G200" s="25" t="s">
        <v>55</v>
      </c>
      <c r="H200" s="25" t="s">
        <v>700</v>
      </c>
      <c r="I200" s="25" t="s">
        <v>55</v>
      </c>
    </row>
    <row r="201" spans="1:9" ht="60" x14ac:dyDescent="0.25">
      <c r="A201" s="25" t="s">
        <v>548</v>
      </c>
      <c r="B201" s="25" t="s">
        <v>549</v>
      </c>
      <c r="C201" s="25" t="s">
        <v>123</v>
      </c>
      <c r="D201" s="25" t="s">
        <v>550</v>
      </c>
      <c r="E201" s="24" t="b">
        <v>0</v>
      </c>
      <c r="F201" s="25" t="s">
        <v>542</v>
      </c>
      <c r="G201" s="25" t="s">
        <v>55</v>
      </c>
      <c r="H201" s="25" t="s">
        <v>551</v>
      </c>
      <c r="I201" s="25" t="s">
        <v>552</v>
      </c>
    </row>
    <row r="202" spans="1:9" ht="45" x14ac:dyDescent="0.25">
      <c r="A202" s="25" t="s">
        <v>569</v>
      </c>
      <c r="B202" s="25" t="s">
        <v>570</v>
      </c>
      <c r="C202" s="25" t="s">
        <v>11</v>
      </c>
      <c r="D202" s="25" t="s">
        <v>12</v>
      </c>
      <c r="E202" s="24" t="b">
        <v>0</v>
      </c>
      <c r="F202" s="25" t="s">
        <v>542</v>
      </c>
      <c r="G202" s="25" t="s">
        <v>571</v>
      </c>
      <c r="H202" s="25" t="s">
        <v>572</v>
      </c>
      <c r="I202" s="25" t="s">
        <v>55</v>
      </c>
    </row>
    <row r="203" spans="1:9" ht="45" x14ac:dyDescent="0.25">
      <c r="A203" s="25" t="s">
        <v>829</v>
      </c>
      <c r="B203" s="25" t="s">
        <v>830</v>
      </c>
      <c r="C203" s="25" t="s">
        <v>11</v>
      </c>
      <c r="D203" s="25" t="s">
        <v>12</v>
      </c>
      <c r="E203" s="24" t="b">
        <v>0</v>
      </c>
      <c r="F203" s="25" t="s">
        <v>542</v>
      </c>
      <c r="G203" s="25" t="s">
        <v>831</v>
      </c>
      <c r="H203" s="25" t="s">
        <v>832</v>
      </c>
      <c r="I203" s="25" t="s">
        <v>55</v>
      </c>
    </row>
    <row r="204" spans="1:9" ht="60" x14ac:dyDescent="0.25">
      <c r="A204" s="25" t="s">
        <v>324</v>
      </c>
      <c r="B204" s="25" t="s">
        <v>753</v>
      </c>
      <c r="C204" s="25" t="s">
        <v>19</v>
      </c>
      <c r="D204" s="25" t="s">
        <v>12</v>
      </c>
      <c r="E204" s="24" t="b">
        <v>0</v>
      </c>
      <c r="F204" s="25" t="s">
        <v>542</v>
      </c>
      <c r="G204" s="25" t="s">
        <v>754</v>
      </c>
      <c r="H204" s="25" t="s">
        <v>755</v>
      </c>
      <c r="I204" s="25" t="s">
        <v>756</v>
      </c>
    </row>
    <row r="205" spans="1:9" ht="45" x14ac:dyDescent="0.25">
      <c r="A205" s="25" t="s">
        <v>893</v>
      </c>
      <c r="B205" s="25" t="s">
        <v>894</v>
      </c>
      <c r="C205" s="25" t="s">
        <v>19</v>
      </c>
      <c r="D205" s="25" t="s">
        <v>12</v>
      </c>
      <c r="E205" s="24" t="b">
        <v>0</v>
      </c>
      <c r="F205" s="25" t="s">
        <v>542</v>
      </c>
      <c r="G205" s="25" t="s">
        <v>895</v>
      </c>
      <c r="H205" s="25" t="s">
        <v>896</v>
      </c>
      <c r="I205" s="25" t="s">
        <v>897</v>
      </c>
    </row>
    <row r="206" spans="1:9" ht="30" x14ac:dyDescent="0.25">
      <c r="A206" s="25" t="s">
        <v>844</v>
      </c>
      <c r="B206" s="25" t="s">
        <v>845</v>
      </c>
      <c r="C206" s="25" t="s">
        <v>123</v>
      </c>
      <c r="D206" s="25" t="s">
        <v>12</v>
      </c>
      <c r="E206" s="24" t="b">
        <v>0</v>
      </c>
      <c r="F206" s="25" t="s">
        <v>542</v>
      </c>
      <c r="G206" s="25" t="s">
        <v>846</v>
      </c>
      <c r="H206" s="25" t="s">
        <v>847</v>
      </c>
      <c r="I206" s="25" t="s">
        <v>55</v>
      </c>
    </row>
    <row r="207" spans="1:9" ht="60" x14ac:dyDescent="0.25">
      <c r="A207" s="25" t="s">
        <v>87</v>
      </c>
      <c r="B207" s="25" t="s">
        <v>582</v>
      </c>
      <c r="C207" s="25" t="s">
        <v>11</v>
      </c>
      <c r="D207" s="25" t="s">
        <v>12</v>
      </c>
      <c r="E207" s="24" t="b">
        <v>0</v>
      </c>
      <c r="F207" s="25" t="s">
        <v>542</v>
      </c>
      <c r="G207" s="25" t="s">
        <v>583</v>
      </c>
      <c r="H207" s="25" t="s">
        <v>584</v>
      </c>
      <c r="I207" s="25" t="s">
        <v>585</v>
      </c>
    </row>
    <row r="208" spans="1:9" ht="30" x14ac:dyDescent="0.25">
      <c r="A208" s="25" t="s">
        <v>833</v>
      </c>
      <c r="B208" s="25" t="s">
        <v>838</v>
      </c>
      <c r="C208" s="25" t="s">
        <v>123</v>
      </c>
      <c r="D208" s="25" t="s">
        <v>12</v>
      </c>
      <c r="E208" s="24" t="b">
        <v>0</v>
      </c>
      <c r="F208" s="25" t="s">
        <v>542</v>
      </c>
      <c r="G208" s="25" t="s">
        <v>55</v>
      </c>
      <c r="H208" s="25" t="s">
        <v>835</v>
      </c>
      <c r="I208" s="25" t="s">
        <v>836</v>
      </c>
    </row>
    <row r="209" spans="1:9" ht="30" x14ac:dyDescent="0.25">
      <c r="A209" s="25" t="s">
        <v>871</v>
      </c>
      <c r="B209" s="25" t="s">
        <v>875</v>
      </c>
      <c r="C209" s="25" t="s">
        <v>11</v>
      </c>
      <c r="D209" s="25" t="s">
        <v>12</v>
      </c>
      <c r="E209" s="24" t="b">
        <v>0</v>
      </c>
      <c r="F209" s="25" t="s">
        <v>542</v>
      </c>
      <c r="G209" s="25" t="s">
        <v>55</v>
      </c>
      <c r="H209" s="25" t="s">
        <v>873</v>
      </c>
      <c r="I209" s="25" t="s">
        <v>874</v>
      </c>
    </row>
    <row r="210" spans="1:9" ht="105" x14ac:dyDescent="0.25">
      <c r="A210" s="25" t="s">
        <v>770</v>
      </c>
      <c r="B210" s="25" t="s">
        <v>771</v>
      </c>
      <c r="C210" s="25" t="s">
        <v>440</v>
      </c>
      <c r="D210" s="25" t="s">
        <v>772</v>
      </c>
      <c r="E210" s="24" t="b">
        <v>0</v>
      </c>
      <c r="F210" s="25" t="s">
        <v>542</v>
      </c>
      <c r="G210" s="25" t="s">
        <v>773</v>
      </c>
      <c r="H210" s="25" t="s">
        <v>774</v>
      </c>
      <c r="I210" s="25" t="s">
        <v>775</v>
      </c>
    </row>
    <row r="211" spans="1:9" ht="60" x14ac:dyDescent="0.25">
      <c r="A211" s="25" t="s">
        <v>770</v>
      </c>
      <c r="B211" s="25" t="s">
        <v>771</v>
      </c>
      <c r="C211" s="25" t="s">
        <v>11</v>
      </c>
      <c r="D211" s="25" t="s">
        <v>772</v>
      </c>
      <c r="E211" s="24" t="b">
        <v>0</v>
      </c>
      <c r="F211" s="25" t="s">
        <v>542</v>
      </c>
      <c r="G211" s="25" t="s">
        <v>776</v>
      </c>
      <c r="H211" s="25" t="s">
        <v>777</v>
      </c>
      <c r="I211" s="25" t="s">
        <v>778</v>
      </c>
    </row>
    <row r="212" spans="1:9" ht="60" x14ac:dyDescent="0.25">
      <c r="A212" s="25" t="s">
        <v>58</v>
      </c>
      <c r="B212" s="25" t="s">
        <v>560</v>
      </c>
      <c r="C212" s="25" t="s">
        <v>19</v>
      </c>
      <c r="D212" s="25" t="s">
        <v>61</v>
      </c>
      <c r="E212" s="24" t="b">
        <v>0</v>
      </c>
      <c r="F212" s="25" t="s">
        <v>542</v>
      </c>
      <c r="G212" s="25" t="s">
        <v>561</v>
      </c>
      <c r="H212" s="25" t="s">
        <v>562</v>
      </c>
      <c r="I212" s="25" t="s">
        <v>563</v>
      </c>
    </row>
    <row r="213" spans="1:9" ht="45" x14ac:dyDescent="0.25">
      <c r="A213" s="25" t="s">
        <v>800</v>
      </c>
      <c r="B213" s="25" t="s">
        <v>801</v>
      </c>
      <c r="C213" s="25" t="s">
        <v>11</v>
      </c>
      <c r="D213" s="25" t="s">
        <v>802</v>
      </c>
      <c r="E213" s="24" t="b">
        <v>0</v>
      </c>
      <c r="F213" s="25" t="s">
        <v>542</v>
      </c>
      <c r="G213" s="25" t="s">
        <v>55</v>
      </c>
      <c r="H213" s="25" t="s">
        <v>803</v>
      </c>
      <c r="I213" s="25" t="s">
        <v>55</v>
      </c>
    </row>
    <row r="214" spans="1:9" ht="45" x14ac:dyDescent="0.25">
      <c r="A214" s="25" t="s">
        <v>3090</v>
      </c>
      <c r="B214" s="25" t="s">
        <v>3091</v>
      </c>
      <c r="C214" s="25" t="s">
        <v>123</v>
      </c>
      <c r="D214" s="25" t="s">
        <v>588</v>
      </c>
      <c r="E214" s="24" t="b">
        <v>0</v>
      </c>
      <c r="F214" s="25" t="s">
        <v>542</v>
      </c>
      <c r="G214" s="25" t="s">
        <v>3092</v>
      </c>
      <c r="H214" s="25" t="s">
        <v>3093</v>
      </c>
      <c r="I214" s="25" t="s">
        <v>3094</v>
      </c>
    </row>
    <row r="215" spans="1:9" ht="45" x14ac:dyDescent="0.25">
      <c r="A215" s="25" t="s">
        <v>3095</v>
      </c>
      <c r="B215" s="25" t="s">
        <v>3096</v>
      </c>
      <c r="C215" s="25" t="s">
        <v>11</v>
      </c>
      <c r="D215" s="25" t="s">
        <v>588</v>
      </c>
      <c r="E215" s="24" t="b">
        <v>0</v>
      </c>
      <c r="F215" s="25" t="s">
        <v>542</v>
      </c>
      <c r="G215" s="25" t="s">
        <v>3097</v>
      </c>
      <c r="H215" s="25" t="s">
        <v>3098</v>
      </c>
      <c r="I215" s="25" t="s">
        <v>3099</v>
      </c>
    </row>
    <row r="216" spans="1:9" ht="75" x14ac:dyDescent="0.25">
      <c r="A216" s="25" t="s">
        <v>3095</v>
      </c>
      <c r="B216" s="25" t="s">
        <v>3096</v>
      </c>
      <c r="C216" s="25" t="s">
        <v>19</v>
      </c>
      <c r="D216" s="25" t="s">
        <v>588</v>
      </c>
      <c r="E216" s="24" t="b">
        <v>0</v>
      </c>
      <c r="F216" s="25" t="s">
        <v>542</v>
      </c>
      <c r="G216" s="25" t="s">
        <v>3100</v>
      </c>
      <c r="H216" s="25" t="s">
        <v>3101</v>
      </c>
      <c r="I216" s="25" t="s">
        <v>3102</v>
      </c>
    </row>
    <row r="217" spans="1:9" ht="75" x14ac:dyDescent="0.25">
      <c r="A217" s="25" t="s">
        <v>3103</v>
      </c>
      <c r="B217" s="25" t="s">
        <v>3104</v>
      </c>
      <c r="C217" s="25" t="s">
        <v>11</v>
      </c>
      <c r="D217" s="25" t="s">
        <v>669</v>
      </c>
      <c r="E217" s="24" t="b">
        <v>0</v>
      </c>
      <c r="F217" s="25" t="s">
        <v>542</v>
      </c>
      <c r="G217" s="25" t="s">
        <v>3105</v>
      </c>
      <c r="H217" s="25" t="s">
        <v>3106</v>
      </c>
      <c r="I217" s="25" t="s">
        <v>3107</v>
      </c>
    </row>
    <row r="218" spans="1:9" ht="75" x14ac:dyDescent="0.25">
      <c r="A218" s="25" t="s">
        <v>3108</v>
      </c>
      <c r="B218" s="25" t="s">
        <v>3109</v>
      </c>
      <c r="C218" s="25" t="s">
        <v>11</v>
      </c>
      <c r="D218" s="25" t="s">
        <v>669</v>
      </c>
      <c r="E218" s="24" t="b">
        <v>0</v>
      </c>
      <c r="F218" s="25" t="s">
        <v>542</v>
      </c>
      <c r="G218" s="25" t="s">
        <v>3110</v>
      </c>
      <c r="H218" s="25" t="s">
        <v>3111</v>
      </c>
      <c r="I218" s="25" t="s">
        <v>3112</v>
      </c>
    </row>
    <row r="219" spans="1:9" ht="75" x14ac:dyDescent="0.25">
      <c r="A219" s="25" t="s">
        <v>3108</v>
      </c>
      <c r="B219" s="25" t="s">
        <v>3113</v>
      </c>
      <c r="C219" s="25" t="s">
        <v>11</v>
      </c>
      <c r="D219" s="25" t="s">
        <v>669</v>
      </c>
      <c r="E219" s="24" t="b">
        <v>0</v>
      </c>
      <c r="F219" s="25" t="s">
        <v>542</v>
      </c>
      <c r="G219" s="25" t="s">
        <v>3111</v>
      </c>
      <c r="H219" s="25" t="s">
        <v>3114</v>
      </c>
      <c r="I219" s="25" t="s">
        <v>3115</v>
      </c>
    </row>
    <row r="220" spans="1:9" ht="30" x14ac:dyDescent="0.25">
      <c r="A220" s="25" t="s">
        <v>3116</v>
      </c>
      <c r="B220" s="25" t="s">
        <v>3117</v>
      </c>
      <c r="C220" s="25" t="s">
        <v>11</v>
      </c>
      <c r="D220" s="25" t="s">
        <v>669</v>
      </c>
      <c r="E220" s="24" t="b">
        <v>0</v>
      </c>
      <c r="F220" s="25" t="s">
        <v>542</v>
      </c>
      <c r="G220" s="25" t="s">
        <v>55</v>
      </c>
      <c r="H220" s="25" t="s">
        <v>3118</v>
      </c>
      <c r="I220" s="25" t="s">
        <v>3119</v>
      </c>
    </row>
    <row r="221" spans="1:9" ht="60" x14ac:dyDescent="0.25">
      <c r="A221" s="25" t="s">
        <v>3120</v>
      </c>
      <c r="B221" s="25" t="s">
        <v>3121</v>
      </c>
      <c r="C221" s="25" t="s">
        <v>11</v>
      </c>
      <c r="D221" s="25" t="s">
        <v>669</v>
      </c>
      <c r="E221" s="24" t="b">
        <v>0</v>
      </c>
      <c r="F221" s="25" t="s">
        <v>542</v>
      </c>
      <c r="G221" s="25" t="s">
        <v>3122</v>
      </c>
      <c r="H221" s="25" t="s">
        <v>3123</v>
      </c>
      <c r="I221" s="25" t="s">
        <v>3124</v>
      </c>
    </row>
    <row r="222" spans="1:9" ht="45" x14ac:dyDescent="0.25">
      <c r="A222" s="25" t="s">
        <v>3120</v>
      </c>
      <c r="B222" s="25" t="s">
        <v>3121</v>
      </c>
      <c r="C222" s="25" t="s">
        <v>11</v>
      </c>
      <c r="D222" s="25" t="s">
        <v>669</v>
      </c>
      <c r="E222" s="24" t="b">
        <v>0</v>
      </c>
      <c r="F222" s="25" t="s">
        <v>542</v>
      </c>
      <c r="G222" s="25" t="s">
        <v>3125</v>
      </c>
      <c r="H222" s="25" t="s">
        <v>3126</v>
      </c>
      <c r="I222" s="25" t="s">
        <v>3127</v>
      </c>
    </row>
    <row r="223" spans="1:9" ht="45" x14ac:dyDescent="0.25">
      <c r="A223" s="25" t="s">
        <v>3128</v>
      </c>
      <c r="B223" s="25" t="s">
        <v>3129</v>
      </c>
      <c r="C223" s="25" t="s">
        <v>11</v>
      </c>
      <c r="D223" s="25" t="s">
        <v>669</v>
      </c>
      <c r="E223" s="24" t="b">
        <v>0</v>
      </c>
      <c r="F223" s="25" t="s">
        <v>542</v>
      </c>
      <c r="G223" s="25" t="s">
        <v>3130</v>
      </c>
      <c r="H223" s="25" t="s">
        <v>3131</v>
      </c>
      <c r="I223" s="25" t="s">
        <v>3132</v>
      </c>
    </row>
    <row r="224" spans="1:9" ht="60" x14ac:dyDescent="0.25">
      <c r="A224" s="25" t="s">
        <v>3133</v>
      </c>
      <c r="B224" s="25" t="s">
        <v>3134</v>
      </c>
      <c r="C224" s="25" t="s">
        <v>11</v>
      </c>
      <c r="D224" s="25" t="s">
        <v>3135</v>
      </c>
      <c r="E224" s="24" t="b">
        <v>0</v>
      </c>
      <c r="F224" s="25" t="s">
        <v>542</v>
      </c>
      <c r="G224" s="25" t="s">
        <v>854</v>
      </c>
      <c r="H224" s="25" t="s">
        <v>3136</v>
      </c>
      <c r="I224" s="25" t="s">
        <v>3137</v>
      </c>
    </row>
    <row r="225" spans="1:9" ht="30" x14ac:dyDescent="0.25">
      <c r="A225" s="25" t="s">
        <v>3138</v>
      </c>
      <c r="B225" s="25" t="s">
        <v>3139</v>
      </c>
      <c r="C225" s="25" t="s">
        <v>197</v>
      </c>
      <c r="D225" s="25" t="s">
        <v>519</v>
      </c>
      <c r="E225" s="24" t="b">
        <v>0</v>
      </c>
      <c r="F225" s="25" t="s">
        <v>542</v>
      </c>
      <c r="G225" s="25" t="s">
        <v>3140</v>
      </c>
      <c r="H225" s="25" t="s">
        <v>3141</v>
      </c>
      <c r="I225" s="25" t="s">
        <v>55</v>
      </c>
    </row>
    <row r="226" spans="1:9" ht="60" x14ac:dyDescent="0.25">
      <c r="A226" s="25" t="s">
        <v>3142</v>
      </c>
      <c r="B226" s="25" t="s">
        <v>3143</v>
      </c>
      <c r="C226" s="25" t="s">
        <v>123</v>
      </c>
      <c r="D226" s="25" t="s">
        <v>519</v>
      </c>
      <c r="E226" s="24" t="b">
        <v>0</v>
      </c>
      <c r="F226" s="25" t="s">
        <v>542</v>
      </c>
      <c r="G226" s="25" t="s">
        <v>55</v>
      </c>
      <c r="H226" s="25" t="s">
        <v>3144</v>
      </c>
      <c r="I226" s="25" t="s">
        <v>55</v>
      </c>
    </row>
    <row r="227" spans="1:9" ht="30" x14ac:dyDescent="0.25">
      <c r="A227" s="25" t="s">
        <v>3145</v>
      </c>
      <c r="B227" s="25" t="s">
        <v>3146</v>
      </c>
      <c r="C227" s="25" t="s">
        <v>11</v>
      </c>
      <c r="D227" s="25" t="s">
        <v>519</v>
      </c>
      <c r="E227" s="24" t="b">
        <v>0</v>
      </c>
      <c r="F227" s="25" t="s">
        <v>542</v>
      </c>
      <c r="G227" s="25" t="s">
        <v>3147</v>
      </c>
      <c r="H227" s="25" t="s">
        <v>3148</v>
      </c>
      <c r="I227" s="25" t="s">
        <v>55</v>
      </c>
    </row>
    <row r="228" spans="1:9" ht="60" x14ac:dyDescent="0.25">
      <c r="A228" s="25" t="s">
        <v>3149</v>
      </c>
      <c r="B228" s="25" t="s">
        <v>3150</v>
      </c>
      <c r="C228" s="25" t="s">
        <v>789</v>
      </c>
      <c r="D228" s="25" t="s">
        <v>519</v>
      </c>
      <c r="E228" s="24" t="b">
        <v>0</v>
      </c>
      <c r="F228" s="25" t="s">
        <v>542</v>
      </c>
      <c r="G228" s="25" t="s">
        <v>3151</v>
      </c>
      <c r="H228" s="25" t="s">
        <v>3152</v>
      </c>
      <c r="I228" s="25" t="s">
        <v>55</v>
      </c>
    </row>
    <row r="229" spans="1:9" ht="75" x14ac:dyDescent="0.25">
      <c r="A229" s="25" t="s">
        <v>3153</v>
      </c>
      <c r="B229" s="25" t="s">
        <v>3154</v>
      </c>
      <c r="C229" s="25" t="s">
        <v>11</v>
      </c>
      <c r="D229" s="25" t="s">
        <v>919</v>
      </c>
      <c r="E229" s="24" t="b">
        <v>0</v>
      </c>
      <c r="F229" s="25" t="s">
        <v>542</v>
      </c>
      <c r="G229" s="25" t="s">
        <v>3155</v>
      </c>
      <c r="H229" s="25" t="s">
        <v>3156</v>
      </c>
      <c r="I229" s="25" t="s">
        <v>3157</v>
      </c>
    </row>
    <row r="230" spans="1:9" ht="90" x14ac:dyDescent="0.25">
      <c r="A230" s="25" t="s">
        <v>3158</v>
      </c>
      <c r="B230" s="25" t="s">
        <v>3159</v>
      </c>
      <c r="C230" s="25" t="s">
        <v>11</v>
      </c>
      <c r="D230" s="25" t="s">
        <v>111</v>
      </c>
      <c r="E230" s="24" t="b">
        <v>0</v>
      </c>
      <c r="F230" s="25" t="s">
        <v>542</v>
      </c>
      <c r="G230" s="25" t="s">
        <v>3160</v>
      </c>
      <c r="H230" s="25" t="s">
        <v>3161</v>
      </c>
      <c r="I230" s="25" t="s">
        <v>55</v>
      </c>
    </row>
    <row r="231" spans="1:9" ht="45" x14ac:dyDescent="0.25">
      <c r="A231" s="25" t="s">
        <v>3162</v>
      </c>
      <c r="B231" s="25" t="s">
        <v>3163</v>
      </c>
      <c r="C231" s="25" t="s">
        <v>11</v>
      </c>
      <c r="D231" s="25" t="s">
        <v>111</v>
      </c>
      <c r="E231" s="24" t="b">
        <v>0</v>
      </c>
      <c r="F231" s="25" t="s">
        <v>542</v>
      </c>
      <c r="G231" s="25" t="s">
        <v>3164</v>
      </c>
      <c r="H231" s="25" t="s">
        <v>3165</v>
      </c>
      <c r="I231" s="25" t="s">
        <v>55</v>
      </c>
    </row>
    <row r="232" spans="1:9" ht="105" x14ac:dyDescent="0.25">
      <c r="A232" s="25" t="s">
        <v>3166</v>
      </c>
      <c r="B232" s="25" t="s">
        <v>3167</v>
      </c>
      <c r="C232" s="25" t="s">
        <v>11</v>
      </c>
      <c r="D232" s="25" t="s">
        <v>111</v>
      </c>
      <c r="E232" s="24" t="b">
        <v>0</v>
      </c>
      <c r="F232" s="25" t="s">
        <v>542</v>
      </c>
      <c r="G232" s="25" t="s">
        <v>3168</v>
      </c>
      <c r="H232" s="25" t="s">
        <v>3169</v>
      </c>
      <c r="I232" s="25" t="s">
        <v>3170</v>
      </c>
    </row>
    <row r="233" spans="1:9" ht="30" x14ac:dyDescent="0.25">
      <c r="A233" s="25" t="s">
        <v>3171</v>
      </c>
      <c r="B233" s="25" t="s">
        <v>3172</v>
      </c>
      <c r="C233" s="25" t="s">
        <v>11</v>
      </c>
      <c r="D233" s="25" t="s">
        <v>111</v>
      </c>
      <c r="E233" s="24" t="b">
        <v>0</v>
      </c>
      <c r="F233" s="25" t="s">
        <v>542</v>
      </c>
      <c r="G233" s="25" t="s">
        <v>55</v>
      </c>
      <c r="H233" s="25" t="s">
        <v>3173</v>
      </c>
      <c r="I233" s="25" t="s">
        <v>55</v>
      </c>
    </row>
    <row r="234" spans="1:9" ht="75" x14ac:dyDescent="0.25">
      <c r="A234" s="25" t="s">
        <v>3174</v>
      </c>
      <c r="B234" s="25" t="s">
        <v>3175</v>
      </c>
      <c r="C234" s="25" t="s">
        <v>19</v>
      </c>
      <c r="D234" s="25" t="s">
        <v>111</v>
      </c>
      <c r="E234" s="24" t="b">
        <v>0</v>
      </c>
      <c r="F234" s="25" t="s">
        <v>542</v>
      </c>
      <c r="G234" s="25" t="s">
        <v>3176</v>
      </c>
      <c r="H234" s="25" t="s">
        <v>3177</v>
      </c>
      <c r="I234" s="25" t="s">
        <v>3178</v>
      </c>
    </row>
    <row r="235" spans="1:9" ht="45" x14ac:dyDescent="0.25">
      <c r="A235" s="25" t="s">
        <v>3179</v>
      </c>
      <c r="B235" s="25" t="s">
        <v>3180</v>
      </c>
      <c r="C235" s="25" t="s">
        <v>123</v>
      </c>
      <c r="D235" s="25" t="s">
        <v>111</v>
      </c>
      <c r="E235" s="24" t="b">
        <v>0</v>
      </c>
      <c r="F235" s="25" t="s">
        <v>542</v>
      </c>
      <c r="G235" s="25" t="s">
        <v>3181</v>
      </c>
      <c r="H235" s="25" t="s">
        <v>3182</v>
      </c>
      <c r="I235" s="25" t="s">
        <v>3183</v>
      </c>
    </row>
    <row r="236" spans="1:9" ht="30" x14ac:dyDescent="0.25">
      <c r="A236" s="25" t="s">
        <v>3184</v>
      </c>
      <c r="B236" s="25" t="s">
        <v>3185</v>
      </c>
      <c r="C236" s="25" t="s">
        <v>789</v>
      </c>
      <c r="D236" s="25" t="s">
        <v>111</v>
      </c>
      <c r="E236" s="24" t="b">
        <v>0</v>
      </c>
      <c r="F236" s="25" t="s">
        <v>542</v>
      </c>
      <c r="G236" s="25" t="s">
        <v>55</v>
      </c>
      <c r="H236" s="25" t="s">
        <v>3186</v>
      </c>
      <c r="I236" s="25" t="s">
        <v>3187</v>
      </c>
    </row>
    <row r="237" spans="1:9" ht="30" x14ac:dyDescent="0.25">
      <c r="A237" s="25" t="s">
        <v>3188</v>
      </c>
      <c r="B237" s="25" t="s">
        <v>3189</v>
      </c>
      <c r="C237" s="25" t="s">
        <v>123</v>
      </c>
      <c r="D237" s="25" t="s">
        <v>111</v>
      </c>
      <c r="E237" s="24" t="b">
        <v>0</v>
      </c>
      <c r="F237" s="25" t="s">
        <v>542</v>
      </c>
      <c r="G237" s="25" t="s">
        <v>621</v>
      </c>
      <c r="H237" s="25" t="s">
        <v>3190</v>
      </c>
      <c r="I237" s="25" t="s">
        <v>3191</v>
      </c>
    </row>
    <row r="238" spans="1:9" ht="30" x14ac:dyDescent="0.25">
      <c r="A238" s="25" t="s">
        <v>3192</v>
      </c>
      <c r="B238" s="25" t="s">
        <v>3193</v>
      </c>
      <c r="C238" s="25" t="s">
        <v>11</v>
      </c>
      <c r="D238" s="25" t="s">
        <v>111</v>
      </c>
      <c r="E238" s="24" t="b">
        <v>0</v>
      </c>
      <c r="F238" s="25" t="s">
        <v>542</v>
      </c>
      <c r="G238" s="25" t="s">
        <v>3194</v>
      </c>
      <c r="H238" s="25" t="s">
        <v>3195</v>
      </c>
      <c r="I238" s="25" t="s">
        <v>55</v>
      </c>
    </row>
    <row r="239" spans="1:9" ht="30" x14ac:dyDescent="0.25">
      <c r="A239" s="25" t="s">
        <v>3196</v>
      </c>
      <c r="B239" s="25" t="s">
        <v>3197</v>
      </c>
      <c r="C239" s="25" t="s">
        <v>123</v>
      </c>
      <c r="D239" s="25" t="s">
        <v>111</v>
      </c>
      <c r="E239" s="24" t="b">
        <v>0</v>
      </c>
      <c r="F239" s="25" t="s">
        <v>542</v>
      </c>
      <c r="G239" s="25" t="s">
        <v>3198</v>
      </c>
      <c r="H239" s="25" t="s">
        <v>3199</v>
      </c>
      <c r="I239" s="25" t="s">
        <v>3200</v>
      </c>
    </row>
    <row r="240" spans="1:9" ht="45" x14ac:dyDescent="0.25">
      <c r="A240" s="25" t="s">
        <v>3196</v>
      </c>
      <c r="B240" s="25" t="s">
        <v>3201</v>
      </c>
      <c r="C240" s="25" t="s">
        <v>123</v>
      </c>
      <c r="D240" s="25" t="s">
        <v>111</v>
      </c>
      <c r="E240" s="24" t="b">
        <v>0</v>
      </c>
      <c r="F240" s="25" t="s">
        <v>542</v>
      </c>
      <c r="G240" s="25" t="s">
        <v>3202</v>
      </c>
      <c r="H240" s="25" t="s">
        <v>3203</v>
      </c>
      <c r="I240" s="25" t="s">
        <v>3204</v>
      </c>
    </row>
    <row r="241" spans="1:9" ht="45" x14ac:dyDescent="0.25">
      <c r="A241" s="25" t="s">
        <v>3196</v>
      </c>
      <c r="B241" s="25" t="s">
        <v>3205</v>
      </c>
      <c r="C241" s="25" t="s">
        <v>123</v>
      </c>
      <c r="D241" s="25" t="s">
        <v>111</v>
      </c>
      <c r="E241" s="24" t="b">
        <v>0</v>
      </c>
      <c r="F241" s="25" t="s">
        <v>542</v>
      </c>
      <c r="G241" s="25" t="s">
        <v>3206</v>
      </c>
      <c r="H241" s="25" t="s">
        <v>3207</v>
      </c>
      <c r="I241" s="25" t="s">
        <v>3208</v>
      </c>
    </row>
    <row r="242" spans="1:9" ht="45" x14ac:dyDescent="0.25">
      <c r="A242" s="25" t="s">
        <v>3196</v>
      </c>
      <c r="B242" s="25" t="s">
        <v>3209</v>
      </c>
      <c r="C242" s="25" t="s">
        <v>123</v>
      </c>
      <c r="D242" s="25" t="s">
        <v>111</v>
      </c>
      <c r="E242" s="24" t="b">
        <v>0</v>
      </c>
      <c r="F242" s="25" t="s">
        <v>542</v>
      </c>
      <c r="G242" s="25" t="s">
        <v>3210</v>
      </c>
      <c r="H242" s="25" t="s">
        <v>3211</v>
      </c>
      <c r="I242" s="25" t="s">
        <v>3212</v>
      </c>
    </row>
    <row r="243" spans="1:9" ht="45" x14ac:dyDescent="0.25">
      <c r="A243" s="25" t="s">
        <v>3196</v>
      </c>
      <c r="B243" s="25" t="s">
        <v>3213</v>
      </c>
      <c r="C243" s="25" t="s">
        <v>123</v>
      </c>
      <c r="D243" s="25" t="s">
        <v>111</v>
      </c>
      <c r="E243" s="24" t="b">
        <v>0</v>
      </c>
      <c r="F243" s="25" t="s">
        <v>542</v>
      </c>
      <c r="G243" s="25" t="s">
        <v>3214</v>
      </c>
      <c r="H243" s="25" t="s">
        <v>3215</v>
      </c>
      <c r="I243" s="25" t="s">
        <v>3216</v>
      </c>
    </row>
    <row r="244" spans="1:9" ht="45" x14ac:dyDescent="0.25">
      <c r="A244" s="25" t="s">
        <v>3217</v>
      </c>
      <c r="B244" s="25" t="s">
        <v>3218</v>
      </c>
      <c r="C244" s="25" t="s">
        <v>11</v>
      </c>
      <c r="D244" s="25" t="s">
        <v>111</v>
      </c>
      <c r="E244" s="24" t="b">
        <v>0</v>
      </c>
      <c r="F244" s="25" t="s">
        <v>542</v>
      </c>
      <c r="G244" s="25" t="s">
        <v>3219</v>
      </c>
      <c r="H244" s="25" t="s">
        <v>3220</v>
      </c>
      <c r="I244" s="25" t="s">
        <v>55</v>
      </c>
    </row>
    <row r="245" spans="1:9" ht="45" x14ac:dyDescent="0.25">
      <c r="A245" s="25" t="s">
        <v>3221</v>
      </c>
      <c r="B245" s="25" t="s">
        <v>3222</v>
      </c>
      <c r="C245" s="25" t="s">
        <v>19</v>
      </c>
      <c r="D245" s="25" t="s">
        <v>111</v>
      </c>
      <c r="E245" s="24" t="b">
        <v>0</v>
      </c>
      <c r="F245" s="25" t="s">
        <v>542</v>
      </c>
      <c r="G245" s="25" t="s">
        <v>3223</v>
      </c>
      <c r="H245" s="25" t="s">
        <v>3224</v>
      </c>
      <c r="I245" s="25" t="s">
        <v>3225</v>
      </c>
    </row>
    <row r="246" spans="1:9" ht="30" x14ac:dyDescent="0.25">
      <c r="A246" s="25" t="s">
        <v>3226</v>
      </c>
      <c r="B246" s="25" t="s">
        <v>3227</v>
      </c>
      <c r="C246" s="25" t="s">
        <v>11</v>
      </c>
      <c r="D246" s="25" t="s">
        <v>111</v>
      </c>
      <c r="E246" s="24" t="b">
        <v>0</v>
      </c>
      <c r="F246" s="25" t="s">
        <v>542</v>
      </c>
      <c r="G246" s="25" t="s">
        <v>3228</v>
      </c>
      <c r="H246" s="25" t="s">
        <v>3229</v>
      </c>
      <c r="I246" s="25" t="s">
        <v>55</v>
      </c>
    </row>
    <row r="247" spans="1:9" ht="45" x14ac:dyDescent="0.25">
      <c r="A247" s="25" t="s">
        <v>3230</v>
      </c>
      <c r="B247" s="25" t="s">
        <v>3231</v>
      </c>
      <c r="C247" s="25" t="s">
        <v>19</v>
      </c>
      <c r="D247" s="25" t="s">
        <v>111</v>
      </c>
      <c r="E247" s="24" t="b">
        <v>0</v>
      </c>
      <c r="F247" s="25" t="s">
        <v>542</v>
      </c>
      <c r="G247" s="25" t="s">
        <v>3232</v>
      </c>
      <c r="H247" s="25" t="s">
        <v>3233</v>
      </c>
      <c r="I247" s="25" t="s">
        <v>3234</v>
      </c>
    </row>
    <row r="248" spans="1:9" ht="45" x14ac:dyDescent="0.25">
      <c r="A248" s="25" t="s">
        <v>3235</v>
      </c>
      <c r="B248" s="25" t="s">
        <v>3236</v>
      </c>
      <c r="C248" s="25" t="s">
        <v>19</v>
      </c>
      <c r="D248" s="25" t="s">
        <v>111</v>
      </c>
      <c r="E248" s="24" t="b">
        <v>0</v>
      </c>
      <c r="F248" s="25" t="s">
        <v>542</v>
      </c>
      <c r="G248" s="25" t="s">
        <v>55</v>
      </c>
      <c r="H248" s="25" t="s">
        <v>3237</v>
      </c>
      <c r="I248" s="25" t="s">
        <v>55</v>
      </c>
    </row>
    <row r="249" spans="1:9" ht="60" x14ac:dyDescent="0.25">
      <c r="A249" s="25" t="s">
        <v>3238</v>
      </c>
      <c r="B249" s="25" t="s">
        <v>3239</v>
      </c>
      <c r="C249" s="25" t="s">
        <v>11</v>
      </c>
      <c r="D249" s="25" t="s">
        <v>111</v>
      </c>
      <c r="E249" s="24" t="b">
        <v>0</v>
      </c>
      <c r="F249" s="25" t="s">
        <v>542</v>
      </c>
      <c r="G249" s="25" t="s">
        <v>3240</v>
      </c>
      <c r="H249" s="25" t="s">
        <v>3241</v>
      </c>
      <c r="I249" s="25" t="s">
        <v>3242</v>
      </c>
    </row>
    <row r="250" spans="1:9" ht="45" x14ac:dyDescent="0.25">
      <c r="A250" s="25" t="s">
        <v>3238</v>
      </c>
      <c r="B250" s="25" t="s">
        <v>3243</v>
      </c>
      <c r="C250" s="25" t="s">
        <v>11</v>
      </c>
      <c r="D250" s="25" t="s">
        <v>111</v>
      </c>
      <c r="E250" s="24" t="b">
        <v>0</v>
      </c>
      <c r="F250" s="25" t="s">
        <v>542</v>
      </c>
      <c r="G250" s="25" t="s">
        <v>3244</v>
      </c>
      <c r="H250" s="25" t="s">
        <v>3245</v>
      </c>
      <c r="I250" s="25" t="s">
        <v>3246</v>
      </c>
    </row>
    <row r="251" spans="1:9" ht="45" x14ac:dyDescent="0.25">
      <c r="A251" s="25" t="s">
        <v>3247</v>
      </c>
      <c r="B251" s="25" t="s">
        <v>3248</v>
      </c>
      <c r="C251" s="25" t="s">
        <v>11</v>
      </c>
      <c r="D251" s="25" t="s">
        <v>111</v>
      </c>
      <c r="E251" s="24" t="b">
        <v>0</v>
      </c>
      <c r="F251" s="25" t="s">
        <v>542</v>
      </c>
      <c r="G251" s="25" t="s">
        <v>3249</v>
      </c>
      <c r="H251" s="25" t="s">
        <v>3250</v>
      </c>
      <c r="I251" s="25" t="s">
        <v>3251</v>
      </c>
    </row>
    <row r="252" spans="1:9" ht="45" x14ac:dyDescent="0.25">
      <c r="A252" s="25" t="s">
        <v>3252</v>
      </c>
      <c r="B252" s="25" t="s">
        <v>3253</v>
      </c>
      <c r="C252" s="25" t="s">
        <v>11</v>
      </c>
      <c r="D252" s="25" t="s">
        <v>111</v>
      </c>
      <c r="E252" s="24" t="b">
        <v>0</v>
      </c>
      <c r="F252" s="25" t="s">
        <v>542</v>
      </c>
      <c r="G252" s="25" t="s">
        <v>695</v>
      </c>
      <c r="H252" s="25" t="s">
        <v>3254</v>
      </c>
      <c r="I252" s="25" t="s">
        <v>55</v>
      </c>
    </row>
    <row r="253" spans="1:9" ht="75" x14ac:dyDescent="0.25">
      <c r="A253" s="25" t="s">
        <v>3255</v>
      </c>
      <c r="B253" s="25" t="s">
        <v>3256</v>
      </c>
      <c r="C253" s="25" t="s">
        <v>11</v>
      </c>
      <c r="D253" s="25" t="s">
        <v>111</v>
      </c>
      <c r="E253" s="24" t="b">
        <v>0</v>
      </c>
      <c r="F253" s="25" t="s">
        <v>542</v>
      </c>
      <c r="G253" s="25" t="s">
        <v>3257</v>
      </c>
      <c r="H253" s="25" t="s">
        <v>3258</v>
      </c>
      <c r="I253" s="25" t="s">
        <v>3259</v>
      </c>
    </row>
    <row r="254" spans="1:9" ht="45" x14ac:dyDescent="0.25">
      <c r="A254" s="25" t="s">
        <v>3260</v>
      </c>
      <c r="B254" s="25" t="s">
        <v>3261</v>
      </c>
      <c r="C254" s="25" t="s">
        <v>123</v>
      </c>
      <c r="D254" s="25" t="s">
        <v>111</v>
      </c>
      <c r="E254" s="24" t="b">
        <v>0</v>
      </c>
      <c r="F254" s="25" t="s">
        <v>542</v>
      </c>
      <c r="G254" s="25" t="s">
        <v>3262</v>
      </c>
      <c r="H254" s="25" t="s">
        <v>3263</v>
      </c>
      <c r="I254" s="25" t="s">
        <v>3264</v>
      </c>
    </row>
    <row r="255" spans="1:9" ht="75" x14ac:dyDescent="0.25">
      <c r="A255" s="25" t="s">
        <v>3265</v>
      </c>
      <c r="B255" s="25" t="s">
        <v>3266</v>
      </c>
      <c r="C255" s="25" t="s">
        <v>11</v>
      </c>
      <c r="D255" s="25" t="s">
        <v>111</v>
      </c>
      <c r="E255" s="24" t="b">
        <v>0</v>
      </c>
      <c r="F255" s="25" t="s">
        <v>542</v>
      </c>
      <c r="G255" s="25" t="s">
        <v>3267</v>
      </c>
      <c r="H255" s="25" t="s">
        <v>3268</v>
      </c>
      <c r="I255" s="25" t="s">
        <v>3269</v>
      </c>
    </row>
    <row r="256" spans="1:9" ht="60" x14ac:dyDescent="0.25">
      <c r="A256" s="25" t="s">
        <v>3270</v>
      </c>
      <c r="B256" s="25" t="s">
        <v>3271</v>
      </c>
      <c r="C256" s="25" t="s">
        <v>19</v>
      </c>
      <c r="D256" s="25" t="s">
        <v>111</v>
      </c>
      <c r="E256" s="24" t="b">
        <v>0</v>
      </c>
      <c r="F256" s="25" t="s">
        <v>542</v>
      </c>
      <c r="G256" s="25" t="s">
        <v>3272</v>
      </c>
      <c r="H256" s="25" t="s">
        <v>3273</v>
      </c>
      <c r="I256" s="25" t="s">
        <v>3274</v>
      </c>
    </row>
    <row r="257" spans="1:9" ht="30" x14ac:dyDescent="0.25">
      <c r="A257" s="25" t="s">
        <v>3270</v>
      </c>
      <c r="B257" s="25" t="s">
        <v>3275</v>
      </c>
      <c r="C257" s="25" t="s">
        <v>19</v>
      </c>
      <c r="D257" s="25" t="s">
        <v>111</v>
      </c>
      <c r="E257" s="24" t="b">
        <v>0</v>
      </c>
      <c r="F257" s="25" t="s">
        <v>542</v>
      </c>
      <c r="G257" s="25" t="s">
        <v>3276</v>
      </c>
      <c r="H257" s="25" t="s">
        <v>3277</v>
      </c>
      <c r="I257" s="25" t="s">
        <v>3278</v>
      </c>
    </row>
    <row r="258" spans="1:9" ht="60" x14ac:dyDescent="0.25">
      <c r="A258" s="25" t="s">
        <v>3279</v>
      </c>
      <c r="B258" s="25" t="s">
        <v>3280</v>
      </c>
      <c r="C258" s="25" t="s">
        <v>11</v>
      </c>
      <c r="D258" s="25" t="s">
        <v>111</v>
      </c>
      <c r="E258" s="24" t="b">
        <v>0</v>
      </c>
      <c r="F258" s="25" t="s">
        <v>542</v>
      </c>
      <c r="G258" s="25" t="s">
        <v>3281</v>
      </c>
      <c r="H258" s="25" t="s">
        <v>3282</v>
      </c>
      <c r="I258" s="25" t="s">
        <v>3283</v>
      </c>
    </row>
    <row r="259" spans="1:9" ht="75" x14ac:dyDescent="0.25">
      <c r="A259" s="25" t="s">
        <v>3284</v>
      </c>
      <c r="B259" s="25" t="s">
        <v>3285</v>
      </c>
      <c r="C259" s="25" t="s">
        <v>123</v>
      </c>
      <c r="D259" s="25" t="s">
        <v>111</v>
      </c>
      <c r="E259" s="24" t="b">
        <v>0</v>
      </c>
      <c r="F259" s="25" t="s">
        <v>542</v>
      </c>
      <c r="G259" s="25" t="s">
        <v>55</v>
      </c>
      <c r="H259" s="25" t="s">
        <v>3286</v>
      </c>
      <c r="I259" s="25" t="s">
        <v>55</v>
      </c>
    </row>
    <row r="260" spans="1:9" ht="60" x14ac:dyDescent="0.25">
      <c r="A260" s="25" t="s">
        <v>3287</v>
      </c>
      <c r="B260" s="25" t="s">
        <v>3288</v>
      </c>
      <c r="C260" s="25" t="s">
        <v>19</v>
      </c>
      <c r="D260" s="25" t="s">
        <v>111</v>
      </c>
      <c r="E260" s="24" t="b">
        <v>0</v>
      </c>
      <c r="F260" s="25" t="s">
        <v>542</v>
      </c>
      <c r="G260" s="25" t="s">
        <v>3289</v>
      </c>
      <c r="H260" s="25" t="s">
        <v>3290</v>
      </c>
      <c r="I260" s="25" t="s">
        <v>3291</v>
      </c>
    </row>
    <row r="261" spans="1:9" ht="60" x14ac:dyDescent="0.25">
      <c r="A261" s="25" t="s">
        <v>3133</v>
      </c>
      <c r="B261" s="25" t="s">
        <v>3292</v>
      </c>
      <c r="C261" s="25" t="s">
        <v>11</v>
      </c>
      <c r="D261" s="25" t="s">
        <v>111</v>
      </c>
      <c r="E261" s="24" t="b">
        <v>0</v>
      </c>
      <c r="F261" s="25" t="s">
        <v>542</v>
      </c>
      <c r="G261" s="25" t="s">
        <v>3136</v>
      </c>
      <c r="H261" s="25" t="s">
        <v>3137</v>
      </c>
      <c r="I261" s="25" t="s">
        <v>55</v>
      </c>
    </row>
    <row r="262" spans="1:9" ht="45" x14ac:dyDescent="0.25">
      <c r="A262" s="25" t="s">
        <v>3293</v>
      </c>
      <c r="B262" s="25" t="s">
        <v>3294</v>
      </c>
      <c r="C262" s="25" t="s">
        <v>123</v>
      </c>
      <c r="D262" s="25" t="s">
        <v>111</v>
      </c>
      <c r="E262" s="24" t="b">
        <v>0</v>
      </c>
      <c r="F262" s="25" t="s">
        <v>542</v>
      </c>
      <c r="G262" s="25" t="s">
        <v>55</v>
      </c>
      <c r="H262" s="25" t="s">
        <v>3295</v>
      </c>
      <c r="I262" s="25" t="s">
        <v>3296</v>
      </c>
    </row>
    <row r="263" spans="1:9" ht="60" x14ac:dyDescent="0.25">
      <c r="A263" s="25" t="s">
        <v>3297</v>
      </c>
      <c r="B263" s="25" t="s">
        <v>3298</v>
      </c>
      <c r="C263" s="25" t="s">
        <v>11</v>
      </c>
      <c r="D263" s="25" t="s">
        <v>111</v>
      </c>
      <c r="E263" s="24" t="b">
        <v>0</v>
      </c>
      <c r="F263" s="25" t="s">
        <v>542</v>
      </c>
      <c r="G263" s="25" t="s">
        <v>3299</v>
      </c>
      <c r="H263" s="25" t="s">
        <v>3300</v>
      </c>
      <c r="I263" s="25" t="s">
        <v>55</v>
      </c>
    </row>
    <row r="264" spans="1:9" ht="30" x14ac:dyDescent="0.25">
      <c r="A264" s="25" t="s">
        <v>3301</v>
      </c>
      <c r="B264" s="25" t="s">
        <v>3302</v>
      </c>
      <c r="C264" s="25" t="s">
        <v>123</v>
      </c>
      <c r="D264" s="25" t="s">
        <v>111</v>
      </c>
      <c r="E264" s="24" t="b">
        <v>0</v>
      </c>
      <c r="F264" s="25" t="s">
        <v>542</v>
      </c>
      <c r="G264" s="25" t="s">
        <v>55</v>
      </c>
      <c r="H264" s="25" t="s">
        <v>3303</v>
      </c>
      <c r="I264" s="25" t="s">
        <v>3304</v>
      </c>
    </row>
    <row r="265" spans="1:9" ht="30" x14ac:dyDescent="0.25">
      <c r="A265" s="25" t="s">
        <v>3305</v>
      </c>
      <c r="B265" s="25" t="s">
        <v>3306</v>
      </c>
      <c r="C265" s="25" t="s">
        <v>11</v>
      </c>
      <c r="D265" s="25" t="s">
        <v>111</v>
      </c>
      <c r="E265" s="24" t="b">
        <v>0</v>
      </c>
      <c r="F265" s="25" t="s">
        <v>542</v>
      </c>
      <c r="G265" s="25" t="s">
        <v>3307</v>
      </c>
      <c r="H265" s="25" t="s">
        <v>3308</v>
      </c>
      <c r="I265" s="25" t="s">
        <v>3309</v>
      </c>
    </row>
    <row r="266" spans="1:9" ht="30" x14ac:dyDescent="0.25">
      <c r="A266" s="25" t="s">
        <v>3305</v>
      </c>
      <c r="B266" s="25" t="s">
        <v>3310</v>
      </c>
      <c r="C266" s="25" t="s">
        <v>11</v>
      </c>
      <c r="D266" s="25" t="s">
        <v>111</v>
      </c>
      <c r="E266" s="24" t="b">
        <v>0</v>
      </c>
      <c r="F266" s="25" t="s">
        <v>542</v>
      </c>
      <c r="G266" s="25" t="s">
        <v>3308</v>
      </c>
      <c r="H266" s="25" t="s">
        <v>3309</v>
      </c>
      <c r="I266" s="25" t="s">
        <v>55</v>
      </c>
    </row>
    <row r="267" spans="1:9" ht="45" x14ac:dyDescent="0.25">
      <c r="A267" s="25" t="s">
        <v>3311</v>
      </c>
      <c r="B267" s="25" t="s">
        <v>3312</v>
      </c>
      <c r="C267" s="25" t="s">
        <v>11</v>
      </c>
      <c r="D267" s="25" t="s">
        <v>111</v>
      </c>
      <c r="E267" s="24" t="b">
        <v>0</v>
      </c>
      <c r="F267" s="25" t="s">
        <v>542</v>
      </c>
      <c r="G267" s="25" t="s">
        <v>3313</v>
      </c>
      <c r="H267" s="25" t="s">
        <v>3314</v>
      </c>
      <c r="I267" s="25" t="s">
        <v>3315</v>
      </c>
    </row>
    <row r="268" spans="1:9" ht="30" x14ac:dyDescent="0.25">
      <c r="A268" s="25" t="s">
        <v>3316</v>
      </c>
      <c r="B268" s="25" t="s">
        <v>3317</v>
      </c>
      <c r="C268" s="25" t="s">
        <v>11</v>
      </c>
      <c r="D268" s="25" t="s">
        <v>111</v>
      </c>
      <c r="E268" s="24" t="b">
        <v>0</v>
      </c>
      <c r="F268" s="25" t="s">
        <v>542</v>
      </c>
      <c r="G268" s="25" t="s">
        <v>3318</v>
      </c>
      <c r="H268" s="25" t="s">
        <v>3319</v>
      </c>
      <c r="I268" s="25" t="s">
        <v>3320</v>
      </c>
    </row>
    <row r="269" spans="1:9" ht="60" x14ac:dyDescent="0.25">
      <c r="A269" s="25" t="s">
        <v>3321</v>
      </c>
      <c r="B269" s="25" t="s">
        <v>3322</v>
      </c>
      <c r="C269" s="25" t="s">
        <v>1378</v>
      </c>
      <c r="D269" s="25" t="s">
        <v>111</v>
      </c>
      <c r="E269" s="24" t="b">
        <v>0</v>
      </c>
      <c r="F269" s="25" t="s">
        <v>542</v>
      </c>
      <c r="G269" s="25" t="s">
        <v>3323</v>
      </c>
      <c r="H269" s="25" t="s">
        <v>3324</v>
      </c>
      <c r="I269" s="25" t="s">
        <v>3325</v>
      </c>
    </row>
    <row r="270" spans="1:9" ht="30" x14ac:dyDescent="0.25">
      <c r="A270" s="25" t="s">
        <v>3321</v>
      </c>
      <c r="B270" s="25" t="s">
        <v>3322</v>
      </c>
      <c r="C270" s="25" t="s">
        <v>60</v>
      </c>
      <c r="D270" s="25" t="s">
        <v>111</v>
      </c>
      <c r="E270" s="24" t="b">
        <v>0</v>
      </c>
      <c r="F270" s="25" t="s">
        <v>542</v>
      </c>
      <c r="G270" s="25" t="s">
        <v>3326</v>
      </c>
      <c r="H270" s="25" t="s">
        <v>3327</v>
      </c>
      <c r="I270" s="25" t="s">
        <v>55</v>
      </c>
    </row>
    <row r="271" spans="1:9" ht="30" x14ac:dyDescent="0.25">
      <c r="A271" s="25" t="s">
        <v>3328</v>
      </c>
      <c r="B271" s="25" t="s">
        <v>3329</v>
      </c>
      <c r="C271" s="25" t="s">
        <v>11</v>
      </c>
      <c r="D271" s="25" t="s">
        <v>111</v>
      </c>
      <c r="E271" s="24" t="b">
        <v>0</v>
      </c>
      <c r="F271" s="25" t="s">
        <v>542</v>
      </c>
      <c r="G271" s="25" t="s">
        <v>3330</v>
      </c>
      <c r="H271" s="25" t="s">
        <v>3331</v>
      </c>
      <c r="I271" s="25" t="s">
        <v>55</v>
      </c>
    </row>
    <row r="272" spans="1:9" ht="45" x14ac:dyDescent="0.25">
      <c r="A272" s="25" t="s">
        <v>3332</v>
      </c>
      <c r="B272" s="25" t="s">
        <v>3333</v>
      </c>
      <c r="C272" s="25" t="s">
        <v>11</v>
      </c>
      <c r="D272" s="25" t="s">
        <v>111</v>
      </c>
      <c r="E272" s="24" t="b">
        <v>0</v>
      </c>
      <c r="F272" s="25" t="s">
        <v>542</v>
      </c>
      <c r="G272" s="25" t="s">
        <v>3334</v>
      </c>
      <c r="H272" s="25" t="s">
        <v>3335</v>
      </c>
      <c r="I272" s="25" t="s">
        <v>55</v>
      </c>
    </row>
    <row r="273" spans="1:9" ht="45" x14ac:dyDescent="0.25">
      <c r="A273" s="25" t="s">
        <v>3336</v>
      </c>
      <c r="B273" s="25" t="s">
        <v>3337</v>
      </c>
      <c r="C273" s="25" t="s">
        <v>1378</v>
      </c>
      <c r="D273" s="25" t="s">
        <v>111</v>
      </c>
      <c r="E273" s="24" t="b">
        <v>0</v>
      </c>
      <c r="F273" s="25" t="s">
        <v>542</v>
      </c>
      <c r="G273" s="25" t="s">
        <v>3338</v>
      </c>
      <c r="H273" s="25" t="s">
        <v>3339</v>
      </c>
      <c r="I273" s="25" t="s">
        <v>55</v>
      </c>
    </row>
    <row r="274" spans="1:9" ht="60" x14ac:dyDescent="0.25">
      <c r="A274" s="25" t="s">
        <v>3340</v>
      </c>
      <c r="B274" s="25" t="s">
        <v>3341</v>
      </c>
      <c r="C274" s="25" t="s">
        <v>11</v>
      </c>
      <c r="D274" s="25" t="s">
        <v>111</v>
      </c>
      <c r="E274" s="24" t="b">
        <v>0</v>
      </c>
      <c r="F274" s="25" t="s">
        <v>542</v>
      </c>
      <c r="G274" s="25" t="s">
        <v>3342</v>
      </c>
      <c r="H274" s="25" t="s">
        <v>3343</v>
      </c>
      <c r="I274" s="25" t="s">
        <v>3344</v>
      </c>
    </row>
    <row r="275" spans="1:9" ht="45" x14ac:dyDescent="0.25">
      <c r="A275" s="25" t="s">
        <v>3345</v>
      </c>
      <c r="B275" s="25" t="s">
        <v>3346</v>
      </c>
      <c r="C275" s="25" t="s">
        <v>11</v>
      </c>
      <c r="D275" s="25" t="s">
        <v>111</v>
      </c>
      <c r="E275" s="24" t="b">
        <v>0</v>
      </c>
      <c r="F275" s="25" t="s">
        <v>542</v>
      </c>
      <c r="G275" s="25" t="s">
        <v>854</v>
      </c>
      <c r="H275" s="25" t="s">
        <v>3347</v>
      </c>
      <c r="I275" s="25" t="s">
        <v>55</v>
      </c>
    </row>
    <row r="276" spans="1:9" ht="60" x14ac:dyDescent="0.25">
      <c r="A276" s="25" t="s">
        <v>3348</v>
      </c>
      <c r="B276" s="25" t="s">
        <v>3349</v>
      </c>
      <c r="C276" s="25" t="s">
        <v>11</v>
      </c>
      <c r="D276" s="25" t="s">
        <v>111</v>
      </c>
      <c r="E276" s="24" t="b">
        <v>0</v>
      </c>
      <c r="F276" s="25" t="s">
        <v>542</v>
      </c>
      <c r="G276" s="25" t="s">
        <v>3350</v>
      </c>
      <c r="H276" s="25" t="s">
        <v>3351</v>
      </c>
      <c r="I276" s="25" t="s">
        <v>3352</v>
      </c>
    </row>
    <row r="277" spans="1:9" ht="45" x14ac:dyDescent="0.25">
      <c r="A277" s="25" t="s">
        <v>3120</v>
      </c>
      <c r="B277" s="25" t="s">
        <v>3353</v>
      </c>
      <c r="C277" s="25" t="s">
        <v>11</v>
      </c>
      <c r="D277" s="25" t="s">
        <v>111</v>
      </c>
      <c r="E277" s="24" t="b">
        <v>0</v>
      </c>
      <c r="F277" s="25" t="s">
        <v>542</v>
      </c>
      <c r="G277" s="25" t="s">
        <v>3126</v>
      </c>
      <c r="H277" s="25" t="s">
        <v>3127</v>
      </c>
      <c r="I277" s="25" t="s">
        <v>55</v>
      </c>
    </row>
    <row r="278" spans="1:9" ht="105" x14ac:dyDescent="0.25">
      <c r="A278" s="25" t="s">
        <v>3354</v>
      </c>
      <c r="B278" s="25" t="s">
        <v>3355</v>
      </c>
      <c r="C278" s="25" t="s">
        <v>19</v>
      </c>
      <c r="D278" s="25" t="s">
        <v>111</v>
      </c>
      <c r="E278" s="24" t="b">
        <v>0</v>
      </c>
      <c r="F278" s="25" t="s">
        <v>542</v>
      </c>
      <c r="G278" s="25" t="s">
        <v>3356</v>
      </c>
      <c r="H278" s="25" t="s">
        <v>3357</v>
      </c>
      <c r="I278" s="25" t="s">
        <v>3358</v>
      </c>
    </row>
    <row r="279" spans="1:9" ht="75" x14ac:dyDescent="0.25">
      <c r="A279" s="25" t="s">
        <v>3354</v>
      </c>
      <c r="B279" s="25" t="s">
        <v>3355</v>
      </c>
      <c r="C279" s="25" t="s">
        <v>11</v>
      </c>
      <c r="D279" s="25" t="s">
        <v>111</v>
      </c>
      <c r="E279" s="24" t="b">
        <v>0</v>
      </c>
      <c r="F279" s="25" t="s">
        <v>542</v>
      </c>
      <c r="G279" s="25" t="s">
        <v>3359</v>
      </c>
      <c r="H279" s="25" t="s">
        <v>3360</v>
      </c>
      <c r="I279" s="25" t="s">
        <v>3361</v>
      </c>
    </row>
    <row r="280" spans="1:9" ht="45" x14ac:dyDescent="0.25">
      <c r="A280" s="25" t="s">
        <v>3362</v>
      </c>
      <c r="B280" s="25" t="s">
        <v>3363</v>
      </c>
      <c r="C280" s="25" t="s">
        <v>11</v>
      </c>
      <c r="D280" s="25" t="s">
        <v>111</v>
      </c>
      <c r="E280" s="24" t="b">
        <v>0</v>
      </c>
      <c r="F280" s="25" t="s">
        <v>542</v>
      </c>
      <c r="G280" s="25" t="s">
        <v>3364</v>
      </c>
      <c r="H280" s="25" t="s">
        <v>3365</v>
      </c>
      <c r="I280" s="25" t="s">
        <v>3366</v>
      </c>
    </row>
    <row r="281" spans="1:9" ht="75" x14ac:dyDescent="0.25">
      <c r="A281" s="25" t="s">
        <v>3362</v>
      </c>
      <c r="B281" s="25" t="s">
        <v>3363</v>
      </c>
      <c r="C281" s="25" t="s">
        <v>19</v>
      </c>
      <c r="D281" s="25" t="s">
        <v>111</v>
      </c>
      <c r="E281" s="24" t="b">
        <v>1</v>
      </c>
      <c r="F281" s="25" t="s">
        <v>542</v>
      </c>
      <c r="G281" s="25" t="s">
        <v>3367</v>
      </c>
      <c r="H281" s="25" t="s">
        <v>3368</v>
      </c>
      <c r="I281" s="25" t="s">
        <v>55</v>
      </c>
    </row>
    <row r="282" spans="1:9" ht="60" x14ac:dyDescent="0.25">
      <c r="A282" s="25" t="s">
        <v>3369</v>
      </c>
      <c r="B282" s="25" t="s">
        <v>3370</v>
      </c>
      <c r="C282" s="25" t="s">
        <v>789</v>
      </c>
      <c r="D282" s="25" t="s">
        <v>111</v>
      </c>
      <c r="E282" s="24" t="b">
        <v>0</v>
      </c>
      <c r="F282" s="25" t="s">
        <v>542</v>
      </c>
      <c r="G282" s="25" t="s">
        <v>3371</v>
      </c>
      <c r="H282" s="25" t="s">
        <v>3372</v>
      </c>
      <c r="I282" s="25" t="s">
        <v>3373</v>
      </c>
    </row>
    <row r="283" spans="1:9" ht="75" x14ac:dyDescent="0.25">
      <c r="A283" s="25" t="s">
        <v>3374</v>
      </c>
      <c r="B283" s="25" t="s">
        <v>3375</v>
      </c>
      <c r="C283" s="25" t="s">
        <v>11</v>
      </c>
      <c r="D283" s="25" t="s">
        <v>111</v>
      </c>
      <c r="E283" s="24" t="b">
        <v>0</v>
      </c>
      <c r="F283" s="25" t="s">
        <v>542</v>
      </c>
      <c r="G283" s="25" t="s">
        <v>3376</v>
      </c>
      <c r="H283" s="25" t="s">
        <v>3377</v>
      </c>
      <c r="I283" s="25" t="s">
        <v>3378</v>
      </c>
    </row>
    <row r="284" spans="1:9" ht="30" x14ac:dyDescent="0.25">
      <c r="A284" s="25" t="s">
        <v>3379</v>
      </c>
      <c r="B284" s="25" t="s">
        <v>3380</v>
      </c>
      <c r="C284" s="25" t="s">
        <v>123</v>
      </c>
      <c r="D284" s="25" t="s">
        <v>111</v>
      </c>
      <c r="E284" s="24" t="b">
        <v>0</v>
      </c>
      <c r="F284" s="25" t="s">
        <v>542</v>
      </c>
      <c r="G284" s="25" t="s">
        <v>3381</v>
      </c>
      <c r="H284" s="25" t="s">
        <v>3382</v>
      </c>
      <c r="I284" s="25" t="s">
        <v>55</v>
      </c>
    </row>
    <row r="285" spans="1:9" ht="60" x14ac:dyDescent="0.25">
      <c r="A285" s="25" t="s">
        <v>3383</v>
      </c>
      <c r="B285" s="25" t="s">
        <v>3384</v>
      </c>
      <c r="C285" s="25" t="s">
        <v>11</v>
      </c>
      <c r="D285" s="25" t="s">
        <v>111</v>
      </c>
      <c r="E285" s="24" t="b">
        <v>0</v>
      </c>
      <c r="F285" s="25" t="s">
        <v>542</v>
      </c>
      <c r="G285" s="25" t="s">
        <v>3385</v>
      </c>
      <c r="H285" s="25" t="s">
        <v>3386</v>
      </c>
      <c r="I285" s="25" t="s">
        <v>3387</v>
      </c>
    </row>
    <row r="286" spans="1:9" ht="60" x14ac:dyDescent="0.25">
      <c r="A286" s="25" t="s">
        <v>3383</v>
      </c>
      <c r="B286" s="25" t="s">
        <v>3388</v>
      </c>
      <c r="C286" s="25" t="s">
        <v>11</v>
      </c>
      <c r="D286" s="25" t="s">
        <v>111</v>
      </c>
      <c r="E286" s="24" t="b">
        <v>0</v>
      </c>
      <c r="F286" s="25" t="s">
        <v>542</v>
      </c>
      <c r="G286" s="25" t="s">
        <v>3386</v>
      </c>
      <c r="H286" s="25" t="s">
        <v>3387</v>
      </c>
      <c r="I286" s="25" t="s">
        <v>55</v>
      </c>
    </row>
    <row r="287" spans="1:9" ht="90" x14ac:dyDescent="0.25">
      <c r="A287" s="25" t="s">
        <v>3389</v>
      </c>
      <c r="B287" s="25" t="s">
        <v>3390</v>
      </c>
      <c r="C287" s="25" t="s">
        <v>789</v>
      </c>
      <c r="D287" s="25" t="s">
        <v>111</v>
      </c>
      <c r="E287" s="24" t="b">
        <v>0</v>
      </c>
      <c r="F287" s="25" t="s">
        <v>542</v>
      </c>
      <c r="G287" s="25" t="s">
        <v>3391</v>
      </c>
      <c r="H287" s="25" t="s">
        <v>3392</v>
      </c>
      <c r="I287" s="25" t="s">
        <v>55</v>
      </c>
    </row>
    <row r="288" spans="1:9" ht="30" x14ac:dyDescent="0.25">
      <c r="A288" s="25" t="s">
        <v>3393</v>
      </c>
      <c r="B288" s="25" t="s">
        <v>3394</v>
      </c>
      <c r="C288" s="25" t="s">
        <v>11</v>
      </c>
      <c r="D288" s="25" t="s">
        <v>111</v>
      </c>
      <c r="E288" s="24" t="b">
        <v>0</v>
      </c>
      <c r="F288" s="25" t="s">
        <v>542</v>
      </c>
      <c r="G288" s="25" t="s">
        <v>3395</v>
      </c>
      <c r="H288" s="25" t="s">
        <v>3396</v>
      </c>
      <c r="I288" s="25" t="s">
        <v>3397</v>
      </c>
    </row>
    <row r="289" spans="1:9" ht="30" x14ac:dyDescent="0.25">
      <c r="A289" s="25" t="s">
        <v>3398</v>
      </c>
      <c r="B289" s="25" t="s">
        <v>3399</v>
      </c>
      <c r="C289" s="25" t="s">
        <v>11</v>
      </c>
      <c r="D289" s="25" t="s">
        <v>111</v>
      </c>
      <c r="E289" s="24" t="b">
        <v>0</v>
      </c>
      <c r="F289" s="25" t="s">
        <v>542</v>
      </c>
      <c r="G289" s="25" t="s">
        <v>3400</v>
      </c>
      <c r="H289" s="25" t="s">
        <v>3401</v>
      </c>
      <c r="I289" s="25" t="s">
        <v>3402</v>
      </c>
    </row>
    <row r="290" spans="1:9" x14ac:dyDescent="0.25">
      <c r="A290" s="25" t="s">
        <v>3398</v>
      </c>
      <c r="B290" s="25" t="s">
        <v>3399</v>
      </c>
      <c r="C290" s="25" t="s">
        <v>123</v>
      </c>
      <c r="D290" s="25" t="s">
        <v>111</v>
      </c>
      <c r="E290" s="24" t="b">
        <v>0</v>
      </c>
      <c r="F290" s="25" t="s">
        <v>542</v>
      </c>
      <c r="G290" s="25" t="s">
        <v>3403</v>
      </c>
      <c r="H290" s="25" t="s">
        <v>3404</v>
      </c>
      <c r="I290" s="25" t="s">
        <v>55</v>
      </c>
    </row>
    <row r="291" spans="1:9" ht="45" x14ac:dyDescent="0.25">
      <c r="A291" s="25" t="s">
        <v>3405</v>
      </c>
      <c r="B291" s="25" t="s">
        <v>3406</v>
      </c>
      <c r="C291" s="25" t="s">
        <v>123</v>
      </c>
      <c r="D291" s="25" t="s">
        <v>841</v>
      </c>
      <c r="E291" s="24" t="b">
        <v>0</v>
      </c>
      <c r="F291" s="25" t="s">
        <v>542</v>
      </c>
      <c r="G291" s="25" t="s">
        <v>695</v>
      </c>
      <c r="H291" s="25" t="s">
        <v>3407</v>
      </c>
      <c r="I291" s="25" t="s">
        <v>55</v>
      </c>
    </row>
    <row r="292" spans="1:9" x14ac:dyDescent="0.25">
      <c r="A292" s="25" t="s">
        <v>3408</v>
      </c>
      <c r="B292" s="25" t="s">
        <v>3409</v>
      </c>
      <c r="C292" s="25" t="s">
        <v>60</v>
      </c>
      <c r="D292" s="25" t="s">
        <v>550</v>
      </c>
      <c r="E292" s="24" t="b">
        <v>0</v>
      </c>
      <c r="F292" s="25" t="s">
        <v>542</v>
      </c>
      <c r="G292" s="25" t="s">
        <v>55</v>
      </c>
      <c r="H292" s="25" t="s">
        <v>3410</v>
      </c>
      <c r="I292" s="25" t="s">
        <v>55</v>
      </c>
    </row>
    <row r="293" spans="1:9" ht="30" x14ac:dyDescent="0.25">
      <c r="A293" s="25" t="s">
        <v>3411</v>
      </c>
      <c r="B293" s="25" t="s">
        <v>3412</v>
      </c>
      <c r="C293" s="25" t="s">
        <v>11</v>
      </c>
      <c r="D293" s="25" t="s">
        <v>550</v>
      </c>
      <c r="E293" s="24" t="b">
        <v>0</v>
      </c>
      <c r="F293" s="25" t="s">
        <v>542</v>
      </c>
      <c r="G293" s="25" t="s">
        <v>3413</v>
      </c>
      <c r="H293" s="25" t="s">
        <v>3414</v>
      </c>
      <c r="I293" s="25" t="s">
        <v>55</v>
      </c>
    </row>
    <row r="294" spans="1:9" ht="60" x14ac:dyDescent="0.25">
      <c r="A294" s="25" t="s">
        <v>3415</v>
      </c>
      <c r="B294" s="25" t="s">
        <v>3416</v>
      </c>
      <c r="C294" s="25" t="s">
        <v>19</v>
      </c>
      <c r="D294" s="25" t="s">
        <v>550</v>
      </c>
      <c r="E294" s="24" t="b">
        <v>0</v>
      </c>
      <c r="F294" s="25" t="s">
        <v>542</v>
      </c>
      <c r="G294" s="25" t="s">
        <v>3417</v>
      </c>
      <c r="H294" s="25" t="s">
        <v>3418</v>
      </c>
      <c r="I294" s="25" t="s">
        <v>3419</v>
      </c>
    </row>
    <row r="295" spans="1:9" ht="60" x14ac:dyDescent="0.25">
      <c r="A295" s="25" t="s">
        <v>3420</v>
      </c>
      <c r="B295" s="25" t="s">
        <v>3421</v>
      </c>
      <c r="C295" s="25" t="s">
        <v>11</v>
      </c>
      <c r="D295" s="25" t="s">
        <v>550</v>
      </c>
      <c r="E295" s="24" t="b">
        <v>0</v>
      </c>
      <c r="F295" s="25" t="s">
        <v>542</v>
      </c>
      <c r="G295" s="25" t="s">
        <v>3422</v>
      </c>
      <c r="H295" s="25" t="s">
        <v>3423</v>
      </c>
      <c r="I295" s="25" t="s">
        <v>55</v>
      </c>
    </row>
    <row r="296" spans="1:9" ht="45" x14ac:dyDescent="0.25">
      <c r="A296" s="25" t="s">
        <v>3424</v>
      </c>
      <c r="B296" s="25" t="s">
        <v>3425</v>
      </c>
      <c r="C296" s="25" t="s">
        <v>11</v>
      </c>
      <c r="D296" s="25" t="s">
        <v>550</v>
      </c>
      <c r="E296" s="24" t="b">
        <v>0</v>
      </c>
      <c r="F296" s="25" t="s">
        <v>542</v>
      </c>
      <c r="G296" s="25" t="s">
        <v>3426</v>
      </c>
      <c r="H296" s="25" t="s">
        <v>3427</v>
      </c>
      <c r="I296" s="25" t="s">
        <v>55</v>
      </c>
    </row>
    <row r="297" spans="1:9" ht="60" x14ac:dyDescent="0.25">
      <c r="A297" s="25" t="s">
        <v>3424</v>
      </c>
      <c r="B297" s="25" t="s">
        <v>3428</v>
      </c>
      <c r="C297" s="25" t="s">
        <v>11</v>
      </c>
      <c r="D297" s="25" t="s">
        <v>550</v>
      </c>
      <c r="E297" s="24" t="b">
        <v>0</v>
      </c>
      <c r="F297" s="25" t="s">
        <v>542</v>
      </c>
      <c r="G297" s="25" t="s">
        <v>3429</v>
      </c>
      <c r="H297" s="25" t="s">
        <v>3430</v>
      </c>
      <c r="I297" s="25" t="s">
        <v>3431</v>
      </c>
    </row>
    <row r="298" spans="1:9" ht="105" x14ac:dyDescent="0.25">
      <c r="A298" s="25" t="s">
        <v>3424</v>
      </c>
      <c r="B298" s="25" t="s">
        <v>3432</v>
      </c>
      <c r="C298" s="25" t="s">
        <v>11</v>
      </c>
      <c r="D298" s="25" t="s">
        <v>550</v>
      </c>
      <c r="E298" s="24" t="b">
        <v>0</v>
      </c>
      <c r="F298" s="25" t="s">
        <v>542</v>
      </c>
      <c r="G298" s="25" t="s">
        <v>3433</v>
      </c>
      <c r="H298" s="25" t="s">
        <v>3434</v>
      </c>
      <c r="I298" s="25" t="s">
        <v>3435</v>
      </c>
    </row>
    <row r="299" spans="1:9" ht="60" x14ac:dyDescent="0.25">
      <c r="A299" s="25" t="s">
        <v>3424</v>
      </c>
      <c r="B299" s="25" t="s">
        <v>3436</v>
      </c>
      <c r="C299" s="25" t="s">
        <v>11</v>
      </c>
      <c r="D299" s="25" t="s">
        <v>550</v>
      </c>
      <c r="E299" s="24" t="b">
        <v>0</v>
      </c>
      <c r="F299" s="25" t="s">
        <v>542</v>
      </c>
      <c r="G299" s="25" t="s">
        <v>3437</v>
      </c>
      <c r="H299" s="25" t="s">
        <v>3438</v>
      </c>
      <c r="I299" s="25" t="s">
        <v>3439</v>
      </c>
    </row>
    <row r="300" spans="1:9" ht="45" x14ac:dyDescent="0.25">
      <c r="A300" s="25" t="s">
        <v>3440</v>
      </c>
      <c r="B300" s="25" t="s">
        <v>3441</v>
      </c>
      <c r="C300" s="25" t="s">
        <v>11</v>
      </c>
      <c r="D300" s="25" t="s">
        <v>550</v>
      </c>
      <c r="E300" s="24" t="b">
        <v>0</v>
      </c>
      <c r="F300" s="25" t="s">
        <v>542</v>
      </c>
      <c r="G300" s="25" t="s">
        <v>3442</v>
      </c>
      <c r="H300" s="25" t="s">
        <v>3443</v>
      </c>
      <c r="I300" s="25" t="s">
        <v>3444</v>
      </c>
    </row>
    <row r="301" spans="1:9" ht="30" x14ac:dyDescent="0.25">
      <c r="A301" s="25" t="s">
        <v>3445</v>
      </c>
      <c r="B301" s="25" t="s">
        <v>3446</v>
      </c>
      <c r="C301" s="25" t="s">
        <v>19</v>
      </c>
      <c r="D301" s="25" t="s">
        <v>550</v>
      </c>
      <c r="E301" s="24" t="b">
        <v>0</v>
      </c>
      <c r="F301" s="25" t="s">
        <v>542</v>
      </c>
      <c r="G301" s="25" t="s">
        <v>3447</v>
      </c>
      <c r="H301" s="25" t="s">
        <v>3448</v>
      </c>
      <c r="I301" s="25" t="s">
        <v>55</v>
      </c>
    </row>
    <row r="302" spans="1:9" ht="30" x14ac:dyDescent="0.25">
      <c r="A302" s="25" t="s">
        <v>3449</v>
      </c>
      <c r="B302" s="25" t="s">
        <v>3450</v>
      </c>
      <c r="C302" s="25" t="s">
        <v>11</v>
      </c>
      <c r="D302" s="25" t="s">
        <v>550</v>
      </c>
      <c r="E302" s="24" t="b">
        <v>0</v>
      </c>
      <c r="F302" s="25" t="s">
        <v>542</v>
      </c>
      <c r="G302" s="25" t="s">
        <v>55</v>
      </c>
      <c r="H302" s="25" t="s">
        <v>3451</v>
      </c>
      <c r="I302" s="25" t="s">
        <v>55</v>
      </c>
    </row>
    <row r="303" spans="1:9" ht="30" x14ac:dyDescent="0.25">
      <c r="A303" s="25" t="s">
        <v>3452</v>
      </c>
      <c r="B303" s="25" t="s">
        <v>3453</v>
      </c>
      <c r="C303" s="25" t="s">
        <v>11</v>
      </c>
      <c r="D303" s="25" t="s">
        <v>550</v>
      </c>
      <c r="E303" s="24" t="b">
        <v>0</v>
      </c>
      <c r="F303" s="25" t="s">
        <v>542</v>
      </c>
      <c r="G303" s="25" t="s">
        <v>3454</v>
      </c>
      <c r="H303" s="25" t="s">
        <v>3455</v>
      </c>
      <c r="I303" s="25" t="s">
        <v>3456</v>
      </c>
    </row>
    <row r="304" spans="1:9" ht="75" x14ac:dyDescent="0.25">
      <c r="A304" s="25" t="s">
        <v>3457</v>
      </c>
      <c r="B304" s="25" t="s">
        <v>3458</v>
      </c>
      <c r="C304" s="25" t="s">
        <v>19</v>
      </c>
      <c r="D304" s="25" t="s">
        <v>550</v>
      </c>
      <c r="E304" s="24" t="b">
        <v>0</v>
      </c>
      <c r="F304" s="25" t="s">
        <v>542</v>
      </c>
      <c r="G304" s="25" t="s">
        <v>3459</v>
      </c>
      <c r="H304" s="25" t="s">
        <v>3460</v>
      </c>
      <c r="I304" s="25" t="s">
        <v>3461</v>
      </c>
    </row>
    <row r="305" spans="1:9" ht="30" x14ac:dyDescent="0.25">
      <c r="A305" s="25" t="s">
        <v>3462</v>
      </c>
      <c r="B305" s="25" t="s">
        <v>3463</v>
      </c>
      <c r="C305" s="25" t="s">
        <v>123</v>
      </c>
      <c r="D305" s="25" t="s">
        <v>550</v>
      </c>
      <c r="E305" s="24" t="b">
        <v>0</v>
      </c>
      <c r="F305" s="25" t="s">
        <v>542</v>
      </c>
      <c r="G305" s="25" t="s">
        <v>3464</v>
      </c>
      <c r="H305" s="25" t="s">
        <v>3465</v>
      </c>
      <c r="I305" s="25" t="s">
        <v>55</v>
      </c>
    </row>
    <row r="306" spans="1:9" ht="45" x14ac:dyDescent="0.25">
      <c r="A306" s="25" t="s">
        <v>3466</v>
      </c>
      <c r="B306" s="25" t="s">
        <v>3467</v>
      </c>
      <c r="C306" s="25" t="s">
        <v>11</v>
      </c>
      <c r="D306" s="25" t="s">
        <v>550</v>
      </c>
      <c r="E306" s="24" t="b">
        <v>0</v>
      </c>
      <c r="F306" s="25" t="s">
        <v>542</v>
      </c>
      <c r="G306" s="25" t="s">
        <v>3468</v>
      </c>
      <c r="H306" s="25" t="s">
        <v>3469</v>
      </c>
      <c r="I306" s="25" t="s">
        <v>55</v>
      </c>
    </row>
    <row r="307" spans="1:9" ht="30" x14ac:dyDescent="0.25">
      <c r="A307" s="25" t="s">
        <v>3470</v>
      </c>
      <c r="B307" s="25" t="s">
        <v>3471</v>
      </c>
      <c r="C307" s="25" t="s">
        <v>11</v>
      </c>
      <c r="D307" s="25" t="s">
        <v>550</v>
      </c>
      <c r="E307" s="24" t="b">
        <v>0</v>
      </c>
      <c r="F307" s="25" t="s">
        <v>542</v>
      </c>
      <c r="G307" s="25" t="s">
        <v>3472</v>
      </c>
      <c r="H307" s="25" t="s">
        <v>3473</v>
      </c>
      <c r="I307" s="25" t="s">
        <v>55</v>
      </c>
    </row>
    <row r="308" spans="1:9" ht="30" x14ac:dyDescent="0.25">
      <c r="A308" s="25" t="s">
        <v>3474</v>
      </c>
      <c r="B308" s="25" t="s">
        <v>3475</v>
      </c>
      <c r="C308" s="25" t="s">
        <v>11</v>
      </c>
      <c r="D308" s="25" t="s">
        <v>550</v>
      </c>
      <c r="E308" s="24" t="b">
        <v>0</v>
      </c>
      <c r="F308" s="25" t="s">
        <v>542</v>
      </c>
      <c r="G308" s="25" t="s">
        <v>3476</v>
      </c>
      <c r="H308" s="25" t="s">
        <v>3477</v>
      </c>
      <c r="I308" s="25" t="s">
        <v>3478</v>
      </c>
    </row>
    <row r="309" spans="1:9" ht="30" x14ac:dyDescent="0.25">
      <c r="A309" s="25" t="s">
        <v>3479</v>
      </c>
      <c r="B309" s="25" t="s">
        <v>3480</v>
      </c>
      <c r="C309" s="25" t="s">
        <v>11</v>
      </c>
      <c r="D309" s="25" t="s">
        <v>550</v>
      </c>
      <c r="E309" s="24" t="b">
        <v>0</v>
      </c>
      <c r="F309" s="25" t="s">
        <v>542</v>
      </c>
      <c r="G309" s="25" t="s">
        <v>3481</v>
      </c>
      <c r="H309" s="25" t="s">
        <v>3482</v>
      </c>
      <c r="I309" s="25" t="s">
        <v>55</v>
      </c>
    </row>
    <row r="310" spans="1:9" ht="60" x14ac:dyDescent="0.25">
      <c r="A310" s="25" t="s">
        <v>3483</v>
      </c>
      <c r="B310" s="25" t="s">
        <v>3484</v>
      </c>
      <c r="C310" s="25" t="s">
        <v>11</v>
      </c>
      <c r="D310" s="25" t="s">
        <v>550</v>
      </c>
      <c r="E310" s="24" t="b">
        <v>0</v>
      </c>
      <c r="F310" s="25" t="s">
        <v>542</v>
      </c>
      <c r="G310" s="25" t="s">
        <v>3485</v>
      </c>
      <c r="H310" s="25" t="s">
        <v>3486</v>
      </c>
      <c r="I310" s="25" t="s">
        <v>3487</v>
      </c>
    </row>
    <row r="311" spans="1:9" ht="30" x14ac:dyDescent="0.25">
      <c r="A311" s="25" t="s">
        <v>3488</v>
      </c>
      <c r="B311" s="25" t="s">
        <v>3489</v>
      </c>
      <c r="C311" s="25" t="s">
        <v>11</v>
      </c>
      <c r="D311" s="25" t="s">
        <v>550</v>
      </c>
      <c r="E311" s="24" t="b">
        <v>0</v>
      </c>
      <c r="F311" s="25" t="s">
        <v>542</v>
      </c>
      <c r="G311" s="25" t="s">
        <v>3490</v>
      </c>
      <c r="H311" s="25" t="s">
        <v>3491</v>
      </c>
      <c r="I311" s="25" t="s">
        <v>55</v>
      </c>
    </row>
    <row r="312" spans="1:9" ht="45" x14ac:dyDescent="0.25">
      <c r="A312" s="25" t="s">
        <v>3492</v>
      </c>
      <c r="B312" s="25" t="s">
        <v>3493</v>
      </c>
      <c r="C312" s="25" t="s">
        <v>11</v>
      </c>
      <c r="D312" s="25" t="s">
        <v>550</v>
      </c>
      <c r="E312" s="24" t="b">
        <v>0</v>
      </c>
      <c r="F312" s="25" t="s">
        <v>542</v>
      </c>
      <c r="G312" s="25" t="s">
        <v>3494</v>
      </c>
      <c r="H312" s="25" t="s">
        <v>3495</v>
      </c>
      <c r="I312" s="25" t="s">
        <v>3496</v>
      </c>
    </row>
    <row r="313" spans="1:9" ht="30" x14ac:dyDescent="0.25">
      <c r="A313" s="25" t="s">
        <v>3497</v>
      </c>
      <c r="B313" s="25" t="s">
        <v>3498</v>
      </c>
      <c r="C313" s="25" t="s">
        <v>11</v>
      </c>
      <c r="D313" s="25" t="s">
        <v>550</v>
      </c>
      <c r="E313" s="24" t="b">
        <v>0</v>
      </c>
      <c r="F313" s="25" t="s">
        <v>542</v>
      </c>
      <c r="G313" s="25" t="s">
        <v>55</v>
      </c>
      <c r="H313" s="25" t="s">
        <v>3499</v>
      </c>
      <c r="I313" s="25" t="s">
        <v>55</v>
      </c>
    </row>
    <row r="314" spans="1:9" ht="30" x14ac:dyDescent="0.25">
      <c r="A314" s="25" t="s">
        <v>3500</v>
      </c>
      <c r="B314" s="25" t="s">
        <v>3501</v>
      </c>
      <c r="C314" s="25" t="s">
        <v>11</v>
      </c>
      <c r="D314" s="25" t="s">
        <v>550</v>
      </c>
      <c r="E314" s="24" t="b">
        <v>0</v>
      </c>
      <c r="F314" s="25" t="s">
        <v>542</v>
      </c>
      <c r="G314" s="25" t="s">
        <v>3502</v>
      </c>
      <c r="H314" s="25" t="s">
        <v>3503</v>
      </c>
      <c r="I314" s="25" t="s">
        <v>55</v>
      </c>
    </row>
    <row r="315" spans="1:9" ht="45" x14ac:dyDescent="0.25">
      <c r="A315" s="25" t="s">
        <v>3500</v>
      </c>
      <c r="B315" s="25" t="s">
        <v>3501</v>
      </c>
      <c r="C315" s="25" t="s">
        <v>11</v>
      </c>
      <c r="D315" s="25" t="s">
        <v>550</v>
      </c>
      <c r="E315" s="24" t="b">
        <v>0</v>
      </c>
      <c r="F315" s="25" t="s">
        <v>542</v>
      </c>
      <c r="G315" s="25" t="s">
        <v>3504</v>
      </c>
      <c r="H315" s="25" t="s">
        <v>3505</v>
      </c>
      <c r="I315" s="25" t="s">
        <v>55</v>
      </c>
    </row>
    <row r="316" spans="1:9" ht="60" x14ac:dyDescent="0.25">
      <c r="A316" s="25" t="s">
        <v>3506</v>
      </c>
      <c r="B316" s="25" t="s">
        <v>3507</v>
      </c>
      <c r="C316" s="25" t="s">
        <v>11</v>
      </c>
      <c r="D316" s="25" t="s">
        <v>550</v>
      </c>
      <c r="E316" s="24" t="b">
        <v>0</v>
      </c>
      <c r="F316" s="25" t="s">
        <v>542</v>
      </c>
      <c r="G316" s="25" t="s">
        <v>3508</v>
      </c>
      <c r="H316" s="25" t="s">
        <v>3509</v>
      </c>
      <c r="I316" s="25" t="s">
        <v>3510</v>
      </c>
    </row>
    <row r="317" spans="1:9" x14ac:dyDescent="0.25">
      <c r="A317" s="25" t="s">
        <v>3506</v>
      </c>
      <c r="B317" s="25" t="s">
        <v>3511</v>
      </c>
      <c r="C317" s="25" t="s">
        <v>11</v>
      </c>
      <c r="D317" s="25" t="s">
        <v>550</v>
      </c>
      <c r="E317" s="24" t="b">
        <v>0</v>
      </c>
      <c r="F317" s="25" t="s">
        <v>542</v>
      </c>
      <c r="G317" s="25" t="s">
        <v>3512</v>
      </c>
      <c r="H317" s="25" t="s">
        <v>3513</v>
      </c>
      <c r="I317" s="25" t="s">
        <v>55</v>
      </c>
    </row>
    <row r="318" spans="1:9" ht="30" x14ac:dyDescent="0.25">
      <c r="A318" s="25" t="s">
        <v>3514</v>
      </c>
      <c r="B318" s="25" t="s">
        <v>3515</v>
      </c>
      <c r="C318" s="25" t="s">
        <v>789</v>
      </c>
      <c r="D318" s="25" t="s">
        <v>12</v>
      </c>
      <c r="E318" s="24" t="b">
        <v>0</v>
      </c>
      <c r="F318" s="25" t="s">
        <v>542</v>
      </c>
      <c r="G318" s="25" t="s">
        <v>55</v>
      </c>
      <c r="H318" s="25" t="s">
        <v>3516</v>
      </c>
      <c r="I318" s="25" t="s">
        <v>55</v>
      </c>
    </row>
    <row r="319" spans="1:9" ht="90" x14ac:dyDescent="0.25">
      <c r="A319" s="25" t="s">
        <v>2232</v>
      </c>
      <c r="B319" s="25" t="s">
        <v>2233</v>
      </c>
      <c r="C319" s="25" t="s">
        <v>11</v>
      </c>
      <c r="D319" s="25" t="s">
        <v>588</v>
      </c>
      <c r="E319" s="24" t="b">
        <v>0</v>
      </c>
      <c r="F319" s="25" t="s">
        <v>1027</v>
      </c>
      <c r="G319" s="25" t="s">
        <v>55</v>
      </c>
      <c r="H319" s="25" t="s">
        <v>2234</v>
      </c>
      <c r="I319" s="25" t="s">
        <v>2235</v>
      </c>
    </row>
    <row r="320" spans="1:9" ht="75" x14ac:dyDescent="0.25">
      <c r="A320" s="25" t="s">
        <v>974</v>
      </c>
      <c r="B320" s="25" t="s">
        <v>2886</v>
      </c>
      <c r="C320" s="25" t="s">
        <v>19</v>
      </c>
      <c r="D320" s="25" t="s">
        <v>669</v>
      </c>
      <c r="E320" s="24" t="b">
        <v>0</v>
      </c>
      <c r="F320" s="25" t="s">
        <v>1027</v>
      </c>
      <c r="G320" s="25" t="s">
        <v>2887</v>
      </c>
      <c r="H320" s="25" t="s">
        <v>2888</v>
      </c>
      <c r="I320" s="25" t="s">
        <v>2889</v>
      </c>
    </row>
    <row r="321" spans="1:9" ht="90" x14ac:dyDescent="0.25">
      <c r="A321" s="25" t="s">
        <v>1923</v>
      </c>
      <c r="B321" s="25" t="s">
        <v>1928</v>
      </c>
      <c r="C321" s="25" t="s">
        <v>11</v>
      </c>
      <c r="D321" s="25" t="s">
        <v>669</v>
      </c>
      <c r="E321" s="24" t="b">
        <v>0</v>
      </c>
      <c r="F321" s="25" t="s">
        <v>1027</v>
      </c>
      <c r="G321" s="25" t="s">
        <v>1929</v>
      </c>
      <c r="H321" s="25" t="s">
        <v>1930</v>
      </c>
      <c r="I321" s="25" t="s">
        <v>1931</v>
      </c>
    </row>
    <row r="322" spans="1:9" ht="90" x14ac:dyDescent="0.25">
      <c r="A322" s="25" t="s">
        <v>1923</v>
      </c>
      <c r="B322" s="25" t="s">
        <v>1924</v>
      </c>
      <c r="C322" s="25" t="s">
        <v>11</v>
      </c>
      <c r="D322" s="25" t="s">
        <v>669</v>
      </c>
      <c r="E322" s="24" t="b">
        <v>0</v>
      </c>
      <c r="F322" s="25" t="s">
        <v>1027</v>
      </c>
      <c r="G322" s="25" t="s">
        <v>1925</v>
      </c>
      <c r="H322" s="25" t="s">
        <v>1926</v>
      </c>
      <c r="I322" s="25" t="s">
        <v>1927</v>
      </c>
    </row>
    <row r="323" spans="1:9" ht="75" x14ac:dyDescent="0.25">
      <c r="A323" s="25" t="s">
        <v>979</v>
      </c>
      <c r="B323" s="25" t="s">
        <v>2898</v>
      </c>
      <c r="C323" s="25" t="s">
        <v>11</v>
      </c>
      <c r="D323" s="25" t="s">
        <v>669</v>
      </c>
      <c r="E323" s="24" t="b">
        <v>0</v>
      </c>
      <c r="F323" s="25" t="s">
        <v>1027</v>
      </c>
      <c r="G323" s="25" t="s">
        <v>2899</v>
      </c>
      <c r="H323" s="25" t="s">
        <v>2900</v>
      </c>
      <c r="I323" s="25" t="s">
        <v>2901</v>
      </c>
    </row>
    <row r="324" spans="1:9" ht="60" x14ac:dyDescent="0.25">
      <c r="A324" s="25" t="s">
        <v>1813</v>
      </c>
      <c r="B324" s="25" t="s">
        <v>1814</v>
      </c>
      <c r="C324" s="25" t="s">
        <v>11</v>
      </c>
      <c r="D324" s="25" t="s">
        <v>878</v>
      </c>
      <c r="E324" s="24" t="b">
        <v>0</v>
      </c>
      <c r="F324" s="25" t="s">
        <v>1027</v>
      </c>
      <c r="G324" s="25" t="s">
        <v>1815</v>
      </c>
      <c r="H324" s="25" t="s">
        <v>1816</v>
      </c>
      <c r="I324" s="25" t="s">
        <v>55</v>
      </c>
    </row>
    <row r="325" spans="1:9" ht="45" x14ac:dyDescent="0.25">
      <c r="A325" s="25" t="s">
        <v>2997</v>
      </c>
      <c r="B325" s="25" t="s">
        <v>2998</v>
      </c>
      <c r="C325" s="25" t="s">
        <v>1229</v>
      </c>
      <c r="D325" s="25" t="s">
        <v>519</v>
      </c>
      <c r="E325" s="24" t="b">
        <v>0</v>
      </c>
      <c r="F325" s="25" t="s">
        <v>1027</v>
      </c>
      <c r="G325" s="25" t="s">
        <v>55</v>
      </c>
      <c r="H325" s="25" t="s">
        <v>2999</v>
      </c>
      <c r="I325" s="25" t="s">
        <v>55</v>
      </c>
    </row>
    <row r="326" spans="1:9" ht="90" x14ac:dyDescent="0.25">
      <c r="A326" s="25" t="s">
        <v>2056</v>
      </c>
      <c r="B326" s="25" t="s">
        <v>2069</v>
      </c>
      <c r="C326" s="25" t="s">
        <v>4</v>
      </c>
      <c r="D326" s="25" t="s">
        <v>111</v>
      </c>
      <c r="E326" s="24" t="b">
        <v>1</v>
      </c>
      <c r="F326" s="25" t="s">
        <v>1027</v>
      </c>
      <c r="G326" s="25" t="s">
        <v>2070</v>
      </c>
      <c r="H326" s="25" t="s">
        <v>2071</v>
      </c>
      <c r="I326" s="25" t="s">
        <v>2072</v>
      </c>
    </row>
    <row r="327" spans="1:9" ht="45" x14ac:dyDescent="0.25">
      <c r="A327" s="25" t="s">
        <v>2328</v>
      </c>
      <c r="B327" s="25" t="s">
        <v>2329</v>
      </c>
      <c r="C327" s="25" t="s">
        <v>19</v>
      </c>
      <c r="D327" s="25" t="s">
        <v>111</v>
      </c>
      <c r="E327" s="24" t="b">
        <v>1</v>
      </c>
      <c r="F327" s="25" t="s">
        <v>1027</v>
      </c>
      <c r="G327" s="25" t="s">
        <v>2330</v>
      </c>
      <c r="H327" s="25" t="s">
        <v>2331</v>
      </c>
      <c r="I327" s="25" t="s">
        <v>2332</v>
      </c>
    </row>
    <row r="328" spans="1:9" ht="60" x14ac:dyDescent="0.25">
      <c r="A328" s="25" t="s">
        <v>109</v>
      </c>
      <c r="B328" s="25" t="s">
        <v>1292</v>
      </c>
      <c r="C328" s="25" t="s">
        <v>19</v>
      </c>
      <c r="D328" s="25" t="s">
        <v>111</v>
      </c>
      <c r="E328" s="24" t="b">
        <v>0</v>
      </c>
      <c r="F328" s="25" t="s">
        <v>1027</v>
      </c>
      <c r="G328" s="25" t="s">
        <v>1280</v>
      </c>
      <c r="H328" s="25" t="s">
        <v>1290</v>
      </c>
      <c r="I328" s="25" t="s">
        <v>1291</v>
      </c>
    </row>
    <row r="329" spans="1:9" ht="75" x14ac:dyDescent="0.25">
      <c r="A329" s="25" t="s">
        <v>1186</v>
      </c>
      <c r="B329" s="25" t="s">
        <v>1193</v>
      </c>
      <c r="C329" s="25" t="s">
        <v>123</v>
      </c>
      <c r="D329" s="25" t="s">
        <v>111</v>
      </c>
      <c r="E329" s="24" t="b">
        <v>0</v>
      </c>
      <c r="F329" s="25" t="s">
        <v>1027</v>
      </c>
      <c r="G329" s="25" t="s">
        <v>1188</v>
      </c>
      <c r="H329" s="25" t="s">
        <v>1189</v>
      </c>
      <c r="I329" s="25" t="s">
        <v>1190</v>
      </c>
    </row>
    <row r="330" spans="1:9" ht="45" x14ac:dyDescent="0.25">
      <c r="A330" s="25" t="s">
        <v>871</v>
      </c>
      <c r="B330" s="25" t="s">
        <v>2491</v>
      </c>
      <c r="C330" s="25" t="s">
        <v>11</v>
      </c>
      <c r="D330" s="25" t="s">
        <v>111</v>
      </c>
      <c r="E330" s="24" t="b">
        <v>0</v>
      </c>
      <c r="F330" s="25" t="s">
        <v>1027</v>
      </c>
      <c r="G330" s="25" t="s">
        <v>2492</v>
      </c>
      <c r="H330" s="25" t="s">
        <v>2493</v>
      </c>
      <c r="I330" s="25" t="s">
        <v>2494</v>
      </c>
    </row>
    <row r="331" spans="1:9" ht="45" x14ac:dyDescent="0.25">
      <c r="A331" s="25" t="s">
        <v>660</v>
      </c>
      <c r="B331" s="25" t="s">
        <v>1546</v>
      </c>
      <c r="C331" s="25" t="s">
        <v>19</v>
      </c>
      <c r="D331" s="25" t="s">
        <v>111</v>
      </c>
      <c r="E331" s="24" t="b">
        <v>0</v>
      </c>
      <c r="F331" s="25" t="s">
        <v>1027</v>
      </c>
      <c r="G331" s="25" t="s">
        <v>1542</v>
      </c>
      <c r="H331" s="25" t="s">
        <v>1543</v>
      </c>
      <c r="I331" s="25" t="s">
        <v>1544</v>
      </c>
    </row>
    <row r="332" spans="1:9" ht="60" x14ac:dyDescent="0.25">
      <c r="A332" s="25" t="s">
        <v>1888</v>
      </c>
      <c r="B332" s="25" t="s">
        <v>1893</v>
      </c>
      <c r="C332" s="25" t="s">
        <v>19</v>
      </c>
      <c r="D332" s="25" t="s">
        <v>111</v>
      </c>
      <c r="E332" s="24" t="b">
        <v>0</v>
      </c>
      <c r="F332" s="25" t="s">
        <v>1027</v>
      </c>
      <c r="G332" s="25" t="s">
        <v>1890</v>
      </c>
      <c r="H332" s="25" t="s">
        <v>1891</v>
      </c>
      <c r="I332" s="25" t="s">
        <v>1892</v>
      </c>
    </row>
    <row r="333" spans="1:9" ht="60" x14ac:dyDescent="0.25">
      <c r="A333" s="25" t="s">
        <v>649</v>
      </c>
      <c r="B333" s="25" t="s">
        <v>1513</v>
      </c>
      <c r="C333" s="25" t="s">
        <v>11</v>
      </c>
      <c r="D333" s="25" t="s">
        <v>111</v>
      </c>
      <c r="E333" s="24" t="b">
        <v>0</v>
      </c>
      <c r="F333" s="25" t="s">
        <v>1027</v>
      </c>
      <c r="G333" s="25" t="s">
        <v>1510</v>
      </c>
      <c r="H333" s="25" t="s">
        <v>1511</v>
      </c>
      <c r="I333" s="25" t="s">
        <v>1512</v>
      </c>
    </row>
    <row r="334" spans="1:9" ht="45" x14ac:dyDescent="0.25">
      <c r="A334" s="25" t="s">
        <v>3043</v>
      </c>
      <c r="B334" s="25" t="s">
        <v>3044</v>
      </c>
      <c r="C334" s="25" t="s">
        <v>19</v>
      </c>
      <c r="D334" s="25" t="s">
        <v>111</v>
      </c>
      <c r="E334" s="24" t="b">
        <v>0</v>
      </c>
      <c r="F334" s="25" t="s">
        <v>1027</v>
      </c>
      <c r="G334" s="25" t="s">
        <v>3045</v>
      </c>
      <c r="H334" s="25" t="s">
        <v>3046</v>
      </c>
      <c r="I334" s="25" t="s">
        <v>55</v>
      </c>
    </row>
    <row r="335" spans="1:9" ht="75" x14ac:dyDescent="0.25">
      <c r="A335" s="25" t="s">
        <v>2910</v>
      </c>
      <c r="B335" s="25" t="s">
        <v>2915</v>
      </c>
      <c r="C335" s="25" t="s">
        <v>11</v>
      </c>
      <c r="D335" s="25" t="s">
        <v>111</v>
      </c>
      <c r="E335" s="24" t="b">
        <v>0</v>
      </c>
      <c r="F335" s="25" t="s">
        <v>1027</v>
      </c>
      <c r="G335" s="25" t="s">
        <v>2916</v>
      </c>
      <c r="H335" s="25" t="s">
        <v>2917</v>
      </c>
      <c r="I335" s="25" t="s">
        <v>2918</v>
      </c>
    </row>
    <row r="336" spans="1:9" ht="75" x14ac:dyDescent="0.25">
      <c r="A336" s="25" t="s">
        <v>109</v>
      </c>
      <c r="B336" s="25" t="s">
        <v>1288</v>
      </c>
      <c r="C336" s="25" t="s">
        <v>19</v>
      </c>
      <c r="D336" s="25" t="s">
        <v>111</v>
      </c>
      <c r="E336" s="24" t="b">
        <v>0</v>
      </c>
      <c r="F336" s="25" t="s">
        <v>1027</v>
      </c>
      <c r="G336" s="25" t="s">
        <v>1279</v>
      </c>
      <c r="H336" s="25" t="s">
        <v>1280</v>
      </c>
      <c r="I336" s="25" t="s">
        <v>1281</v>
      </c>
    </row>
    <row r="337" spans="1:9" ht="75" x14ac:dyDescent="0.25">
      <c r="A337" s="25" t="s">
        <v>2262</v>
      </c>
      <c r="B337" s="25" t="s">
        <v>2263</v>
      </c>
      <c r="C337" s="25" t="s">
        <v>75</v>
      </c>
      <c r="D337" s="25" t="s">
        <v>111</v>
      </c>
      <c r="E337" s="24" t="b">
        <v>0</v>
      </c>
      <c r="F337" s="25" t="s">
        <v>1027</v>
      </c>
      <c r="G337" s="25" t="s">
        <v>2264</v>
      </c>
      <c r="H337" s="25" t="s">
        <v>2265</v>
      </c>
      <c r="I337" s="25" t="s">
        <v>2266</v>
      </c>
    </row>
    <row r="338" spans="1:9" ht="60" x14ac:dyDescent="0.25">
      <c r="A338" s="25" t="s">
        <v>2620</v>
      </c>
      <c r="B338" s="25" t="s">
        <v>2625</v>
      </c>
      <c r="C338" s="25" t="s">
        <v>11</v>
      </c>
      <c r="D338" s="25" t="s">
        <v>111</v>
      </c>
      <c r="E338" s="24" t="b">
        <v>0</v>
      </c>
      <c r="F338" s="25" t="s">
        <v>1027</v>
      </c>
      <c r="G338" s="25" t="s">
        <v>2622</v>
      </c>
      <c r="H338" s="25" t="s">
        <v>2623</v>
      </c>
      <c r="I338" s="25" t="s">
        <v>2624</v>
      </c>
    </row>
    <row r="339" spans="1:9" ht="75" x14ac:dyDescent="0.25">
      <c r="A339" s="25" t="s">
        <v>2236</v>
      </c>
      <c r="B339" s="25" t="s">
        <v>2244</v>
      </c>
      <c r="C339" s="25" t="s">
        <v>19</v>
      </c>
      <c r="D339" s="25" t="s">
        <v>111</v>
      </c>
      <c r="E339" s="24" t="b">
        <v>0</v>
      </c>
      <c r="F339" s="25" t="s">
        <v>1027</v>
      </c>
      <c r="G339" s="25" t="s">
        <v>2245</v>
      </c>
      <c r="H339" s="25" t="s">
        <v>2246</v>
      </c>
      <c r="I339" s="25" t="s">
        <v>2247</v>
      </c>
    </row>
    <row r="340" spans="1:9" ht="60" x14ac:dyDescent="0.25">
      <c r="A340" s="25" t="s">
        <v>2620</v>
      </c>
      <c r="B340" s="25" t="s">
        <v>2631</v>
      </c>
      <c r="C340" s="25" t="s">
        <v>11</v>
      </c>
      <c r="D340" s="25" t="s">
        <v>111</v>
      </c>
      <c r="E340" s="24" t="b">
        <v>0</v>
      </c>
      <c r="F340" s="25" t="s">
        <v>1027</v>
      </c>
      <c r="G340" s="25" t="s">
        <v>2623</v>
      </c>
      <c r="H340" s="25" t="s">
        <v>2627</v>
      </c>
      <c r="I340" s="25" t="s">
        <v>2628</v>
      </c>
    </row>
    <row r="341" spans="1:9" ht="75" x14ac:dyDescent="0.25">
      <c r="A341" s="25" t="s">
        <v>1735</v>
      </c>
      <c r="B341" s="25" t="s">
        <v>1740</v>
      </c>
      <c r="C341" s="25" t="s">
        <v>11</v>
      </c>
      <c r="D341" s="25" t="s">
        <v>111</v>
      </c>
      <c r="E341" s="24" t="b">
        <v>0</v>
      </c>
      <c r="F341" s="25" t="s">
        <v>1027</v>
      </c>
      <c r="G341" s="25" t="s">
        <v>1737</v>
      </c>
      <c r="H341" s="25" t="s">
        <v>1738</v>
      </c>
      <c r="I341" s="25" t="s">
        <v>1739</v>
      </c>
    </row>
    <row r="342" spans="1:9" ht="105" x14ac:dyDescent="0.25">
      <c r="A342" s="25" t="s">
        <v>2970</v>
      </c>
      <c r="B342" s="25" t="s">
        <v>2990</v>
      </c>
      <c r="C342" s="25" t="s">
        <v>19</v>
      </c>
      <c r="D342" s="25" t="s">
        <v>111</v>
      </c>
      <c r="E342" s="24" t="b">
        <v>0</v>
      </c>
      <c r="F342" s="25" t="s">
        <v>1027</v>
      </c>
      <c r="G342" s="25" t="s">
        <v>2986</v>
      </c>
      <c r="H342" s="25" t="s">
        <v>2991</v>
      </c>
      <c r="I342" s="25" t="s">
        <v>2992</v>
      </c>
    </row>
    <row r="343" spans="1:9" ht="45" x14ac:dyDescent="0.25">
      <c r="A343" s="25" t="s">
        <v>2588</v>
      </c>
      <c r="B343" s="25" t="s">
        <v>2594</v>
      </c>
      <c r="C343" s="25" t="s">
        <v>1378</v>
      </c>
      <c r="D343" s="25" t="s">
        <v>111</v>
      </c>
      <c r="E343" s="24" t="b">
        <v>0</v>
      </c>
      <c r="F343" s="25" t="s">
        <v>1027</v>
      </c>
      <c r="G343" s="25" t="s">
        <v>2590</v>
      </c>
      <c r="H343" s="25" t="s">
        <v>2591</v>
      </c>
      <c r="I343" s="25" t="s">
        <v>2592</v>
      </c>
    </row>
    <row r="344" spans="1:9" ht="60" x14ac:dyDescent="0.25">
      <c r="A344" s="25" t="s">
        <v>3047</v>
      </c>
      <c r="B344" s="25" t="s">
        <v>3053</v>
      </c>
      <c r="C344" s="25" t="s">
        <v>11</v>
      </c>
      <c r="D344" s="25" t="s">
        <v>111</v>
      </c>
      <c r="E344" s="24" t="b">
        <v>0</v>
      </c>
      <c r="F344" s="25" t="s">
        <v>1027</v>
      </c>
      <c r="G344" s="25" t="s">
        <v>3049</v>
      </c>
      <c r="H344" s="25" t="s">
        <v>3050</v>
      </c>
      <c r="I344" s="25" t="s">
        <v>3051</v>
      </c>
    </row>
    <row r="345" spans="1:9" ht="60" x14ac:dyDescent="0.25">
      <c r="A345" s="25" t="s">
        <v>2144</v>
      </c>
      <c r="B345" s="25" t="s">
        <v>2145</v>
      </c>
      <c r="C345" s="25" t="s">
        <v>19</v>
      </c>
      <c r="D345" s="25" t="s">
        <v>111</v>
      </c>
      <c r="E345" s="24" t="b">
        <v>0</v>
      </c>
      <c r="F345" s="25" t="s">
        <v>1027</v>
      </c>
      <c r="G345" s="25" t="s">
        <v>2146</v>
      </c>
      <c r="H345" s="25" t="s">
        <v>2147</v>
      </c>
      <c r="I345" s="25" t="s">
        <v>2148</v>
      </c>
    </row>
    <row r="346" spans="1:9" ht="60" x14ac:dyDescent="0.25">
      <c r="A346" s="25" t="s">
        <v>2227</v>
      </c>
      <c r="B346" s="25" t="s">
        <v>2228</v>
      </c>
      <c r="C346" s="25" t="s">
        <v>11</v>
      </c>
      <c r="D346" s="25" t="s">
        <v>111</v>
      </c>
      <c r="E346" s="24" t="b">
        <v>0</v>
      </c>
      <c r="F346" s="25" t="s">
        <v>1027</v>
      </c>
      <c r="G346" s="25" t="s">
        <v>2229</v>
      </c>
      <c r="H346" s="25" t="s">
        <v>2230</v>
      </c>
      <c r="I346" s="25" t="s">
        <v>2231</v>
      </c>
    </row>
    <row r="347" spans="1:9" ht="90" x14ac:dyDescent="0.25">
      <c r="A347" s="25" t="s">
        <v>660</v>
      </c>
      <c r="B347" s="25" t="s">
        <v>1540</v>
      </c>
      <c r="C347" s="25" t="s">
        <v>11</v>
      </c>
      <c r="D347" s="25" t="s">
        <v>111</v>
      </c>
      <c r="E347" s="24" t="b">
        <v>0</v>
      </c>
      <c r="F347" s="25" t="s">
        <v>1027</v>
      </c>
      <c r="G347" s="25" t="s">
        <v>1535</v>
      </c>
      <c r="H347" s="25" t="s">
        <v>1536</v>
      </c>
      <c r="I347" s="25" t="s">
        <v>1537</v>
      </c>
    </row>
    <row r="348" spans="1:9" ht="45" x14ac:dyDescent="0.25">
      <c r="A348" s="25" t="s">
        <v>3047</v>
      </c>
      <c r="B348" s="25" t="s">
        <v>3054</v>
      </c>
      <c r="C348" s="25" t="s">
        <v>11</v>
      </c>
      <c r="D348" s="25" t="s">
        <v>111</v>
      </c>
      <c r="E348" s="24" t="b">
        <v>0</v>
      </c>
      <c r="F348" s="25" t="s">
        <v>1027</v>
      </c>
      <c r="G348" s="25" t="s">
        <v>3055</v>
      </c>
      <c r="H348" s="25" t="s">
        <v>3056</v>
      </c>
      <c r="I348" s="25" t="s">
        <v>3057</v>
      </c>
    </row>
    <row r="349" spans="1:9" ht="60" x14ac:dyDescent="0.25">
      <c r="A349" s="25" t="s">
        <v>189</v>
      </c>
      <c r="B349" s="25" t="s">
        <v>1678</v>
      </c>
      <c r="C349" s="25" t="s">
        <v>19</v>
      </c>
      <c r="D349" s="25" t="s">
        <v>111</v>
      </c>
      <c r="E349" s="24" t="b">
        <v>0</v>
      </c>
      <c r="F349" s="25" t="s">
        <v>1027</v>
      </c>
      <c r="G349" s="25" t="s">
        <v>1679</v>
      </c>
      <c r="H349" s="25" t="s">
        <v>1680</v>
      </c>
      <c r="I349" s="25" t="s">
        <v>1681</v>
      </c>
    </row>
    <row r="350" spans="1:9" ht="90" x14ac:dyDescent="0.25">
      <c r="A350" s="25" t="s">
        <v>985</v>
      </c>
      <c r="B350" s="25" t="s">
        <v>2927</v>
      </c>
      <c r="C350" s="25" t="s">
        <v>19</v>
      </c>
      <c r="D350" s="25" t="s">
        <v>111</v>
      </c>
      <c r="E350" s="24" t="b">
        <v>0</v>
      </c>
      <c r="F350" s="25" t="s">
        <v>1027</v>
      </c>
      <c r="G350" s="25" t="s">
        <v>2920</v>
      </c>
      <c r="H350" s="25" t="s">
        <v>2921</v>
      </c>
      <c r="I350" s="25" t="s">
        <v>2922</v>
      </c>
    </row>
    <row r="351" spans="1:9" ht="60" x14ac:dyDescent="0.25">
      <c r="A351" s="25" t="s">
        <v>974</v>
      </c>
      <c r="B351" s="25" t="s">
        <v>2894</v>
      </c>
      <c r="C351" s="25" t="s">
        <v>11</v>
      </c>
      <c r="D351" s="25" t="s">
        <v>111</v>
      </c>
      <c r="E351" s="24" t="b">
        <v>0</v>
      </c>
      <c r="F351" s="25" t="s">
        <v>1027</v>
      </c>
      <c r="G351" s="25" t="s">
        <v>2895</v>
      </c>
      <c r="H351" s="25" t="s">
        <v>2896</v>
      </c>
      <c r="I351" s="25" t="s">
        <v>2897</v>
      </c>
    </row>
    <row r="352" spans="1:9" ht="45" x14ac:dyDescent="0.25">
      <c r="A352" s="25" t="s">
        <v>2598</v>
      </c>
      <c r="B352" s="25" t="s">
        <v>2599</v>
      </c>
      <c r="C352" s="25" t="s">
        <v>11</v>
      </c>
      <c r="D352" s="25" t="s">
        <v>111</v>
      </c>
      <c r="E352" s="24" t="b">
        <v>0</v>
      </c>
      <c r="F352" s="25" t="s">
        <v>1027</v>
      </c>
      <c r="G352" s="25" t="s">
        <v>2600</v>
      </c>
      <c r="H352" s="25" t="s">
        <v>2601</v>
      </c>
      <c r="I352" s="25" t="s">
        <v>55</v>
      </c>
    </row>
    <row r="353" spans="1:9" ht="60" x14ac:dyDescent="0.25">
      <c r="A353" s="25" t="s">
        <v>2785</v>
      </c>
      <c r="B353" s="25" t="s">
        <v>2794</v>
      </c>
      <c r="C353" s="25" t="s">
        <v>11</v>
      </c>
      <c r="D353" s="25" t="s">
        <v>111</v>
      </c>
      <c r="E353" s="24" t="b">
        <v>0</v>
      </c>
      <c r="F353" s="25" t="s">
        <v>1027</v>
      </c>
      <c r="G353" s="25" t="s">
        <v>2791</v>
      </c>
      <c r="H353" s="25" t="s">
        <v>2792</v>
      </c>
      <c r="I353" s="25" t="s">
        <v>2793</v>
      </c>
    </row>
    <row r="354" spans="1:9" ht="90" x14ac:dyDescent="0.25">
      <c r="A354" s="25" t="s">
        <v>528</v>
      </c>
      <c r="B354" s="25" t="s">
        <v>1271</v>
      </c>
      <c r="C354" s="25" t="s">
        <v>11</v>
      </c>
      <c r="D354" s="25" t="s">
        <v>111</v>
      </c>
      <c r="E354" s="24" t="b">
        <v>0</v>
      </c>
      <c r="F354" s="25" t="s">
        <v>1027</v>
      </c>
      <c r="G354" s="25" t="s">
        <v>1272</v>
      </c>
      <c r="H354" s="25" t="s">
        <v>1273</v>
      </c>
      <c r="I354" s="25" t="s">
        <v>1274</v>
      </c>
    </row>
    <row r="355" spans="1:9" ht="45" x14ac:dyDescent="0.25">
      <c r="A355" s="25" t="s">
        <v>2030</v>
      </c>
      <c r="B355" s="25" t="s">
        <v>2039</v>
      </c>
      <c r="C355" s="25" t="s">
        <v>123</v>
      </c>
      <c r="D355" s="25" t="s">
        <v>111</v>
      </c>
      <c r="E355" s="24" t="b">
        <v>0</v>
      </c>
      <c r="F355" s="25" t="s">
        <v>1027</v>
      </c>
      <c r="G355" s="25" t="s">
        <v>2036</v>
      </c>
      <c r="H355" s="25" t="s">
        <v>2037</v>
      </c>
      <c r="I355" s="25" t="s">
        <v>2038</v>
      </c>
    </row>
    <row r="356" spans="1:9" ht="60" x14ac:dyDescent="0.25">
      <c r="A356" s="25" t="s">
        <v>2632</v>
      </c>
      <c r="B356" s="25" t="s">
        <v>2633</v>
      </c>
      <c r="C356" s="25" t="s">
        <v>11</v>
      </c>
      <c r="D356" s="25" t="s">
        <v>111</v>
      </c>
      <c r="E356" s="24" t="b">
        <v>0</v>
      </c>
      <c r="F356" s="25" t="s">
        <v>1027</v>
      </c>
      <c r="G356" s="25" t="s">
        <v>2634</v>
      </c>
      <c r="H356" s="25" t="s">
        <v>2635</v>
      </c>
      <c r="I356" s="25" t="s">
        <v>2636</v>
      </c>
    </row>
    <row r="357" spans="1:9" ht="60" x14ac:dyDescent="0.25">
      <c r="A357" s="25" t="s">
        <v>3047</v>
      </c>
      <c r="B357" s="25" t="s">
        <v>3062</v>
      </c>
      <c r="C357" s="25" t="s">
        <v>11</v>
      </c>
      <c r="D357" s="25" t="s">
        <v>111</v>
      </c>
      <c r="E357" s="24" t="b">
        <v>0</v>
      </c>
      <c r="F357" s="25" t="s">
        <v>1027</v>
      </c>
      <c r="G357" s="25" t="s">
        <v>3063</v>
      </c>
      <c r="H357" s="25" t="s">
        <v>3064</v>
      </c>
      <c r="I357" s="25" t="s">
        <v>3065</v>
      </c>
    </row>
    <row r="358" spans="1:9" ht="90" x14ac:dyDescent="0.25">
      <c r="A358" s="25" t="s">
        <v>925</v>
      </c>
      <c r="B358" s="25" t="s">
        <v>2774</v>
      </c>
      <c r="C358" s="25" t="s">
        <v>60</v>
      </c>
      <c r="D358" s="25" t="s">
        <v>111</v>
      </c>
      <c r="E358" s="24" t="b">
        <v>0</v>
      </c>
      <c r="F358" s="25" t="s">
        <v>1027</v>
      </c>
      <c r="G358" s="25" t="s">
        <v>2766</v>
      </c>
      <c r="H358" s="25" t="s">
        <v>2767</v>
      </c>
      <c r="I358" s="25" t="s">
        <v>2768</v>
      </c>
    </row>
    <row r="359" spans="1:9" ht="75" x14ac:dyDescent="0.25">
      <c r="A359" s="25" t="s">
        <v>1888</v>
      </c>
      <c r="B359" s="25" t="s">
        <v>1899</v>
      </c>
      <c r="C359" s="25" t="s">
        <v>19</v>
      </c>
      <c r="D359" s="25" t="s">
        <v>111</v>
      </c>
      <c r="E359" s="24" t="b">
        <v>0</v>
      </c>
      <c r="F359" s="25" t="s">
        <v>1027</v>
      </c>
      <c r="G359" s="25" t="s">
        <v>1891</v>
      </c>
      <c r="H359" s="25" t="s">
        <v>1895</v>
      </c>
      <c r="I359" s="25" t="s">
        <v>1896</v>
      </c>
    </row>
    <row r="360" spans="1:9" ht="45" x14ac:dyDescent="0.25">
      <c r="A360" s="25" t="s">
        <v>121</v>
      </c>
      <c r="B360" s="25" t="s">
        <v>1457</v>
      </c>
      <c r="C360" s="25" t="s">
        <v>4</v>
      </c>
      <c r="D360" s="25" t="s">
        <v>111</v>
      </c>
      <c r="E360" s="24" t="b">
        <v>1</v>
      </c>
      <c r="F360" s="25" t="s">
        <v>1027</v>
      </c>
      <c r="G360" s="25" t="s">
        <v>1458</v>
      </c>
      <c r="H360" s="25" t="s">
        <v>1459</v>
      </c>
      <c r="I360" s="25" t="s">
        <v>1460</v>
      </c>
    </row>
    <row r="361" spans="1:9" ht="75" x14ac:dyDescent="0.25">
      <c r="A361" s="25" t="s">
        <v>3018</v>
      </c>
      <c r="B361" s="25" t="s">
        <v>3023</v>
      </c>
      <c r="C361" s="25" t="s">
        <v>19</v>
      </c>
      <c r="D361" s="25" t="s">
        <v>111</v>
      </c>
      <c r="E361" s="24" t="b">
        <v>0</v>
      </c>
      <c r="F361" s="25" t="s">
        <v>1027</v>
      </c>
      <c r="G361" s="25" t="s">
        <v>3029</v>
      </c>
      <c r="H361" s="25" t="s">
        <v>3030</v>
      </c>
      <c r="I361" s="25" t="s">
        <v>3031</v>
      </c>
    </row>
    <row r="362" spans="1:9" ht="75" x14ac:dyDescent="0.25">
      <c r="A362" s="25" t="s">
        <v>2541</v>
      </c>
      <c r="B362" s="25" t="s">
        <v>2554</v>
      </c>
      <c r="C362" s="25" t="s">
        <v>11</v>
      </c>
      <c r="D362" s="25" t="s">
        <v>111</v>
      </c>
      <c r="E362" s="24" t="b">
        <v>0</v>
      </c>
      <c r="F362" s="25" t="s">
        <v>1027</v>
      </c>
      <c r="G362" s="25" t="s">
        <v>2555</v>
      </c>
      <c r="H362" s="25" t="s">
        <v>2556</v>
      </c>
      <c r="I362" s="25" t="s">
        <v>2557</v>
      </c>
    </row>
    <row r="363" spans="1:9" ht="75" x14ac:dyDescent="0.25">
      <c r="A363" s="25" t="s">
        <v>1735</v>
      </c>
      <c r="B363" s="25" t="s">
        <v>1744</v>
      </c>
      <c r="C363" s="25" t="s">
        <v>11</v>
      </c>
      <c r="D363" s="25" t="s">
        <v>111</v>
      </c>
      <c r="E363" s="24" t="b">
        <v>0</v>
      </c>
      <c r="F363" s="25" t="s">
        <v>1027</v>
      </c>
      <c r="G363" s="25" t="s">
        <v>1738</v>
      </c>
      <c r="H363" s="25" t="s">
        <v>1742</v>
      </c>
      <c r="I363" s="25" t="s">
        <v>1743</v>
      </c>
    </row>
    <row r="364" spans="1:9" ht="45" x14ac:dyDescent="0.25">
      <c r="A364" s="25" t="s">
        <v>2236</v>
      </c>
      <c r="B364" s="25" t="s">
        <v>2241</v>
      </c>
      <c r="C364" s="25" t="s">
        <v>75</v>
      </c>
      <c r="D364" s="25" t="s">
        <v>111</v>
      </c>
      <c r="E364" s="24" t="b">
        <v>0</v>
      </c>
      <c r="F364" s="25" t="s">
        <v>1027</v>
      </c>
      <c r="G364" s="25" t="s">
        <v>2239</v>
      </c>
      <c r="H364" s="25" t="s">
        <v>2242</v>
      </c>
      <c r="I364" s="25" t="s">
        <v>2243</v>
      </c>
    </row>
    <row r="365" spans="1:9" ht="90" x14ac:dyDescent="0.25">
      <c r="A365" s="25" t="s">
        <v>477</v>
      </c>
      <c r="B365" s="25" t="s">
        <v>482</v>
      </c>
      <c r="C365" s="25" t="s">
        <v>19</v>
      </c>
      <c r="D365" s="25" t="s">
        <v>111</v>
      </c>
      <c r="E365" s="24" t="b">
        <v>0</v>
      </c>
      <c r="F365" s="25" t="s">
        <v>1027</v>
      </c>
      <c r="G365" s="25" t="s">
        <v>2659</v>
      </c>
      <c r="H365" s="25" t="s">
        <v>2660</v>
      </c>
      <c r="I365" s="25" t="s">
        <v>2661</v>
      </c>
    </row>
    <row r="366" spans="1:9" ht="60" x14ac:dyDescent="0.25">
      <c r="A366" s="25" t="s">
        <v>979</v>
      </c>
      <c r="B366" s="25" t="s">
        <v>2902</v>
      </c>
      <c r="C366" s="25" t="s">
        <v>19</v>
      </c>
      <c r="D366" s="25" t="s">
        <v>111</v>
      </c>
      <c r="E366" s="24" t="b">
        <v>0</v>
      </c>
      <c r="F366" s="25" t="s">
        <v>1027</v>
      </c>
      <c r="G366" s="25" t="s">
        <v>2907</v>
      </c>
      <c r="H366" s="25" t="s">
        <v>2908</v>
      </c>
      <c r="I366" s="25" t="s">
        <v>2909</v>
      </c>
    </row>
    <row r="367" spans="1:9" ht="30" x14ac:dyDescent="0.25">
      <c r="A367" s="25" t="s">
        <v>2801</v>
      </c>
      <c r="B367" s="25" t="s">
        <v>2802</v>
      </c>
      <c r="C367" s="25" t="s">
        <v>11</v>
      </c>
      <c r="D367" s="25" t="s">
        <v>111</v>
      </c>
      <c r="E367" s="24" t="b">
        <v>0</v>
      </c>
      <c r="F367" s="25" t="s">
        <v>1027</v>
      </c>
      <c r="G367" s="25" t="s">
        <v>2803</v>
      </c>
      <c r="H367" s="25" t="s">
        <v>2804</v>
      </c>
      <c r="I367" s="25" t="s">
        <v>2805</v>
      </c>
    </row>
    <row r="368" spans="1:9" ht="90" x14ac:dyDescent="0.25">
      <c r="A368" s="25" t="s">
        <v>2328</v>
      </c>
      <c r="B368" s="25" t="s">
        <v>2329</v>
      </c>
      <c r="C368" s="25" t="s">
        <v>19</v>
      </c>
      <c r="D368" s="25" t="s">
        <v>111</v>
      </c>
      <c r="E368" s="24" t="b">
        <v>0</v>
      </c>
      <c r="F368" s="25" t="s">
        <v>1027</v>
      </c>
      <c r="G368" s="25" t="s">
        <v>2333</v>
      </c>
      <c r="H368" s="25" t="s">
        <v>2334</v>
      </c>
      <c r="I368" s="25" t="s">
        <v>2335</v>
      </c>
    </row>
    <row r="369" spans="1:9" ht="75" x14ac:dyDescent="0.25">
      <c r="A369" s="25" t="s">
        <v>2970</v>
      </c>
      <c r="B369" s="25" t="s">
        <v>2993</v>
      </c>
      <c r="C369" s="25" t="s">
        <v>19</v>
      </c>
      <c r="D369" s="25" t="s">
        <v>111</v>
      </c>
      <c r="E369" s="24" t="b">
        <v>0</v>
      </c>
      <c r="F369" s="25" t="s">
        <v>1027</v>
      </c>
      <c r="G369" s="25" t="s">
        <v>2994</v>
      </c>
      <c r="H369" s="25" t="s">
        <v>2995</v>
      </c>
      <c r="I369" s="25" t="s">
        <v>2996</v>
      </c>
    </row>
    <row r="370" spans="1:9" ht="60" x14ac:dyDescent="0.25">
      <c r="A370" s="25" t="s">
        <v>3047</v>
      </c>
      <c r="B370" s="25" t="s">
        <v>3066</v>
      </c>
      <c r="C370" s="25" t="s">
        <v>11</v>
      </c>
      <c r="D370" s="25" t="s">
        <v>111</v>
      </c>
      <c r="E370" s="24" t="b">
        <v>0</v>
      </c>
      <c r="F370" s="25" t="s">
        <v>1027</v>
      </c>
      <c r="G370" s="25" t="s">
        <v>3067</v>
      </c>
      <c r="H370" s="25" t="s">
        <v>3068</v>
      </c>
      <c r="I370" s="25" t="s">
        <v>3069</v>
      </c>
    </row>
    <row r="371" spans="1:9" ht="60" x14ac:dyDescent="0.25">
      <c r="A371" s="25" t="s">
        <v>2236</v>
      </c>
      <c r="B371" s="25" t="s">
        <v>2248</v>
      </c>
      <c r="C371" s="25" t="s">
        <v>19</v>
      </c>
      <c r="D371" s="25" t="s">
        <v>111</v>
      </c>
      <c r="E371" s="24" t="b">
        <v>0</v>
      </c>
      <c r="F371" s="25" t="s">
        <v>1027</v>
      </c>
      <c r="G371" s="25" t="s">
        <v>2246</v>
      </c>
      <c r="H371" s="25" t="s">
        <v>2249</v>
      </c>
      <c r="I371" s="25" t="s">
        <v>2250</v>
      </c>
    </row>
    <row r="372" spans="1:9" ht="60" x14ac:dyDescent="0.25">
      <c r="A372" s="25" t="s">
        <v>121</v>
      </c>
      <c r="B372" s="25" t="s">
        <v>1453</v>
      </c>
      <c r="C372" s="25" t="s">
        <v>123</v>
      </c>
      <c r="D372" s="25" t="s">
        <v>111</v>
      </c>
      <c r="E372" s="24" t="b">
        <v>0</v>
      </c>
      <c r="F372" s="25" t="s">
        <v>1027</v>
      </c>
      <c r="G372" s="25" t="s">
        <v>1454</v>
      </c>
      <c r="H372" s="25" t="s">
        <v>1455</v>
      </c>
      <c r="I372" s="25" t="s">
        <v>1456</v>
      </c>
    </row>
    <row r="373" spans="1:9" ht="75" x14ac:dyDescent="0.25">
      <c r="A373" s="25" t="s">
        <v>2222</v>
      </c>
      <c r="B373" s="25" t="s">
        <v>2223</v>
      </c>
      <c r="C373" s="25" t="s">
        <v>11</v>
      </c>
      <c r="D373" s="25" t="s">
        <v>111</v>
      </c>
      <c r="E373" s="24" t="b">
        <v>0</v>
      </c>
      <c r="F373" s="25" t="s">
        <v>1027</v>
      </c>
      <c r="G373" s="25" t="s">
        <v>2224</v>
      </c>
      <c r="H373" s="25" t="s">
        <v>2225</v>
      </c>
      <c r="I373" s="25" t="s">
        <v>2226</v>
      </c>
    </row>
    <row r="374" spans="1:9" ht="75" x14ac:dyDescent="0.25">
      <c r="A374" s="25" t="s">
        <v>109</v>
      </c>
      <c r="B374" s="25" t="s">
        <v>1275</v>
      </c>
      <c r="C374" s="25" t="s">
        <v>11</v>
      </c>
      <c r="D374" s="25" t="s">
        <v>111</v>
      </c>
      <c r="E374" s="24" t="b">
        <v>0</v>
      </c>
      <c r="F374" s="25" t="s">
        <v>1027</v>
      </c>
      <c r="G374" s="25" t="s">
        <v>1276</v>
      </c>
      <c r="H374" s="25" t="s">
        <v>1277</v>
      </c>
      <c r="I374" s="25" t="s">
        <v>1278</v>
      </c>
    </row>
    <row r="375" spans="1:9" ht="60" x14ac:dyDescent="0.25">
      <c r="A375" s="25" t="s">
        <v>2030</v>
      </c>
      <c r="B375" s="25" t="s">
        <v>2031</v>
      </c>
      <c r="C375" s="25" t="s">
        <v>123</v>
      </c>
      <c r="D375" s="25" t="s">
        <v>111</v>
      </c>
      <c r="E375" s="24" t="b">
        <v>0</v>
      </c>
      <c r="F375" s="25" t="s">
        <v>1027</v>
      </c>
      <c r="G375" s="25" t="s">
        <v>2032</v>
      </c>
      <c r="H375" s="25" t="s">
        <v>2033</v>
      </c>
      <c r="I375" s="25" t="s">
        <v>2034</v>
      </c>
    </row>
    <row r="376" spans="1:9" ht="45" x14ac:dyDescent="0.25">
      <c r="A376" s="25" t="s">
        <v>2056</v>
      </c>
      <c r="B376" s="25" t="s">
        <v>2073</v>
      </c>
      <c r="C376" s="25" t="s">
        <v>4</v>
      </c>
      <c r="D376" s="25" t="s">
        <v>111</v>
      </c>
      <c r="E376" s="24" t="b">
        <v>1</v>
      </c>
      <c r="F376" s="25" t="s">
        <v>1027</v>
      </c>
      <c r="G376" s="25" t="s">
        <v>2074</v>
      </c>
      <c r="H376" s="25" t="s">
        <v>2075</v>
      </c>
      <c r="I376" s="25" t="s">
        <v>2076</v>
      </c>
    </row>
    <row r="377" spans="1:9" ht="105" x14ac:dyDescent="0.25">
      <c r="A377" s="25" t="s">
        <v>2970</v>
      </c>
      <c r="B377" s="25" t="s">
        <v>2989</v>
      </c>
      <c r="C377" s="25" t="s">
        <v>19</v>
      </c>
      <c r="D377" s="25" t="s">
        <v>111</v>
      </c>
      <c r="E377" s="24" t="b">
        <v>0</v>
      </c>
      <c r="F377" s="25" t="s">
        <v>1027</v>
      </c>
      <c r="G377" s="25" t="s">
        <v>2985</v>
      </c>
      <c r="H377" s="25" t="s">
        <v>2986</v>
      </c>
      <c r="I377" s="25" t="s">
        <v>2987</v>
      </c>
    </row>
    <row r="378" spans="1:9" ht="75" x14ac:dyDescent="0.25">
      <c r="A378" s="25" t="s">
        <v>2819</v>
      </c>
      <c r="B378" s="25" t="s">
        <v>2820</v>
      </c>
      <c r="C378" s="25" t="s">
        <v>19</v>
      </c>
      <c r="D378" s="25" t="s">
        <v>111</v>
      </c>
      <c r="E378" s="24" t="b">
        <v>0</v>
      </c>
      <c r="F378" s="25" t="s">
        <v>1027</v>
      </c>
      <c r="G378" s="25" t="s">
        <v>2821</v>
      </c>
      <c r="H378" s="25" t="s">
        <v>2822</v>
      </c>
      <c r="I378" s="25" t="s">
        <v>2823</v>
      </c>
    </row>
    <row r="379" spans="1:9" ht="75" x14ac:dyDescent="0.25">
      <c r="A379" s="25" t="s">
        <v>2056</v>
      </c>
      <c r="B379" s="25" t="s">
        <v>2057</v>
      </c>
      <c r="C379" s="25" t="s">
        <v>11</v>
      </c>
      <c r="D379" s="25" t="s">
        <v>111</v>
      </c>
      <c r="E379" s="24" t="b">
        <v>0</v>
      </c>
      <c r="F379" s="25" t="s">
        <v>1027</v>
      </c>
      <c r="G379" s="25" t="s">
        <v>2059</v>
      </c>
      <c r="H379" s="25" t="s">
        <v>2061</v>
      </c>
      <c r="I379" s="25" t="s">
        <v>2062</v>
      </c>
    </row>
    <row r="380" spans="1:9" ht="90" x14ac:dyDescent="0.25">
      <c r="A380" s="25" t="s">
        <v>2588</v>
      </c>
      <c r="B380" s="25" t="s">
        <v>2589</v>
      </c>
      <c r="C380" s="25" t="s">
        <v>1378</v>
      </c>
      <c r="D380" s="25" t="s">
        <v>111</v>
      </c>
      <c r="E380" s="24" t="b">
        <v>0</v>
      </c>
      <c r="F380" s="25" t="s">
        <v>1027</v>
      </c>
      <c r="G380" s="25" t="s">
        <v>2595</v>
      </c>
      <c r="H380" s="25" t="s">
        <v>2596</v>
      </c>
      <c r="I380" s="25" t="s">
        <v>2597</v>
      </c>
    </row>
    <row r="381" spans="1:9" ht="60" x14ac:dyDescent="0.25">
      <c r="A381" s="25" t="s">
        <v>2602</v>
      </c>
      <c r="B381" s="25" t="s">
        <v>2607</v>
      </c>
      <c r="C381" s="25" t="s">
        <v>11</v>
      </c>
      <c r="D381" s="25" t="s">
        <v>111</v>
      </c>
      <c r="E381" s="24" t="b">
        <v>0</v>
      </c>
      <c r="F381" s="25" t="s">
        <v>1027</v>
      </c>
      <c r="G381" s="25" t="s">
        <v>2604</v>
      </c>
      <c r="H381" s="25" t="s">
        <v>2605</v>
      </c>
      <c r="I381" s="25" t="s">
        <v>2606</v>
      </c>
    </row>
    <row r="382" spans="1:9" ht="60" x14ac:dyDescent="0.25">
      <c r="A382" s="25" t="s">
        <v>1607</v>
      </c>
      <c r="B382" s="25" t="s">
        <v>1630</v>
      </c>
      <c r="C382" s="25" t="s">
        <v>19</v>
      </c>
      <c r="D382" s="25" t="s">
        <v>111</v>
      </c>
      <c r="E382" s="24" t="b">
        <v>0</v>
      </c>
      <c r="F382" s="25" t="s">
        <v>1027</v>
      </c>
      <c r="G382" s="25" t="s">
        <v>1631</v>
      </c>
      <c r="H382" s="25" t="s">
        <v>1632</v>
      </c>
      <c r="I382" s="25" t="s">
        <v>55</v>
      </c>
    </row>
    <row r="383" spans="1:9" ht="60" x14ac:dyDescent="0.25">
      <c r="A383" s="25" t="s">
        <v>109</v>
      </c>
      <c r="B383" s="25" t="s">
        <v>1304</v>
      </c>
      <c r="C383" s="25" t="s">
        <v>19</v>
      </c>
      <c r="D383" s="25" t="s">
        <v>111</v>
      </c>
      <c r="E383" s="24" t="b">
        <v>0</v>
      </c>
      <c r="F383" s="25" t="s">
        <v>1027</v>
      </c>
      <c r="G383" s="25" t="s">
        <v>1294</v>
      </c>
      <c r="H383" s="25" t="s">
        <v>1295</v>
      </c>
      <c r="I383" s="25" t="s">
        <v>1296</v>
      </c>
    </row>
    <row r="384" spans="1:9" ht="90" x14ac:dyDescent="0.25">
      <c r="A384" s="25" t="s">
        <v>2541</v>
      </c>
      <c r="B384" s="25" t="s">
        <v>2549</v>
      </c>
      <c r="C384" s="25" t="s">
        <v>11</v>
      </c>
      <c r="D384" s="25" t="s">
        <v>111</v>
      </c>
      <c r="E384" s="24" t="b">
        <v>0</v>
      </c>
      <c r="F384" s="25" t="s">
        <v>1027</v>
      </c>
      <c r="G384" s="25" t="s">
        <v>2544</v>
      </c>
      <c r="H384" s="25" t="s">
        <v>2547</v>
      </c>
      <c r="I384" s="25" t="s">
        <v>2548</v>
      </c>
    </row>
    <row r="385" spans="1:9" ht="45" x14ac:dyDescent="0.25">
      <c r="A385" s="25" t="s">
        <v>2965</v>
      </c>
      <c r="B385" s="25" t="s">
        <v>2966</v>
      </c>
      <c r="C385" s="25" t="s">
        <v>75</v>
      </c>
      <c r="D385" s="25" t="s">
        <v>111</v>
      </c>
      <c r="E385" s="24" t="b">
        <v>1</v>
      </c>
      <c r="F385" s="25" t="s">
        <v>1027</v>
      </c>
      <c r="G385" s="25" t="s">
        <v>2967</v>
      </c>
      <c r="H385" s="25" t="s">
        <v>2968</v>
      </c>
      <c r="I385" s="25" t="s">
        <v>2969</v>
      </c>
    </row>
    <row r="386" spans="1:9" ht="105" x14ac:dyDescent="0.25">
      <c r="A386" s="25" t="s">
        <v>121</v>
      </c>
      <c r="B386" s="25" t="s">
        <v>1445</v>
      </c>
      <c r="C386" s="25" t="s">
        <v>123</v>
      </c>
      <c r="D386" s="25" t="s">
        <v>111</v>
      </c>
      <c r="E386" s="24" t="b">
        <v>0</v>
      </c>
      <c r="F386" s="25" t="s">
        <v>1027</v>
      </c>
      <c r="G386" s="25" t="s">
        <v>1439</v>
      </c>
      <c r="H386" s="25" t="s">
        <v>1443</v>
      </c>
      <c r="I386" s="25" t="s">
        <v>1444</v>
      </c>
    </row>
    <row r="387" spans="1:9" ht="45" x14ac:dyDescent="0.25">
      <c r="A387" s="25" t="s">
        <v>2954</v>
      </c>
      <c r="B387" s="25" t="s">
        <v>2961</v>
      </c>
      <c r="C387" s="25" t="s">
        <v>19</v>
      </c>
      <c r="D387" s="25" t="s">
        <v>111</v>
      </c>
      <c r="E387" s="24" t="b">
        <v>0</v>
      </c>
      <c r="F387" s="25" t="s">
        <v>1027</v>
      </c>
      <c r="G387" s="25" t="s">
        <v>2962</v>
      </c>
      <c r="H387" s="25" t="s">
        <v>2963</v>
      </c>
      <c r="I387" s="25" t="s">
        <v>2964</v>
      </c>
    </row>
    <row r="388" spans="1:9" ht="75" x14ac:dyDescent="0.25">
      <c r="A388" s="25" t="s">
        <v>121</v>
      </c>
      <c r="B388" s="25" t="s">
        <v>1448</v>
      </c>
      <c r="C388" s="25" t="s">
        <v>123</v>
      </c>
      <c r="D388" s="25" t="s">
        <v>111</v>
      </c>
      <c r="E388" s="24" t="b">
        <v>0</v>
      </c>
      <c r="F388" s="25" t="s">
        <v>1027</v>
      </c>
      <c r="G388" s="25" t="s">
        <v>1446</v>
      </c>
      <c r="H388" s="25" t="s">
        <v>1447</v>
      </c>
      <c r="I388" s="25" t="s">
        <v>55</v>
      </c>
    </row>
    <row r="389" spans="1:9" ht="45" x14ac:dyDescent="0.25">
      <c r="A389" s="25" t="s">
        <v>2236</v>
      </c>
      <c r="B389" s="25" t="s">
        <v>2237</v>
      </c>
      <c r="C389" s="25" t="s">
        <v>75</v>
      </c>
      <c r="D389" s="25" t="s">
        <v>111</v>
      </c>
      <c r="E389" s="24" t="b">
        <v>0</v>
      </c>
      <c r="F389" s="25" t="s">
        <v>1027</v>
      </c>
      <c r="G389" s="25" t="s">
        <v>2238</v>
      </c>
      <c r="H389" s="25" t="s">
        <v>2239</v>
      </c>
      <c r="I389" s="25" t="s">
        <v>2240</v>
      </c>
    </row>
    <row r="390" spans="1:9" ht="90" x14ac:dyDescent="0.25">
      <c r="A390" s="25" t="s">
        <v>2970</v>
      </c>
      <c r="B390" s="25" t="s">
        <v>2983</v>
      </c>
      <c r="C390" s="25" t="s">
        <v>4</v>
      </c>
      <c r="D390" s="25" t="s">
        <v>111</v>
      </c>
      <c r="E390" s="24" t="b">
        <v>1</v>
      </c>
      <c r="F390" s="25" t="s">
        <v>1027</v>
      </c>
      <c r="G390" s="25" t="s">
        <v>2972</v>
      </c>
      <c r="H390" s="25" t="s">
        <v>2973</v>
      </c>
      <c r="I390" s="25" t="s">
        <v>2974</v>
      </c>
    </row>
    <row r="391" spans="1:9" ht="75" x14ac:dyDescent="0.25">
      <c r="A391" s="25" t="s">
        <v>1693</v>
      </c>
      <c r="B391" s="25" t="s">
        <v>1694</v>
      </c>
      <c r="C391" s="25" t="s">
        <v>11</v>
      </c>
      <c r="D391" s="25" t="s">
        <v>111</v>
      </c>
      <c r="E391" s="24" t="b">
        <v>0</v>
      </c>
      <c r="F391" s="25" t="s">
        <v>1027</v>
      </c>
      <c r="G391" s="25" t="s">
        <v>1695</v>
      </c>
      <c r="H391" s="25" t="s">
        <v>1696</v>
      </c>
      <c r="I391" s="25" t="s">
        <v>1697</v>
      </c>
    </row>
    <row r="392" spans="1:9" ht="60" x14ac:dyDescent="0.25">
      <c r="A392" s="25" t="s">
        <v>1717</v>
      </c>
      <c r="B392" s="25" t="s">
        <v>1722</v>
      </c>
      <c r="C392" s="25" t="s">
        <v>11</v>
      </c>
      <c r="D392" s="25" t="s">
        <v>111</v>
      </c>
      <c r="E392" s="24" t="b">
        <v>0</v>
      </c>
      <c r="F392" s="25" t="s">
        <v>1027</v>
      </c>
      <c r="G392" s="25" t="s">
        <v>1719</v>
      </c>
      <c r="H392" s="25" t="s">
        <v>1720</v>
      </c>
      <c r="I392" s="25" t="s">
        <v>1721</v>
      </c>
    </row>
    <row r="393" spans="1:9" ht="60" x14ac:dyDescent="0.25">
      <c r="A393" s="25" t="s">
        <v>862</v>
      </c>
      <c r="B393" s="25" t="s">
        <v>863</v>
      </c>
      <c r="C393" s="25" t="s">
        <v>11</v>
      </c>
      <c r="D393" s="25" t="s">
        <v>111</v>
      </c>
      <c r="E393" s="24" t="b">
        <v>0</v>
      </c>
      <c r="F393" s="25" t="s">
        <v>1027</v>
      </c>
      <c r="G393" s="25" t="s">
        <v>2415</v>
      </c>
      <c r="H393" s="25" t="s">
        <v>2416</v>
      </c>
      <c r="I393" s="25" t="s">
        <v>2417</v>
      </c>
    </row>
    <row r="394" spans="1:9" ht="90" x14ac:dyDescent="0.25">
      <c r="A394" s="25" t="s">
        <v>534</v>
      </c>
      <c r="B394" s="25" t="s">
        <v>2715</v>
      </c>
      <c r="C394" s="25" t="s">
        <v>19</v>
      </c>
      <c r="D394" s="25" t="s">
        <v>111</v>
      </c>
      <c r="E394" s="24" t="b">
        <v>0</v>
      </c>
      <c r="F394" s="25" t="s">
        <v>1027</v>
      </c>
      <c r="G394" s="25" t="s">
        <v>2711</v>
      </c>
      <c r="H394" s="25" t="s">
        <v>2712</v>
      </c>
      <c r="I394" s="25" t="s">
        <v>2713</v>
      </c>
    </row>
    <row r="395" spans="1:9" ht="45" x14ac:dyDescent="0.25">
      <c r="A395" s="25" t="s">
        <v>660</v>
      </c>
      <c r="B395" s="25" t="s">
        <v>1547</v>
      </c>
      <c r="C395" s="25" t="s">
        <v>19</v>
      </c>
      <c r="D395" s="25" t="s">
        <v>111</v>
      </c>
      <c r="E395" s="24" t="b">
        <v>0</v>
      </c>
      <c r="F395" s="25" t="s">
        <v>1027</v>
      </c>
      <c r="G395" s="25" t="s">
        <v>1548</v>
      </c>
      <c r="H395" s="25" t="s">
        <v>1549</v>
      </c>
      <c r="I395" s="25" t="s">
        <v>1550</v>
      </c>
    </row>
    <row r="396" spans="1:9" ht="90" x14ac:dyDescent="0.25">
      <c r="A396" s="25" t="s">
        <v>945</v>
      </c>
      <c r="B396" s="25" t="s">
        <v>2842</v>
      </c>
      <c r="C396" s="25" t="s">
        <v>11</v>
      </c>
      <c r="D396" s="25" t="s">
        <v>111</v>
      </c>
      <c r="E396" s="24" t="b">
        <v>0</v>
      </c>
      <c r="F396" s="25" t="s">
        <v>1027</v>
      </c>
      <c r="G396" s="25" t="s">
        <v>2825</v>
      </c>
      <c r="H396" s="25" t="s">
        <v>2826</v>
      </c>
      <c r="I396" s="25" t="s">
        <v>2827</v>
      </c>
    </row>
    <row r="397" spans="1:9" ht="75" x14ac:dyDescent="0.25">
      <c r="A397" s="25" t="s">
        <v>2056</v>
      </c>
      <c r="B397" s="25" t="s">
        <v>2069</v>
      </c>
      <c r="C397" s="25" t="s">
        <v>11</v>
      </c>
      <c r="D397" s="25" t="s">
        <v>111</v>
      </c>
      <c r="E397" s="24" t="b">
        <v>0</v>
      </c>
      <c r="F397" s="25" t="s">
        <v>1027</v>
      </c>
      <c r="G397" s="25" t="s">
        <v>2061</v>
      </c>
      <c r="H397" s="25" t="s">
        <v>2063</v>
      </c>
      <c r="I397" s="25" t="s">
        <v>2064</v>
      </c>
    </row>
    <row r="398" spans="1:9" ht="60" x14ac:dyDescent="0.25">
      <c r="A398" s="25" t="s">
        <v>2954</v>
      </c>
      <c r="B398" s="25" t="s">
        <v>2960</v>
      </c>
      <c r="C398" s="25" t="s">
        <v>11</v>
      </c>
      <c r="D398" s="25" t="s">
        <v>111</v>
      </c>
      <c r="E398" s="24" t="b">
        <v>0</v>
      </c>
      <c r="F398" s="25" t="s">
        <v>1027</v>
      </c>
      <c r="G398" s="25" t="s">
        <v>2956</v>
      </c>
      <c r="H398" s="25" t="s">
        <v>2957</v>
      </c>
      <c r="I398" s="25" t="s">
        <v>2958</v>
      </c>
    </row>
    <row r="399" spans="1:9" ht="45" x14ac:dyDescent="0.25">
      <c r="A399" s="25" t="s">
        <v>534</v>
      </c>
      <c r="B399" s="25" t="s">
        <v>2707</v>
      </c>
      <c r="C399" s="25" t="s">
        <v>197</v>
      </c>
      <c r="D399" s="25" t="s">
        <v>111</v>
      </c>
      <c r="E399" s="24" t="b">
        <v>0</v>
      </c>
      <c r="F399" s="25" t="s">
        <v>1027</v>
      </c>
      <c r="G399" s="25" t="s">
        <v>2708</v>
      </c>
      <c r="H399" s="25" t="s">
        <v>2709</v>
      </c>
      <c r="I399" s="25" t="s">
        <v>55</v>
      </c>
    </row>
    <row r="400" spans="1:9" ht="45" x14ac:dyDescent="0.25">
      <c r="A400" s="25" t="s">
        <v>3018</v>
      </c>
      <c r="B400" s="25" t="s">
        <v>3024</v>
      </c>
      <c r="C400" s="25" t="s">
        <v>4</v>
      </c>
      <c r="D400" s="25" t="s">
        <v>111</v>
      </c>
      <c r="E400" s="24" t="b">
        <v>1</v>
      </c>
      <c r="F400" s="25" t="s">
        <v>1027</v>
      </c>
      <c r="G400" s="25" t="s">
        <v>3020</v>
      </c>
      <c r="H400" s="25" t="s">
        <v>3021</v>
      </c>
      <c r="I400" s="25" t="s">
        <v>3022</v>
      </c>
    </row>
    <row r="401" spans="1:9" ht="60" x14ac:dyDescent="0.25">
      <c r="A401" s="25" t="s">
        <v>2077</v>
      </c>
      <c r="B401" s="25" t="s">
        <v>2078</v>
      </c>
      <c r="C401" s="25" t="s">
        <v>11</v>
      </c>
      <c r="D401" s="25" t="s">
        <v>111</v>
      </c>
      <c r="E401" s="24" t="b">
        <v>0</v>
      </c>
      <c r="F401" s="25" t="s">
        <v>1027</v>
      </c>
      <c r="G401" s="25" t="s">
        <v>2079</v>
      </c>
      <c r="H401" s="25" t="s">
        <v>2080</v>
      </c>
      <c r="I401" s="25" t="s">
        <v>2081</v>
      </c>
    </row>
    <row r="402" spans="1:9" ht="60" x14ac:dyDescent="0.25">
      <c r="A402" s="25" t="s">
        <v>1888</v>
      </c>
      <c r="B402" s="25" t="s">
        <v>1904</v>
      </c>
      <c r="C402" s="25" t="s">
        <v>19</v>
      </c>
      <c r="D402" s="25" t="s">
        <v>111</v>
      </c>
      <c r="E402" s="24" t="b">
        <v>0</v>
      </c>
      <c r="F402" s="25" t="s">
        <v>1027</v>
      </c>
      <c r="G402" s="25" t="s">
        <v>1901</v>
      </c>
      <c r="H402" s="25" t="s">
        <v>1902</v>
      </c>
      <c r="I402" s="25" t="s">
        <v>55</v>
      </c>
    </row>
    <row r="403" spans="1:9" ht="135" x14ac:dyDescent="0.25">
      <c r="A403" s="25" t="s">
        <v>2541</v>
      </c>
      <c r="B403" s="25" t="s">
        <v>2542</v>
      </c>
      <c r="C403" s="25" t="s">
        <v>11</v>
      </c>
      <c r="D403" s="25" t="s">
        <v>111</v>
      </c>
      <c r="E403" s="24" t="b">
        <v>0</v>
      </c>
      <c r="F403" s="25" t="s">
        <v>1027</v>
      </c>
      <c r="G403" s="25" t="s">
        <v>2543</v>
      </c>
      <c r="H403" s="25" t="s">
        <v>2544</v>
      </c>
      <c r="I403" s="25" t="s">
        <v>2545</v>
      </c>
    </row>
    <row r="404" spans="1:9" ht="105" x14ac:dyDescent="0.25">
      <c r="A404" s="25" t="s">
        <v>592</v>
      </c>
      <c r="B404" s="25" t="s">
        <v>1249</v>
      </c>
      <c r="C404" s="25" t="s">
        <v>11</v>
      </c>
      <c r="D404" s="25" t="s">
        <v>111</v>
      </c>
      <c r="E404" s="24" t="b">
        <v>0</v>
      </c>
      <c r="F404" s="25" t="s">
        <v>1027</v>
      </c>
      <c r="G404" s="25" t="s">
        <v>1242</v>
      </c>
      <c r="H404" s="25" t="s">
        <v>1243</v>
      </c>
      <c r="I404" s="25" t="s">
        <v>1244</v>
      </c>
    </row>
    <row r="405" spans="1:9" ht="60" x14ac:dyDescent="0.25">
      <c r="A405" s="25" t="s">
        <v>382</v>
      </c>
      <c r="B405" s="25" t="s">
        <v>2129</v>
      </c>
      <c r="C405" s="25" t="s">
        <v>19</v>
      </c>
      <c r="D405" s="25" t="s">
        <v>111</v>
      </c>
      <c r="E405" s="24" t="b">
        <v>0</v>
      </c>
      <c r="F405" s="25" t="s">
        <v>1027</v>
      </c>
      <c r="G405" s="25" t="s">
        <v>2130</v>
      </c>
      <c r="H405" s="25" t="s">
        <v>2131</v>
      </c>
      <c r="I405" s="25" t="s">
        <v>2132</v>
      </c>
    </row>
    <row r="406" spans="1:9" ht="60" x14ac:dyDescent="0.25">
      <c r="A406" s="25" t="s">
        <v>3047</v>
      </c>
      <c r="B406" s="25" t="s">
        <v>3058</v>
      </c>
      <c r="C406" s="25" t="s">
        <v>11</v>
      </c>
      <c r="D406" s="25" t="s">
        <v>111</v>
      </c>
      <c r="E406" s="24" t="b">
        <v>0</v>
      </c>
      <c r="F406" s="25" t="s">
        <v>1027</v>
      </c>
      <c r="G406" s="25" t="s">
        <v>3059</v>
      </c>
      <c r="H406" s="25" t="s">
        <v>3060</v>
      </c>
      <c r="I406" s="25" t="s">
        <v>3061</v>
      </c>
    </row>
    <row r="407" spans="1:9" ht="75" x14ac:dyDescent="0.25">
      <c r="A407" s="25" t="s">
        <v>1607</v>
      </c>
      <c r="B407" s="25" t="s">
        <v>1613</v>
      </c>
      <c r="C407" s="25" t="s">
        <v>11</v>
      </c>
      <c r="D407" s="25" t="s">
        <v>111</v>
      </c>
      <c r="E407" s="24" t="b">
        <v>0</v>
      </c>
      <c r="F407" s="25" t="s">
        <v>1027</v>
      </c>
      <c r="G407" s="25" t="s">
        <v>1609</v>
      </c>
      <c r="H407" s="25" t="s">
        <v>1610</v>
      </c>
      <c r="I407" s="25" t="s">
        <v>1611</v>
      </c>
    </row>
    <row r="408" spans="1:9" ht="60" x14ac:dyDescent="0.25">
      <c r="A408" s="25" t="s">
        <v>1767</v>
      </c>
      <c r="B408" s="25" t="s">
        <v>1772</v>
      </c>
      <c r="C408" s="25" t="s">
        <v>11</v>
      </c>
      <c r="D408" s="25" t="s">
        <v>111</v>
      </c>
      <c r="E408" s="24" t="b">
        <v>0</v>
      </c>
      <c r="F408" s="25" t="s">
        <v>1027</v>
      </c>
      <c r="G408" s="25" t="s">
        <v>1773</v>
      </c>
      <c r="H408" s="25" t="s">
        <v>1774</v>
      </c>
      <c r="I408" s="25" t="s">
        <v>1775</v>
      </c>
    </row>
    <row r="409" spans="1:9" ht="75" x14ac:dyDescent="0.25">
      <c r="A409" s="25" t="s">
        <v>1345</v>
      </c>
      <c r="B409" s="25" t="s">
        <v>1354</v>
      </c>
      <c r="C409" s="25" t="s">
        <v>19</v>
      </c>
      <c r="D409" s="25" t="s">
        <v>111</v>
      </c>
      <c r="E409" s="24" t="b">
        <v>0</v>
      </c>
      <c r="F409" s="25" t="s">
        <v>1027</v>
      </c>
      <c r="G409" s="25" t="s">
        <v>1351</v>
      </c>
      <c r="H409" s="25" t="s">
        <v>1352</v>
      </c>
      <c r="I409" s="25" t="s">
        <v>1353</v>
      </c>
    </row>
    <row r="410" spans="1:9" ht="45" x14ac:dyDescent="0.25">
      <c r="A410" s="25" t="s">
        <v>2562</v>
      </c>
      <c r="B410" s="25" t="s">
        <v>2563</v>
      </c>
      <c r="C410" s="25" t="s">
        <v>11</v>
      </c>
      <c r="D410" s="25" t="s">
        <v>111</v>
      </c>
      <c r="E410" s="24" t="b">
        <v>0</v>
      </c>
      <c r="F410" s="25" t="s">
        <v>1027</v>
      </c>
      <c r="G410" s="25" t="s">
        <v>2564</v>
      </c>
      <c r="H410" s="25" t="s">
        <v>2565</v>
      </c>
      <c r="I410" s="25" t="s">
        <v>2566</v>
      </c>
    </row>
    <row r="411" spans="1:9" ht="75" x14ac:dyDescent="0.25">
      <c r="A411" s="25" t="s">
        <v>2928</v>
      </c>
      <c r="B411" s="25" t="s">
        <v>2933</v>
      </c>
      <c r="C411" s="25" t="s">
        <v>19</v>
      </c>
      <c r="D411" s="25" t="s">
        <v>111</v>
      </c>
      <c r="E411" s="24" t="b">
        <v>0</v>
      </c>
      <c r="F411" s="25" t="s">
        <v>1027</v>
      </c>
      <c r="G411" s="25" t="s">
        <v>2930</v>
      </c>
      <c r="H411" s="25" t="s">
        <v>2931</v>
      </c>
      <c r="I411" s="25" t="s">
        <v>2932</v>
      </c>
    </row>
    <row r="412" spans="1:9" ht="30" x14ac:dyDescent="0.25">
      <c r="A412" s="25" t="s">
        <v>660</v>
      </c>
      <c r="B412" s="25" t="s">
        <v>1547</v>
      </c>
      <c r="C412" s="25" t="s">
        <v>19</v>
      </c>
      <c r="D412" s="25" t="s">
        <v>111</v>
      </c>
      <c r="E412" s="24" t="b">
        <v>0</v>
      </c>
      <c r="F412" s="25" t="s">
        <v>1027</v>
      </c>
      <c r="G412" s="25" t="s">
        <v>1551</v>
      </c>
      <c r="H412" s="25" t="s">
        <v>665</v>
      </c>
      <c r="I412" s="25" t="s">
        <v>666</v>
      </c>
    </row>
    <row r="413" spans="1:9" ht="45" x14ac:dyDescent="0.25">
      <c r="A413" s="25" t="s">
        <v>189</v>
      </c>
      <c r="B413" s="25" t="s">
        <v>694</v>
      </c>
      <c r="C413" s="25" t="s">
        <v>19</v>
      </c>
      <c r="D413" s="25" t="s">
        <v>111</v>
      </c>
      <c r="E413" s="24" t="b">
        <v>0</v>
      </c>
      <c r="F413" s="25" t="s">
        <v>1027</v>
      </c>
      <c r="G413" s="25" t="s">
        <v>1675</v>
      </c>
      <c r="H413" s="25" t="s">
        <v>1676</v>
      </c>
      <c r="I413" s="25" t="s">
        <v>1677</v>
      </c>
    </row>
    <row r="414" spans="1:9" ht="75" x14ac:dyDescent="0.25">
      <c r="A414" s="25" t="s">
        <v>1607</v>
      </c>
      <c r="B414" s="25" t="s">
        <v>1626</v>
      </c>
      <c r="C414" s="25" t="s">
        <v>19</v>
      </c>
      <c r="D414" s="25" t="s">
        <v>111</v>
      </c>
      <c r="E414" s="24" t="b">
        <v>0</v>
      </c>
      <c r="F414" s="25" t="s">
        <v>1027</v>
      </c>
      <c r="G414" s="25" t="s">
        <v>1627</v>
      </c>
      <c r="H414" s="25" t="s">
        <v>1628</v>
      </c>
      <c r="I414" s="25" t="s">
        <v>1629</v>
      </c>
    </row>
    <row r="415" spans="1:9" ht="60" x14ac:dyDescent="0.25">
      <c r="A415" s="25" t="s">
        <v>2744</v>
      </c>
      <c r="B415" s="25" t="s">
        <v>2745</v>
      </c>
      <c r="C415" s="25" t="s">
        <v>4</v>
      </c>
      <c r="D415" s="25" t="s">
        <v>111</v>
      </c>
      <c r="E415" s="24" t="b">
        <v>1</v>
      </c>
      <c r="F415" s="25" t="s">
        <v>1027</v>
      </c>
      <c r="G415" s="25" t="s">
        <v>2746</v>
      </c>
      <c r="H415" s="25" t="s">
        <v>2747</v>
      </c>
      <c r="I415" s="25" t="s">
        <v>2748</v>
      </c>
    </row>
    <row r="416" spans="1:9" ht="45" x14ac:dyDescent="0.25">
      <c r="A416" s="25" t="s">
        <v>917</v>
      </c>
      <c r="B416" s="25" t="s">
        <v>2704</v>
      </c>
      <c r="C416" s="25" t="s">
        <v>11</v>
      </c>
      <c r="D416" s="25" t="s">
        <v>111</v>
      </c>
      <c r="E416" s="24" t="b">
        <v>0</v>
      </c>
      <c r="F416" s="25" t="s">
        <v>1027</v>
      </c>
      <c r="G416" s="25" t="s">
        <v>2705</v>
      </c>
      <c r="H416" s="25" t="s">
        <v>2706</v>
      </c>
      <c r="I416" s="25" t="s">
        <v>55</v>
      </c>
    </row>
    <row r="417" spans="1:9" ht="105" x14ac:dyDescent="0.25">
      <c r="A417" s="25" t="s">
        <v>2795</v>
      </c>
      <c r="B417" s="25" t="s">
        <v>2800</v>
      </c>
      <c r="C417" s="25" t="s">
        <v>11</v>
      </c>
      <c r="D417" s="25" t="s">
        <v>111</v>
      </c>
      <c r="E417" s="24" t="b">
        <v>0</v>
      </c>
      <c r="F417" s="25" t="s">
        <v>1027</v>
      </c>
      <c r="G417" s="25" t="s">
        <v>2797</v>
      </c>
      <c r="H417" s="25" t="s">
        <v>2798</v>
      </c>
      <c r="I417" s="25" t="s">
        <v>2799</v>
      </c>
    </row>
    <row r="418" spans="1:9" ht="60" x14ac:dyDescent="0.25">
      <c r="A418" s="25" t="s">
        <v>2949</v>
      </c>
      <c r="B418" s="25" t="s">
        <v>2950</v>
      </c>
      <c r="C418" s="25" t="s">
        <v>19</v>
      </c>
      <c r="D418" s="25" t="s">
        <v>111</v>
      </c>
      <c r="E418" s="24" t="b">
        <v>0</v>
      </c>
      <c r="F418" s="25" t="s">
        <v>1027</v>
      </c>
      <c r="G418" s="25" t="s">
        <v>2951</v>
      </c>
      <c r="H418" s="25" t="s">
        <v>2952</v>
      </c>
      <c r="I418" s="25" t="s">
        <v>2953</v>
      </c>
    </row>
    <row r="419" spans="1:9" ht="45" x14ac:dyDescent="0.25">
      <c r="A419" s="25" t="s">
        <v>1345</v>
      </c>
      <c r="B419" s="25" t="s">
        <v>1346</v>
      </c>
      <c r="C419" s="25" t="s">
        <v>11</v>
      </c>
      <c r="D419" s="25" t="s">
        <v>111</v>
      </c>
      <c r="E419" s="24" t="b">
        <v>0</v>
      </c>
      <c r="F419" s="25" t="s">
        <v>1027</v>
      </c>
      <c r="G419" s="25" t="s">
        <v>1347</v>
      </c>
      <c r="H419" s="25" t="s">
        <v>1348</v>
      </c>
      <c r="I419" s="25" t="s">
        <v>1349</v>
      </c>
    </row>
    <row r="420" spans="1:9" ht="45" x14ac:dyDescent="0.25">
      <c r="A420" s="25" t="s">
        <v>2699</v>
      </c>
      <c r="B420" s="25" t="s">
        <v>2700</v>
      </c>
      <c r="C420" s="25" t="s">
        <v>11</v>
      </c>
      <c r="D420" s="25" t="s">
        <v>111</v>
      </c>
      <c r="E420" s="24" t="b">
        <v>0</v>
      </c>
      <c r="F420" s="25" t="s">
        <v>1027</v>
      </c>
      <c r="G420" s="25" t="s">
        <v>2701</v>
      </c>
      <c r="H420" s="25" t="s">
        <v>2702</v>
      </c>
      <c r="I420" s="25" t="s">
        <v>2703</v>
      </c>
    </row>
    <row r="421" spans="1:9" ht="60" x14ac:dyDescent="0.25">
      <c r="A421" s="25" t="s">
        <v>1735</v>
      </c>
      <c r="B421" s="25" t="s">
        <v>1749</v>
      </c>
      <c r="C421" s="25" t="s">
        <v>11</v>
      </c>
      <c r="D421" s="25" t="s">
        <v>111</v>
      </c>
      <c r="E421" s="24" t="b">
        <v>0</v>
      </c>
      <c r="F421" s="25" t="s">
        <v>1027</v>
      </c>
      <c r="G421" s="25" t="s">
        <v>1746</v>
      </c>
      <c r="H421" s="25" t="s">
        <v>1747</v>
      </c>
      <c r="I421" s="25" t="s">
        <v>1748</v>
      </c>
    </row>
    <row r="422" spans="1:9" ht="90" x14ac:dyDescent="0.25">
      <c r="A422" s="25" t="s">
        <v>121</v>
      </c>
      <c r="B422" s="25" t="s">
        <v>1448</v>
      </c>
      <c r="C422" s="25" t="s">
        <v>123</v>
      </c>
      <c r="D422" s="25" t="s">
        <v>111</v>
      </c>
      <c r="E422" s="24" t="b">
        <v>0</v>
      </c>
      <c r="F422" s="25" t="s">
        <v>1027</v>
      </c>
      <c r="G422" s="25" t="s">
        <v>1443</v>
      </c>
      <c r="H422" s="25" t="s">
        <v>1446</v>
      </c>
      <c r="I422" s="25" t="s">
        <v>1447</v>
      </c>
    </row>
    <row r="423" spans="1:9" ht="75" x14ac:dyDescent="0.25">
      <c r="A423" s="25" t="s">
        <v>2393</v>
      </c>
      <c r="B423" s="25" t="s">
        <v>2400</v>
      </c>
      <c r="C423" s="25" t="s">
        <v>11</v>
      </c>
      <c r="D423" s="25" t="s">
        <v>111</v>
      </c>
      <c r="E423" s="24" t="b">
        <v>0</v>
      </c>
      <c r="F423" s="25" t="s">
        <v>1027</v>
      </c>
      <c r="G423" s="25" t="s">
        <v>2395</v>
      </c>
      <c r="H423" s="25" t="s">
        <v>2396</v>
      </c>
      <c r="I423" s="25" t="s">
        <v>2397</v>
      </c>
    </row>
    <row r="424" spans="1:9" ht="45" x14ac:dyDescent="0.25">
      <c r="A424" s="25" t="s">
        <v>1498</v>
      </c>
      <c r="B424" s="25" t="s">
        <v>1499</v>
      </c>
      <c r="C424" s="25" t="s">
        <v>19</v>
      </c>
      <c r="D424" s="25" t="s">
        <v>111</v>
      </c>
      <c r="E424" s="24" t="b">
        <v>0</v>
      </c>
      <c r="F424" s="25" t="s">
        <v>1027</v>
      </c>
      <c r="G424" s="25" t="s">
        <v>1500</v>
      </c>
      <c r="H424" s="25" t="s">
        <v>1501</v>
      </c>
      <c r="I424" s="25" t="s">
        <v>1502</v>
      </c>
    </row>
    <row r="425" spans="1:9" ht="150" x14ac:dyDescent="0.25">
      <c r="A425" s="25" t="s">
        <v>121</v>
      </c>
      <c r="B425" s="25" t="s">
        <v>1441</v>
      </c>
      <c r="C425" s="25" t="s">
        <v>123</v>
      </c>
      <c r="D425" s="25" t="s">
        <v>111</v>
      </c>
      <c r="E425" s="24" t="b">
        <v>0</v>
      </c>
      <c r="F425" s="25" t="s">
        <v>1027</v>
      </c>
      <c r="G425" s="25" t="s">
        <v>1438</v>
      </c>
      <c r="H425" s="25" t="s">
        <v>1439</v>
      </c>
      <c r="I425" s="25" t="s">
        <v>1440</v>
      </c>
    </row>
    <row r="426" spans="1:9" ht="60" x14ac:dyDescent="0.25">
      <c r="A426" s="25" t="s">
        <v>592</v>
      </c>
      <c r="B426" s="25" t="s">
        <v>1250</v>
      </c>
      <c r="C426" s="25" t="s">
        <v>11</v>
      </c>
      <c r="D426" s="25" t="s">
        <v>111</v>
      </c>
      <c r="E426" s="24" t="b">
        <v>0</v>
      </c>
      <c r="F426" s="25" t="s">
        <v>1027</v>
      </c>
      <c r="G426" s="25" t="s">
        <v>1251</v>
      </c>
      <c r="H426" s="25" t="s">
        <v>1252</v>
      </c>
      <c r="I426" s="25" t="s">
        <v>1253</v>
      </c>
    </row>
    <row r="427" spans="1:9" ht="75" x14ac:dyDescent="0.25">
      <c r="A427" s="25" t="s">
        <v>979</v>
      </c>
      <c r="B427" s="25" t="s">
        <v>2906</v>
      </c>
      <c r="C427" s="25" t="s">
        <v>11</v>
      </c>
      <c r="D427" s="25" t="s">
        <v>111</v>
      </c>
      <c r="E427" s="24" t="b">
        <v>0</v>
      </c>
      <c r="F427" s="25" t="s">
        <v>1027</v>
      </c>
      <c r="G427" s="25" t="s">
        <v>982</v>
      </c>
      <c r="H427" s="25" t="s">
        <v>2903</v>
      </c>
      <c r="I427" s="25" t="s">
        <v>2904</v>
      </c>
    </row>
    <row r="428" spans="1:9" ht="75" x14ac:dyDescent="0.25">
      <c r="A428" s="25" t="s">
        <v>1729</v>
      </c>
      <c r="B428" s="25" t="s">
        <v>1734</v>
      </c>
      <c r="C428" s="25" t="s">
        <v>19</v>
      </c>
      <c r="D428" s="25" t="s">
        <v>111</v>
      </c>
      <c r="E428" s="24" t="b">
        <v>0</v>
      </c>
      <c r="F428" s="25" t="s">
        <v>1027</v>
      </c>
      <c r="G428" s="25" t="s">
        <v>1731</v>
      </c>
      <c r="H428" s="25" t="s">
        <v>1732</v>
      </c>
      <c r="I428" s="25" t="s">
        <v>1733</v>
      </c>
    </row>
    <row r="429" spans="1:9" ht="75" x14ac:dyDescent="0.25">
      <c r="A429" s="25" t="s">
        <v>1025</v>
      </c>
      <c r="B429" s="25" t="s">
        <v>1026</v>
      </c>
      <c r="C429" s="25" t="s">
        <v>19</v>
      </c>
      <c r="D429" s="25" t="s">
        <v>111</v>
      </c>
      <c r="E429" s="24" t="b">
        <v>0</v>
      </c>
      <c r="F429" s="25" t="s">
        <v>1027</v>
      </c>
      <c r="G429" s="25" t="s">
        <v>1028</v>
      </c>
      <c r="H429" s="25" t="s">
        <v>1029</v>
      </c>
      <c r="I429" s="25" t="s">
        <v>1030</v>
      </c>
    </row>
    <row r="430" spans="1:9" ht="60" x14ac:dyDescent="0.25">
      <c r="A430" s="25" t="s">
        <v>3074</v>
      </c>
      <c r="B430" s="25" t="s">
        <v>3075</v>
      </c>
      <c r="C430" s="25" t="s">
        <v>11</v>
      </c>
      <c r="D430" s="25" t="s">
        <v>111</v>
      </c>
      <c r="E430" s="24" t="b">
        <v>0</v>
      </c>
      <c r="F430" s="25" t="s">
        <v>1027</v>
      </c>
      <c r="G430" s="25" t="s">
        <v>3076</v>
      </c>
      <c r="H430" s="25" t="s">
        <v>3077</v>
      </c>
      <c r="I430" s="25" t="s">
        <v>3078</v>
      </c>
    </row>
    <row r="431" spans="1:9" ht="75" x14ac:dyDescent="0.25">
      <c r="A431" s="25" t="s">
        <v>1305</v>
      </c>
      <c r="B431" s="25" t="s">
        <v>1306</v>
      </c>
      <c r="C431" s="25" t="s">
        <v>123</v>
      </c>
      <c r="D431" s="25" t="s">
        <v>111</v>
      </c>
      <c r="E431" s="24" t="b">
        <v>0</v>
      </c>
      <c r="F431" s="25" t="s">
        <v>1027</v>
      </c>
      <c r="G431" s="25" t="s">
        <v>1307</v>
      </c>
      <c r="H431" s="25" t="s">
        <v>1308</v>
      </c>
      <c r="I431" s="25" t="s">
        <v>1309</v>
      </c>
    </row>
    <row r="432" spans="1:9" ht="90" x14ac:dyDescent="0.25">
      <c r="A432" s="25" t="s">
        <v>2775</v>
      </c>
      <c r="B432" s="25" t="s">
        <v>2776</v>
      </c>
      <c r="C432" s="25" t="s">
        <v>75</v>
      </c>
      <c r="D432" s="25" t="s">
        <v>111</v>
      </c>
      <c r="E432" s="24" t="b">
        <v>0</v>
      </c>
      <c r="F432" s="25" t="s">
        <v>1027</v>
      </c>
      <c r="G432" s="25" t="s">
        <v>2777</v>
      </c>
      <c r="H432" s="25" t="s">
        <v>2778</v>
      </c>
      <c r="I432" s="25" t="s">
        <v>2779</v>
      </c>
    </row>
    <row r="433" spans="1:9" ht="45" x14ac:dyDescent="0.25">
      <c r="A433" s="25" t="s">
        <v>1310</v>
      </c>
      <c r="B433" s="25" t="s">
        <v>1311</v>
      </c>
      <c r="C433" s="25" t="s">
        <v>19</v>
      </c>
      <c r="D433" s="25" t="s">
        <v>111</v>
      </c>
      <c r="E433" s="24" t="b">
        <v>0</v>
      </c>
      <c r="F433" s="25" t="s">
        <v>1027</v>
      </c>
      <c r="G433" s="25" t="s">
        <v>1312</v>
      </c>
      <c r="H433" s="25" t="s">
        <v>1313</v>
      </c>
      <c r="I433" s="25" t="s">
        <v>1314</v>
      </c>
    </row>
    <row r="434" spans="1:9" ht="75" x14ac:dyDescent="0.25">
      <c r="A434" s="25" t="s">
        <v>1345</v>
      </c>
      <c r="B434" s="25" t="s">
        <v>1355</v>
      </c>
      <c r="C434" s="25" t="s">
        <v>19</v>
      </c>
      <c r="D434" s="25" t="s">
        <v>111</v>
      </c>
      <c r="E434" s="24" t="b">
        <v>0</v>
      </c>
      <c r="F434" s="25" t="s">
        <v>1027</v>
      </c>
      <c r="G434" s="25" t="s">
        <v>1356</v>
      </c>
      <c r="H434" s="25" t="s">
        <v>1357</v>
      </c>
      <c r="I434" s="25" t="s">
        <v>1358</v>
      </c>
    </row>
    <row r="435" spans="1:9" ht="75" x14ac:dyDescent="0.25">
      <c r="A435" s="25" t="s">
        <v>308</v>
      </c>
      <c r="B435" s="25" t="s">
        <v>1909</v>
      </c>
      <c r="C435" s="25" t="s">
        <v>11</v>
      </c>
      <c r="D435" s="25" t="s">
        <v>111</v>
      </c>
      <c r="E435" s="24" t="b">
        <v>0</v>
      </c>
      <c r="F435" s="25" t="s">
        <v>1027</v>
      </c>
      <c r="G435" s="25" t="s">
        <v>1907</v>
      </c>
      <c r="H435" s="25" t="s">
        <v>1910</v>
      </c>
      <c r="I435" s="25" t="s">
        <v>1911</v>
      </c>
    </row>
    <row r="436" spans="1:9" ht="75" x14ac:dyDescent="0.25">
      <c r="A436" s="25" t="s">
        <v>1607</v>
      </c>
      <c r="B436" s="25" t="s">
        <v>1612</v>
      </c>
      <c r="C436" s="25" t="s">
        <v>11</v>
      </c>
      <c r="D436" s="25" t="s">
        <v>111</v>
      </c>
      <c r="E436" s="24" t="b">
        <v>0</v>
      </c>
      <c r="F436" s="25" t="s">
        <v>1027</v>
      </c>
      <c r="G436" s="25" t="s">
        <v>1614</v>
      </c>
      <c r="H436" s="25" t="s">
        <v>1615</v>
      </c>
      <c r="I436" s="25" t="s">
        <v>1616</v>
      </c>
    </row>
    <row r="437" spans="1:9" ht="45" x14ac:dyDescent="0.25">
      <c r="A437" s="25" t="s">
        <v>592</v>
      </c>
      <c r="B437" s="25" t="s">
        <v>1254</v>
      </c>
      <c r="C437" s="25" t="s">
        <v>4</v>
      </c>
      <c r="D437" s="25" t="s">
        <v>111</v>
      </c>
      <c r="E437" s="24" t="b">
        <v>1</v>
      </c>
      <c r="F437" s="25" t="s">
        <v>1027</v>
      </c>
      <c r="G437" s="25" t="s">
        <v>1255</v>
      </c>
      <c r="H437" s="25" t="s">
        <v>1256</v>
      </c>
      <c r="I437" s="25" t="s">
        <v>55</v>
      </c>
    </row>
    <row r="438" spans="1:9" ht="75" x14ac:dyDescent="0.25">
      <c r="A438" s="25" t="s">
        <v>2056</v>
      </c>
      <c r="B438" s="25" t="s">
        <v>2057</v>
      </c>
      <c r="C438" s="25" t="s">
        <v>11</v>
      </c>
      <c r="D438" s="25" t="s">
        <v>111</v>
      </c>
      <c r="E438" s="24" t="b">
        <v>0</v>
      </c>
      <c r="F438" s="25" t="s">
        <v>1027</v>
      </c>
      <c r="G438" s="25" t="s">
        <v>2058</v>
      </c>
      <c r="H438" s="25" t="s">
        <v>2059</v>
      </c>
      <c r="I438" s="25" t="s">
        <v>2060</v>
      </c>
    </row>
    <row r="439" spans="1:9" ht="75" x14ac:dyDescent="0.25">
      <c r="A439" s="25" t="s">
        <v>1522</v>
      </c>
      <c r="B439" s="25" t="s">
        <v>1523</v>
      </c>
      <c r="C439" s="25" t="s">
        <v>11</v>
      </c>
      <c r="D439" s="25" t="s">
        <v>111</v>
      </c>
      <c r="E439" s="24" t="b">
        <v>0</v>
      </c>
      <c r="F439" s="25" t="s">
        <v>1027</v>
      </c>
      <c r="G439" s="25" t="s">
        <v>1524</v>
      </c>
      <c r="H439" s="25" t="s">
        <v>1525</v>
      </c>
      <c r="I439" s="25" t="s">
        <v>1526</v>
      </c>
    </row>
    <row r="440" spans="1:9" ht="60" x14ac:dyDescent="0.25">
      <c r="A440" s="25" t="s">
        <v>974</v>
      </c>
      <c r="B440" s="25" t="s">
        <v>2890</v>
      </c>
      <c r="C440" s="25" t="s">
        <v>11</v>
      </c>
      <c r="D440" s="25" t="s">
        <v>111</v>
      </c>
      <c r="E440" s="24" t="b">
        <v>0</v>
      </c>
      <c r="F440" s="25" t="s">
        <v>1027</v>
      </c>
      <c r="G440" s="25" t="s">
        <v>2891</v>
      </c>
      <c r="H440" s="25" t="s">
        <v>2892</v>
      </c>
      <c r="I440" s="25" t="s">
        <v>2893</v>
      </c>
    </row>
    <row r="441" spans="1:9" ht="75" x14ac:dyDescent="0.25">
      <c r="A441" s="25" t="s">
        <v>121</v>
      </c>
      <c r="B441" s="25" t="s">
        <v>1449</v>
      </c>
      <c r="C441" s="25" t="s">
        <v>123</v>
      </c>
      <c r="D441" s="25" t="s">
        <v>111</v>
      </c>
      <c r="E441" s="24" t="b">
        <v>0</v>
      </c>
      <c r="F441" s="25" t="s">
        <v>1027</v>
      </c>
      <c r="G441" s="25" t="s">
        <v>1450</v>
      </c>
      <c r="H441" s="25" t="s">
        <v>1451</v>
      </c>
      <c r="I441" s="25" t="s">
        <v>1452</v>
      </c>
    </row>
    <row r="442" spans="1:9" ht="90" x14ac:dyDescent="0.25">
      <c r="A442" s="25" t="s">
        <v>1607</v>
      </c>
      <c r="B442" s="25" t="s">
        <v>1637</v>
      </c>
      <c r="C442" s="25" t="s">
        <v>19</v>
      </c>
      <c r="D442" s="25" t="s">
        <v>111</v>
      </c>
      <c r="E442" s="24" t="b">
        <v>0</v>
      </c>
      <c r="F442" s="25" t="s">
        <v>1027</v>
      </c>
      <c r="G442" s="25" t="s">
        <v>1638</v>
      </c>
      <c r="H442" s="25" t="s">
        <v>1639</v>
      </c>
      <c r="I442" s="25" t="s">
        <v>1640</v>
      </c>
    </row>
    <row r="443" spans="1:9" ht="60" x14ac:dyDescent="0.25">
      <c r="A443" s="25" t="s">
        <v>1089</v>
      </c>
      <c r="B443" s="25" t="s">
        <v>1090</v>
      </c>
      <c r="C443" s="25" t="s">
        <v>11</v>
      </c>
      <c r="D443" s="25" t="s">
        <v>111</v>
      </c>
      <c r="E443" s="24" t="b">
        <v>0</v>
      </c>
      <c r="F443" s="25" t="s">
        <v>1027</v>
      </c>
      <c r="G443" s="25" t="s">
        <v>55</v>
      </c>
      <c r="H443" s="25" t="s">
        <v>1091</v>
      </c>
      <c r="I443" s="25" t="s">
        <v>1092</v>
      </c>
    </row>
    <row r="444" spans="1:9" ht="75" x14ac:dyDescent="0.25">
      <c r="A444" s="25" t="s">
        <v>624</v>
      </c>
      <c r="B444" s="25" t="s">
        <v>1436</v>
      </c>
      <c r="C444" s="25" t="s">
        <v>11</v>
      </c>
      <c r="D444" s="25" t="s">
        <v>111</v>
      </c>
      <c r="E444" s="24" t="b">
        <v>0</v>
      </c>
      <c r="F444" s="25" t="s">
        <v>1027</v>
      </c>
      <c r="G444" s="25" t="s">
        <v>55</v>
      </c>
      <c r="H444" s="25" t="s">
        <v>1430</v>
      </c>
      <c r="I444" s="25" t="s">
        <v>1431</v>
      </c>
    </row>
    <row r="445" spans="1:9" ht="105" x14ac:dyDescent="0.25">
      <c r="A445" s="25" t="s">
        <v>2744</v>
      </c>
      <c r="B445" s="25" t="s">
        <v>2745</v>
      </c>
      <c r="C445" s="25" t="s">
        <v>11</v>
      </c>
      <c r="D445" s="25" t="s">
        <v>111</v>
      </c>
      <c r="E445" s="24" t="b">
        <v>0</v>
      </c>
      <c r="F445" s="25" t="s">
        <v>1027</v>
      </c>
      <c r="G445" s="25" t="s">
        <v>55</v>
      </c>
      <c r="H445" s="25" t="s">
        <v>2751</v>
      </c>
      <c r="I445" s="25" t="s">
        <v>55</v>
      </c>
    </row>
    <row r="446" spans="1:9" ht="90" x14ac:dyDescent="0.25">
      <c r="A446" s="25" t="s">
        <v>2082</v>
      </c>
      <c r="B446" s="25" t="s">
        <v>2083</v>
      </c>
      <c r="C446" s="25" t="s">
        <v>11</v>
      </c>
      <c r="D446" s="25" t="s">
        <v>111</v>
      </c>
      <c r="E446" s="24" t="b">
        <v>0</v>
      </c>
      <c r="F446" s="25" t="s">
        <v>1027</v>
      </c>
      <c r="G446" s="25" t="s">
        <v>55</v>
      </c>
      <c r="H446" s="25" t="s">
        <v>2084</v>
      </c>
      <c r="I446" s="25" t="s">
        <v>2085</v>
      </c>
    </row>
    <row r="447" spans="1:9" ht="75" x14ac:dyDescent="0.25">
      <c r="A447" s="25" t="s">
        <v>1514</v>
      </c>
      <c r="B447" s="25" t="s">
        <v>1515</v>
      </c>
      <c r="C447" s="25" t="s">
        <v>11</v>
      </c>
      <c r="D447" s="25" t="s">
        <v>111</v>
      </c>
      <c r="E447" s="24" t="b">
        <v>0</v>
      </c>
      <c r="F447" s="25" t="s">
        <v>1027</v>
      </c>
      <c r="G447" s="25" t="s">
        <v>55</v>
      </c>
      <c r="H447" s="25" t="s">
        <v>1516</v>
      </c>
      <c r="I447" s="25" t="s">
        <v>1517</v>
      </c>
    </row>
    <row r="448" spans="1:9" ht="60" x14ac:dyDescent="0.25">
      <c r="A448" s="25" t="s">
        <v>1020</v>
      </c>
      <c r="B448" s="25" t="s">
        <v>3036</v>
      </c>
      <c r="C448" s="25" t="s">
        <v>440</v>
      </c>
      <c r="D448" s="25" t="s">
        <v>111</v>
      </c>
      <c r="E448" s="24" t="b">
        <v>0</v>
      </c>
      <c r="F448" s="25" t="s">
        <v>1027</v>
      </c>
      <c r="G448" s="25" t="s">
        <v>55</v>
      </c>
      <c r="H448" s="25" t="s">
        <v>3037</v>
      </c>
      <c r="I448" s="25" t="s">
        <v>3038</v>
      </c>
    </row>
    <row r="449" spans="1:9" ht="30" x14ac:dyDescent="0.25">
      <c r="A449" s="25" t="s">
        <v>2562</v>
      </c>
      <c r="B449" s="25" t="s">
        <v>2563</v>
      </c>
      <c r="C449" s="25" t="s">
        <v>19</v>
      </c>
      <c r="D449" s="25" t="s">
        <v>111</v>
      </c>
      <c r="E449" s="24" t="b">
        <v>0</v>
      </c>
      <c r="F449" s="25" t="s">
        <v>1027</v>
      </c>
      <c r="G449" s="25" t="s">
        <v>55</v>
      </c>
      <c r="H449" s="25" t="s">
        <v>2567</v>
      </c>
      <c r="I449" s="25" t="s">
        <v>2568</v>
      </c>
    </row>
    <row r="450" spans="1:9" ht="45" x14ac:dyDescent="0.25">
      <c r="A450" s="25" t="s">
        <v>2801</v>
      </c>
      <c r="B450" s="25" t="s">
        <v>2806</v>
      </c>
      <c r="C450" s="25" t="s">
        <v>60</v>
      </c>
      <c r="D450" s="25" t="s">
        <v>111</v>
      </c>
      <c r="E450" s="24" t="b">
        <v>0</v>
      </c>
      <c r="F450" s="25" t="s">
        <v>1027</v>
      </c>
      <c r="G450" s="25" t="s">
        <v>55</v>
      </c>
      <c r="H450" s="25" t="s">
        <v>2807</v>
      </c>
      <c r="I450" s="25" t="s">
        <v>55</v>
      </c>
    </row>
    <row r="451" spans="1:9" ht="75" x14ac:dyDescent="0.25">
      <c r="A451" s="25" t="s">
        <v>2744</v>
      </c>
      <c r="B451" s="25" t="s">
        <v>2745</v>
      </c>
      <c r="C451" s="25" t="s">
        <v>19</v>
      </c>
      <c r="D451" s="25" t="s">
        <v>111</v>
      </c>
      <c r="E451" s="24" t="b">
        <v>0</v>
      </c>
      <c r="F451" s="25" t="s">
        <v>1027</v>
      </c>
      <c r="G451" s="25" t="s">
        <v>55</v>
      </c>
      <c r="H451" s="25" t="s">
        <v>2749</v>
      </c>
      <c r="I451" s="25" t="s">
        <v>2750</v>
      </c>
    </row>
    <row r="452" spans="1:9" ht="60" x14ac:dyDescent="0.25">
      <c r="A452" s="25" t="s">
        <v>1767</v>
      </c>
      <c r="B452" s="25" t="s">
        <v>1771</v>
      </c>
      <c r="C452" s="25" t="s">
        <v>11</v>
      </c>
      <c r="D452" s="25" t="s">
        <v>111</v>
      </c>
      <c r="E452" s="24" t="b">
        <v>0</v>
      </c>
      <c r="F452" s="25" t="s">
        <v>1027</v>
      </c>
      <c r="G452" s="25" t="s">
        <v>55</v>
      </c>
      <c r="H452" s="25" t="s">
        <v>1769</v>
      </c>
      <c r="I452" s="25" t="s">
        <v>1770</v>
      </c>
    </row>
    <row r="453" spans="1:9" ht="45" x14ac:dyDescent="0.25">
      <c r="A453" s="25" t="s">
        <v>2418</v>
      </c>
      <c r="B453" s="25" t="s">
        <v>2419</v>
      </c>
      <c r="C453" s="25" t="s">
        <v>11</v>
      </c>
      <c r="D453" s="25" t="s">
        <v>111</v>
      </c>
      <c r="E453" s="24" t="b">
        <v>0</v>
      </c>
      <c r="F453" s="25" t="s">
        <v>1027</v>
      </c>
      <c r="G453" s="25" t="s">
        <v>55</v>
      </c>
      <c r="H453" s="25" t="s">
        <v>2420</v>
      </c>
      <c r="I453" s="25" t="s">
        <v>2421</v>
      </c>
    </row>
    <row r="454" spans="1:9" ht="60" x14ac:dyDescent="0.25">
      <c r="A454" s="25" t="s">
        <v>2808</v>
      </c>
      <c r="B454" s="25" t="s">
        <v>2809</v>
      </c>
      <c r="C454" s="25" t="s">
        <v>11</v>
      </c>
      <c r="D454" s="25" t="s">
        <v>2173</v>
      </c>
      <c r="E454" s="24" t="b">
        <v>0</v>
      </c>
      <c r="F454" s="25" t="s">
        <v>1027</v>
      </c>
      <c r="G454" s="25" t="s">
        <v>2810</v>
      </c>
      <c r="H454" s="25" t="s">
        <v>2811</v>
      </c>
      <c r="I454" s="25" t="s">
        <v>2812</v>
      </c>
    </row>
    <row r="455" spans="1:9" ht="60" x14ac:dyDescent="0.25">
      <c r="A455" s="25" t="s">
        <v>2171</v>
      </c>
      <c r="B455" s="25" t="s">
        <v>2172</v>
      </c>
      <c r="C455" s="25" t="s">
        <v>11</v>
      </c>
      <c r="D455" s="25" t="s">
        <v>2173</v>
      </c>
      <c r="E455" s="24" t="b">
        <v>0</v>
      </c>
      <c r="F455" s="25" t="s">
        <v>1027</v>
      </c>
      <c r="G455" s="25" t="s">
        <v>2174</v>
      </c>
      <c r="H455" s="25" t="s">
        <v>2175</v>
      </c>
      <c r="I455" s="25" t="s">
        <v>2176</v>
      </c>
    </row>
    <row r="456" spans="1:9" ht="45" x14ac:dyDescent="0.25">
      <c r="A456" s="25" t="s">
        <v>2509</v>
      </c>
      <c r="B456" s="25" t="s">
        <v>2510</v>
      </c>
      <c r="C456" s="25" t="s">
        <v>11</v>
      </c>
      <c r="D456" s="25" t="s">
        <v>2173</v>
      </c>
      <c r="E456" s="24" t="b">
        <v>0</v>
      </c>
      <c r="F456" s="25" t="s">
        <v>1027</v>
      </c>
      <c r="G456" s="25" t="s">
        <v>2511</v>
      </c>
      <c r="H456" s="25" t="s">
        <v>2512</v>
      </c>
      <c r="I456" s="25" t="s">
        <v>2513</v>
      </c>
    </row>
    <row r="457" spans="1:9" ht="75" x14ac:dyDescent="0.25">
      <c r="A457" s="25" t="s">
        <v>308</v>
      </c>
      <c r="B457" s="25" t="s">
        <v>1905</v>
      </c>
      <c r="C457" s="25" t="s">
        <v>11</v>
      </c>
      <c r="D457" s="25" t="s">
        <v>841</v>
      </c>
      <c r="E457" s="24" t="b">
        <v>0</v>
      </c>
      <c r="F457" s="25" t="s">
        <v>1027</v>
      </c>
      <c r="G457" s="25" t="s">
        <v>1906</v>
      </c>
      <c r="H457" s="25" t="s">
        <v>1907</v>
      </c>
      <c r="I457" s="25" t="s">
        <v>1908</v>
      </c>
    </row>
    <row r="458" spans="1:9" ht="45" x14ac:dyDescent="0.25">
      <c r="A458" s="25" t="s">
        <v>954</v>
      </c>
      <c r="B458" s="25" t="s">
        <v>2843</v>
      </c>
      <c r="C458" s="25" t="s">
        <v>11</v>
      </c>
      <c r="D458" s="25" t="s">
        <v>841</v>
      </c>
      <c r="E458" s="24" t="b">
        <v>0</v>
      </c>
      <c r="F458" s="25" t="s">
        <v>1027</v>
      </c>
      <c r="G458" s="25" t="s">
        <v>2846</v>
      </c>
      <c r="H458" s="25" t="s">
        <v>960</v>
      </c>
      <c r="I458" s="25" t="s">
        <v>961</v>
      </c>
    </row>
    <row r="459" spans="1:9" ht="90" x14ac:dyDescent="0.25">
      <c r="A459" s="25" t="s">
        <v>686</v>
      </c>
      <c r="B459" s="25" t="s">
        <v>1659</v>
      </c>
      <c r="C459" s="25" t="s">
        <v>11</v>
      </c>
      <c r="D459" s="25" t="s">
        <v>841</v>
      </c>
      <c r="E459" s="24" t="b">
        <v>0</v>
      </c>
      <c r="F459" s="25" t="s">
        <v>1027</v>
      </c>
      <c r="G459" s="25" t="s">
        <v>55</v>
      </c>
      <c r="H459" s="25" t="s">
        <v>1657</v>
      </c>
      <c r="I459" s="25" t="s">
        <v>1658</v>
      </c>
    </row>
    <row r="460" spans="1:9" ht="90" x14ac:dyDescent="0.25">
      <c r="A460" s="25" t="s">
        <v>954</v>
      </c>
      <c r="B460" s="25" t="s">
        <v>2843</v>
      </c>
      <c r="C460" s="25" t="s">
        <v>11</v>
      </c>
      <c r="D460" s="25" t="s">
        <v>841</v>
      </c>
      <c r="E460" s="24" t="b">
        <v>0</v>
      </c>
      <c r="F460" s="25" t="s">
        <v>1027</v>
      </c>
      <c r="G460" s="25" t="s">
        <v>55</v>
      </c>
      <c r="H460" s="25" t="s">
        <v>2844</v>
      </c>
      <c r="I460" s="25" t="s">
        <v>2845</v>
      </c>
    </row>
    <row r="461" spans="1:9" ht="45" x14ac:dyDescent="0.25">
      <c r="A461" s="25" t="s">
        <v>17</v>
      </c>
      <c r="B461" s="25" t="s">
        <v>1050</v>
      </c>
      <c r="C461" s="25" t="s">
        <v>19</v>
      </c>
      <c r="D461" s="25" t="s">
        <v>167</v>
      </c>
      <c r="E461" s="24" t="b">
        <v>0</v>
      </c>
      <c r="F461" s="25" t="s">
        <v>1027</v>
      </c>
      <c r="G461" s="25" t="s">
        <v>1046</v>
      </c>
      <c r="H461" s="25" t="s">
        <v>1047</v>
      </c>
      <c r="I461" s="25" t="s">
        <v>1048</v>
      </c>
    </row>
    <row r="462" spans="1:9" ht="120" x14ac:dyDescent="0.25">
      <c r="A462" s="25" t="s">
        <v>210</v>
      </c>
      <c r="B462" s="25" t="s">
        <v>1786</v>
      </c>
      <c r="C462" s="25" t="s">
        <v>19</v>
      </c>
      <c r="D462" s="25" t="s">
        <v>167</v>
      </c>
      <c r="E462" s="24" t="b">
        <v>0</v>
      </c>
      <c r="F462" s="25" t="s">
        <v>1027</v>
      </c>
      <c r="G462" s="25" t="s">
        <v>1777</v>
      </c>
      <c r="H462" s="25" t="s">
        <v>1778</v>
      </c>
      <c r="I462" s="25" t="s">
        <v>1779</v>
      </c>
    </row>
    <row r="463" spans="1:9" ht="60" x14ac:dyDescent="0.25">
      <c r="A463" s="25" t="s">
        <v>17</v>
      </c>
      <c r="B463" s="25" t="s">
        <v>1040</v>
      </c>
      <c r="C463" s="25" t="s">
        <v>19</v>
      </c>
      <c r="D463" s="25" t="s">
        <v>167</v>
      </c>
      <c r="E463" s="24" t="b">
        <v>0</v>
      </c>
      <c r="F463" s="25" t="s">
        <v>1027</v>
      </c>
      <c r="G463" s="25" t="s">
        <v>39</v>
      </c>
      <c r="H463" s="25" t="s">
        <v>1037</v>
      </c>
      <c r="I463" s="25" t="s">
        <v>1038</v>
      </c>
    </row>
    <row r="464" spans="1:9" ht="60" x14ac:dyDescent="0.25">
      <c r="A464" s="25" t="s">
        <v>17</v>
      </c>
      <c r="B464" s="25" t="s">
        <v>1044</v>
      </c>
      <c r="C464" s="25" t="s">
        <v>19</v>
      </c>
      <c r="D464" s="25" t="s">
        <v>167</v>
      </c>
      <c r="E464" s="24" t="b">
        <v>0</v>
      </c>
      <c r="F464" s="25" t="s">
        <v>1027</v>
      </c>
      <c r="G464" s="25" t="s">
        <v>42</v>
      </c>
      <c r="H464" s="25" t="s">
        <v>43</v>
      </c>
      <c r="I464" s="25" t="s">
        <v>44</v>
      </c>
    </row>
    <row r="465" spans="1:9" ht="90" x14ac:dyDescent="0.25">
      <c r="A465" s="25" t="s">
        <v>17</v>
      </c>
      <c r="B465" s="25" t="s">
        <v>1035</v>
      </c>
      <c r="C465" s="25" t="s">
        <v>19</v>
      </c>
      <c r="D465" s="25" t="s">
        <v>167</v>
      </c>
      <c r="E465" s="24" t="b">
        <v>0</v>
      </c>
      <c r="F465" s="25" t="s">
        <v>1027</v>
      </c>
      <c r="G465" s="25" t="s">
        <v>38</v>
      </c>
      <c r="H465" s="25" t="s">
        <v>39</v>
      </c>
      <c r="I465" s="25" t="s">
        <v>40</v>
      </c>
    </row>
    <row r="466" spans="1:9" ht="75" x14ac:dyDescent="0.25">
      <c r="A466" s="25" t="s">
        <v>17</v>
      </c>
      <c r="B466" s="25" t="s">
        <v>1079</v>
      </c>
      <c r="C466" s="25" t="s">
        <v>60</v>
      </c>
      <c r="D466" s="25" t="s">
        <v>167</v>
      </c>
      <c r="E466" s="24" t="b">
        <v>0</v>
      </c>
      <c r="F466" s="25" t="s">
        <v>1027</v>
      </c>
      <c r="G466" s="25" t="s">
        <v>1073</v>
      </c>
      <c r="H466" s="25" t="s">
        <v>1076</v>
      </c>
      <c r="I466" s="25" t="s">
        <v>1077</v>
      </c>
    </row>
    <row r="467" spans="1:9" ht="90" x14ac:dyDescent="0.25">
      <c r="A467" s="25" t="s">
        <v>17</v>
      </c>
      <c r="B467" s="25" t="s">
        <v>1066</v>
      </c>
      <c r="C467" s="25" t="s">
        <v>19</v>
      </c>
      <c r="D467" s="25" t="s">
        <v>167</v>
      </c>
      <c r="E467" s="24" t="b">
        <v>0</v>
      </c>
      <c r="F467" s="25" t="s">
        <v>1027</v>
      </c>
      <c r="G467" s="25" t="s">
        <v>1062</v>
      </c>
      <c r="H467" s="25" t="s">
        <v>1064</v>
      </c>
      <c r="I467" s="25" t="s">
        <v>1065</v>
      </c>
    </row>
    <row r="468" spans="1:9" ht="60" x14ac:dyDescent="0.25">
      <c r="A468" s="25" t="s">
        <v>760</v>
      </c>
      <c r="B468" s="25" t="s">
        <v>1990</v>
      </c>
      <c r="C468" s="25" t="s">
        <v>19</v>
      </c>
      <c r="D468" s="25" t="s">
        <v>167</v>
      </c>
      <c r="E468" s="24" t="b">
        <v>0</v>
      </c>
      <c r="F468" s="25" t="s">
        <v>1027</v>
      </c>
      <c r="G468" s="25" t="s">
        <v>1984</v>
      </c>
      <c r="H468" s="25" t="s">
        <v>1985</v>
      </c>
      <c r="I468" s="25" t="s">
        <v>1986</v>
      </c>
    </row>
    <row r="469" spans="1:9" ht="90" x14ac:dyDescent="0.25">
      <c r="A469" s="25" t="s">
        <v>1644</v>
      </c>
      <c r="B469" s="25" t="s">
        <v>1035</v>
      </c>
      <c r="C469" s="25" t="s">
        <v>19</v>
      </c>
      <c r="D469" s="25" t="s">
        <v>167</v>
      </c>
      <c r="E469" s="24" t="b">
        <v>0</v>
      </c>
      <c r="F469" s="25" t="s">
        <v>1027</v>
      </c>
      <c r="G469" s="25" t="s">
        <v>1646</v>
      </c>
      <c r="H469" s="25" t="s">
        <v>1647</v>
      </c>
      <c r="I469" s="25" t="s">
        <v>1648</v>
      </c>
    </row>
    <row r="470" spans="1:9" ht="75" x14ac:dyDescent="0.25">
      <c r="A470" s="25" t="s">
        <v>17</v>
      </c>
      <c r="B470" s="25" t="s">
        <v>1080</v>
      </c>
      <c r="C470" s="25" t="s">
        <v>60</v>
      </c>
      <c r="D470" s="25" t="s">
        <v>167</v>
      </c>
      <c r="E470" s="24" t="b">
        <v>0</v>
      </c>
      <c r="F470" s="25" t="s">
        <v>1027</v>
      </c>
      <c r="G470" s="25" t="s">
        <v>1076</v>
      </c>
      <c r="H470" s="25" t="s">
        <v>1081</v>
      </c>
      <c r="I470" s="25" t="s">
        <v>1082</v>
      </c>
    </row>
    <row r="471" spans="1:9" ht="60" x14ac:dyDescent="0.25">
      <c r="A471" s="25" t="s">
        <v>17</v>
      </c>
      <c r="B471" s="25" t="s">
        <v>1041</v>
      </c>
      <c r="C471" s="25" t="s">
        <v>19</v>
      </c>
      <c r="D471" s="25" t="s">
        <v>167</v>
      </c>
      <c r="E471" s="24" t="b">
        <v>0</v>
      </c>
      <c r="F471" s="25" t="s">
        <v>1027</v>
      </c>
      <c r="G471" s="25" t="s">
        <v>1037</v>
      </c>
      <c r="H471" s="25" t="s">
        <v>1042</v>
      </c>
      <c r="I471" s="25" t="s">
        <v>1043</v>
      </c>
    </row>
    <row r="472" spans="1:9" ht="75" x14ac:dyDescent="0.25">
      <c r="A472" s="25" t="s">
        <v>17</v>
      </c>
      <c r="B472" s="25" t="s">
        <v>1055</v>
      </c>
      <c r="C472" s="25" t="s">
        <v>19</v>
      </c>
      <c r="D472" s="25" t="s">
        <v>167</v>
      </c>
      <c r="E472" s="24" t="b">
        <v>0</v>
      </c>
      <c r="F472" s="25" t="s">
        <v>1027</v>
      </c>
      <c r="G472" s="25" t="s">
        <v>1052</v>
      </c>
      <c r="H472" s="25" t="s">
        <v>1053</v>
      </c>
      <c r="I472" s="25" t="s">
        <v>1054</v>
      </c>
    </row>
    <row r="473" spans="1:9" ht="60" x14ac:dyDescent="0.25">
      <c r="A473" s="25" t="s">
        <v>17</v>
      </c>
      <c r="B473" s="25" t="s">
        <v>1088</v>
      </c>
      <c r="C473" s="25" t="s">
        <v>197</v>
      </c>
      <c r="D473" s="25" t="s">
        <v>167</v>
      </c>
      <c r="E473" s="24" t="b">
        <v>0</v>
      </c>
      <c r="F473" s="25" t="s">
        <v>1027</v>
      </c>
      <c r="G473" s="25" t="s">
        <v>1084</v>
      </c>
      <c r="H473" s="25" t="s">
        <v>1085</v>
      </c>
      <c r="I473" s="25" t="s">
        <v>1086</v>
      </c>
    </row>
    <row r="474" spans="1:9" ht="60" x14ac:dyDescent="0.25">
      <c r="A474" s="25" t="s">
        <v>3000</v>
      </c>
      <c r="B474" s="25" t="s">
        <v>3007</v>
      </c>
      <c r="C474" s="25" t="s">
        <v>60</v>
      </c>
      <c r="D474" s="25" t="s">
        <v>167</v>
      </c>
      <c r="E474" s="24" t="b">
        <v>0</v>
      </c>
      <c r="F474" s="25" t="s">
        <v>1027</v>
      </c>
      <c r="G474" s="25" t="s">
        <v>3002</v>
      </c>
      <c r="H474" s="25" t="s">
        <v>3003</v>
      </c>
      <c r="I474" s="25" t="s">
        <v>3004</v>
      </c>
    </row>
    <row r="475" spans="1:9" ht="60" x14ac:dyDescent="0.25">
      <c r="A475" s="25" t="s">
        <v>655</v>
      </c>
      <c r="B475" s="25" t="s">
        <v>1518</v>
      </c>
      <c r="C475" s="25" t="s">
        <v>19</v>
      </c>
      <c r="D475" s="25" t="s">
        <v>167</v>
      </c>
      <c r="E475" s="24" t="b">
        <v>0</v>
      </c>
      <c r="F475" s="25" t="s">
        <v>1027</v>
      </c>
      <c r="G475" s="25" t="s">
        <v>1519</v>
      </c>
      <c r="H475" s="25" t="s">
        <v>1520</v>
      </c>
      <c r="I475" s="25" t="s">
        <v>1521</v>
      </c>
    </row>
    <row r="476" spans="1:9" ht="105" x14ac:dyDescent="0.25">
      <c r="A476" s="25" t="s">
        <v>1177</v>
      </c>
      <c r="B476" s="25" t="s">
        <v>1185</v>
      </c>
      <c r="C476" s="25" t="s">
        <v>11</v>
      </c>
      <c r="D476" s="25" t="s">
        <v>550</v>
      </c>
      <c r="E476" s="24" t="b">
        <v>0</v>
      </c>
      <c r="F476" s="25" t="s">
        <v>1027</v>
      </c>
      <c r="G476" s="25" t="s">
        <v>1182</v>
      </c>
      <c r="H476" s="25" t="s">
        <v>1183</v>
      </c>
      <c r="I476" s="25" t="s">
        <v>1184</v>
      </c>
    </row>
    <row r="477" spans="1:9" ht="60" x14ac:dyDescent="0.25">
      <c r="A477" s="25" t="s">
        <v>779</v>
      </c>
      <c r="B477" s="25" t="s">
        <v>2011</v>
      </c>
      <c r="C477" s="25" t="s">
        <v>11</v>
      </c>
      <c r="D477" s="25" t="s">
        <v>550</v>
      </c>
      <c r="E477" s="24" t="b">
        <v>0</v>
      </c>
      <c r="F477" s="25" t="s">
        <v>1027</v>
      </c>
      <c r="G477" s="25" t="s">
        <v>2012</v>
      </c>
      <c r="H477" s="25" t="s">
        <v>2013</v>
      </c>
      <c r="I477" s="25" t="s">
        <v>2014</v>
      </c>
    </row>
    <row r="478" spans="1:9" ht="75" x14ac:dyDescent="0.25">
      <c r="A478" s="25" t="s">
        <v>1805</v>
      </c>
      <c r="B478" s="25" t="s">
        <v>1806</v>
      </c>
      <c r="C478" s="25" t="s">
        <v>75</v>
      </c>
      <c r="D478" s="25" t="s">
        <v>550</v>
      </c>
      <c r="E478" s="24" t="b">
        <v>0</v>
      </c>
      <c r="F478" s="25" t="s">
        <v>1027</v>
      </c>
      <c r="G478" s="25" t="s">
        <v>1810</v>
      </c>
      <c r="H478" s="25" t="s">
        <v>1811</v>
      </c>
      <c r="I478" s="25" t="s">
        <v>1812</v>
      </c>
    </row>
    <row r="479" spans="1:9" ht="60" x14ac:dyDescent="0.25">
      <c r="A479" s="25" t="s">
        <v>1787</v>
      </c>
      <c r="B479" s="25" t="s">
        <v>1788</v>
      </c>
      <c r="C479" s="25" t="s">
        <v>11</v>
      </c>
      <c r="D479" s="25" t="s">
        <v>550</v>
      </c>
      <c r="E479" s="24" t="b">
        <v>0</v>
      </c>
      <c r="F479" s="25" t="s">
        <v>1027</v>
      </c>
      <c r="G479" s="25" t="s">
        <v>1789</v>
      </c>
      <c r="H479" s="25" t="s">
        <v>1790</v>
      </c>
      <c r="I479" s="25" t="s">
        <v>1791</v>
      </c>
    </row>
    <row r="480" spans="1:9" ht="90" x14ac:dyDescent="0.25">
      <c r="A480" s="25" t="s">
        <v>760</v>
      </c>
      <c r="B480" s="25" t="s">
        <v>1991</v>
      </c>
      <c r="C480" s="25" t="s">
        <v>11</v>
      </c>
      <c r="D480" s="25" t="s">
        <v>550</v>
      </c>
      <c r="E480" s="24" t="b">
        <v>0</v>
      </c>
      <c r="F480" s="25" t="s">
        <v>1027</v>
      </c>
      <c r="G480" s="25" t="s">
        <v>1992</v>
      </c>
      <c r="H480" s="25" t="s">
        <v>762</v>
      </c>
      <c r="I480" s="25" t="s">
        <v>1993</v>
      </c>
    </row>
    <row r="481" spans="1:9" ht="75" x14ac:dyDescent="0.25">
      <c r="A481" s="25" t="s">
        <v>1557</v>
      </c>
      <c r="B481" s="25" t="s">
        <v>1568</v>
      </c>
      <c r="C481" s="25" t="s">
        <v>11</v>
      </c>
      <c r="D481" s="25" t="s">
        <v>550</v>
      </c>
      <c r="E481" s="24" t="b">
        <v>0</v>
      </c>
      <c r="F481" s="25" t="s">
        <v>1027</v>
      </c>
      <c r="G481" s="25" t="s">
        <v>1560</v>
      </c>
      <c r="H481" s="25" t="s">
        <v>1566</v>
      </c>
      <c r="I481" s="25" t="s">
        <v>1567</v>
      </c>
    </row>
    <row r="482" spans="1:9" ht="75" x14ac:dyDescent="0.25">
      <c r="A482" s="25" t="s">
        <v>1557</v>
      </c>
      <c r="B482" s="25" t="s">
        <v>1565</v>
      </c>
      <c r="C482" s="25" t="s">
        <v>11</v>
      </c>
      <c r="D482" s="25" t="s">
        <v>550</v>
      </c>
      <c r="E482" s="24" t="b">
        <v>0</v>
      </c>
      <c r="F482" s="25" t="s">
        <v>1027</v>
      </c>
      <c r="G482" s="25" t="s">
        <v>1559</v>
      </c>
      <c r="H482" s="25" t="s">
        <v>1560</v>
      </c>
      <c r="I482" s="25" t="s">
        <v>1561</v>
      </c>
    </row>
    <row r="483" spans="1:9" ht="45" x14ac:dyDescent="0.25">
      <c r="A483" s="25" t="s">
        <v>698</v>
      </c>
      <c r="B483" s="25" t="s">
        <v>699</v>
      </c>
      <c r="C483" s="25" t="s">
        <v>19</v>
      </c>
      <c r="D483" s="25" t="s">
        <v>550</v>
      </c>
      <c r="E483" s="24" t="b">
        <v>0</v>
      </c>
      <c r="F483" s="25" t="s">
        <v>1027</v>
      </c>
      <c r="G483" s="25" t="s">
        <v>1682</v>
      </c>
      <c r="H483" s="25" t="s">
        <v>1683</v>
      </c>
      <c r="I483" s="25" t="s">
        <v>1684</v>
      </c>
    </row>
    <row r="484" spans="1:9" ht="90" x14ac:dyDescent="0.25">
      <c r="A484" s="25" t="s">
        <v>727</v>
      </c>
      <c r="B484" s="25" t="s">
        <v>728</v>
      </c>
      <c r="C484" s="25" t="s">
        <v>19</v>
      </c>
      <c r="D484" s="25" t="s">
        <v>550</v>
      </c>
      <c r="E484" s="24" t="b">
        <v>0</v>
      </c>
      <c r="F484" s="25" t="s">
        <v>1027</v>
      </c>
      <c r="G484" s="25" t="s">
        <v>1802</v>
      </c>
      <c r="H484" s="25" t="s">
        <v>1803</v>
      </c>
      <c r="I484" s="25" t="s">
        <v>1804</v>
      </c>
    </row>
    <row r="485" spans="1:9" ht="105" x14ac:dyDescent="0.25">
      <c r="A485" s="25" t="s">
        <v>779</v>
      </c>
      <c r="B485" s="25" t="s">
        <v>2007</v>
      </c>
      <c r="C485" s="25" t="s">
        <v>11</v>
      </c>
      <c r="D485" s="25" t="s">
        <v>550</v>
      </c>
      <c r="E485" s="24" t="b">
        <v>0</v>
      </c>
      <c r="F485" s="25" t="s">
        <v>1027</v>
      </c>
      <c r="G485" s="25" t="s">
        <v>2008</v>
      </c>
      <c r="H485" s="25" t="s">
        <v>2009</v>
      </c>
      <c r="I485" s="25" t="s">
        <v>2010</v>
      </c>
    </row>
    <row r="486" spans="1:9" ht="45" x14ac:dyDescent="0.25">
      <c r="A486" s="25" t="s">
        <v>1805</v>
      </c>
      <c r="B486" s="25" t="s">
        <v>1806</v>
      </c>
      <c r="C486" s="25" t="s">
        <v>440</v>
      </c>
      <c r="D486" s="25" t="s">
        <v>550</v>
      </c>
      <c r="E486" s="24" t="b">
        <v>0</v>
      </c>
      <c r="F486" s="25" t="s">
        <v>1027</v>
      </c>
      <c r="G486" s="25" t="s">
        <v>1807</v>
      </c>
      <c r="H486" s="25" t="s">
        <v>1808</v>
      </c>
      <c r="I486" s="25" t="s">
        <v>1809</v>
      </c>
    </row>
    <row r="487" spans="1:9" ht="45" x14ac:dyDescent="0.25">
      <c r="A487" s="25" t="s">
        <v>1177</v>
      </c>
      <c r="B487" s="25" t="s">
        <v>1178</v>
      </c>
      <c r="C487" s="25" t="s">
        <v>19</v>
      </c>
      <c r="D487" s="25" t="s">
        <v>550</v>
      </c>
      <c r="E487" s="24" t="b">
        <v>0</v>
      </c>
      <c r="F487" s="25" t="s">
        <v>1027</v>
      </c>
      <c r="G487" s="25" t="s">
        <v>1179</v>
      </c>
      <c r="H487" s="25" t="s">
        <v>1180</v>
      </c>
      <c r="I487" s="25" t="s">
        <v>55</v>
      </c>
    </row>
    <row r="488" spans="1:9" ht="60" x14ac:dyDescent="0.25">
      <c r="A488" s="25" t="s">
        <v>2015</v>
      </c>
      <c r="B488" s="25" t="s">
        <v>2016</v>
      </c>
      <c r="C488" s="25" t="s">
        <v>11</v>
      </c>
      <c r="D488" s="25" t="s">
        <v>2017</v>
      </c>
      <c r="E488" s="24" t="b">
        <v>0</v>
      </c>
      <c r="F488" s="25" t="s">
        <v>1027</v>
      </c>
      <c r="G488" s="25" t="s">
        <v>2018</v>
      </c>
      <c r="H488" s="25" t="s">
        <v>2019</v>
      </c>
      <c r="I488" s="25" t="s">
        <v>2020</v>
      </c>
    </row>
    <row r="489" spans="1:9" ht="45" x14ac:dyDescent="0.25">
      <c r="A489" s="25" t="s">
        <v>2670</v>
      </c>
      <c r="B489" s="25" t="s">
        <v>2671</v>
      </c>
      <c r="C489" s="25" t="s">
        <v>19</v>
      </c>
      <c r="D489" s="25" t="s">
        <v>2017</v>
      </c>
      <c r="E489" s="24" t="b">
        <v>0</v>
      </c>
      <c r="F489" s="25" t="s">
        <v>1027</v>
      </c>
      <c r="G489" s="25" t="s">
        <v>2672</v>
      </c>
      <c r="H489" s="25" t="s">
        <v>2673</v>
      </c>
      <c r="I489" s="25" t="s">
        <v>2674</v>
      </c>
    </row>
    <row r="490" spans="1:9" ht="60" x14ac:dyDescent="0.25">
      <c r="A490" s="25" t="s">
        <v>1557</v>
      </c>
      <c r="B490" s="25" t="s">
        <v>1562</v>
      </c>
      <c r="C490" s="25" t="s">
        <v>19</v>
      </c>
      <c r="D490" s="25" t="s">
        <v>1563</v>
      </c>
      <c r="E490" s="24" t="b">
        <v>0</v>
      </c>
      <c r="F490" s="25" t="s">
        <v>1027</v>
      </c>
      <c r="G490" s="25" t="s">
        <v>1576</v>
      </c>
      <c r="H490" s="25" t="s">
        <v>1578</v>
      </c>
      <c r="I490" s="25" t="s">
        <v>1579</v>
      </c>
    </row>
    <row r="491" spans="1:9" ht="75" x14ac:dyDescent="0.25">
      <c r="A491" s="25" t="s">
        <v>1557</v>
      </c>
      <c r="B491" s="25" t="s">
        <v>1562</v>
      </c>
      <c r="C491" s="25" t="s">
        <v>19</v>
      </c>
      <c r="D491" s="25" t="s">
        <v>1563</v>
      </c>
      <c r="E491" s="24" t="b">
        <v>0</v>
      </c>
      <c r="F491" s="25" t="s">
        <v>1027</v>
      </c>
      <c r="G491" s="25" t="s">
        <v>1569</v>
      </c>
      <c r="H491" s="25" t="s">
        <v>1570</v>
      </c>
      <c r="I491" s="25" t="s">
        <v>1571</v>
      </c>
    </row>
    <row r="492" spans="1:9" ht="45" x14ac:dyDescent="0.25">
      <c r="A492" s="25" t="s">
        <v>1557</v>
      </c>
      <c r="B492" s="25" t="s">
        <v>1562</v>
      </c>
      <c r="C492" s="25" t="s">
        <v>19</v>
      </c>
      <c r="D492" s="25" t="s">
        <v>1563</v>
      </c>
      <c r="E492" s="24" t="b">
        <v>1</v>
      </c>
      <c r="F492" s="25" t="s">
        <v>1027</v>
      </c>
      <c r="G492" s="25" t="s">
        <v>1572</v>
      </c>
      <c r="H492" s="25" t="s">
        <v>1573</v>
      </c>
      <c r="I492" s="25" t="s">
        <v>1574</v>
      </c>
    </row>
    <row r="493" spans="1:9" ht="75" x14ac:dyDescent="0.25">
      <c r="A493" s="25" t="s">
        <v>1557</v>
      </c>
      <c r="B493" s="25" t="s">
        <v>1562</v>
      </c>
      <c r="C493" s="25" t="s">
        <v>19</v>
      </c>
      <c r="D493" s="25" t="s">
        <v>1563</v>
      </c>
      <c r="E493" s="24" t="b">
        <v>0</v>
      </c>
      <c r="F493" s="25" t="s">
        <v>1027</v>
      </c>
      <c r="G493" s="25" t="s">
        <v>1575</v>
      </c>
      <c r="H493" s="25" t="s">
        <v>1576</v>
      </c>
      <c r="I493" s="25" t="s">
        <v>1577</v>
      </c>
    </row>
    <row r="494" spans="1:9" ht="60" x14ac:dyDescent="0.25">
      <c r="A494" s="25" t="s">
        <v>1557</v>
      </c>
      <c r="B494" s="25" t="s">
        <v>1562</v>
      </c>
      <c r="C494" s="25" t="s">
        <v>19</v>
      </c>
      <c r="D494" s="25" t="s">
        <v>1563</v>
      </c>
      <c r="E494" s="24" t="b">
        <v>1</v>
      </c>
      <c r="F494" s="25" t="s">
        <v>1027</v>
      </c>
      <c r="G494" s="25" t="s">
        <v>55</v>
      </c>
      <c r="H494" s="25" t="s">
        <v>1580</v>
      </c>
      <c r="I494" s="25" t="s">
        <v>1581</v>
      </c>
    </row>
    <row r="495" spans="1:9" ht="105" x14ac:dyDescent="0.25">
      <c r="A495" s="25" t="s">
        <v>1607</v>
      </c>
      <c r="B495" s="25" t="s">
        <v>1621</v>
      </c>
      <c r="C495" s="25" t="s">
        <v>19</v>
      </c>
      <c r="D495" s="25" t="s">
        <v>1622</v>
      </c>
      <c r="E495" s="24" t="b">
        <v>0</v>
      </c>
      <c r="F495" s="25" t="s">
        <v>1027</v>
      </c>
      <c r="G495" s="25" t="s">
        <v>1641</v>
      </c>
      <c r="H495" s="25" t="s">
        <v>1642</v>
      </c>
      <c r="I495" s="25" t="s">
        <v>1643</v>
      </c>
    </row>
    <row r="496" spans="1:9" ht="75" x14ac:dyDescent="0.25">
      <c r="A496" s="25" t="s">
        <v>1607</v>
      </c>
      <c r="B496" s="25" t="s">
        <v>1633</v>
      </c>
      <c r="C496" s="25" t="s">
        <v>19</v>
      </c>
      <c r="D496" s="25" t="s">
        <v>1622</v>
      </c>
      <c r="E496" s="24" t="b">
        <v>0</v>
      </c>
      <c r="F496" s="25" t="s">
        <v>1027</v>
      </c>
      <c r="G496" s="25" t="s">
        <v>1634</v>
      </c>
      <c r="H496" s="25" t="s">
        <v>1635</v>
      </c>
      <c r="I496" s="25" t="s">
        <v>1636</v>
      </c>
    </row>
    <row r="497" spans="1:9" ht="60" x14ac:dyDescent="0.25">
      <c r="A497" s="25" t="s">
        <v>1607</v>
      </c>
      <c r="B497" s="25" t="s">
        <v>1621</v>
      </c>
      <c r="C497" s="25" t="s">
        <v>19</v>
      </c>
      <c r="D497" s="25" t="s">
        <v>1622</v>
      </c>
      <c r="E497" s="24" t="b">
        <v>0</v>
      </c>
      <c r="F497" s="25" t="s">
        <v>1027</v>
      </c>
      <c r="G497" s="25" t="s">
        <v>1623</v>
      </c>
      <c r="H497" s="25" t="s">
        <v>1624</v>
      </c>
      <c r="I497" s="25" t="s">
        <v>1625</v>
      </c>
    </row>
    <row r="498" spans="1:9" ht="45" x14ac:dyDescent="0.25">
      <c r="A498" s="25" t="s">
        <v>889</v>
      </c>
      <c r="B498" s="25" t="s">
        <v>2530</v>
      </c>
      <c r="C498" s="25" t="s">
        <v>60</v>
      </c>
      <c r="D498" s="25" t="s">
        <v>1622</v>
      </c>
      <c r="E498" s="24" t="b">
        <v>0</v>
      </c>
      <c r="F498" s="25" t="s">
        <v>1027</v>
      </c>
      <c r="G498" s="25" t="s">
        <v>2531</v>
      </c>
      <c r="H498" s="25" t="s">
        <v>2532</v>
      </c>
      <c r="I498" s="25" t="s">
        <v>2533</v>
      </c>
    </row>
    <row r="499" spans="1:9" ht="45" x14ac:dyDescent="0.25">
      <c r="A499" s="25" t="s">
        <v>493</v>
      </c>
      <c r="B499" s="25" t="s">
        <v>2679</v>
      </c>
      <c r="C499" s="25" t="s">
        <v>60</v>
      </c>
      <c r="D499" s="25" t="s">
        <v>76</v>
      </c>
      <c r="E499" s="24" t="b">
        <v>0</v>
      </c>
      <c r="F499" s="25" t="s">
        <v>1027</v>
      </c>
      <c r="G499" s="25" t="s">
        <v>2680</v>
      </c>
      <c r="H499" s="25" t="s">
        <v>2681</v>
      </c>
      <c r="I499" s="25" t="s">
        <v>2682</v>
      </c>
    </row>
    <row r="500" spans="1:9" ht="60" x14ac:dyDescent="0.25">
      <c r="A500" s="25" t="s">
        <v>512</v>
      </c>
      <c r="B500" s="25" t="s">
        <v>2877</v>
      </c>
      <c r="C500" s="25" t="s">
        <v>60</v>
      </c>
      <c r="D500" s="25" t="s">
        <v>76</v>
      </c>
      <c r="E500" s="24" t="b">
        <v>0</v>
      </c>
      <c r="F500" s="25" t="s">
        <v>1027</v>
      </c>
      <c r="G500" s="25" t="s">
        <v>2878</v>
      </c>
      <c r="H500" s="25" t="s">
        <v>2879</v>
      </c>
      <c r="I500" s="25" t="s">
        <v>2880</v>
      </c>
    </row>
    <row r="501" spans="1:9" ht="45" x14ac:dyDescent="0.25">
      <c r="A501" s="25" t="s">
        <v>173</v>
      </c>
      <c r="B501" s="25" t="s">
        <v>1671</v>
      </c>
      <c r="C501" s="25" t="s">
        <v>11</v>
      </c>
      <c r="D501" s="25" t="s">
        <v>76</v>
      </c>
      <c r="E501" s="24" t="b">
        <v>0</v>
      </c>
      <c r="F501" s="25" t="s">
        <v>1027</v>
      </c>
      <c r="G501" s="25" t="s">
        <v>1672</v>
      </c>
      <c r="H501" s="25" t="s">
        <v>1673</v>
      </c>
      <c r="I501" s="25" t="s">
        <v>1674</v>
      </c>
    </row>
    <row r="502" spans="1:9" ht="60" x14ac:dyDescent="0.25">
      <c r="A502" s="25" t="s">
        <v>173</v>
      </c>
      <c r="B502" s="25" t="s">
        <v>1670</v>
      </c>
      <c r="C502" s="25" t="s">
        <v>11</v>
      </c>
      <c r="D502" s="25" t="s">
        <v>76</v>
      </c>
      <c r="E502" s="24" t="b">
        <v>0</v>
      </c>
      <c r="F502" s="25" t="s">
        <v>1027</v>
      </c>
      <c r="G502" s="25" t="s">
        <v>1667</v>
      </c>
      <c r="H502" s="25" t="s">
        <v>1668</v>
      </c>
      <c r="I502" s="25" t="s">
        <v>1669</v>
      </c>
    </row>
    <row r="503" spans="1:9" ht="75" x14ac:dyDescent="0.25">
      <c r="A503" s="25" t="s">
        <v>1755</v>
      </c>
      <c r="B503" s="25" t="s">
        <v>1756</v>
      </c>
      <c r="C503" s="25" t="s">
        <v>19</v>
      </c>
      <c r="D503" s="25" t="s">
        <v>76</v>
      </c>
      <c r="E503" s="24" t="b">
        <v>0</v>
      </c>
      <c r="F503" s="25" t="s">
        <v>1027</v>
      </c>
      <c r="G503" s="25" t="s">
        <v>1757</v>
      </c>
      <c r="H503" s="25" t="s">
        <v>1758</v>
      </c>
      <c r="I503" s="25" t="s">
        <v>1759</v>
      </c>
    </row>
    <row r="504" spans="1:9" ht="60" x14ac:dyDescent="0.25">
      <c r="A504" s="25" t="s">
        <v>493</v>
      </c>
      <c r="B504" s="25" t="s">
        <v>2675</v>
      </c>
      <c r="C504" s="25" t="s">
        <v>60</v>
      </c>
      <c r="D504" s="25" t="s">
        <v>76</v>
      </c>
      <c r="E504" s="24" t="b">
        <v>0</v>
      </c>
      <c r="F504" s="25" t="s">
        <v>1027</v>
      </c>
      <c r="G504" s="25" t="s">
        <v>2676</v>
      </c>
      <c r="H504" s="25" t="s">
        <v>2677</v>
      </c>
      <c r="I504" s="25" t="s">
        <v>2678</v>
      </c>
    </row>
    <row r="505" spans="1:9" ht="60" x14ac:dyDescent="0.25">
      <c r="A505" s="25" t="s">
        <v>150</v>
      </c>
      <c r="B505" s="25" t="s">
        <v>1600</v>
      </c>
      <c r="C505" s="25" t="s">
        <v>19</v>
      </c>
      <c r="D505" s="25" t="s">
        <v>76</v>
      </c>
      <c r="E505" s="24" t="b">
        <v>0</v>
      </c>
      <c r="F505" s="25" t="s">
        <v>1027</v>
      </c>
      <c r="G505" s="25" t="s">
        <v>1601</v>
      </c>
      <c r="H505" s="25" t="s">
        <v>1602</v>
      </c>
      <c r="I505" s="25" t="s">
        <v>1603</v>
      </c>
    </row>
    <row r="506" spans="1:9" ht="90" x14ac:dyDescent="0.25">
      <c r="A506" s="25" t="s">
        <v>150</v>
      </c>
      <c r="B506" s="25" t="s">
        <v>1599</v>
      </c>
      <c r="C506" s="25" t="s">
        <v>19</v>
      </c>
      <c r="D506" s="25" t="s">
        <v>76</v>
      </c>
      <c r="E506" s="24" t="b">
        <v>0</v>
      </c>
      <c r="F506" s="25" t="s">
        <v>1027</v>
      </c>
      <c r="G506" s="25" t="s">
        <v>1594</v>
      </c>
      <c r="H506" s="25" t="s">
        <v>1595</v>
      </c>
      <c r="I506" s="25" t="s">
        <v>1596</v>
      </c>
    </row>
    <row r="507" spans="1:9" ht="75" x14ac:dyDescent="0.25">
      <c r="A507" s="25" t="s">
        <v>150</v>
      </c>
      <c r="B507" s="25" t="s">
        <v>1592</v>
      </c>
      <c r="C507" s="25" t="s">
        <v>75</v>
      </c>
      <c r="D507" s="25" t="s">
        <v>76</v>
      </c>
      <c r="E507" s="24" t="b">
        <v>0</v>
      </c>
      <c r="F507" s="25" t="s">
        <v>1027</v>
      </c>
      <c r="G507" s="25" t="s">
        <v>1587</v>
      </c>
      <c r="H507" s="25" t="s">
        <v>1588</v>
      </c>
      <c r="I507" s="25" t="s">
        <v>1589</v>
      </c>
    </row>
    <row r="508" spans="1:9" ht="90" x14ac:dyDescent="0.25">
      <c r="A508" s="25" t="s">
        <v>2474</v>
      </c>
      <c r="B508" s="25" t="s">
        <v>2475</v>
      </c>
      <c r="C508" s="25" t="s">
        <v>19</v>
      </c>
      <c r="D508" s="25" t="s">
        <v>76</v>
      </c>
      <c r="E508" s="24" t="b">
        <v>0</v>
      </c>
      <c r="F508" s="25" t="s">
        <v>1027</v>
      </c>
      <c r="G508" s="25" t="s">
        <v>55</v>
      </c>
      <c r="H508" s="25" t="s">
        <v>2476</v>
      </c>
      <c r="I508" s="25" t="s">
        <v>2477</v>
      </c>
    </row>
    <row r="509" spans="1:9" ht="30" x14ac:dyDescent="0.25">
      <c r="A509" s="25" t="s">
        <v>893</v>
      </c>
      <c r="B509" s="25" t="s">
        <v>894</v>
      </c>
      <c r="C509" s="25" t="s">
        <v>4</v>
      </c>
      <c r="D509" s="25" t="s">
        <v>12</v>
      </c>
      <c r="E509" s="24" t="b">
        <v>1</v>
      </c>
      <c r="F509" s="25" t="s">
        <v>1027</v>
      </c>
      <c r="G509" s="25" t="s">
        <v>2534</v>
      </c>
      <c r="H509" s="25" t="s">
        <v>2535</v>
      </c>
      <c r="I509" s="25" t="s">
        <v>2536</v>
      </c>
    </row>
    <row r="510" spans="1:9" ht="45" x14ac:dyDescent="0.25">
      <c r="A510" s="25" t="s">
        <v>45</v>
      </c>
      <c r="B510" s="25" t="s">
        <v>1110</v>
      </c>
      <c r="C510" s="25" t="s">
        <v>19</v>
      </c>
      <c r="D510" s="25" t="s">
        <v>12</v>
      </c>
      <c r="E510" s="24" t="b">
        <v>0</v>
      </c>
      <c r="F510" s="25" t="s">
        <v>1027</v>
      </c>
      <c r="G510" s="25" t="s">
        <v>1113</v>
      </c>
      <c r="H510" s="25" t="s">
        <v>1114</v>
      </c>
      <c r="I510" s="25" t="s">
        <v>1115</v>
      </c>
    </row>
    <row r="511" spans="1:9" ht="45" x14ac:dyDescent="0.25">
      <c r="A511" s="25" t="s">
        <v>400</v>
      </c>
      <c r="B511" s="25" t="s">
        <v>2177</v>
      </c>
      <c r="C511" s="25" t="s">
        <v>19</v>
      </c>
      <c r="D511" s="25" t="s">
        <v>12</v>
      </c>
      <c r="E511" s="24" t="b">
        <v>1</v>
      </c>
      <c r="F511" s="25" t="s">
        <v>1027</v>
      </c>
      <c r="G511" s="25" t="s">
        <v>2184</v>
      </c>
      <c r="H511" s="25" t="s">
        <v>2185</v>
      </c>
      <c r="I511" s="25" t="s">
        <v>2186</v>
      </c>
    </row>
    <row r="512" spans="1:9" ht="75" x14ac:dyDescent="0.25">
      <c r="A512" s="25" t="s">
        <v>2401</v>
      </c>
      <c r="B512" s="25" t="s">
        <v>2402</v>
      </c>
      <c r="C512" s="25" t="s">
        <v>11</v>
      </c>
      <c r="D512" s="25" t="s">
        <v>12</v>
      </c>
      <c r="E512" s="24" t="b">
        <v>1</v>
      </c>
      <c r="F512" s="25" t="s">
        <v>1027</v>
      </c>
      <c r="G512" s="25" t="s">
        <v>2403</v>
      </c>
      <c r="H512" s="25" t="s">
        <v>2404</v>
      </c>
      <c r="I512" s="25" t="s">
        <v>2405</v>
      </c>
    </row>
    <row r="513" spans="1:9" ht="60" x14ac:dyDescent="0.25">
      <c r="A513" s="25" t="s">
        <v>1461</v>
      </c>
      <c r="B513" s="25" t="s">
        <v>1495</v>
      </c>
      <c r="C513" s="25" t="s">
        <v>4</v>
      </c>
      <c r="D513" s="25" t="s">
        <v>12</v>
      </c>
      <c r="E513" s="24" t="b">
        <v>1</v>
      </c>
      <c r="F513" s="25" t="s">
        <v>1027</v>
      </c>
      <c r="G513" s="25" t="s">
        <v>1493</v>
      </c>
      <c r="H513" s="25" t="s">
        <v>1496</v>
      </c>
      <c r="I513" s="25" t="s">
        <v>1497</v>
      </c>
    </row>
    <row r="514" spans="1:9" ht="60" x14ac:dyDescent="0.25">
      <c r="A514" s="25" t="s">
        <v>87</v>
      </c>
      <c r="B514" s="25" t="s">
        <v>88</v>
      </c>
      <c r="C514" s="25" t="s">
        <v>19</v>
      </c>
      <c r="D514" s="25" t="s">
        <v>12</v>
      </c>
      <c r="E514" s="24" t="b">
        <v>1</v>
      </c>
      <c r="F514" s="25" t="s">
        <v>1027</v>
      </c>
      <c r="G514" s="25" t="s">
        <v>1212</v>
      </c>
      <c r="H514" s="25" t="s">
        <v>1214</v>
      </c>
      <c r="I514" s="25" t="s">
        <v>1215</v>
      </c>
    </row>
    <row r="515" spans="1:9" ht="75" x14ac:dyDescent="0.25">
      <c r="A515" s="25" t="s">
        <v>1461</v>
      </c>
      <c r="B515" s="25" t="s">
        <v>1481</v>
      </c>
      <c r="C515" s="25" t="s">
        <v>4</v>
      </c>
      <c r="D515" s="25" t="s">
        <v>12</v>
      </c>
      <c r="E515" s="24" t="b">
        <v>1</v>
      </c>
      <c r="F515" s="25" t="s">
        <v>1027</v>
      </c>
      <c r="G515" s="25" t="s">
        <v>1473</v>
      </c>
      <c r="H515" s="25" t="s">
        <v>1478</v>
      </c>
      <c r="I515" s="25" t="s">
        <v>1479</v>
      </c>
    </row>
    <row r="516" spans="1:9" ht="75" x14ac:dyDescent="0.25">
      <c r="A516" s="25" t="s">
        <v>324</v>
      </c>
      <c r="B516" s="25" t="s">
        <v>1962</v>
      </c>
      <c r="C516" s="25" t="s">
        <v>75</v>
      </c>
      <c r="D516" s="25" t="s">
        <v>12</v>
      </c>
      <c r="E516" s="24" t="b">
        <v>1</v>
      </c>
      <c r="F516" s="25" t="s">
        <v>1027</v>
      </c>
      <c r="G516" s="25" t="s">
        <v>1959</v>
      </c>
      <c r="H516" s="25" t="s">
        <v>1960</v>
      </c>
      <c r="I516" s="25" t="s">
        <v>1961</v>
      </c>
    </row>
    <row r="517" spans="1:9" ht="60" x14ac:dyDescent="0.25">
      <c r="A517" s="25" t="s">
        <v>87</v>
      </c>
      <c r="B517" s="25" t="s">
        <v>88</v>
      </c>
      <c r="C517" s="25" t="s">
        <v>19</v>
      </c>
      <c r="D517" s="25" t="s">
        <v>12</v>
      </c>
      <c r="E517" s="24" t="b">
        <v>1</v>
      </c>
      <c r="F517" s="25" t="s">
        <v>1027</v>
      </c>
      <c r="G517" s="25" t="s">
        <v>1194</v>
      </c>
      <c r="H517" s="25" t="s">
        <v>1195</v>
      </c>
      <c r="I517" s="25" t="s">
        <v>1196</v>
      </c>
    </row>
    <row r="518" spans="1:9" ht="60" x14ac:dyDescent="0.25">
      <c r="A518" s="25" t="s">
        <v>1932</v>
      </c>
      <c r="B518" s="25" t="s">
        <v>1937</v>
      </c>
      <c r="C518" s="25" t="s">
        <v>4</v>
      </c>
      <c r="D518" s="25" t="s">
        <v>12</v>
      </c>
      <c r="E518" s="24" t="b">
        <v>1</v>
      </c>
      <c r="F518" s="25" t="s">
        <v>1027</v>
      </c>
      <c r="G518" s="25" t="s">
        <v>1949</v>
      </c>
      <c r="H518" s="25" t="s">
        <v>1950</v>
      </c>
      <c r="I518" s="25" t="s">
        <v>1951</v>
      </c>
    </row>
    <row r="519" spans="1:9" ht="60" x14ac:dyDescent="0.25">
      <c r="A519" s="25" t="s">
        <v>324</v>
      </c>
      <c r="B519" s="25" t="s">
        <v>1966</v>
      </c>
      <c r="C519" s="25" t="s">
        <v>75</v>
      </c>
      <c r="D519" s="25" t="s">
        <v>12</v>
      </c>
      <c r="E519" s="24" t="b">
        <v>1</v>
      </c>
      <c r="F519" s="25" t="s">
        <v>1027</v>
      </c>
      <c r="G519" s="25" t="s">
        <v>1964</v>
      </c>
      <c r="H519" s="25" t="s">
        <v>1967</v>
      </c>
      <c r="I519" s="25" t="s">
        <v>1968</v>
      </c>
    </row>
    <row r="520" spans="1:9" ht="45" x14ac:dyDescent="0.25">
      <c r="A520" s="25" t="s">
        <v>1932</v>
      </c>
      <c r="B520" s="25" t="s">
        <v>1933</v>
      </c>
      <c r="C520" s="25" t="s">
        <v>4</v>
      </c>
      <c r="D520" s="25" t="s">
        <v>12</v>
      </c>
      <c r="E520" s="24" t="b">
        <v>1</v>
      </c>
      <c r="F520" s="25" t="s">
        <v>1027</v>
      </c>
      <c r="G520" s="25" t="s">
        <v>1950</v>
      </c>
      <c r="H520" s="25" t="s">
        <v>1952</v>
      </c>
      <c r="I520" s="25" t="s">
        <v>1953</v>
      </c>
    </row>
    <row r="521" spans="1:9" ht="45" x14ac:dyDescent="0.25">
      <c r="A521" s="25" t="s">
        <v>1461</v>
      </c>
      <c r="B521" s="25" t="s">
        <v>1482</v>
      </c>
      <c r="C521" s="25" t="s">
        <v>4</v>
      </c>
      <c r="D521" s="25" t="s">
        <v>12</v>
      </c>
      <c r="E521" s="24" t="b">
        <v>1</v>
      </c>
      <c r="F521" s="25" t="s">
        <v>1027</v>
      </c>
      <c r="G521" s="25" t="s">
        <v>1483</v>
      </c>
      <c r="H521" s="25" t="s">
        <v>1484</v>
      </c>
      <c r="I521" s="25" t="s">
        <v>1485</v>
      </c>
    </row>
    <row r="522" spans="1:9" ht="45" x14ac:dyDescent="0.25">
      <c r="A522" s="25" t="s">
        <v>829</v>
      </c>
      <c r="B522" s="25" t="s">
        <v>2119</v>
      </c>
      <c r="C522" s="25" t="s">
        <v>19</v>
      </c>
      <c r="D522" s="25" t="s">
        <v>12</v>
      </c>
      <c r="E522" s="24" t="b">
        <v>0</v>
      </c>
      <c r="F522" s="25" t="s">
        <v>1027</v>
      </c>
      <c r="G522" s="25" t="s">
        <v>2117</v>
      </c>
      <c r="H522" s="25" t="s">
        <v>2120</v>
      </c>
      <c r="I522" s="25" t="s">
        <v>2121</v>
      </c>
    </row>
    <row r="523" spans="1:9" ht="60" x14ac:dyDescent="0.25">
      <c r="A523" s="25" t="s">
        <v>1685</v>
      </c>
      <c r="B523" s="25" t="s">
        <v>1686</v>
      </c>
      <c r="C523" s="25" t="s">
        <v>123</v>
      </c>
      <c r="D523" s="25" t="s">
        <v>12</v>
      </c>
      <c r="E523" s="24" t="b">
        <v>0</v>
      </c>
      <c r="F523" s="25" t="s">
        <v>1027</v>
      </c>
      <c r="G523" s="25" t="s">
        <v>1687</v>
      </c>
      <c r="H523" s="25" t="s">
        <v>1688</v>
      </c>
      <c r="I523" s="25" t="s">
        <v>1689</v>
      </c>
    </row>
    <row r="524" spans="1:9" ht="45" x14ac:dyDescent="0.25">
      <c r="A524" s="25" t="s">
        <v>400</v>
      </c>
      <c r="B524" s="25" t="s">
        <v>2177</v>
      </c>
      <c r="C524" s="25" t="s">
        <v>19</v>
      </c>
      <c r="D524" s="25" t="s">
        <v>12</v>
      </c>
      <c r="E524" s="24" t="b">
        <v>1</v>
      </c>
      <c r="F524" s="25" t="s">
        <v>1027</v>
      </c>
      <c r="G524" s="25" t="s">
        <v>2187</v>
      </c>
      <c r="H524" s="25" t="s">
        <v>2188</v>
      </c>
      <c r="I524" s="25" t="s">
        <v>2189</v>
      </c>
    </row>
    <row r="525" spans="1:9" ht="45" x14ac:dyDescent="0.25">
      <c r="A525" s="25" t="s">
        <v>829</v>
      </c>
      <c r="B525" s="25" t="s">
        <v>2112</v>
      </c>
      <c r="C525" s="25" t="s">
        <v>19</v>
      </c>
      <c r="D525" s="25" t="s">
        <v>12</v>
      </c>
      <c r="E525" s="24" t="b">
        <v>0</v>
      </c>
      <c r="F525" s="25" t="s">
        <v>1027</v>
      </c>
      <c r="G525" s="25" t="s">
        <v>2113</v>
      </c>
      <c r="H525" s="25" t="s">
        <v>2114</v>
      </c>
      <c r="I525" s="25" t="s">
        <v>2115</v>
      </c>
    </row>
    <row r="526" spans="1:9" ht="75" x14ac:dyDescent="0.25">
      <c r="A526" s="25" t="s">
        <v>829</v>
      </c>
      <c r="B526" s="25" t="s">
        <v>2116</v>
      </c>
      <c r="C526" s="25" t="s">
        <v>19</v>
      </c>
      <c r="D526" s="25" t="s">
        <v>12</v>
      </c>
      <c r="E526" s="24" t="b">
        <v>1</v>
      </c>
      <c r="F526" s="25" t="s">
        <v>1027</v>
      </c>
      <c r="G526" s="25" t="s">
        <v>2126</v>
      </c>
      <c r="H526" s="25" t="s">
        <v>2127</v>
      </c>
      <c r="I526" s="25" t="s">
        <v>2128</v>
      </c>
    </row>
    <row r="527" spans="1:9" ht="45" x14ac:dyDescent="0.25">
      <c r="A527" s="25" t="s">
        <v>2379</v>
      </c>
      <c r="B527" s="25" t="s">
        <v>2389</v>
      </c>
      <c r="C527" s="25" t="s">
        <v>11</v>
      </c>
      <c r="D527" s="25" t="s">
        <v>12</v>
      </c>
      <c r="E527" s="24" t="b">
        <v>0</v>
      </c>
      <c r="F527" s="25" t="s">
        <v>1027</v>
      </c>
      <c r="G527" s="25" t="s">
        <v>2390</v>
      </c>
      <c r="H527" s="25" t="s">
        <v>2391</v>
      </c>
      <c r="I527" s="25" t="s">
        <v>2392</v>
      </c>
    </row>
    <row r="528" spans="1:9" ht="60" x14ac:dyDescent="0.25">
      <c r="A528" s="25" t="s">
        <v>1932</v>
      </c>
      <c r="B528" s="25" t="s">
        <v>1937</v>
      </c>
      <c r="C528" s="25" t="s">
        <v>11</v>
      </c>
      <c r="D528" s="25" t="s">
        <v>12</v>
      </c>
      <c r="E528" s="24" t="b">
        <v>0</v>
      </c>
      <c r="F528" s="25" t="s">
        <v>1027</v>
      </c>
      <c r="G528" s="25" t="s">
        <v>1935</v>
      </c>
      <c r="H528" s="25" t="s">
        <v>1938</v>
      </c>
      <c r="I528" s="25" t="s">
        <v>1939</v>
      </c>
    </row>
    <row r="529" spans="1:9" ht="45" x14ac:dyDescent="0.25">
      <c r="A529" s="25" t="s">
        <v>2608</v>
      </c>
      <c r="B529" s="25" t="s">
        <v>2613</v>
      </c>
      <c r="C529" s="25" t="s">
        <v>11</v>
      </c>
      <c r="D529" s="25" t="s">
        <v>12</v>
      </c>
      <c r="E529" s="24" t="b">
        <v>0</v>
      </c>
      <c r="F529" s="25" t="s">
        <v>1027</v>
      </c>
      <c r="G529" s="25" t="s">
        <v>2617</v>
      </c>
      <c r="H529" s="25" t="s">
        <v>2618</v>
      </c>
      <c r="I529" s="25" t="s">
        <v>2619</v>
      </c>
    </row>
    <row r="530" spans="1:9" ht="45" x14ac:dyDescent="0.25">
      <c r="A530" s="25" t="s">
        <v>2569</v>
      </c>
      <c r="B530" s="25" t="s">
        <v>2573</v>
      </c>
      <c r="C530" s="25" t="s">
        <v>19</v>
      </c>
      <c r="D530" s="25" t="s">
        <v>12</v>
      </c>
      <c r="E530" s="24" t="b">
        <v>0</v>
      </c>
      <c r="F530" s="25" t="s">
        <v>1027</v>
      </c>
      <c r="G530" s="25" t="s">
        <v>2571</v>
      </c>
      <c r="H530" s="25" t="s">
        <v>2572</v>
      </c>
      <c r="I530" s="25" t="s">
        <v>55</v>
      </c>
    </row>
    <row r="531" spans="1:9" ht="45" x14ac:dyDescent="0.25">
      <c r="A531" s="25" t="s">
        <v>2401</v>
      </c>
      <c r="B531" s="25" t="s">
        <v>2402</v>
      </c>
      <c r="C531" s="25" t="s">
        <v>11</v>
      </c>
      <c r="D531" s="25" t="s">
        <v>12</v>
      </c>
      <c r="E531" s="24" t="b">
        <v>0</v>
      </c>
      <c r="F531" s="25" t="s">
        <v>1027</v>
      </c>
      <c r="G531" s="25" t="s">
        <v>2408</v>
      </c>
      <c r="H531" s="25" t="s">
        <v>2409</v>
      </c>
      <c r="I531" s="25" t="s">
        <v>2410</v>
      </c>
    </row>
    <row r="532" spans="1:9" ht="60" x14ac:dyDescent="0.25">
      <c r="A532" s="25" t="s">
        <v>2401</v>
      </c>
      <c r="B532" s="25" t="s">
        <v>2402</v>
      </c>
      <c r="C532" s="25" t="s">
        <v>11</v>
      </c>
      <c r="D532" s="25" t="s">
        <v>12</v>
      </c>
      <c r="E532" s="24" t="b">
        <v>0</v>
      </c>
      <c r="F532" s="25" t="s">
        <v>1027</v>
      </c>
      <c r="G532" s="25" t="s">
        <v>2406</v>
      </c>
      <c r="H532" s="25" t="s">
        <v>2407</v>
      </c>
      <c r="I532" s="25" t="s">
        <v>55</v>
      </c>
    </row>
    <row r="533" spans="1:9" ht="60" x14ac:dyDescent="0.25">
      <c r="A533" s="25" t="s">
        <v>1382</v>
      </c>
      <c r="B533" s="25" t="s">
        <v>1386</v>
      </c>
      <c r="C533" s="25" t="s">
        <v>75</v>
      </c>
      <c r="D533" s="25" t="s">
        <v>12</v>
      </c>
      <c r="E533" s="24" t="b">
        <v>0</v>
      </c>
      <c r="F533" s="25" t="s">
        <v>1027</v>
      </c>
      <c r="G533" s="25" t="s">
        <v>1395</v>
      </c>
      <c r="H533" s="25" t="s">
        <v>1396</v>
      </c>
      <c r="I533" s="25" t="s">
        <v>1397</v>
      </c>
    </row>
    <row r="534" spans="1:9" ht="45" x14ac:dyDescent="0.25">
      <c r="A534" s="25" t="s">
        <v>2002</v>
      </c>
      <c r="B534" s="25" t="s">
        <v>2003</v>
      </c>
      <c r="C534" s="25" t="s">
        <v>11</v>
      </c>
      <c r="D534" s="25" t="s">
        <v>12</v>
      </c>
      <c r="E534" s="24" t="b">
        <v>0</v>
      </c>
      <c r="F534" s="25" t="s">
        <v>1027</v>
      </c>
      <c r="G534" s="25" t="s">
        <v>2004</v>
      </c>
      <c r="H534" s="25" t="s">
        <v>2005</v>
      </c>
      <c r="I534" s="25" t="s">
        <v>2006</v>
      </c>
    </row>
    <row r="535" spans="1:9" ht="90" x14ac:dyDescent="0.25">
      <c r="A535" s="25" t="s">
        <v>1685</v>
      </c>
      <c r="B535" s="25" t="s">
        <v>1686</v>
      </c>
      <c r="C535" s="25" t="s">
        <v>4</v>
      </c>
      <c r="D535" s="25" t="s">
        <v>12</v>
      </c>
      <c r="E535" s="24" t="b">
        <v>1</v>
      </c>
      <c r="F535" s="25" t="s">
        <v>1027</v>
      </c>
      <c r="G535" s="25" t="s">
        <v>1690</v>
      </c>
      <c r="H535" s="25" t="s">
        <v>1691</v>
      </c>
      <c r="I535" s="25" t="s">
        <v>1692</v>
      </c>
    </row>
    <row r="536" spans="1:9" ht="45" x14ac:dyDescent="0.25">
      <c r="A536" s="25" t="s">
        <v>829</v>
      </c>
      <c r="B536" s="25" t="s">
        <v>2122</v>
      </c>
      <c r="C536" s="25" t="s">
        <v>19</v>
      </c>
      <c r="D536" s="25" t="s">
        <v>12</v>
      </c>
      <c r="E536" s="24" t="b">
        <v>0</v>
      </c>
      <c r="F536" s="25" t="s">
        <v>1027</v>
      </c>
      <c r="G536" s="25" t="s">
        <v>2120</v>
      </c>
      <c r="H536" s="25" t="s">
        <v>2121</v>
      </c>
      <c r="I536" s="25" t="s">
        <v>55</v>
      </c>
    </row>
    <row r="537" spans="1:9" ht="60" x14ac:dyDescent="0.25">
      <c r="A537" s="25" t="s">
        <v>2134</v>
      </c>
      <c r="B537" s="25" t="s">
        <v>2135</v>
      </c>
      <c r="C537" s="25" t="s">
        <v>11</v>
      </c>
      <c r="D537" s="25" t="s">
        <v>12</v>
      </c>
      <c r="E537" s="24" t="b">
        <v>0</v>
      </c>
      <c r="F537" s="25" t="s">
        <v>1027</v>
      </c>
      <c r="G537" s="25" t="s">
        <v>2138</v>
      </c>
      <c r="H537" s="25" t="s">
        <v>2139</v>
      </c>
      <c r="I537" s="25" t="s">
        <v>2140</v>
      </c>
    </row>
    <row r="538" spans="1:9" ht="30" x14ac:dyDescent="0.25">
      <c r="A538" s="25" t="s">
        <v>2727</v>
      </c>
      <c r="B538" s="25" t="s">
        <v>2740</v>
      </c>
      <c r="C538" s="25" t="s">
        <v>197</v>
      </c>
      <c r="D538" s="25" t="s">
        <v>12</v>
      </c>
      <c r="E538" s="24" t="b">
        <v>0</v>
      </c>
      <c r="F538" s="25" t="s">
        <v>1027</v>
      </c>
      <c r="G538" s="25" t="s">
        <v>2741</v>
      </c>
      <c r="H538" s="25" t="s">
        <v>2742</v>
      </c>
      <c r="I538" s="25" t="s">
        <v>2743</v>
      </c>
    </row>
    <row r="539" spans="1:9" ht="60" x14ac:dyDescent="0.25">
      <c r="A539" s="25" t="s">
        <v>2134</v>
      </c>
      <c r="B539" s="25" t="s">
        <v>2135</v>
      </c>
      <c r="C539" s="25" t="s">
        <v>19</v>
      </c>
      <c r="D539" s="25" t="s">
        <v>12</v>
      </c>
      <c r="E539" s="24" t="b">
        <v>0</v>
      </c>
      <c r="F539" s="25" t="s">
        <v>1027</v>
      </c>
      <c r="G539" s="25" t="s">
        <v>2141</v>
      </c>
      <c r="H539" s="25" t="s">
        <v>2142</v>
      </c>
      <c r="I539" s="25" t="s">
        <v>2143</v>
      </c>
    </row>
    <row r="540" spans="1:9" ht="60" x14ac:dyDescent="0.25">
      <c r="A540" s="25" t="s">
        <v>226</v>
      </c>
      <c r="B540" s="25" t="s">
        <v>1796</v>
      </c>
      <c r="C540" s="25" t="s">
        <v>19</v>
      </c>
      <c r="D540" s="25" t="s">
        <v>12</v>
      </c>
      <c r="E540" s="24" t="b">
        <v>1</v>
      </c>
      <c r="F540" s="25" t="s">
        <v>1027</v>
      </c>
      <c r="G540" s="25" t="s">
        <v>1793</v>
      </c>
      <c r="H540" s="25" t="s">
        <v>1794</v>
      </c>
      <c r="I540" s="25" t="s">
        <v>1795</v>
      </c>
    </row>
    <row r="541" spans="1:9" ht="60" x14ac:dyDescent="0.25">
      <c r="A541" s="25" t="s">
        <v>2437</v>
      </c>
      <c r="B541" s="25" t="s">
        <v>2438</v>
      </c>
      <c r="C541" s="25" t="s">
        <v>4</v>
      </c>
      <c r="D541" s="25" t="s">
        <v>12</v>
      </c>
      <c r="E541" s="24" t="b">
        <v>1</v>
      </c>
      <c r="F541" s="25" t="s">
        <v>1027</v>
      </c>
      <c r="G541" s="25" t="s">
        <v>2444</v>
      </c>
      <c r="H541" s="25" t="s">
        <v>2445</v>
      </c>
      <c r="I541" s="25" t="s">
        <v>2446</v>
      </c>
    </row>
    <row r="542" spans="1:9" ht="75" x14ac:dyDescent="0.25">
      <c r="A542" s="25" t="s">
        <v>1382</v>
      </c>
      <c r="B542" s="25" t="s">
        <v>1402</v>
      </c>
      <c r="C542" s="25" t="s">
        <v>19</v>
      </c>
      <c r="D542" s="25" t="s">
        <v>12</v>
      </c>
      <c r="E542" s="24" t="b">
        <v>0</v>
      </c>
      <c r="F542" s="25" t="s">
        <v>1027</v>
      </c>
      <c r="G542" s="25" t="s">
        <v>1413</v>
      </c>
      <c r="H542" s="25" t="s">
        <v>1414</v>
      </c>
      <c r="I542" s="25" t="s">
        <v>1415</v>
      </c>
    </row>
    <row r="543" spans="1:9" ht="75" x14ac:dyDescent="0.25">
      <c r="A543" s="25" t="s">
        <v>1382</v>
      </c>
      <c r="B543" s="25" t="s">
        <v>1398</v>
      </c>
      <c r="C543" s="25" t="s">
        <v>19</v>
      </c>
      <c r="D543" s="25" t="s">
        <v>12</v>
      </c>
      <c r="E543" s="24" t="b">
        <v>0</v>
      </c>
      <c r="F543" s="25" t="s">
        <v>1027</v>
      </c>
      <c r="G543" s="25" t="s">
        <v>1405</v>
      </c>
      <c r="H543" s="25" t="s">
        <v>1406</v>
      </c>
      <c r="I543" s="25" t="s">
        <v>1407</v>
      </c>
    </row>
    <row r="544" spans="1:9" ht="45" x14ac:dyDescent="0.25">
      <c r="A544" s="25" t="s">
        <v>400</v>
      </c>
      <c r="B544" s="25" t="s">
        <v>2177</v>
      </c>
      <c r="C544" s="25" t="s">
        <v>197</v>
      </c>
      <c r="D544" s="25" t="s">
        <v>12</v>
      </c>
      <c r="E544" s="24" t="b">
        <v>0</v>
      </c>
      <c r="F544" s="25" t="s">
        <v>1027</v>
      </c>
      <c r="G544" s="25" t="s">
        <v>2197</v>
      </c>
      <c r="H544" s="25" t="s">
        <v>2198</v>
      </c>
      <c r="I544" s="25" t="s">
        <v>2199</v>
      </c>
    </row>
    <row r="545" spans="1:9" ht="45" x14ac:dyDescent="0.25">
      <c r="A545" s="25" t="s">
        <v>2608</v>
      </c>
      <c r="B545" s="25" t="s">
        <v>2614</v>
      </c>
      <c r="C545" s="25" t="s">
        <v>19</v>
      </c>
      <c r="D545" s="25" t="s">
        <v>12</v>
      </c>
      <c r="E545" s="24" t="b">
        <v>0</v>
      </c>
      <c r="F545" s="25" t="s">
        <v>1027</v>
      </c>
      <c r="G545" s="25" t="s">
        <v>2610</v>
      </c>
      <c r="H545" s="25" t="s">
        <v>2611</v>
      </c>
      <c r="I545" s="25" t="s">
        <v>2612</v>
      </c>
    </row>
    <row r="546" spans="1:9" ht="60" x14ac:dyDescent="0.25">
      <c r="A546" s="25" t="s">
        <v>2437</v>
      </c>
      <c r="B546" s="25" t="s">
        <v>2470</v>
      </c>
      <c r="C546" s="25" t="s">
        <v>4</v>
      </c>
      <c r="D546" s="25" t="s">
        <v>12</v>
      </c>
      <c r="E546" s="24" t="b">
        <v>1</v>
      </c>
      <c r="F546" s="25" t="s">
        <v>1027</v>
      </c>
      <c r="G546" s="25" t="s">
        <v>2462</v>
      </c>
      <c r="H546" s="25" t="s">
        <v>2463</v>
      </c>
      <c r="I546" s="25" t="s">
        <v>2464</v>
      </c>
    </row>
    <row r="547" spans="1:9" ht="75" x14ac:dyDescent="0.25">
      <c r="A547" s="25" t="s">
        <v>2149</v>
      </c>
      <c r="B547" s="25" t="s">
        <v>2150</v>
      </c>
      <c r="C547" s="25" t="s">
        <v>60</v>
      </c>
      <c r="D547" s="25" t="s">
        <v>12</v>
      </c>
      <c r="E547" s="24" t="b">
        <v>0</v>
      </c>
      <c r="F547" s="25" t="s">
        <v>1027</v>
      </c>
      <c r="G547" s="25" t="s">
        <v>2160</v>
      </c>
      <c r="H547" s="25" t="s">
        <v>2161</v>
      </c>
      <c r="I547" s="25" t="s">
        <v>2162</v>
      </c>
    </row>
    <row r="548" spans="1:9" ht="60" x14ac:dyDescent="0.25">
      <c r="A548" s="25" t="s">
        <v>3008</v>
      </c>
      <c r="B548" s="25" t="s">
        <v>3009</v>
      </c>
      <c r="C548" s="25" t="s">
        <v>11</v>
      </c>
      <c r="D548" s="25" t="s">
        <v>12</v>
      </c>
      <c r="E548" s="24" t="b">
        <v>0</v>
      </c>
      <c r="F548" s="25" t="s">
        <v>1027</v>
      </c>
      <c r="G548" s="25" t="s">
        <v>3014</v>
      </c>
      <c r="H548" s="25" t="s">
        <v>3016</v>
      </c>
      <c r="I548" s="25" t="s">
        <v>3017</v>
      </c>
    </row>
    <row r="549" spans="1:9" ht="60" x14ac:dyDescent="0.25">
      <c r="A549" s="25" t="s">
        <v>512</v>
      </c>
      <c r="B549" s="25" t="s">
        <v>2867</v>
      </c>
      <c r="C549" s="25" t="s">
        <v>4</v>
      </c>
      <c r="D549" s="25" t="s">
        <v>12</v>
      </c>
      <c r="E549" s="24" t="b">
        <v>1</v>
      </c>
      <c r="F549" s="25" t="s">
        <v>1027</v>
      </c>
      <c r="G549" s="25" t="s">
        <v>2868</v>
      </c>
      <c r="H549" s="25" t="s">
        <v>2869</v>
      </c>
      <c r="I549" s="25" t="s">
        <v>2870</v>
      </c>
    </row>
    <row r="550" spans="1:9" ht="60" x14ac:dyDescent="0.25">
      <c r="A550" s="25" t="s">
        <v>2422</v>
      </c>
      <c r="B550" s="25" t="s">
        <v>2430</v>
      </c>
      <c r="C550" s="25" t="s">
        <v>11</v>
      </c>
      <c r="D550" s="25" t="s">
        <v>12</v>
      </c>
      <c r="E550" s="24" t="b">
        <v>0</v>
      </c>
      <c r="F550" s="25" t="s">
        <v>1027</v>
      </c>
      <c r="G550" s="25" t="s">
        <v>2431</v>
      </c>
      <c r="H550" s="25" t="s">
        <v>2432</v>
      </c>
      <c r="I550" s="25" t="s">
        <v>2433</v>
      </c>
    </row>
    <row r="551" spans="1:9" ht="45" x14ac:dyDescent="0.25">
      <c r="A551" s="25" t="s">
        <v>1712</v>
      </c>
      <c r="B551" s="25" t="s">
        <v>1713</v>
      </c>
      <c r="C551" s="25" t="s">
        <v>11</v>
      </c>
      <c r="D551" s="25" t="s">
        <v>12</v>
      </c>
      <c r="E551" s="24" t="b">
        <v>0</v>
      </c>
      <c r="F551" s="25" t="s">
        <v>1027</v>
      </c>
      <c r="G551" s="25" t="s">
        <v>1714</v>
      </c>
      <c r="H551" s="25" t="s">
        <v>1715</v>
      </c>
      <c r="I551" s="25" t="s">
        <v>1716</v>
      </c>
    </row>
    <row r="552" spans="1:9" ht="45" x14ac:dyDescent="0.25">
      <c r="A552" s="25" t="s">
        <v>414</v>
      </c>
      <c r="B552" s="25" t="s">
        <v>2294</v>
      </c>
      <c r="C552" s="25" t="s">
        <v>4</v>
      </c>
      <c r="D552" s="25" t="s">
        <v>12</v>
      </c>
      <c r="E552" s="24" t="b">
        <v>1</v>
      </c>
      <c r="F552" s="25" t="s">
        <v>1027</v>
      </c>
      <c r="G552" s="25" t="s">
        <v>2295</v>
      </c>
      <c r="H552" s="25" t="s">
        <v>2296</v>
      </c>
      <c r="I552" s="25" t="s">
        <v>2297</v>
      </c>
    </row>
    <row r="553" spans="1:9" ht="135" x14ac:dyDescent="0.25">
      <c r="A553" s="25" t="s">
        <v>1932</v>
      </c>
      <c r="B553" s="25" t="s">
        <v>1937</v>
      </c>
      <c r="C553" s="25" t="s">
        <v>19</v>
      </c>
      <c r="D553" s="25" t="s">
        <v>12</v>
      </c>
      <c r="E553" s="24" t="b">
        <v>0</v>
      </c>
      <c r="F553" s="25" t="s">
        <v>1027</v>
      </c>
      <c r="G553" s="25" t="s">
        <v>1940</v>
      </c>
      <c r="H553" s="25" t="s">
        <v>1941</v>
      </c>
      <c r="I553" s="25" t="s">
        <v>1942</v>
      </c>
    </row>
    <row r="554" spans="1:9" ht="75" x14ac:dyDescent="0.25">
      <c r="A554" s="25" t="s">
        <v>2858</v>
      </c>
      <c r="B554" s="25" t="s">
        <v>2863</v>
      </c>
      <c r="C554" s="25" t="s">
        <v>11</v>
      </c>
      <c r="D554" s="25" t="s">
        <v>12</v>
      </c>
      <c r="E554" s="24" t="b">
        <v>0</v>
      </c>
      <c r="F554" s="25" t="s">
        <v>1027</v>
      </c>
      <c r="G554" s="25" t="s">
        <v>2864</v>
      </c>
      <c r="H554" s="25" t="s">
        <v>2865</v>
      </c>
      <c r="I554" s="25" t="s">
        <v>2866</v>
      </c>
    </row>
    <row r="555" spans="1:9" ht="60" x14ac:dyDescent="0.25">
      <c r="A555" s="25" t="s">
        <v>1932</v>
      </c>
      <c r="B555" s="25" t="s">
        <v>1937</v>
      </c>
      <c r="C555" s="25" t="s">
        <v>11</v>
      </c>
      <c r="D555" s="25" t="s">
        <v>12</v>
      </c>
      <c r="E555" s="24" t="b">
        <v>0</v>
      </c>
      <c r="F555" s="25" t="s">
        <v>1027</v>
      </c>
      <c r="G555" s="25" t="s">
        <v>1934</v>
      </c>
      <c r="H555" s="25" t="s">
        <v>1935</v>
      </c>
      <c r="I555" s="25" t="s">
        <v>1936</v>
      </c>
    </row>
    <row r="556" spans="1:9" ht="60" x14ac:dyDescent="0.25">
      <c r="A556" s="25" t="s">
        <v>2274</v>
      </c>
      <c r="B556" s="25" t="s">
        <v>2275</v>
      </c>
      <c r="C556" s="25" t="s">
        <v>11</v>
      </c>
      <c r="D556" s="25" t="s">
        <v>12</v>
      </c>
      <c r="E556" s="24" t="b">
        <v>0</v>
      </c>
      <c r="F556" s="25" t="s">
        <v>1027</v>
      </c>
      <c r="G556" s="25" t="s">
        <v>2276</v>
      </c>
      <c r="H556" s="25" t="s">
        <v>2277</v>
      </c>
      <c r="I556" s="25" t="s">
        <v>2278</v>
      </c>
    </row>
    <row r="557" spans="1:9" ht="90" x14ac:dyDescent="0.25">
      <c r="A557" s="25" t="s">
        <v>1339</v>
      </c>
      <c r="B557" s="25" t="s">
        <v>1340</v>
      </c>
      <c r="C557" s="25" t="s">
        <v>11</v>
      </c>
      <c r="D557" s="25" t="s">
        <v>12</v>
      </c>
      <c r="E557" s="24" t="b">
        <v>0</v>
      </c>
      <c r="F557" s="25" t="s">
        <v>1027</v>
      </c>
      <c r="G557" s="25" t="s">
        <v>1341</v>
      </c>
      <c r="H557" s="25" t="s">
        <v>1342</v>
      </c>
      <c r="I557" s="25" t="s">
        <v>1343</v>
      </c>
    </row>
    <row r="558" spans="1:9" ht="45" x14ac:dyDescent="0.25">
      <c r="A558" s="25" t="s">
        <v>330</v>
      </c>
      <c r="B558" s="25" t="s">
        <v>2021</v>
      </c>
      <c r="C558" s="25" t="s">
        <v>11</v>
      </c>
      <c r="D558" s="25" t="s">
        <v>12</v>
      </c>
      <c r="E558" s="24" t="b">
        <v>0</v>
      </c>
      <c r="F558" s="25" t="s">
        <v>1027</v>
      </c>
      <c r="G558" s="25" t="s">
        <v>2022</v>
      </c>
      <c r="H558" s="25" t="s">
        <v>2023</v>
      </c>
      <c r="I558" s="25" t="s">
        <v>2024</v>
      </c>
    </row>
    <row r="559" spans="1:9" ht="45" x14ac:dyDescent="0.25">
      <c r="A559" s="25" t="s">
        <v>2910</v>
      </c>
      <c r="B559" s="25" t="s">
        <v>2911</v>
      </c>
      <c r="C559" s="25" t="s">
        <v>4</v>
      </c>
      <c r="D559" s="25" t="s">
        <v>12</v>
      </c>
      <c r="E559" s="24" t="b">
        <v>1</v>
      </c>
      <c r="F559" s="25" t="s">
        <v>1027</v>
      </c>
      <c r="G559" s="25" t="s">
        <v>2912</v>
      </c>
      <c r="H559" s="25" t="s">
        <v>2913</v>
      </c>
      <c r="I559" s="25" t="s">
        <v>2914</v>
      </c>
    </row>
    <row r="560" spans="1:9" ht="75" x14ac:dyDescent="0.25">
      <c r="A560" s="25" t="s">
        <v>3079</v>
      </c>
      <c r="B560" s="25" t="s">
        <v>3080</v>
      </c>
      <c r="C560" s="25" t="s">
        <v>11</v>
      </c>
      <c r="D560" s="25" t="s">
        <v>12</v>
      </c>
      <c r="E560" s="24" t="b">
        <v>0</v>
      </c>
      <c r="F560" s="25" t="s">
        <v>1027</v>
      </c>
      <c r="G560" s="25" t="s">
        <v>3081</v>
      </c>
      <c r="H560" s="25" t="s">
        <v>3082</v>
      </c>
      <c r="I560" s="25" t="s">
        <v>3083</v>
      </c>
    </row>
    <row r="561" spans="1:9" ht="45" x14ac:dyDescent="0.25">
      <c r="A561" s="25" t="s">
        <v>512</v>
      </c>
      <c r="B561" s="25" t="s">
        <v>2867</v>
      </c>
      <c r="C561" s="25" t="s">
        <v>4</v>
      </c>
      <c r="D561" s="25" t="s">
        <v>12</v>
      </c>
      <c r="E561" s="24" t="b">
        <v>1</v>
      </c>
      <c r="F561" s="25" t="s">
        <v>1027</v>
      </c>
      <c r="G561" s="25" t="s">
        <v>2872</v>
      </c>
      <c r="H561" s="25" t="s">
        <v>2873</v>
      </c>
      <c r="I561" s="25" t="s">
        <v>2874</v>
      </c>
    </row>
    <row r="562" spans="1:9" ht="45" x14ac:dyDescent="0.25">
      <c r="A562" s="25" t="s">
        <v>161</v>
      </c>
      <c r="B562" s="25" t="s">
        <v>162</v>
      </c>
      <c r="C562" s="25" t="s">
        <v>19</v>
      </c>
      <c r="D562" s="25" t="s">
        <v>12</v>
      </c>
      <c r="E562" s="24" t="b">
        <v>0</v>
      </c>
      <c r="F562" s="25" t="s">
        <v>1027</v>
      </c>
      <c r="G562" s="25" t="s">
        <v>1663</v>
      </c>
      <c r="H562" s="25" t="s">
        <v>1664</v>
      </c>
      <c r="I562" s="25" t="s">
        <v>1665</v>
      </c>
    </row>
    <row r="563" spans="1:9" ht="45" x14ac:dyDescent="0.25">
      <c r="A563" s="25" t="s">
        <v>848</v>
      </c>
      <c r="B563" s="25" t="s">
        <v>2306</v>
      </c>
      <c r="C563" s="25" t="s">
        <v>19</v>
      </c>
      <c r="D563" s="25" t="s">
        <v>12</v>
      </c>
      <c r="E563" s="24" t="b">
        <v>0</v>
      </c>
      <c r="F563" s="25" t="s">
        <v>1027</v>
      </c>
      <c r="G563" s="25" t="s">
        <v>2303</v>
      </c>
      <c r="H563" s="25" t="s">
        <v>2304</v>
      </c>
      <c r="I563" s="25" t="s">
        <v>2305</v>
      </c>
    </row>
    <row r="564" spans="1:9" ht="30" x14ac:dyDescent="0.25">
      <c r="A564" s="25" t="s">
        <v>848</v>
      </c>
      <c r="B564" s="25" t="s">
        <v>2311</v>
      </c>
      <c r="C564" s="25" t="s">
        <v>19</v>
      </c>
      <c r="D564" s="25" t="s">
        <v>12</v>
      </c>
      <c r="E564" s="24" t="b">
        <v>0</v>
      </c>
      <c r="F564" s="25" t="s">
        <v>1027</v>
      </c>
      <c r="G564" s="25" t="s">
        <v>2309</v>
      </c>
      <c r="H564" s="25" t="s">
        <v>2312</v>
      </c>
      <c r="I564" s="25" t="s">
        <v>2313</v>
      </c>
    </row>
    <row r="565" spans="1:9" ht="60" x14ac:dyDescent="0.25">
      <c r="A565" s="25" t="s">
        <v>477</v>
      </c>
      <c r="B565" s="25" t="s">
        <v>2664</v>
      </c>
      <c r="C565" s="25" t="s">
        <v>19</v>
      </c>
      <c r="D565" s="25" t="s">
        <v>12</v>
      </c>
      <c r="E565" s="24" t="b">
        <v>0</v>
      </c>
      <c r="F565" s="25" t="s">
        <v>1027</v>
      </c>
      <c r="G565" s="25" t="s">
        <v>2660</v>
      </c>
      <c r="H565" s="25" t="s">
        <v>490</v>
      </c>
      <c r="I565" s="25" t="s">
        <v>2663</v>
      </c>
    </row>
    <row r="566" spans="1:9" ht="45" x14ac:dyDescent="0.25">
      <c r="A566" s="25" t="s">
        <v>2643</v>
      </c>
      <c r="B566" s="25" t="s">
        <v>2644</v>
      </c>
      <c r="C566" s="25" t="s">
        <v>4</v>
      </c>
      <c r="D566" s="25" t="s">
        <v>12</v>
      </c>
      <c r="E566" s="24" t="b">
        <v>1</v>
      </c>
      <c r="F566" s="25" t="s">
        <v>1027</v>
      </c>
      <c r="G566" s="25" t="s">
        <v>2645</v>
      </c>
      <c r="H566" s="25" t="s">
        <v>2646</v>
      </c>
      <c r="I566" s="25" t="s">
        <v>2647</v>
      </c>
    </row>
    <row r="567" spans="1:9" ht="45" x14ac:dyDescent="0.25">
      <c r="A567" s="25" t="s">
        <v>406</v>
      </c>
      <c r="B567" s="25" t="s">
        <v>2200</v>
      </c>
      <c r="C567" s="25" t="s">
        <v>19</v>
      </c>
      <c r="D567" s="25" t="s">
        <v>12</v>
      </c>
      <c r="E567" s="24" t="b">
        <v>1</v>
      </c>
      <c r="F567" s="25" t="s">
        <v>1027</v>
      </c>
      <c r="G567" s="25" t="s">
        <v>2202</v>
      </c>
      <c r="H567" s="25" t="s">
        <v>2204</v>
      </c>
      <c r="I567" s="25" t="s">
        <v>2205</v>
      </c>
    </row>
    <row r="568" spans="1:9" ht="45" x14ac:dyDescent="0.25">
      <c r="A568" s="25" t="s">
        <v>2422</v>
      </c>
      <c r="B568" s="25" t="s">
        <v>2423</v>
      </c>
      <c r="C568" s="25" t="s">
        <v>19</v>
      </c>
      <c r="D568" s="25" t="s">
        <v>12</v>
      </c>
      <c r="E568" s="24" t="b">
        <v>0</v>
      </c>
      <c r="F568" s="25" t="s">
        <v>1027</v>
      </c>
      <c r="G568" s="25" t="s">
        <v>2427</v>
      </c>
      <c r="H568" s="25" t="s">
        <v>2428</v>
      </c>
      <c r="I568" s="25" t="s">
        <v>2429</v>
      </c>
    </row>
    <row r="569" spans="1:9" ht="60" x14ac:dyDescent="0.25">
      <c r="A569" s="25" t="s">
        <v>466</v>
      </c>
      <c r="B569" s="25" t="s">
        <v>467</v>
      </c>
      <c r="C569" s="25" t="s">
        <v>19</v>
      </c>
      <c r="D569" s="25" t="s">
        <v>12</v>
      </c>
      <c r="E569" s="24" t="b">
        <v>0</v>
      </c>
      <c r="F569" s="25" t="s">
        <v>1027</v>
      </c>
      <c r="G569" s="25" t="s">
        <v>2521</v>
      </c>
      <c r="H569" s="25" t="s">
        <v>2522</v>
      </c>
      <c r="I569" s="25" t="s">
        <v>2523</v>
      </c>
    </row>
    <row r="570" spans="1:9" ht="60" x14ac:dyDescent="0.25">
      <c r="A570" s="25" t="s">
        <v>1382</v>
      </c>
      <c r="B570" s="25" t="s">
        <v>1404</v>
      </c>
      <c r="C570" s="25" t="s">
        <v>19</v>
      </c>
      <c r="D570" s="25" t="s">
        <v>12</v>
      </c>
      <c r="E570" s="24" t="b">
        <v>0</v>
      </c>
      <c r="F570" s="25" t="s">
        <v>1027</v>
      </c>
      <c r="G570" s="25" t="s">
        <v>1421</v>
      </c>
      <c r="H570" s="25" t="s">
        <v>1422</v>
      </c>
      <c r="I570" s="25" t="s">
        <v>1423</v>
      </c>
    </row>
    <row r="571" spans="1:9" ht="75" x14ac:dyDescent="0.25">
      <c r="A571" s="25" t="s">
        <v>1382</v>
      </c>
      <c r="B571" s="25" t="s">
        <v>1383</v>
      </c>
      <c r="C571" s="25" t="s">
        <v>11</v>
      </c>
      <c r="D571" s="25" t="s">
        <v>12</v>
      </c>
      <c r="E571" s="24" t="b">
        <v>0</v>
      </c>
      <c r="F571" s="25" t="s">
        <v>1027</v>
      </c>
      <c r="G571" s="25" t="s">
        <v>1426</v>
      </c>
      <c r="H571" s="25" t="s">
        <v>1427</v>
      </c>
      <c r="I571" s="25" t="s">
        <v>1428</v>
      </c>
    </row>
    <row r="572" spans="1:9" ht="60" x14ac:dyDescent="0.25">
      <c r="A572" s="25" t="s">
        <v>2583</v>
      </c>
      <c r="B572" s="25" t="s">
        <v>2584</v>
      </c>
      <c r="C572" s="25" t="s">
        <v>123</v>
      </c>
      <c r="D572" s="25" t="s">
        <v>12</v>
      </c>
      <c r="E572" s="24" t="b">
        <v>0</v>
      </c>
      <c r="F572" s="25" t="s">
        <v>1027</v>
      </c>
      <c r="G572" s="25" t="s">
        <v>2585</v>
      </c>
      <c r="H572" s="25" t="s">
        <v>2586</v>
      </c>
      <c r="I572" s="25" t="s">
        <v>2587</v>
      </c>
    </row>
    <row r="573" spans="1:9" ht="90" x14ac:dyDescent="0.25">
      <c r="A573" s="25" t="s">
        <v>406</v>
      </c>
      <c r="B573" s="25" t="s">
        <v>2213</v>
      </c>
      <c r="C573" s="25" t="s">
        <v>19</v>
      </c>
      <c r="D573" s="25" t="s">
        <v>12</v>
      </c>
      <c r="E573" s="24" t="b">
        <v>0</v>
      </c>
      <c r="F573" s="25" t="s">
        <v>1027</v>
      </c>
      <c r="G573" s="25" t="s">
        <v>2207</v>
      </c>
      <c r="H573" s="25" t="s">
        <v>2208</v>
      </c>
      <c r="I573" s="25" t="s">
        <v>2209</v>
      </c>
    </row>
    <row r="574" spans="1:9" ht="105" x14ac:dyDescent="0.25">
      <c r="A574" s="25" t="s">
        <v>497</v>
      </c>
      <c r="B574" s="25" t="s">
        <v>2689</v>
      </c>
      <c r="C574" s="25" t="s">
        <v>123</v>
      </c>
      <c r="D574" s="25" t="s">
        <v>12</v>
      </c>
      <c r="E574" s="24" t="b">
        <v>0</v>
      </c>
      <c r="F574" s="25" t="s">
        <v>1027</v>
      </c>
      <c r="G574" s="25" t="s">
        <v>2684</v>
      </c>
      <c r="H574" s="25" t="s">
        <v>2685</v>
      </c>
      <c r="I574" s="25" t="s">
        <v>2686</v>
      </c>
    </row>
    <row r="575" spans="1:9" ht="45" x14ac:dyDescent="0.25">
      <c r="A575" s="25" t="s">
        <v>2336</v>
      </c>
      <c r="B575" s="25" t="s">
        <v>2341</v>
      </c>
      <c r="C575" s="25" t="s">
        <v>19</v>
      </c>
      <c r="D575" s="25" t="s">
        <v>12</v>
      </c>
      <c r="E575" s="24" t="b">
        <v>1</v>
      </c>
      <c r="F575" s="25" t="s">
        <v>1027</v>
      </c>
      <c r="G575" s="25" t="s">
        <v>2342</v>
      </c>
      <c r="H575" s="25" t="s">
        <v>2343</v>
      </c>
      <c r="I575" s="25" t="s">
        <v>2344</v>
      </c>
    </row>
    <row r="576" spans="1:9" ht="75" x14ac:dyDescent="0.25">
      <c r="A576" s="25" t="s">
        <v>871</v>
      </c>
      <c r="B576" s="25" t="s">
        <v>2499</v>
      </c>
      <c r="C576" s="25" t="s">
        <v>11</v>
      </c>
      <c r="D576" s="25" t="s">
        <v>12</v>
      </c>
      <c r="E576" s="24" t="b">
        <v>0</v>
      </c>
      <c r="F576" s="25" t="s">
        <v>1027</v>
      </c>
      <c r="G576" s="25" t="s">
        <v>2500</v>
      </c>
      <c r="H576" s="25" t="s">
        <v>2501</v>
      </c>
      <c r="I576" s="25" t="s">
        <v>2502</v>
      </c>
    </row>
    <row r="577" spans="1:9" ht="60" x14ac:dyDescent="0.25">
      <c r="A577" s="25" t="s">
        <v>1461</v>
      </c>
      <c r="B577" s="25" t="s">
        <v>1466</v>
      </c>
      <c r="C577" s="25" t="s">
        <v>60</v>
      </c>
      <c r="D577" s="25" t="s">
        <v>12</v>
      </c>
      <c r="E577" s="24" t="b">
        <v>0</v>
      </c>
      <c r="F577" s="25" t="s">
        <v>1027</v>
      </c>
      <c r="G577" s="25" t="s">
        <v>1467</v>
      </c>
      <c r="H577" s="25" t="s">
        <v>1468</v>
      </c>
      <c r="I577" s="25" t="s">
        <v>1469</v>
      </c>
    </row>
    <row r="578" spans="1:9" ht="60" x14ac:dyDescent="0.25">
      <c r="A578" s="25" t="s">
        <v>2727</v>
      </c>
      <c r="B578" s="25" t="s">
        <v>2736</v>
      </c>
      <c r="C578" s="25" t="s">
        <v>19</v>
      </c>
      <c r="D578" s="25" t="s">
        <v>12</v>
      </c>
      <c r="E578" s="24" t="b">
        <v>0</v>
      </c>
      <c r="F578" s="25" t="s">
        <v>1027</v>
      </c>
      <c r="G578" s="25" t="s">
        <v>2733</v>
      </c>
      <c r="H578" s="25" t="s">
        <v>2734</v>
      </c>
      <c r="I578" s="25" t="s">
        <v>2735</v>
      </c>
    </row>
    <row r="579" spans="1:9" ht="45" x14ac:dyDescent="0.25">
      <c r="A579" s="25" t="s">
        <v>406</v>
      </c>
      <c r="B579" s="25" t="s">
        <v>2221</v>
      </c>
      <c r="C579" s="25" t="s">
        <v>19</v>
      </c>
      <c r="D579" s="25" t="s">
        <v>12</v>
      </c>
      <c r="E579" s="24" t="b">
        <v>0</v>
      </c>
      <c r="F579" s="25" t="s">
        <v>1027</v>
      </c>
      <c r="G579" s="25" t="s">
        <v>2218</v>
      </c>
      <c r="H579" s="25" t="s">
        <v>2219</v>
      </c>
      <c r="I579" s="25" t="s">
        <v>2220</v>
      </c>
    </row>
    <row r="580" spans="1:9" ht="45" x14ac:dyDescent="0.25">
      <c r="A580" s="25" t="s">
        <v>466</v>
      </c>
      <c r="B580" s="25" t="s">
        <v>2514</v>
      </c>
      <c r="C580" s="25" t="s">
        <v>19</v>
      </c>
      <c r="D580" s="25" t="s">
        <v>12</v>
      </c>
      <c r="E580" s="24" t="b">
        <v>0</v>
      </c>
      <c r="F580" s="25" t="s">
        <v>1027</v>
      </c>
      <c r="G580" s="25" t="s">
        <v>2522</v>
      </c>
      <c r="H580" s="25" t="s">
        <v>2524</v>
      </c>
      <c r="I580" s="25" t="s">
        <v>2525</v>
      </c>
    </row>
    <row r="581" spans="1:9" ht="75" x14ac:dyDescent="0.25">
      <c r="A581" s="25" t="s">
        <v>2808</v>
      </c>
      <c r="B581" s="25" t="s">
        <v>2818</v>
      </c>
      <c r="C581" s="25" t="s">
        <v>11</v>
      </c>
      <c r="D581" s="25" t="s">
        <v>12</v>
      </c>
      <c r="E581" s="24" t="b">
        <v>0</v>
      </c>
      <c r="F581" s="25" t="s">
        <v>1027</v>
      </c>
      <c r="G581" s="25" t="s">
        <v>2814</v>
      </c>
      <c r="H581" s="25" t="s">
        <v>2815</v>
      </c>
      <c r="I581" s="25" t="s">
        <v>2816</v>
      </c>
    </row>
    <row r="582" spans="1:9" ht="45" x14ac:dyDescent="0.25">
      <c r="A582" s="25" t="s">
        <v>3008</v>
      </c>
      <c r="B582" s="25" t="s">
        <v>3009</v>
      </c>
      <c r="C582" s="25" t="s">
        <v>19</v>
      </c>
      <c r="D582" s="25" t="s">
        <v>12</v>
      </c>
      <c r="E582" s="24" t="b">
        <v>0</v>
      </c>
      <c r="F582" s="25" t="s">
        <v>1027</v>
      </c>
      <c r="G582" s="25" t="s">
        <v>3010</v>
      </c>
      <c r="H582" s="25" t="s">
        <v>3011</v>
      </c>
      <c r="I582" s="25" t="s">
        <v>3012</v>
      </c>
    </row>
    <row r="583" spans="1:9" ht="90" x14ac:dyDescent="0.25">
      <c r="A583" s="25" t="s">
        <v>104</v>
      </c>
      <c r="B583" s="25" t="s">
        <v>1260</v>
      </c>
      <c r="C583" s="25" t="s">
        <v>11</v>
      </c>
      <c r="D583" s="25" t="s">
        <v>12</v>
      </c>
      <c r="E583" s="24" t="b">
        <v>0</v>
      </c>
      <c r="F583" s="25" t="s">
        <v>1027</v>
      </c>
      <c r="G583" s="25" t="s">
        <v>1257</v>
      </c>
      <c r="H583" s="25" t="s">
        <v>1258</v>
      </c>
      <c r="I583" s="25" t="s">
        <v>1259</v>
      </c>
    </row>
    <row r="584" spans="1:9" ht="45" x14ac:dyDescent="0.25">
      <c r="A584" s="25" t="s">
        <v>848</v>
      </c>
      <c r="B584" s="25" t="s">
        <v>2318</v>
      </c>
      <c r="C584" s="25" t="s">
        <v>19</v>
      </c>
      <c r="D584" s="25" t="s">
        <v>12</v>
      </c>
      <c r="E584" s="24" t="b">
        <v>0</v>
      </c>
      <c r="F584" s="25" t="s">
        <v>1027</v>
      </c>
      <c r="G584" s="25" t="s">
        <v>2322</v>
      </c>
      <c r="H584" s="25" t="s">
        <v>2323</v>
      </c>
      <c r="I584" s="25" t="s">
        <v>2324</v>
      </c>
    </row>
    <row r="585" spans="1:9" ht="75" x14ac:dyDescent="0.25">
      <c r="A585" s="25" t="s">
        <v>503</v>
      </c>
      <c r="B585" s="25" t="s">
        <v>504</v>
      </c>
      <c r="C585" s="25" t="s">
        <v>11</v>
      </c>
      <c r="D585" s="25" t="s">
        <v>12</v>
      </c>
      <c r="E585" s="24" t="b">
        <v>0</v>
      </c>
      <c r="F585" s="25" t="s">
        <v>1027</v>
      </c>
      <c r="G585" s="25" t="s">
        <v>2716</v>
      </c>
      <c r="H585" s="25" t="s">
        <v>2717</v>
      </c>
      <c r="I585" s="25" t="s">
        <v>2718</v>
      </c>
    </row>
    <row r="586" spans="1:9" ht="60" x14ac:dyDescent="0.25">
      <c r="A586" s="25" t="s">
        <v>2437</v>
      </c>
      <c r="B586" s="25" t="s">
        <v>2459</v>
      </c>
      <c r="C586" s="25" t="s">
        <v>4</v>
      </c>
      <c r="D586" s="25" t="s">
        <v>12</v>
      </c>
      <c r="E586" s="24" t="b">
        <v>1</v>
      </c>
      <c r="F586" s="25" t="s">
        <v>1027</v>
      </c>
      <c r="G586" s="25" t="s">
        <v>2471</v>
      </c>
      <c r="H586" s="25" t="s">
        <v>2472</v>
      </c>
      <c r="I586" s="25" t="s">
        <v>2473</v>
      </c>
    </row>
    <row r="587" spans="1:9" ht="60" x14ac:dyDescent="0.25">
      <c r="A587" s="25" t="s">
        <v>2096</v>
      </c>
      <c r="B587" s="25" t="s">
        <v>2100</v>
      </c>
      <c r="C587" s="25" t="s">
        <v>4</v>
      </c>
      <c r="D587" s="25" t="s">
        <v>12</v>
      </c>
      <c r="E587" s="24" t="b">
        <v>1</v>
      </c>
      <c r="F587" s="25" t="s">
        <v>1027</v>
      </c>
      <c r="G587" s="25" t="s">
        <v>2101</v>
      </c>
      <c r="H587" s="25" t="s">
        <v>2102</v>
      </c>
      <c r="I587" s="25" t="s">
        <v>2103</v>
      </c>
    </row>
    <row r="588" spans="1:9" ht="75" x14ac:dyDescent="0.25">
      <c r="A588" s="25" t="s">
        <v>2336</v>
      </c>
      <c r="B588" s="25" t="s">
        <v>2341</v>
      </c>
      <c r="C588" s="25" t="s">
        <v>19</v>
      </c>
      <c r="D588" s="25" t="s">
        <v>12</v>
      </c>
      <c r="E588" s="24" t="b">
        <v>0</v>
      </c>
      <c r="F588" s="25" t="s">
        <v>1027</v>
      </c>
      <c r="G588" s="25" t="s">
        <v>2352</v>
      </c>
      <c r="H588" s="25" t="s">
        <v>2353</v>
      </c>
      <c r="I588" s="25" t="s">
        <v>55</v>
      </c>
    </row>
    <row r="589" spans="1:9" ht="75" x14ac:dyDescent="0.25">
      <c r="A589" s="25" t="s">
        <v>324</v>
      </c>
      <c r="B589" s="25" t="s">
        <v>1963</v>
      </c>
      <c r="C589" s="25" t="s">
        <v>75</v>
      </c>
      <c r="D589" s="25" t="s">
        <v>12</v>
      </c>
      <c r="E589" s="24" t="b">
        <v>1</v>
      </c>
      <c r="F589" s="25" t="s">
        <v>1027</v>
      </c>
      <c r="G589" s="25" t="s">
        <v>1960</v>
      </c>
      <c r="H589" s="25" t="s">
        <v>1964</v>
      </c>
      <c r="I589" s="25" t="s">
        <v>1965</v>
      </c>
    </row>
    <row r="590" spans="1:9" ht="60" x14ac:dyDescent="0.25">
      <c r="A590" s="25" t="s">
        <v>848</v>
      </c>
      <c r="B590" s="25" t="s">
        <v>2307</v>
      </c>
      <c r="C590" s="25" t="s">
        <v>19</v>
      </c>
      <c r="D590" s="25" t="s">
        <v>12</v>
      </c>
      <c r="E590" s="24" t="b">
        <v>0</v>
      </c>
      <c r="F590" s="25" t="s">
        <v>1027</v>
      </c>
      <c r="G590" s="25" t="s">
        <v>2308</v>
      </c>
      <c r="H590" s="25" t="s">
        <v>2309</v>
      </c>
      <c r="I590" s="25" t="s">
        <v>2310</v>
      </c>
    </row>
    <row r="591" spans="1:9" ht="90" x14ac:dyDescent="0.25">
      <c r="A591" s="25" t="s">
        <v>2422</v>
      </c>
      <c r="B591" s="25" t="s">
        <v>2423</v>
      </c>
      <c r="C591" s="25" t="s">
        <v>19</v>
      </c>
      <c r="D591" s="25" t="s">
        <v>12</v>
      </c>
      <c r="E591" s="24" t="b">
        <v>0</v>
      </c>
      <c r="F591" s="25" t="s">
        <v>1027</v>
      </c>
      <c r="G591" s="25" t="s">
        <v>2424</v>
      </c>
      <c r="H591" s="25" t="s">
        <v>2425</v>
      </c>
      <c r="I591" s="25" t="s">
        <v>2426</v>
      </c>
    </row>
    <row r="592" spans="1:9" ht="60" x14ac:dyDescent="0.25">
      <c r="A592" s="25" t="s">
        <v>2578</v>
      </c>
      <c r="B592" s="25" t="s">
        <v>2579</v>
      </c>
      <c r="C592" s="25" t="s">
        <v>11</v>
      </c>
      <c r="D592" s="25" t="s">
        <v>12</v>
      </c>
      <c r="E592" s="24" t="b">
        <v>0</v>
      </c>
      <c r="F592" s="25" t="s">
        <v>1027</v>
      </c>
      <c r="G592" s="25" t="s">
        <v>2580</v>
      </c>
      <c r="H592" s="25" t="s">
        <v>2581</v>
      </c>
      <c r="I592" s="25" t="s">
        <v>2582</v>
      </c>
    </row>
    <row r="593" spans="1:9" ht="30" x14ac:dyDescent="0.25">
      <c r="A593" s="25" t="s">
        <v>893</v>
      </c>
      <c r="B593" s="25" t="s">
        <v>2537</v>
      </c>
      <c r="C593" s="25" t="s">
        <v>11</v>
      </c>
      <c r="D593" s="25" t="s">
        <v>12</v>
      </c>
      <c r="E593" s="24" t="b">
        <v>0</v>
      </c>
      <c r="F593" s="25" t="s">
        <v>1027</v>
      </c>
      <c r="G593" s="25" t="s">
        <v>2538</v>
      </c>
      <c r="H593" s="25" t="s">
        <v>2539</v>
      </c>
      <c r="I593" s="25" t="s">
        <v>2540</v>
      </c>
    </row>
    <row r="594" spans="1:9" ht="30" x14ac:dyDescent="0.25">
      <c r="A594" s="25" t="s">
        <v>2727</v>
      </c>
      <c r="B594" s="25" t="s">
        <v>2736</v>
      </c>
      <c r="C594" s="25" t="s">
        <v>197</v>
      </c>
      <c r="D594" s="25" t="s">
        <v>12</v>
      </c>
      <c r="E594" s="24" t="b">
        <v>0</v>
      </c>
      <c r="F594" s="25" t="s">
        <v>1027</v>
      </c>
      <c r="G594" s="25" t="s">
        <v>2737</v>
      </c>
      <c r="H594" s="25" t="s">
        <v>2738</v>
      </c>
      <c r="I594" s="25" t="s">
        <v>2739</v>
      </c>
    </row>
    <row r="595" spans="1:9" ht="60" x14ac:dyDescent="0.25">
      <c r="A595" s="25" t="s">
        <v>87</v>
      </c>
      <c r="B595" s="25" t="s">
        <v>1222</v>
      </c>
      <c r="C595" s="25" t="s">
        <v>19</v>
      </c>
      <c r="D595" s="25" t="s">
        <v>12</v>
      </c>
      <c r="E595" s="24" t="b">
        <v>1</v>
      </c>
      <c r="F595" s="25" t="s">
        <v>1027</v>
      </c>
      <c r="G595" s="25" t="s">
        <v>1216</v>
      </c>
      <c r="H595" s="25" t="s">
        <v>1217</v>
      </c>
      <c r="I595" s="25" t="s">
        <v>1218</v>
      </c>
    </row>
    <row r="596" spans="1:9" ht="60" x14ac:dyDescent="0.25">
      <c r="A596" s="25" t="s">
        <v>466</v>
      </c>
      <c r="B596" s="25" t="s">
        <v>467</v>
      </c>
      <c r="C596" s="25" t="s">
        <v>11</v>
      </c>
      <c r="D596" s="25" t="s">
        <v>12</v>
      </c>
      <c r="E596" s="24" t="b">
        <v>0</v>
      </c>
      <c r="F596" s="25" t="s">
        <v>1027</v>
      </c>
      <c r="G596" s="25" t="s">
        <v>2518</v>
      </c>
      <c r="H596" s="25" t="s">
        <v>2519</v>
      </c>
      <c r="I596" s="25" t="s">
        <v>2520</v>
      </c>
    </row>
    <row r="597" spans="1:9" ht="45" x14ac:dyDescent="0.25">
      <c r="A597" s="25" t="s">
        <v>3047</v>
      </c>
      <c r="B597" s="25" t="s">
        <v>3070</v>
      </c>
      <c r="C597" s="25" t="s">
        <v>11</v>
      </c>
      <c r="D597" s="25" t="s">
        <v>12</v>
      </c>
      <c r="E597" s="24" t="b">
        <v>0</v>
      </c>
      <c r="F597" s="25" t="s">
        <v>1027</v>
      </c>
      <c r="G597" s="25" t="s">
        <v>3071</v>
      </c>
      <c r="H597" s="25" t="s">
        <v>3072</v>
      </c>
      <c r="I597" s="25" t="s">
        <v>3073</v>
      </c>
    </row>
    <row r="598" spans="1:9" ht="45" x14ac:dyDescent="0.25">
      <c r="A598" s="25" t="s">
        <v>2336</v>
      </c>
      <c r="B598" s="25" t="s">
        <v>2341</v>
      </c>
      <c r="C598" s="25" t="s">
        <v>19</v>
      </c>
      <c r="D598" s="25" t="s">
        <v>12</v>
      </c>
      <c r="E598" s="24" t="b">
        <v>1</v>
      </c>
      <c r="F598" s="25" t="s">
        <v>1027</v>
      </c>
      <c r="G598" s="25" t="s">
        <v>2338</v>
      </c>
      <c r="H598" s="25" t="s">
        <v>2339</v>
      </c>
      <c r="I598" s="25" t="s">
        <v>2340</v>
      </c>
    </row>
    <row r="599" spans="1:9" ht="90" x14ac:dyDescent="0.25">
      <c r="A599" s="25" t="s">
        <v>2637</v>
      </c>
      <c r="B599" s="25" t="s">
        <v>2642</v>
      </c>
      <c r="C599" s="25" t="s">
        <v>19</v>
      </c>
      <c r="D599" s="25" t="s">
        <v>12</v>
      </c>
      <c r="E599" s="24" t="b">
        <v>0</v>
      </c>
      <c r="F599" s="25" t="s">
        <v>1027</v>
      </c>
      <c r="G599" s="25" t="s">
        <v>2639</v>
      </c>
      <c r="H599" s="25" t="s">
        <v>2640</v>
      </c>
      <c r="I599" s="25" t="s">
        <v>2641</v>
      </c>
    </row>
    <row r="600" spans="1:9" ht="90" x14ac:dyDescent="0.25">
      <c r="A600" s="25" t="s">
        <v>2274</v>
      </c>
      <c r="B600" s="25" t="s">
        <v>2283</v>
      </c>
      <c r="C600" s="25" t="s">
        <v>19</v>
      </c>
      <c r="D600" s="25" t="s">
        <v>12</v>
      </c>
      <c r="E600" s="24" t="b">
        <v>0</v>
      </c>
      <c r="F600" s="25" t="s">
        <v>1027</v>
      </c>
      <c r="G600" s="25" t="s">
        <v>2280</v>
      </c>
      <c r="H600" s="25" t="s">
        <v>2281</v>
      </c>
      <c r="I600" s="25" t="s">
        <v>2282</v>
      </c>
    </row>
    <row r="601" spans="1:9" ht="60" x14ac:dyDescent="0.25">
      <c r="A601" s="25" t="s">
        <v>503</v>
      </c>
      <c r="B601" s="25" t="s">
        <v>2719</v>
      </c>
      <c r="C601" s="25" t="s">
        <v>19</v>
      </c>
      <c r="D601" s="25" t="s">
        <v>12</v>
      </c>
      <c r="E601" s="24" t="b">
        <v>0</v>
      </c>
      <c r="F601" s="25" t="s">
        <v>1027</v>
      </c>
      <c r="G601" s="25" t="s">
        <v>2722</v>
      </c>
      <c r="H601" s="25" t="s">
        <v>2723</v>
      </c>
      <c r="I601" s="25" t="s">
        <v>2724</v>
      </c>
    </row>
    <row r="602" spans="1:9" ht="60" x14ac:dyDescent="0.25">
      <c r="A602" s="25" t="s">
        <v>2336</v>
      </c>
      <c r="B602" s="25" t="s">
        <v>2341</v>
      </c>
      <c r="C602" s="25" t="s">
        <v>19</v>
      </c>
      <c r="D602" s="25" t="s">
        <v>12</v>
      </c>
      <c r="E602" s="24" t="b">
        <v>1</v>
      </c>
      <c r="F602" s="25" t="s">
        <v>1027</v>
      </c>
      <c r="G602" s="25" t="s">
        <v>2345</v>
      </c>
      <c r="H602" s="25" t="s">
        <v>2346</v>
      </c>
      <c r="I602" s="25" t="s">
        <v>2347</v>
      </c>
    </row>
    <row r="603" spans="1:9" ht="60" x14ac:dyDescent="0.25">
      <c r="A603" s="25" t="s">
        <v>414</v>
      </c>
      <c r="B603" s="25" t="s">
        <v>2287</v>
      </c>
      <c r="C603" s="25" t="s">
        <v>4</v>
      </c>
      <c r="D603" s="25" t="s">
        <v>12</v>
      </c>
      <c r="E603" s="24" t="b">
        <v>1</v>
      </c>
      <c r="F603" s="25" t="s">
        <v>1027</v>
      </c>
      <c r="G603" s="25" t="s">
        <v>2288</v>
      </c>
      <c r="H603" s="25" t="s">
        <v>2289</v>
      </c>
      <c r="I603" s="25" t="s">
        <v>2290</v>
      </c>
    </row>
    <row r="604" spans="1:9" ht="45" x14ac:dyDescent="0.25">
      <c r="A604" s="25" t="s">
        <v>400</v>
      </c>
      <c r="B604" s="25" t="s">
        <v>2177</v>
      </c>
      <c r="C604" s="25" t="s">
        <v>75</v>
      </c>
      <c r="D604" s="25" t="s">
        <v>12</v>
      </c>
      <c r="E604" s="24" t="b">
        <v>1</v>
      </c>
      <c r="F604" s="25" t="s">
        <v>1027</v>
      </c>
      <c r="G604" s="25" t="s">
        <v>2178</v>
      </c>
      <c r="H604" s="25" t="s">
        <v>2179</v>
      </c>
      <c r="I604" s="25" t="s">
        <v>2180</v>
      </c>
    </row>
    <row r="605" spans="1:9" ht="60" x14ac:dyDescent="0.25">
      <c r="A605" s="25" t="s">
        <v>1382</v>
      </c>
      <c r="B605" s="25" t="s">
        <v>1401</v>
      </c>
      <c r="C605" s="25" t="s">
        <v>19</v>
      </c>
      <c r="D605" s="25" t="s">
        <v>12</v>
      </c>
      <c r="E605" s="24" t="b">
        <v>0</v>
      </c>
      <c r="F605" s="25" t="s">
        <v>1027</v>
      </c>
      <c r="G605" s="25" t="s">
        <v>1410</v>
      </c>
      <c r="H605" s="25" t="s">
        <v>1411</v>
      </c>
      <c r="I605" s="25" t="s">
        <v>1412</v>
      </c>
    </row>
    <row r="606" spans="1:9" ht="45" x14ac:dyDescent="0.25">
      <c r="A606" s="25" t="s">
        <v>2163</v>
      </c>
      <c r="B606" s="25" t="s">
        <v>2164</v>
      </c>
      <c r="C606" s="25" t="s">
        <v>19</v>
      </c>
      <c r="D606" s="25" t="s">
        <v>12</v>
      </c>
      <c r="E606" s="24" t="b">
        <v>0</v>
      </c>
      <c r="F606" s="25" t="s">
        <v>1027</v>
      </c>
      <c r="G606" s="25" t="s">
        <v>2168</v>
      </c>
      <c r="H606" s="25" t="s">
        <v>2169</v>
      </c>
      <c r="I606" s="25" t="s">
        <v>2170</v>
      </c>
    </row>
    <row r="607" spans="1:9" ht="45" x14ac:dyDescent="0.25">
      <c r="A607" s="25" t="s">
        <v>2437</v>
      </c>
      <c r="B607" s="25" t="s">
        <v>2456</v>
      </c>
      <c r="C607" s="25" t="s">
        <v>4</v>
      </c>
      <c r="D607" s="25" t="s">
        <v>12</v>
      </c>
      <c r="E607" s="24" t="b">
        <v>1</v>
      </c>
      <c r="F607" s="25" t="s">
        <v>1027</v>
      </c>
      <c r="G607" s="25" t="s">
        <v>2447</v>
      </c>
      <c r="H607" s="25" t="s">
        <v>2448</v>
      </c>
      <c r="I607" s="25" t="s">
        <v>55</v>
      </c>
    </row>
    <row r="608" spans="1:9" ht="45" x14ac:dyDescent="0.25">
      <c r="A608" s="25" t="s">
        <v>3018</v>
      </c>
      <c r="B608" s="25" t="s">
        <v>3019</v>
      </c>
      <c r="C608" s="25" t="s">
        <v>19</v>
      </c>
      <c r="D608" s="25" t="s">
        <v>12</v>
      </c>
      <c r="E608" s="24" t="b">
        <v>0</v>
      </c>
      <c r="F608" s="25" t="s">
        <v>1027</v>
      </c>
      <c r="G608" s="25" t="s">
        <v>3034</v>
      </c>
      <c r="H608" s="25" t="s">
        <v>3035</v>
      </c>
      <c r="I608" s="25" t="s">
        <v>55</v>
      </c>
    </row>
    <row r="609" spans="1:9" ht="75" x14ac:dyDescent="0.25">
      <c r="A609" s="25" t="s">
        <v>477</v>
      </c>
      <c r="B609" s="25" t="s">
        <v>2669</v>
      </c>
      <c r="C609" s="25" t="s">
        <v>19</v>
      </c>
      <c r="D609" s="25" t="s">
        <v>12</v>
      </c>
      <c r="E609" s="24" t="b">
        <v>0</v>
      </c>
      <c r="F609" s="25" t="s">
        <v>1027</v>
      </c>
      <c r="G609" s="25" t="s">
        <v>2666</v>
      </c>
      <c r="H609" s="25" t="s">
        <v>2667</v>
      </c>
      <c r="I609" s="25" t="s">
        <v>2668</v>
      </c>
    </row>
    <row r="610" spans="1:9" ht="90" x14ac:dyDescent="0.25">
      <c r="A610" s="25" t="s">
        <v>87</v>
      </c>
      <c r="B610" s="25" t="s">
        <v>582</v>
      </c>
      <c r="C610" s="25" t="s">
        <v>19</v>
      </c>
      <c r="D610" s="25" t="s">
        <v>12</v>
      </c>
      <c r="E610" s="24" t="b">
        <v>0</v>
      </c>
      <c r="F610" s="25" t="s">
        <v>1027</v>
      </c>
      <c r="G610" s="25" t="s">
        <v>1197</v>
      </c>
      <c r="H610" s="25" t="s">
        <v>1198</v>
      </c>
      <c r="I610" s="25" t="s">
        <v>1199</v>
      </c>
    </row>
    <row r="611" spans="1:9" ht="60" x14ac:dyDescent="0.25">
      <c r="A611" s="25" t="s">
        <v>503</v>
      </c>
      <c r="B611" s="25" t="s">
        <v>504</v>
      </c>
      <c r="C611" s="25" t="s">
        <v>19</v>
      </c>
      <c r="D611" s="25" t="s">
        <v>12</v>
      </c>
      <c r="E611" s="24" t="b">
        <v>0</v>
      </c>
      <c r="F611" s="25" t="s">
        <v>1027</v>
      </c>
      <c r="G611" s="25" t="s">
        <v>2723</v>
      </c>
      <c r="H611" s="25" t="s">
        <v>2725</v>
      </c>
      <c r="I611" s="25" t="s">
        <v>2726</v>
      </c>
    </row>
    <row r="612" spans="1:9" ht="75" x14ac:dyDescent="0.25">
      <c r="A612" s="25" t="s">
        <v>1461</v>
      </c>
      <c r="B612" s="25" t="s">
        <v>1462</v>
      </c>
      <c r="C612" s="25" t="s">
        <v>11</v>
      </c>
      <c r="D612" s="25" t="s">
        <v>12</v>
      </c>
      <c r="E612" s="24" t="b">
        <v>0</v>
      </c>
      <c r="F612" s="25" t="s">
        <v>1027</v>
      </c>
      <c r="G612" s="25" t="s">
        <v>1463</v>
      </c>
      <c r="H612" s="25" t="s">
        <v>1464</v>
      </c>
      <c r="I612" s="25" t="s">
        <v>1465</v>
      </c>
    </row>
    <row r="613" spans="1:9" ht="60" x14ac:dyDescent="0.25">
      <c r="A613" s="25" t="s">
        <v>2437</v>
      </c>
      <c r="B613" s="25" t="s">
        <v>2443</v>
      </c>
      <c r="C613" s="25" t="s">
        <v>4</v>
      </c>
      <c r="D613" s="25" t="s">
        <v>12</v>
      </c>
      <c r="E613" s="24" t="b">
        <v>1</v>
      </c>
      <c r="F613" s="25" t="s">
        <v>1027</v>
      </c>
      <c r="G613" s="25" t="s">
        <v>2439</v>
      </c>
      <c r="H613" s="25" t="s">
        <v>2440</v>
      </c>
      <c r="I613" s="25" t="s">
        <v>2441</v>
      </c>
    </row>
    <row r="614" spans="1:9" ht="60" x14ac:dyDescent="0.25">
      <c r="A614" s="25" t="s">
        <v>87</v>
      </c>
      <c r="B614" s="25" t="s">
        <v>1200</v>
      </c>
      <c r="C614" s="25" t="s">
        <v>11</v>
      </c>
      <c r="D614" s="25" t="s">
        <v>12</v>
      </c>
      <c r="E614" s="24" t="b">
        <v>0</v>
      </c>
      <c r="F614" s="25" t="s">
        <v>1027</v>
      </c>
      <c r="G614" s="25" t="s">
        <v>1223</v>
      </c>
      <c r="H614" s="25" t="s">
        <v>1224</v>
      </c>
      <c r="I614" s="25" t="s">
        <v>1225</v>
      </c>
    </row>
    <row r="615" spans="1:9" ht="75" x14ac:dyDescent="0.25">
      <c r="A615" s="25" t="s">
        <v>87</v>
      </c>
      <c r="B615" s="25" t="s">
        <v>88</v>
      </c>
      <c r="C615" s="25" t="s">
        <v>19</v>
      </c>
      <c r="D615" s="25" t="s">
        <v>12</v>
      </c>
      <c r="E615" s="24" t="b">
        <v>1</v>
      </c>
      <c r="F615" s="25" t="s">
        <v>1027</v>
      </c>
      <c r="G615" s="25" t="s">
        <v>1211</v>
      </c>
      <c r="H615" s="25" t="s">
        <v>1212</v>
      </c>
      <c r="I615" s="25" t="s">
        <v>1213</v>
      </c>
    </row>
    <row r="616" spans="1:9" ht="60" x14ac:dyDescent="0.25">
      <c r="A616" s="25" t="s">
        <v>1093</v>
      </c>
      <c r="B616" s="25" t="s">
        <v>1094</v>
      </c>
      <c r="C616" s="25" t="s">
        <v>75</v>
      </c>
      <c r="D616" s="25" t="s">
        <v>12</v>
      </c>
      <c r="E616" s="24" t="b">
        <v>0</v>
      </c>
      <c r="F616" s="25" t="s">
        <v>1027</v>
      </c>
      <c r="G616" s="25" t="s">
        <v>1095</v>
      </c>
      <c r="H616" s="25" t="s">
        <v>1096</v>
      </c>
      <c r="I616" s="25" t="s">
        <v>1097</v>
      </c>
    </row>
    <row r="617" spans="1:9" ht="60" x14ac:dyDescent="0.25">
      <c r="A617" s="25" t="s">
        <v>104</v>
      </c>
      <c r="B617" s="25" t="s">
        <v>1260</v>
      </c>
      <c r="C617" s="25" t="s">
        <v>11</v>
      </c>
      <c r="D617" s="25" t="s">
        <v>12</v>
      </c>
      <c r="E617" s="24" t="b">
        <v>0</v>
      </c>
      <c r="F617" s="25" t="s">
        <v>1027</v>
      </c>
      <c r="G617" s="25" t="s">
        <v>1263</v>
      </c>
      <c r="H617" s="25" t="s">
        <v>1264</v>
      </c>
      <c r="I617" s="25" t="s">
        <v>1265</v>
      </c>
    </row>
    <row r="618" spans="1:9" ht="90" x14ac:dyDescent="0.25">
      <c r="A618" s="25" t="s">
        <v>2096</v>
      </c>
      <c r="B618" s="25" t="s">
        <v>2104</v>
      </c>
      <c r="C618" s="25" t="s">
        <v>4</v>
      </c>
      <c r="D618" s="25" t="s">
        <v>12</v>
      </c>
      <c r="E618" s="24" t="b">
        <v>1</v>
      </c>
      <c r="F618" s="25" t="s">
        <v>1027</v>
      </c>
      <c r="G618" s="25" t="s">
        <v>2105</v>
      </c>
      <c r="H618" s="25" t="s">
        <v>2106</v>
      </c>
      <c r="I618" s="25" t="s">
        <v>2107</v>
      </c>
    </row>
    <row r="619" spans="1:9" ht="60" x14ac:dyDescent="0.25">
      <c r="A619" s="25" t="s">
        <v>3018</v>
      </c>
      <c r="B619" s="25" t="s">
        <v>3019</v>
      </c>
      <c r="C619" s="25" t="s">
        <v>19</v>
      </c>
      <c r="D619" s="25" t="s">
        <v>12</v>
      </c>
      <c r="E619" s="24" t="b">
        <v>0</v>
      </c>
      <c r="F619" s="25" t="s">
        <v>1027</v>
      </c>
      <c r="G619" s="25" t="s">
        <v>3030</v>
      </c>
      <c r="H619" s="25" t="s">
        <v>3032</v>
      </c>
      <c r="I619" s="25" t="s">
        <v>3033</v>
      </c>
    </row>
    <row r="620" spans="1:9" ht="75" x14ac:dyDescent="0.25">
      <c r="A620" s="25" t="s">
        <v>512</v>
      </c>
      <c r="B620" s="25" t="s">
        <v>2871</v>
      </c>
      <c r="C620" s="25" t="s">
        <v>19</v>
      </c>
      <c r="D620" s="25" t="s">
        <v>12</v>
      </c>
      <c r="E620" s="24" t="b">
        <v>0</v>
      </c>
      <c r="F620" s="25" t="s">
        <v>1027</v>
      </c>
      <c r="G620" s="25" t="s">
        <v>2875</v>
      </c>
      <c r="H620" s="25" t="s">
        <v>2876</v>
      </c>
      <c r="I620" s="25" t="s">
        <v>55</v>
      </c>
    </row>
    <row r="621" spans="1:9" ht="105" x14ac:dyDescent="0.25">
      <c r="A621" s="25" t="s">
        <v>829</v>
      </c>
      <c r="B621" s="25" t="s">
        <v>2116</v>
      </c>
      <c r="C621" s="25" t="s">
        <v>19</v>
      </c>
      <c r="D621" s="25" t="s">
        <v>12</v>
      </c>
      <c r="E621" s="24" t="b">
        <v>1</v>
      </c>
      <c r="F621" s="25" t="s">
        <v>1027</v>
      </c>
      <c r="G621" s="25" t="s">
        <v>2123</v>
      </c>
      <c r="H621" s="25" t="s">
        <v>2124</v>
      </c>
      <c r="I621" s="25" t="s">
        <v>2125</v>
      </c>
    </row>
    <row r="622" spans="1:9" ht="45" x14ac:dyDescent="0.25">
      <c r="A622" s="25" t="s">
        <v>871</v>
      </c>
      <c r="B622" s="25" t="s">
        <v>2490</v>
      </c>
      <c r="C622" s="25" t="s">
        <v>11</v>
      </c>
      <c r="D622" s="25" t="s">
        <v>12</v>
      </c>
      <c r="E622" s="24" t="b">
        <v>0</v>
      </c>
      <c r="F622" s="25" t="s">
        <v>1027</v>
      </c>
      <c r="G622" s="25" t="s">
        <v>2496</v>
      </c>
      <c r="H622" s="25" t="s">
        <v>2497</v>
      </c>
      <c r="I622" s="25" t="s">
        <v>2498</v>
      </c>
    </row>
    <row r="623" spans="1:9" ht="45" x14ac:dyDescent="0.25">
      <c r="A623" s="25" t="s">
        <v>1461</v>
      </c>
      <c r="B623" s="25" t="s">
        <v>1491</v>
      </c>
      <c r="C623" s="25" t="s">
        <v>4</v>
      </c>
      <c r="D623" s="25" t="s">
        <v>12</v>
      </c>
      <c r="E623" s="24" t="b">
        <v>1</v>
      </c>
      <c r="F623" s="25" t="s">
        <v>1027</v>
      </c>
      <c r="G623" s="25" t="s">
        <v>1488</v>
      </c>
      <c r="H623" s="25" t="s">
        <v>1489</v>
      </c>
      <c r="I623" s="25" t="s">
        <v>1490</v>
      </c>
    </row>
    <row r="624" spans="1:9" ht="60" x14ac:dyDescent="0.25">
      <c r="A624" s="25" t="s">
        <v>1817</v>
      </c>
      <c r="B624" s="25" t="s">
        <v>1818</v>
      </c>
      <c r="C624" s="25" t="s">
        <v>123</v>
      </c>
      <c r="D624" s="25" t="s">
        <v>12</v>
      </c>
      <c r="E624" s="24" t="b">
        <v>0</v>
      </c>
      <c r="F624" s="25" t="s">
        <v>1027</v>
      </c>
      <c r="G624" s="25" t="s">
        <v>1822</v>
      </c>
      <c r="H624" s="25" t="s">
        <v>1823</v>
      </c>
      <c r="I624" s="25" t="s">
        <v>1824</v>
      </c>
    </row>
    <row r="625" spans="1:9" ht="75" x14ac:dyDescent="0.25">
      <c r="A625" s="25" t="s">
        <v>848</v>
      </c>
      <c r="B625" s="25" t="s">
        <v>2298</v>
      </c>
      <c r="C625" s="25" t="s">
        <v>19</v>
      </c>
      <c r="D625" s="25" t="s">
        <v>12</v>
      </c>
      <c r="E625" s="24" t="b">
        <v>0</v>
      </c>
      <c r="F625" s="25" t="s">
        <v>1027</v>
      </c>
      <c r="G625" s="25" t="s">
        <v>2299</v>
      </c>
      <c r="H625" s="25" t="s">
        <v>2300</v>
      </c>
      <c r="I625" s="25" t="s">
        <v>2301</v>
      </c>
    </row>
    <row r="626" spans="1:9" ht="105" x14ac:dyDescent="0.25">
      <c r="A626" s="25" t="s">
        <v>87</v>
      </c>
      <c r="B626" s="25" t="s">
        <v>88</v>
      </c>
      <c r="C626" s="25" t="s">
        <v>19</v>
      </c>
      <c r="D626" s="25" t="s">
        <v>12</v>
      </c>
      <c r="E626" s="24" t="b">
        <v>0</v>
      </c>
      <c r="F626" s="25" t="s">
        <v>1027</v>
      </c>
      <c r="G626" s="25" t="s">
        <v>1201</v>
      </c>
      <c r="H626" s="25" t="s">
        <v>1202</v>
      </c>
      <c r="I626" s="25" t="s">
        <v>1203</v>
      </c>
    </row>
    <row r="627" spans="1:9" ht="75" x14ac:dyDescent="0.25">
      <c r="A627" s="25" t="s">
        <v>104</v>
      </c>
      <c r="B627" s="25" t="s">
        <v>105</v>
      </c>
      <c r="C627" s="25" t="s">
        <v>11</v>
      </c>
      <c r="D627" s="25" t="s">
        <v>12</v>
      </c>
      <c r="E627" s="24" t="b">
        <v>0</v>
      </c>
      <c r="F627" s="25" t="s">
        <v>1027</v>
      </c>
      <c r="G627" s="25" t="s">
        <v>1258</v>
      </c>
      <c r="H627" s="25" t="s">
        <v>1261</v>
      </c>
      <c r="I627" s="25" t="s">
        <v>1262</v>
      </c>
    </row>
    <row r="628" spans="1:9" x14ac:dyDescent="0.25">
      <c r="A628" s="25" t="s">
        <v>2437</v>
      </c>
      <c r="B628" s="25" t="s">
        <v>2452</v>
      </c>
      <c r="C628" s="25" t="s">
        <v>4</v>
      </c>
      <c r="D628" s="25" t="s">
        <v>12</v>
      </c>
      <c r="E628" s="24" t="b">
        <v>1</v>
      </c>
      <c r="F628" s="25" t="s">
        <v>1027</v>
      </c>
      <c r="G628" s="25" t="s">
        <v>2457</v>
      </c>
      <c r="H628" s="25" t="s">
        <v>2458</v>
      </c>
      <c r="I628" s="25" t="s">
        <v>55</v>
      </c>
    </row>
    <row r="629" spans="1:9" ht="60" x14ac:dyDescent="0.25">
      <c r="A629" s="25" t="s">
        <v>1093</v>
      </c>
      <c r="B629" s="25" t="s">
        <v>1094</v>
      </c>
      <c r="C629" s="25" t="s">
        <v>60</v>
      </c>
      <c r="D629" s="25" t="s">
        <v>12</v>
      </c>
      <c r="E629" s="24" t="b">
        <v>0</v>
      </c>
      <c r="F629" s="25" t="s">
        <v>1027</v>
      </c>
      <c r="G629" s="25" t="s">
        <v>1103</v>
      </c>
      <c r="H629" s="25" t="s">
        <v>1104</v>
      </c>
      <c r="I629" s="25" t="s">
        <v>1105</v>
      </c>
    </row>
    <row r="630" spans="1:9" ht="45" x14ac:dyDescent="0.25">
      <c r="A630" s="25" t="s">
        <v>87</v>
      </c>
      <c r="B630" s="25" t="s">
        <v>1207</v>
      </c>
      <c r="C630" s="25" t="s">
        <v>19</v>
      </c>
      <c r="D630" s="25" t="s">
        <v>12</v>
      </c>
      <c r="E630" s="24" t="b">
        <v>1</v>
      </c>
      <c r="F630" s="25" t="s">
        <v>1027</v>
      </c>
      <c r="G630" s="25" t="s">
        <v>1204</v>
      </c>
      <c r="H630" s="25" t="s">
        <v>1205</v>
      </c>
      <c r="I630" s="25" t="s">
        <v>1206</v>
      </c>
    </row>
    <row r="631" spans="1:9" ht="60" x14ac:dyDescent="0.25">
      <c r="A631" s="25" t="s">
        <v>1461</v>
      </c>
      <c r="B631" s="25" t="s">
        <v>1476</v>
      </c>
      <c r="C631" s="25" t="s">
        <v>4</v>
      </c>
      <c r="D631" s="25" t="s">
        <v>12</v>
      </c>
      <c r="E631" s="24" t="b">
        <v>1</v>
      </c>
      <c r="F631" s="25" t="s">
        <v>1027</v>
      </c>
      <c r="G631" s="25" t="s">
        <v>1492</v>
      </c>
      <c r="H631" s="25" t="s">
        <v>1493</v>
      </c>
      <c r="I631" s="25" t="s">
        <v>1494</v>
      </c>
    </row>
    <row r="632" spans="1:9" ht="45" x14ac:dyDescent="0.25">
      <c r="A632" s="25" t="s">
        <v>2541</v>
      </c>
      <c r="B632" s="25" t="s">
        <v>2550</v>
      </c>
      <c r="C632" s="25" t="s">
        <v>11</v>
      </c>
      <c r="D632" s="25" t="s">
        <v>12</v>
      </c>
      <c r="E632" s="24" t="b">
        <v>0</v>
      </c>
      <c r="F632" s="25" t="s">
        <v>1027</v>
      </c>
      <c r="G632" s="25" t="s">
        <v>2551</v>
      </c>
      <c r="H632" s="25" t="s">
        <v>2552</v>
      </c>
      <c r="I632" s="25" t="s">
        <v>2553</v>
      </c>
    </row>
    <row r="633" spans="1:9" ht="45" x14ac:dyDescent="0.25">
      <c r="A633" s="25" t="s">
        <v>1750</v>
      </c>
      <c r="B633" s="25" t="s">
        <v>1751</v>
      </c>
      <c r="C633" s="25" t="s">
        <v>19</v>
      </c>
      <c r="D633" s="25" t="s">
        <v>12</v>
      </c>
      <c r="E633" s="24" t="b">
        <v>1</v>
      </c>
      <c r="F633" s="25" t="s">
        <v>1027</v>
      </c>
      <c r="G633" s="25" t="s">
        <v>1752</v>
      </c>
      <c r="H633" s="25" t="s">
        <v>1753</v>
      </c>
      <c r="I633" s="25" t="s">
        <v>1754</v>
      </c>
    </row>
    <row r="634" spans="1:9" ht="45" x14ac:dyDescent="0.25">
      <c r="A634" s="25" t="s">
        <v>400</v>
      </c>
      <c r="B634" s="25" t="s">
        <v>2193</v>
      </c>
      <c r="C634" s="25" t="s">
        <v>19</v>
      </c>
      <c r="D634" s="25" t="s">
        <v>12</v>
      </c>
      <c r="E634" s="24" t="b">
        <v>1</v>
      </c>
      <c r="F634" s="25" t="s">
        <v>1027</v>
      </c>
      <c r="G634" s="25" t="s">
        <v>2194</v>
      </c>
      <c r="H634" s="25" t="s">
        <v>2195</v>
      </c>
      <c r="I634" s="25" t="s">
        <v>2196</v>
      </c>
    </row>
    <row r="635" spans="1:9" ht="45" x14ac:dyDescent="0.25">
      <c r="A635" s="25" t="s">
        <v>400</v>
      </c>
      <c r="B635" s="25" t="s">
        <v>2177</v>
      </c>
      <c r="C635" s="25" t="s">
        <v>19</v>
      </c>
      <c r="D635" s="25" t="s">
        <v>12</v>
      </c>
      <c r="E635" s="24" t="b">
        <v>1</v>
      </c>
      <c r="F635" s="25" t="s">
        <v>1027</v>
      </c>
      <c r="G635" s="25" t="s">
        <v>2190</v>
      </c>
      <c r="H635" s="25" t="s">
        <v>2191</v>
      </c>
      <c r="I635" s="25" t="s">
        <v>2192</v>
      </c>
    </row>
    <row r="636" spans="1:9" ht="60" x14ac:dyDescent="0.25">
      <c r="A636" s="25" t="s">
        <v>2934</v>
      </c>
      <c r="B636" s="25" t="s">
        <v>2935</v>
      </c>
      <c r="C636" s="25" t="s">
        <v>11</v>
      </c>
      <c r="D636" s="25" t="s">
        <v>12</v>
      </c>
      <c r="E636" s="24" t="b">
        <v>0</v>
      </c>
      <c r="F636" s="25" t="s">
        <v>1027</v>
      </c>
      <c r="G636" s="25" t="s">
        <v>2939</v>
      </c>
      <c r="H636" s="25" t="s">
        <v>2940</v>
      </c>
      <c r="I636" s="25" t="s">
        <v>2941</v>
      </c>
    </row>
    <row r="637" spans="1:9" ht="60" x14ac:dyDescent="0.25">
      <c r="A637" s="25" t="s">
        <v>2847</v>
      </c>
      <c r="B637" s="25" t="s">
        <v>2848</v>
      </c>
      <c r="C637" s="25" t="s">
        <v>19</v>
      </c>
      <c r="D637" s="25" t="s">
        <v>12</v>
      </c>
      <c r="E637" s="24" t="b">
        <v>0</v>
      </c>
      <c r="F637" s="25" t="s">
        <v>1027</v>
      </c>
      <c r="G637" s="25" t="s">
        <v>2852</v>
      </c>
      <c r="H637" s="25" t="s">
        <v>2853</v>
      </c>
      <c r="I637" s="25" t="s">
        <v>2854</v>
      </c>
    </row>
    <row r="638" spans="1:9" ht="45" x14ac:dyDescent="0.25">
      <c r="A638" s="25" t="s">
        <v>1817</v>
      </c>
      <c r="B638" s="25" t="s">
        <v>1818</v>
      </c>
      <c r="C638" s="25" t="s">
        <v>123</v>
      </c>
      <c r="D638" s="25" t="s">
        <v>12</v>
      </c>
      <c r="E638" s="24" t="b">
        <v>0</v>
      </c>
      <c r="F638" s="25" t="s">
        <v>1027</v>
      </c>
      <c r="G638" s="25" t="s">
        <v>1819</v>
      </c>
      <c r="H638" s="25" t="s">
        <v>1820</v>
      </c>
      <c r="I638" s="25" t="s">
        <v>1821</v>
      </c>
    </row>
    <row r="639" spans="1:9" ht="45" x14ac:dyDescent="0.25">
      <c r="A639" s="25" t="s">
        <v>2847</v>
      </c>
      <c r="B639" s="25" t="s">
        <v>2848</v>
      </c>
      <c r="C639" s="25" t="s">
        <v>19</v>
      </c>
      <c r="D639" s="25" t="s">
        <v>12</v>
      </c>
      <c r="E639" s="24" t="b">
        <v>0</v>
      </c>
      <c r="F639" s="25" t="s">
        <v>1027</v>
      </c>
      <c r="G639" s="25" t="s">
        <v>2849</v>
      </c>
      <c r="H639" s="25" t="s">
        <v>2850</v>
      </c>
      <c r="I639" s="25" t="s">
        <v>2851</v>
      </c>
    </row>
    <row r="640" spans="1:9" ht="60" x14ac:dyDescent="0.25">
      <c r="A640" s="25" t="s">
        <v>848</v>
      </c>
      <c r="B640" s="25" t="s">
        <v>2318</v>
      </c>
      <c r="C640" s="25" t="s">
        <v>19</v>
      </c>
      <c r="D640" s="25" t="s">
        <v>12</v>
      </c>
      <c r="E640" s="24" t="b">
        <v>0</v>
      </c>
      <c r="F640" s="25" t="s">
        <v>1027</v>
      </c>
      <c r="G640" s="25" t="s">
        <v>2319</v>
      </c>
      <c r="H640" s="25" t="s">
        <v>2320</v>
      </c>
      <c r="I640" s="25" t="s">
        <v>2321</v>
      </c>
    </row>
    <row r="641" spans="1:9" ht="30" x14ac:dyDescent="0.25">
      <c r="A641" s="25" t="s">
        <v>848</v>
      </c>
      <c r="B641" s="25" t="s">
        <v>2318</v>
      </c>
      <c r="C641" s="25" t="s">
        <v>19</v>
      </c>
      <c r="D641" s="25" t="s">
        <v>12</v>
      </c>
      <c r="E641" s="24" t="b">
        <v>0</v>
      </c>
      <c r="F641" s="25" t="s">
        <v>1027</v>
      </c>
      <c r="G641" s="25" t="s">
        <v>2325</v>
      </c>
      <c r="H641" s="25" t="s">
        <v>2326</v>
      </c>
      <c r="I641" s="25" t="s">
        <v>2327</v>
      </c>
    </row>
    <row r="642" spans="1:9" ht="45" x14ac:dyDescent="0.25">
      <c r="A642" s="25" t="s">
        <v>1382</v>
      </c>
      <c r="B642" s="25" t="s">
        <v>1386</v>
      </c>
      <c r="C642" s="25" t="s">
        <v>75</v>
      </c>
      <c r="D642" s="25" t="s">
        <v>12</v>
      </c>
      <c r="E642" s="24" t="b">
        <v>0</v>
      </c>
      <c r="F642" s="25" t="s">
        <v>1027</v>
      </c>
      <c r="G642" s="25" t="s">
        <v>1384</v>
      </c>
      <c r="H642" s="25" t="s">
        <v>1385</v>
      </c>
      <c r="I642" s="25" t="s">
        <v>55</v>
      </c>
    </row>
    <row r="643" spans="1:9" ht="60" x14ac:dyDescent="0.25">
      <c r="A643" s="25" t="s">
        <v>1093</v>
      </c>
      <c r="B643" s="25" t="s">
        <v>1098</v>
      </c>
      <c r="C643" s="25" t="s">
        <v>75</v>
      </c>
      <c r="D643" s="25" t="s">
        <v>12</v>
      </c>
      <c r="E643" s="24" t="b">
        <v>0</v>
      </c>
      <c r="F643" s="25" t="s">
        <v>1027</v>
      </c>
      <c r="G643" s="25" t="s">
        <v>1099</v>
      </c>
      <c r="H643" s="25" t="s">
        <v>1100</v>
      </c>
      <c r="I643" s="25" t="s">
        <v>1101</v>
      </c>
    </row>
    <row r="644" spans="1:9" ht="60" x14ac:dyDescent="0.25">
      <c r="A644" s="25" t="s">
        <v>87</v>
      </c>
      <c r="B644" s="25" t="s">
        <v>88</v>
      </c>
      <c r="C644" s="25" t="s">
        <v>19</v>
      </c>
      <c r="D644" s="25" t="s">
        <v>12</v>
      </c>
      <c r="E644" s="24" t="b">
        <v>1</v>
      </c>
      <c r="F644" s="25" t="s">
        <v>1027</v>
      </c>
      <c r="G644" s="25" t="s">
        <v>1208</v>
      </c>
      <c r="H644" s="25" t="s">
        <v>1209</v>
      </c>
      <c r="I644" s="25" t="s">
        <v>1210</v>
      </c>
    </row>
    <row r="645" spans="1:9" ht="60" x14ac:dyDescent="0.25">
      <c r="A645" s="25" t="s">
        <v>3008</v>
      </c>
      <c r="B645" s="25" t="s">
        <v>3009</v>
      </c>
      <c r="C645" s="25" t="s">
        <v>19</v>
      </c>
      <c r="D645" s="25" t="s">
        <v>12</v>
      </c>
      <c r="E645" s="24" t="b">
        <v>0</v>
      </c>
      <c r="F645" s="25" t="s">
        <v>1027</v>
      </c>
      <c r="G645" s="25" t="s">
        <v>3013</v>
      </c>
      <c r="H645" s="25" t="s">
        <v>3014</v>
      </c>
      <c r="I645" s="25" t="s">
        <v>3015</v>
      </c>
    </row>
    <row r="646" spans="1:9" ht="30" x14ac:dyDescent="0.25">
      <c r="A646" s="25" t="s">
        <v>2847</v>
      </c>
      <c r="B646" s="25" t="s">
        <v>2848</v>
      </c>
      <c r="C646" s="25" t="s">
        <v>11</v>
      </c>
      <c r="D646" s="25" t="s">
        <v>12</v>
      </c>
      <c r="E646" s="24" t="b">
        <v>0</v>
      </c>
      <c r="F646" s="25" t="s">
        <v>1027</v>
      </c>
      <c r="G646" s="25" t="s">
        <v>2855</v>
      </c>
      <c r="H646" s="25" t="s">
        <v>2856</v>
      </c>
      <c r="I646" s="25" t="s">
        <v>2857</v>
      </c>
    </row>
    <row r="647" spans="1:9" ht="60" x14ac:dyDescent="0.25">
      <c r="A647" s="25" t="s">
        <v>848</v>
      </c>
      <c r="B647" s="25" t="s">
        <v>2314</v>
      </c>
      <c r="C647" s="25" t="s">
        <v>19</v>
      </c>
      <c r="D647" s="25" t="s">
        <v>12</v>
      </c>
      <c r="E647" s="24" t="b">
        <v>0</v>
      </c>
      <c r="F647" s="25" t="s">
        <v>1027</v>
      </c>
      <c r="G647" s="25" t="s">
        <v>2315</v>
      </c>
      <c r="H647" s="25" t="s">
        <v>2316</v>
      </c>
      <c r="I647" s="25" t="s">
        <v>2317</v>
      </c>
    </row>
    <row r="648" spans="1:9" ht="75" x14ac:dyDescent="0.25">
      <c r="A648" s="25" t="s">
        <v>324</v>
      </c>
      <c r="B648" s="25" t="s">
        <v>1979</v>
      </c>
      <c r="C648" s="25" t="s">
        <v>19</v>
      </c>
      <c r="D648" s="25" t="s">
        <v>12</v>
      </c>
      <c r="E648" s="24" t="b">
        <v>0</v>
      </c>
      <c r="F648" s="25" t="s">
        <v>1027</v>
      </c>
      <c r="G648" s="25" t="s">
        <v>1970</v>
      </c>
      <c r="H648" s="25" t="s">
        <v>1971</v>
      </c>
      <c r="I648" s="25" t="s">
        <v>1972</v>
      </c>
    </row>
    <row r="649" spans="1:9" ht="30" x14ac:dyDescent="0.25">
      <c r="A649" s="25" t="s">
        <v>400</v>
      </c>
      <c r="B649" s="25" t="s">
        <v>2177</v>
      </c>
      <c r="C649" s="25" t="s">
        <v>75</v>
      </c>
      <c r="D649" s="25" t="s">
        <v>12</v>
      </c>
      <c r="E649" s="24" t="b">
        <v>1</v>
      </c>
      <c r="F649" s="25" t="s">
        <v>1027</v>
      </c>
      <c r="G649" s="25" t="s">
        <v>2181</v>
      </c>
      <c r="H649" s="25" t="s">
        <v>2182</v>
      </c>
      <c r="I649" s="25" t="s">
        <v>2183</v>
      </c>
    </row>
    <row r="650" spans="1:9" ht="75" x14ac:dyDescent="0.25">
      <c r="A650" s="25" t="s">
        <v>2858</v>
      </c>
      <c r="B650" s="25" t="s">
        <v>2859</v>
      </c>
      <c r="C650" s="25" t="s">
        <v>19</v>
      </c>
      <c r="D650" s="25" t="s">
        <v>12</v>
      </c>
      <c r="E650" s="24" t="b">
        <v>1</v>
      </c>
      <c r="F650" s="25" t="s">
        <v>1027</v>
      </c>
      <c r="G650" s="25" t="s">
        <v>2860</v>
      </c>
      <c r="H650" s="25" t="s">
        <v>2861</v>
      </c>
      <c r="I650" s="25" t="s">
        <v>2862</v>
      </c>
    </row>
    <row r="651" spans="1:9" ht="60" x14ac:dyDescent="0.25">
      <c r="A651" s="25" t="s">
        <v>161</v>
      </c>
      <c r="B651" s="25" t="s">
        <v>162</v>
      </c>
      <c r="C651" s="25" t="s">
        <v>11</v>
      </c>
      <c r="D651" s="25" t="s">
        <v>12</v>
      </c>
      <c r="E651" s="24" t="b">
        <v>0</v>
      </c>
      <c r="F651" s="25" t="s">
        <v>1027</v>
      </c>
      <c r="G651" s="25" t="s">
        <v>1660</v>
      </c>
      <c r="H651" s="25" t="s">
        <v>1661</v>
      </c>
      <c r="I651" s="25" t="s">
        <v>1662</v>
      </c>
    </row>
    <row r="652" spans="1:9" ht="30" x14ac:dyDescent="0.25">
      <c r="A652" s="25" t="s">
        <v>1382</v>
      </c>
      <c r="B652" s="25" t="s">
        <v>1386</v>
      </c>
      <c r="C652" s="25" t="s">
        <v>75</v>
      </c>
      <c r="D652" s="25" t="s">
        <v>12</v>
      </c>
      <c r="E652" s="24" t="b">
        <v>1</v>
      </c>
      <c r="F652" s="25" t="s">
        <v>1027</v>
      </c>
      <c r="G652" s="25" t="s">
        <v>1389</v>
      </c>
      <c r="H652" s="25" t="s">
        <v>1390</v>
      </c>
      <c r="I652" s="25" t="s">
        <v>1391</v>
      </c>
    </row>
    <row r="653" spans="1:9" ht="75" x14ac:dyDescent="0.25">
      <c r="A653" s="25" t="s">
        <v>871</v>
      </c>
      <c r="B653" s="25" t="s">
        <v>2490</v>
      </c>
      <c r="C653" s="25" t="s">
        <v>11</v>
      </c>
      <c r="D653" s="25" t="s">
        <v>12</v>
      </c>
      <c r="E653" s="24" t="b">
        <v>0</v>
      </c>
      <c r="F653" s="25" t="s">
        <v>1027</v>
      </c>
      <c r="G653" s="25" t="s">
        <v>2487</v>
      </c>
      <c r="H653" s="25" t="s">
        <v>2488</v>
      </c>
      <c r="I653" s="25" t="s">
        <v>2489</v>
      </c>
    </row>
    <row r="654" spans="1:9" ht="45" x14ac:dyDescent="0.25">
      <c r="A654" s="25" t="s">
        <v>406</v>
      </c>
      <c r="B654" s="25" t="s">
        <v>2200</v>
      </c>
      <c r="C654" s="25" t="s">
        <v>19</v>
      </c>
      <c r="D654" s="25" t="s">
        <v>12</v>
      </c>
      <c r="E654" s="24" t="b">
        <v>1</v>
      </c>
      <c r="F654" s="25" t="s">
        <v>1027</v>
      </c>
      <c r="G654" s="25" t="s">
        <v>2201</v>
      </c>
      <c r="H654" s="25" t="s">
        <v>2202</v>
      </c>
      <c r="I654" s="25" t="s">
        <v>2203</v>
      </c>
    </row>
    <row r="655" spans="1:9" ht="60" x14ac:dyDescent="0.25">
      <c r="A655" s="25" t="s">
        <v>829</v>
      </c>
      <c r="B655" s="25" t="s">
        <v>2116</v>
      </c>
      <c r="C655" s="25" t="s">
        <v>19</v>
      </c>
      <c r="D655" s="25" t="s">
        <v>12</v>
      </c>
      <c r="E655" s="24" t="b">
        <v>0</v>
      </c>
      <c r="F655" s="25" t="s">
        <v>1027</v>
      </c>
      <c r="G655" s="25" t="s">
        <v>2114</v>
      </c>
      <c r="H655" s="25" t="s">
        <v>2117</v>
      </c>
      <c r="I655" s="25" t="s">
        <v>2118</v>
      </c>
    </row>
    <row r="656" spans="1:9" ht="30" x14ac:dyDescent="0.25">
      <c r="A656" s="25" t="s">
        <v>2422</v>
      </c>
      <c r="B656" s="25" t="s">
        <v>2430</v>
      </c>
      <c r="C656" s="25" t="s">
        <v>11</v>
      </c>
      <c r="D656" s="25" t="s">
        <v>12</v>
      </c>
      <c r="E656" s="24" t="b">
        <v>0</v>
      </c>
      <c r="F656" s="25" t="s">
        <v>1027</v>
      </c>
      <c r="G656" s="25" t="s">
        <v>2434</v>
      </c>
      <c r="H656" s="25" t="s">
        <v>2435</v>
      </c>
      <c r="I656" s="25" t="s">
        <v>2436</v>
      </c>
    </row>
    <row r="657" spans="1:9" ht="45" x14ac:dyDescent="0.25">
      <c r="A657" s="25" t="s">
        <v>1461</v>
      </c>
      <c r="B657" s="25" t="s">
        <v>1462</v>
      </c>
      <c r="C657" s="25" t="s">
        <v>4</v>
      </c>
      <c r="D657" s="25" t="s">
        <v>12</v>
      </c>
      <c r="E657" s="24" t="b">
        <v>1</v>
      </c>
      <c r="F657" s="25" t="s">
        <v>1027</v>
      </c>
      <c r="G657" s="25" t="s">
        <v>1484</v>
      </c>
      <c r="H657" s="25" t="s">
        <v>1486</v>
      </c>
      <c r="I657" s="25" t="s">
        <v>1487</v>
      </c>
    </row>
    <row r="658" spans="1:9" ht="60" x14ac:dyDescent="0.25">
      <c r="A658" s="25" t="s">
        <v>2336</v>
      </c>
      <c r="B658" s="25" t="s">
        <v>2337</v>
      </c>
      <c r="C658" s="25" t="s">
        <v>19</v>
      </c>
      <c r="D658" s="25" t="s">
        <v>12</v>
      </c>
      <c r="E658" s="24" t="b">
        <v>0</v>
      </c>
      <c r="F658" s="25" t="s">
        <v>1027</v>
      </c>
      <c r="G658" s="25" t="s">
        <v>2354</v>
      </c>
      <c r="H658" s="25" t="s">
        <v>2355</v>
      </c>
      <c r="I658" s="25" t="s">
        <v>2356</v>
      </c>
    </row>
    <row r="659" spans="1:9" ht="60" x14ac:dyDescent="0.25">
      <c r="A659" s="25" t="s">
        <v>414</v>
      </c>
      <c r="B659" s="25" t="s">
        <v>431</v>
      </c>
      <c r="C659" s="25" t="s">
        <v>4</v>
      </c>
      <c r="D659" s="25" t="s">
        <v>12</v>
      </c>
      <c r="E659" s="24" t="b">
        <v>1</v>
      </c>
      <c r="F659" s="25" t="s">
        <v>1027</v>
      </c>
      <c r="G659" s="25" t="s">
        <v>2291</v>
      </c>
      <c r="H659" s="25" t="s">
        <v>2292</v>
      </c>
      <c r="I659" s="25" t="s">
        <v>2293</v>
      </c>
    </row>
    <row r="660" spans="1:9" ht="75" x14ac:dyDescent="0.25">
      <c r="A660" s="25" t="s">
        <v>2096</v>
      </c>
      <c r="B660" s="25" t="s">
        <v>2108</v>
      </c>
      <c r="C660" s="25" t="s">
        <v>4</v>
      </c>
      <c r="D660" s="25" t="s">
        <v>12</v>
      </c>
      <c r="E660" s="24" t="b">
        <v>1</v>
      </c>
      <c r="F660" s="25" t="s">
        <v>1027</v>
      </c>
      <c r="G660" s="25" t="s">
        <v>2109</v>
      </c>
      <c r="H660" s="25" t="s">
        <v>2110</v>
      </c>
      <c r="I660" s="25" t="s">
        <v>2111</v>
      </c>
    </row>
    <row r="661" spans="1:9" ht="75" x14ac:dyDescent="0.25">
      <c r="A661" s="25" t="s">
        <v>503</v>
      </c>
      <c r="B661" s="25" t="s">
        <v>2719</v>
      </c>
      <c r="C661" s="25" t="s">
        <v>19</v>
      </c>
      <c r="D661" s="25" t="s">
        <v>12</v>
      </c>
      <c r="E661" s="24" t="b">
        <v>0</v>
      </c>
      <c r="F661" s="25" t="s">
        <v>1027</v>
      </c>
      <c r="G661" s="25" t="s">
        <v>2720</v>
      </c>
      <c r="H661" s="25" t="s">
        <v>505</v>
      </c>
      <c r="I661" s="25" t="s">
        <v>2721</v>
      </c>
    </row>
    <row r="662" spans="1:9" ht="60" x14ac:dyDescent="0.25">
      <c r="A662" s="25" t="s">
        <v>1932</v>
      </c>
      <c r="B662" s="25" t="s">
        <v>1937</v>
      </c>
      <c r="C662" s="25" t="s">
        <v>11</v>
      </c>
      <c r="D662" s="25" t="s">
        <v>12</v>
      </c>
      <c r="E662" s="24" t="b">
        <v>0</v>
      </c>
      <c r="F662" s="25" t="s">
        <v>1027</v>
      </c>
      <c r="G662" s="25" t="s">
        <v>1946</v>
      </c>
      <c r="H662" s="25" t="s">
        <v>1947</v>
      </c>
      <c r="I662" s="25" t="s">
        <v>1948</v>
      </c>
    </row>
    <row r="663" spans="1:9" ht="75" x14ac:dyDescent="0.25">
      <c r="A663" s="25" t="s">
        <v>2401</v>
      </c>
      <c r="B663" s="25" t="s">
        <v>2402</v>
      </c>
      <c r="C663" s="25" t="s">
        <v>60</v>
      </c>
      <c r="D663" s="25" t="s">
        <v>12</v>
      </c>
      <c r="E663" s="24" t="b">
        <v>0</v>
      </c>
      <c r="F663" s="25" t="s">
        <v>1027</v>
      </c>
      <c r="G663" s="25" t="s">
        <v>2411</v>
      </c>
      <c r="H663" s="25" t="s">
        <v>2412</v>
      </c>
      <c r="I663" s="25" t="s">
        <v>2413</v>
      </c>
    </row>
    <row r="664" spans="1:9" ht="60" x14ac:dyDescent="0.25">
      <c r="A664" s="25" t="s">
        <v>466</v>
      </c>
      <c r="B664" s="25" t="s">
        <v>2514</v>
      </c>
      <c r="C664" s="25" t="s">
        <v>11</v>
      </c>
      <c r="D664" s="25" t="s">
        <v>12</v>
      </c>
      <c r="E664" s="24" t="b">
        <v>0</v>
      </c>
      <c r="F664" s="25" t="s">
        <v>1027</v>
      </c>
      <c r="G664" s="25" t="s">
        <v>2515</v>
      </c>
      <c r="H664" s="25" t="s">
        <v>2516</v>
      </c>
      <c r="I664" s="25" t="s">
        <v>2517</v>
      </c>
    </row>
    <row r="665" spans="1:9" ht="75" x14ac:dyDescent="0.25">
      <c r="A665" s="25" t="s">
        <v>1382</v>
      </c>
      <c r="B665" s="25" t="s">
        <v>1403</v>
      </c>
      <c r="C665" s="25" t="s">
        <v>19</v>
      </c>
      <c r="D665" s="25" t="s">
        <v>12</v>
      </c>
      <c r="E665" s="24" t="b">
        <v>0</v>
      </c>
      <c r="F665" s="25" t="s">
        <v>1027</v>
      </c>
      <c r="G665" s="25" t="s">
        <v>1418</v>
      </c>
      <c r="H665" s="25" t="s">
        <v>1419</v>
      </c>
      <c r="I665" s="25" t="s">
        <v>1420</v>
      </c>
    </row>
    <row r="666" spans="1:9" ht="75" x14ac:dyDescent="0.25">
      <c r="A666" s="25" t="s">
        <v>2336</v>
      </c>
      <c r="B666" s="25" t="s">
        <v>2341</v>
      </c>
      <c r="C666" s="25" t="s">
        <v>19</v>
      </c>
      <c r="D666" s="25" t="s">
        <v>12</v>
      </c>
      <c r="E666" s="24" t="b">
        <v>0</v>
      </c>
      <c r="F666" s="25" t="s">
        <v>1027</v>
      </c>
      <c r="G666" s="25" t="s">
        <v>2349</v>
      </c>
      <c r="H666" s="25" t="s">
        <v>2350</v>
      </c>
      <c r="I666" s="25" t="s">
        <v>2351</v>
      </c>
    </row>
    <row r="667" spans="1:9" ht="75" x14ac:dyDescent="0.25">
      <c r="A667" s="25" t="s">
        <v>2934</v>
      </c>
      <c r="B667" s="25" t="s">
        <v>2935</v>
      </c>
      <c r="C667" s="25" t="s">
        <v>75</v>
      </c>
      <c r="D667" s="25" t="s">
        <v>12</v>
      </c>
      <c r="E667" s="24" t="b">
        <v>0</v>
      </c>
      <c r="F667" s="25" t="s">
        <v>1027</v>
      </c>
      <c r="G667" s="25" t="s">
        <v>2936</v>
      </c>
      <c r="H667" s="25" t="s">
        <v>2937</v>
      </c>
      <c r="I667" s="25" t="s">
        <v>2938</v>
      </c>
    </row>
    <row r="668" spans="1:9" ht="45" x14ac:dyDescent="0.25">
      <c r="A668" s="25" t="s">
        <v>497</v>
      </c>
      <c r="B668" s="25" t="s">
        <v>2692</v>
      </c>
      <c r="C668" s="25" t="s">
        <v>123</v>
      </c>
      <c r="D668" s="25" t="s">
        <v>12</v>
      </c>
      <c r="E668" s="24" t="b">
        <v>0</v>
      </c>
      <c r="F668" s="25" t="s">
        <v>1027</v>
      </c>
      <c r="G668" s="25" t="s">
        <v>2693</v>
      </c>
      <c r="H668" s="25" t="s">
        <v>2694</v>
      </c>
      <c r="I668" s="25" t="s">
        <v>2695</v>
      </c>
    </row>
    <row r="669" spans="1:9" ht="75" x14ac:dyDescent="0.25">
      <c r="A669" s="25" t="s">
        <v>2149</v>
      </c>
      <c r="B669" s="25" t="s">
        <v>2153</v>
      </c>
      <c r="C669" s="25" t="s">
        <v>75</v>
      </c>
      <c r="D669" s="25" t="s">
        <v>12</v>
      </c>
      <c r="E669" s="24" t="b">
        <v>0</v>
      </c>
      <c r="F669" s="25" t="s">
        <v>1027</v>
      </c>
      <c r="G669" s="25" t="s">
        <v>2154</v>
      </c>
      <c r="H669" s="25" t="s">
        <v>2155</v>
      </c>
      <c r="I669" s="25" t="s">
        <v>55</v>
      </c>
    </row>
    <row r="670" spans="1:9" ht="60" x14ac:dyDescent="0.25">
      <c r="A670" s="25" t="s">
        <v>406</v>
      </c>
      <c r="B670" s="25" t="s">
        <v>2200</v>
      </c>
      <c r="C670" s="25" t="s">
        <v>19</v>
      </c>
      <c r="D670" s="25" t="s">
        <v>12</v>
      </c>
      <c r="E670" s="24" t="b">
        <v>0</v>
      </c>
      <c r="F670" s="25" t="s">
        <v>1027</v>
      </c>
      <c r="G670" s="25" t="s">
        <v>2214</v>
      </c>
      <c r="H670" s="25" t="s">
        <v>2215</v>
      </c>
      <c r="I670" s="25" t="s">
        <v>2216</v>
      </c>
    </row>
    <row r="671" spans="1:9" ht="90" x14ac:dyDescent="0.25">
      <c r="A671" s="25" t="s">
        <v>104</v>
      </c>
      <c r="B671" s="25" t="s">
        <v>1260</v>
      </c>
      <c r="C671" s="25" t="s">
        <v>19</v>
      </c>
      <c r="D671" s="25" t="s">
        <v>12</v>
      </c>
      <c r="E671" s="24" t="b">
        <v>0</v>
      </c>
      <c r="F671" s="25" t="s">
        <v>1027</v>
      </c>
      <c r="G671" s="25" t="s">
        <v>1268</v>
      </c>
      <c r="H671" s="25" t="s">
        <v>1269</v>
      </c>
      <c r="I671" s="25" t="s">
        <v>1270</v>
      </c>
    </row>
    <row r="672" spans="1:9" ht="45" x14ac:dyDescent="0.25">
      <c r="A672" s="25" t="s">
        <v>2251</v>
      </c>
      <c r="B672" s="25" t="s">
        <v>2256</v>
      </c>
      <c r="C672" s="25" t="s">
        <v>123</v>
      </c>
      <c r="D672" s="25" t="s">
        <v>12</v>
      </c>
      <c r="E672" s="24" t="b">
        <v>0</v>
      </c>
      <c r="F672" s="25" t="s">
        <v>1027</v>
      </c>
      <c r="G672" s="25" t="s">
        <v>2257</v>
      </c>
      <c r="H672" s="25" t="s">
        <v>2258</v>
      </c>
      <c r="I672" s="25" t="s">
        <v>2259</v>
      </c>
    </row>
    <row r="673" spans="1:9" ht="75" x14ac:dyDescent="0.25">
      <c r="A673" s="25" t="s">
        <v>324</v>
      </c>
      <c r="B673" s="25" t="s">
        <v>1958</v>
      </c>
      <c r="C673" s="25" t="s">
        <v>60</v>
      </c>
      <c r="D673" s="25" t="s">
        <v>12</v>
      </c>
      <c r="E673" s="24" t="b">
        <v>0</v>
      </c>
      <c r="F673" s="25" t="s">
        <v>1027</v>
      </c>
      <c r="G673" s="25" t="s">
        <v>1980</v>
      </c>
      <c r="H673" s="25" t="s">
        <v>1981</v>
      </c>
      <c r="I673" s="25" t="s">
        <v>1982</v>
      </c>
    </row>
    <row r="674" spans="1:9" ht="60" x14ac:dyDescent="0.25">
      <c r="A674" s="25" t="s">
        <v>2727</v>
      </c>
      <c r="B674" s="25" t="s">
        <v>2728</v>
      </c>
      <c r="C674" s="25" t="s">
        <v>19</v>
      </c>
      <c r="D674" s="25" t="s">
        <v>12</v>
      </c>
      <c r="E674" s="24" t="b">
        <v>0</v>
      </c>
      <c r="F674" s="25" t="s">
        <v>1027</v>
      </c>
      <c r="G674" s="25" t="s">
        <v>2729</v>
      </c>
      <c r="H674" s="25" t="s">
        <v>2730</v>
      </c>
      <c r="I674" s="25" t="s">
        <v>2731</v>
      </c>
    </row>
    <row r="675" spans="1:9" ht="30" x14ac:dyDescent="0.25">
      <c r="A675" s="25" t="s">
        <v>2163</v>
      </c>
      <c r="B675" s="25" t="s">
        <v>2164</v>
      </c>
      <c r="C675" s="25" t="s">
        <v>19</v>
      </c>
      <c r="D675" s="25" t="s">
        <v>12</v>
      </c>
      <c r="E675" s="24" t="b">
        <v>1</v>
      </c>
      <c r="F675" s="25" t="s">
        <v>1027</v>
      </c>
      <c r="G675" s="25" t="s">
        <v>2165</v>
      </c>
      <c r="H675" s="25" t="s">
        <v>2166</v>
      </c>
      <c r="I675" s="25" t="s">
        <v>2167</v>
      </c>
    </row>
    <row r="676" spans="1:9" ht="90" x14ac:dyDescent="0.25">
      <c r="A676" s="25" t="s">
        <v>1932</v>
      </c>
      <c r="B676" s="25" t="s">
        <v>1937</v>
      </c>
      <c r="C676" s="25" t="s">
        <v>60</v>
      </c>
      <c r="D676" s="25" t="s">
        <v>12</v>
      </c>
      <c r="E676" s="24" t="b">
        <v>0</v>
      </c>
      <c r="F676" s="25" t="s">
        <v>1027</v>
      </c>
      <c r="G676" s="25" t="s">
        <v>1943</v>
      </c>
      <c r="H676" s="25" t="s">
        <v>1944</v>
      </c>
      <c r="I676" s="25" t="s">
        <v>1945</v>
      </c>
    </row>
    <row r="677" spans="1:9" ht="60" x14ac:dyDescent="0.25">
      <c r="A677" s="25" t="s">
        <v>466</v>
      </c>
      <c r="B677" s="25" t="s">
        <v>2529</v>
      </c>
      <c r="C677" s="25" t="s">
        <v>19</v>
      </c>
      <c r="D677" s="25" t="s">
        <v>12</v>
      </c>
      <c r="E677" s="24" t="b">
        <v>0</v>
      </c>
      <c r="F677" s="25" t="s">
        <v>1027</v>
      </c>
      <c r="G677" s="25" t="s">
        <v>2526</v>
      </c>
      <c r="H677" s="25" t="s">
        <v>2527</v>
      </c>
      <c r="I677" s="25" t="s">
        <v>2528</v>
      </c>
    </row>
    <row r="678" spans="1:9" ht="90" x14ac:dyDescent="0.25">
      <c r="A678" s="25" t="s">
        <v>2780</v>
      </c>
      <c r="B678" s="25" t="s">
        <v>2781</v>
      </c>
      <c r="C678" s="25" t="s">
        <v>11</v>
      </c>
      <c r="D678" s="25" t="s">
        <v>12</v>
      </c>
      <c r="E678" s="24" t="b">
        <v>0</v>
      </c>
      <c r="F678" s="25" t="s">
        <v>1027</v>
      </c>
      <c r="G678" s="25" t="s">
        <v>2782</v>
      </c>
      <c r="H678" s="25" t="s">
        <v>2783</v>
      </c>
      <c r="I678" s="25" t="s">
        <v>2784</v>
      </c>
    </row>
    <row r="679" spans="1:9" ht="90" x14ac:dyDescent="0.25">
      <c r="A679" s="25" t="s">
        <v>512</v>
      </c>
      <c r="B679" s="25" t="s">
        <v>2871</v>
      </c>
      <c r="C679" s="25" t="s">
        <v>60</v>
      </c>
      <c r="D679" s="25" t="s">
        <v>12</v>
      </c>
      <c r="E679" s="24" t="b">
        <v>0</v>
      </c>
      <c r="F679" s="25" t="s">
        <v>1027</v>
      </c>
      <c r="G679" s="25" t="s">
        <v>2881</v>
      </c>
      <c r="H679" s="25" t="s">
        <v>2882</v>
      </c>
      <c r="I679" s="25" t="s">
        <v>2883</v>
      </c>
    </row>
    <row r="680" spans="1:9" ht="60" x14ac:dyDescent="0.25">
      <c r="A680" s="25" t="s">
        <v>324</v>
      </c>
      <c r="B680" s="25" t="s">
        <v>1954</v>
      </c>
      <c r="C680" s="25" t="s">
        <v>75</v>
      </c>
      <c r="D680" s="25" t="s">
        <v>12</v>
      </c>
      <c r="E680" s="24" t="b">
        <v>1</v>
      </c>
      <c r="F680" s="25" t="s">
        <v>1027</v>
      </c>
      <c r="G680" s="25" t="s">
        <v>1955</v>
      </c>
      <c r="H680" s="25" t="s">
        <v>1956</v>
      </c>
      <c r="I680" s="25" t="s">
        <v>1957</v>
      </c>
    </row>
    <row r="681" spans="1:9" ht="75" x14ac:dyDescent="0.25">
      <c r="A681" s="25" t="s">
        <v>2096</v>
      </c>
      <c r="B681" s="25" t="s">
        <v>2097</v>
      </c>
      <c r="C681" s="25" t="s">
        <v>4</v>
      </c>
      <c r="D681" s="25" t="s">
        <v>12</v>
      </c>
      <c r="E681" s="24" t="b">
        <v>1</v>
      </c>
      <c r="F681" s="25" t="s">
        <v>1027</v>
      </c>
      <c r="G681" s="25" t="s">
        <v>55</v>
      </c>
      <c r="H681" s="25" t="s">
        <v>2098</v>
      </c>
      <c r="I681" s="25" t="s">
        <v>2099</v>
      </c>
    </row>
    <row r="682" spans="1:9" ht="90" x14ac:dyDescent="0.25">
      <c r="A682" s="25" t="s">
        <v>1461</v>
      </c>
      <c r="B682" s="25" t="s">
        <v>1476</v>
      </c>
      <c r="C682" s="25" t="s">
        <v>4</v>
      </c>
      <c r="D682" s="25" t="s">
        <v>12</v>
      </c>
      <c r="E682" s="24" t="b">
        <v>1</v>
      </c>
      <c r="F682" s="25" t="s">
        <v>1027</v>
      </c>
      <c r="G682" s="25" t="s">
        <v>55</v>
      </c>
      <c r="H682" s="25" t="s">
        <v>1473</v>
      </c>
      <c r="I682" s="25" t="s">
        <v>1474</v>
      </c>
    </row>
    <row r="683" spans="1:9" ht="30" x14ac:dyDescent="0.25">
      <c r="A683" s="25" t="s">
        <v>1382</v>
      </c>
      <c r="B683" s="25" t="s">
        <v>1404</v>
      </c>
      <c r="C683" s="25" t="s">
        <v>19</v>
      </c>
      <c r="D683" s="25" t="s">
        <v>12</v>
      </c>
      <c r="E683" s="24" t="b">
        <v>1</v>
      </c>
      <c r="F683" s="25" t="s">
        <v>1027</v>
      </c>
      <c r="G683" s="25" t="s">
        <v>55</v>
      </c>
      <c r="H683" s="25" t="s">
        <v>1408</v>
      </c>
      <c r="I683" s="25" t="s">
        <v>1409</v>
      </c>
    </row>
    <row r="684" spans="1:9" ht="30" x14ac:dyDescent="0.25">
      <c r="A684" s="25" t="s">
        <v>1382</v>
      </c>
      <c r="B684" s="25" t="s">
        <v>1386</v>
      </c>
      <c r="C684" s="25" t="s">
        <v>75</v>
      </c>
      <c r="D684" s="25" t="s">
        <v>12</v>
      </c>
      <c r="E684" s="24" t="b">
        <v>1</v>
      </c>
      <c r="F684" s="25" t="s">
        <v>1027</v>
      </c>
      <c r="G684" s="25" t="s">
        <v>55</v>
      </c>
      <c r="H684" s="25" t="s">
        <v>1387</v>
      </c>
      <c r="I684" s="25" t="s">
        <v>1388</v>
      </c>
    </row>
    <row r="685" spans="1:9" ht="60" x14ac:dyDescent="0.25">
      <c r="A685" s="25" t="s">
        <v>2086</v>
      </c>
      <c r="B685" s="25" t="s">
        <v>2089</v>
      </c>
      <c r="C685" s="25" t="s">
        <v>197</v>
      </c>
      <c r="D685" s="25" t="s">
        <v>12</v>
      </c>
      <c r="E685" s="24" t="b">
        <v>0</v>
      </c>
      <c r="F685" s="25" t="s">
        <v>1027</v>
      </c>
      <c r="G685" s="25" t="s">
        <v>55</v>
      </c>
      <c r="H685" s="25" t="s">
        <v>2088</v>
      </c>
      <c r="I685" s="25" t="s">
        <v>55</v>
      </c>
    </row>
    <row r="686" spans="1:9" ht="30" x14ac:dyDescent="0.25">
      <c r="A686" s="25" t="s">
        <v>1159</v>
      </c>
      <c r="B686" s="25" t="s">
        <v>1165</v>
      </c>
      <c r="C686" s="25" t="s">
        <v>60</v>
      </c>
      <c r="D686" s="25" t="s">
        <v>12</v>
      </c>
      <c r="E686" s="24" t="b">
        <v>1</v>
      </c>
      <c r="F686" s="25" t="s">
        <v>1027</v>
      </c>
      <c r="G686" s="25" t="s">
        <v>55</v>
      </c>
      <c r="H686" s="25" t="s">
        <v>1166</v>
      </c>
      <c r="I686" s="25" t="s">
        <v>1167</v>
      </c>
    </row>
    <row r="687" spans="1:9" ht="60" x14ac:dyDescent="0.25">
      <c r="A687" s="25" t="s">
        <v>1382</v>
      </c>
      <c r="B687" s="25" t="s">
        <v>1404</v>
      </c>
      <c r="C687" s="25" t="s">
        <v>19</v>
      </c>
      <c r="D687" s="25" t="s">
        <v>12</v>
      </c>
      <c r="E687" s="24" t="b">
        <v>1</v>
      </c>
      <c r="F687" s="25" t="s">
        <v>1027</v>
      </c>
      <c r="G687" s="25" t="s">
        <v>55</v>
      </c>
      <c r="H687" s="25" t="s">
        <v>1424</v>
      </c>
      <c r="I687" s="25" t="s">
        <v>1425</v>
      </c>
    </row>
    <row r="688" spans="1:9" ht="45" x14ac:dyDescent="0.25">
      <c r="A688" s="25" t="s">
        <v>2086</v>
      </c>
      <c r="B688" s="25" t="s">
        <v>2095</v>
      </c>
      <c r="C688" s="25" t="s">
        <v>197</v>
      </c>
      <c r="D688" s="25" t="s">
        <v>12</v>
      </c>
      <c r="E688" s="24" t="b">
        <v>0</v>
      </c>
      <c r="F688" s="25" t="s">
        <v>1027</v>
      </c>
      <c r="G688" s="25" t="s">
        <v>55</v>
      </c>
      <c r="H688" s="25" t="s">
        <v>2091</v>
      </c>
      <c r="I688" s="25" t="s">
        <v>55</v>
      </c>
    </row>
    <row r="689" spans="1:9" ht="60" x14ac:dyDescent="0.25">
      <c r="A689" s="25" t="s">
        <v>2942</v>
      </c>
      <c r="B689" s="25" t="s">
        <v>2948</v>
      </c>
      <c r="C689" s="25" t="s">
        <v>4</v>
      </c>
      <c r="D689" s="25" t="s">
        <v>12</v>
      </c>
      <c r="E689" s="24" t="b">
        <v>1</v>
      </c>
      <c r="F689" s="25" t="s">
        <v>1027</v>
      </c>
      <c r="G689" s="25" t="s">
        <v>55</v>
      </c>
      <c r="H689" s="25" t="s">
        <v>2944</v>
      </c>
      <c r="I689" s="25" t="s">
        <v>55</v>
      </c>
    </row>
    <row r="690" spans="1:9" ht="60" x14ac:dyDescent="0.25">
      <c r="A690" s="25" t="s">
        <v>3039</v>
      </c>
      <c r="B690" s="25" t="s">
        <v>3040</v>
      </c>
      <c r="C690" s="25" t="s">
        <v>19</v>
      </c>
      <c r="D690" s="25" t="s">
        <v>12</v>
      </c>
      <c r="E690" s="24" t="b">
        <v>0</v>
      </c>
      <c r="F690" s="25" t="s">
        <v>1027</v>
      </c>
      <c r="G690" s="25" t="s">
        <v>55</v>
      </c>
      <c r="H690" s="25" t="s">
        <v>3041</v>
      </c>
      <c r="I690" s="25" t="s">
        <v>3042</v>
      </c>
    </row>
    <row r="691" spans="1:9" ht="60" x14ac:dyDescent="0.25">
      <c r="A691" s="25" t="s">
        <v>2267</v>
      </c>
      <c r="B691" s="25" t="s">
        <v>2268</v>
      </c>
      <c r="C691" s="25" t="s">
        <v>440</v>
      </c>
      <c r="D691" s="25" t="s">
        <v>12</v>
      </c>
      <c r="E691" s="24" t="b">
        <v>0</v>
      </c>
      <c r="F691" s="25" t="s">
        <v>1027</v>
      </c>
      <c r="G691" s="25" t="s">
        <v>55</v>
      </c>
      <c r="H691" s="25" t="s">
        <v>2269</v>
      </c>
      <c r="I691" s="25" t="s">
        <v>2270</v>
      </c>
    </row>
    <row r="692" spans="1:9" ht="60" x14ac:dyDescent="0.25">
      <c r="A692" s="25" t="s">
        <v>2251</v>
      </c>
      <c r="B692" s="25" t="s">
        <v>2256</v>
      </c>
      <c r="C692" s="25" t="s">
        <v>19</v>
      </c>
      <c r="D692" s="25" t="s">
        <v>12</v>
      </c>
      <c r="E692" s="24" t="b">
        <v>0</v>
      </c>
      <c r="F692" s="25" t="s">
        <v>1027</v>
      </c>
      <c r="G692" s="25" t="s">
        <v>55</v>
      </c>
      <c r="H692" s="25" t="s">
        <v>2253</v>
      </c>
      <c r="I692" s="25" t="s">
        <v>2254</v>
      </c>
    </row>
    <row r="693" spans="1:9" ht="30" x14ac:dyDescent="0.25">
      <c r="A693" s="25" t="s">
        <v>2437</v>
      </c>
      <c r="B693" s="25" t="s">
        <v>2459</v>
      </c>
      <c r="C693" s="25" t="s">
        <v>4</v>
      </c>
      <c r="D693" s="25" t="s">
        <v>12</v>
      </c>
      <c r="E693" s="24" t="b">
        <v>1</v>
      </c>
      <c r="F693" s="25" t="s">
        <v>1027</v>
      </c>
      <c r="G693" s="25" t="s">
        <v>55</v>
      </c>
      <c r="H693" s="25" t="s">
        <v>2460</v>
      </c>
      <c r="I693" s="25" t="s">
        <v>2461</v>
      </c>
    </row>
    <row r="694" spans="1:9" x14ac:dyDescent="0.25">
      <c r="A694" s="25" t="s">
        <v>1461</v>
      </c>
      <c r="B694" s="25" t="s">
        <v>1470</v>
      </c>
      <c r="C694" s="25" t="s">
        <v>197</v>
      </c>
      <c r="D694" s="25" t="s">
        <v>12</v>
      </c>
      <c r="E694" s="24" t="b">
        <v>0</v>
      </c>
      <c r="F694" s="25" t="s">
        <v>1027</v>
      </c>
      <c r="G694" s="25" t="s">
        <v>55</v>
      </c>
      <c r="H694" s="25" t="s">
        <v>1471</v>
      </c>
      <c r="I694" s="25" t="s">
        <v>55</v>
      </c>
    </row>
    <row r="695" spans="1:9" ht="45" x14ac:dyDescent="0.25">
      <c r="A695" s="25" t="s">
        <v>104</v>
      </c>
      <c r="B695" s="25" t="s">
        <v>1260</v>
      </c>
      <c r="C695" s="25" t="s">
        <v>11</v>
      </c>
      <c r="D695" s="25" t="s">
        <v>12</v>
      </c>
      <c r="E695" s="24" t="b">
        <v>0</v>
      </c>
      <c r="F695" s="25" t="s">
        <v>1027</v>
      </c>
      <c r="G695" s="25" t="s">
        <v>55</v>
      </c>
      <c r="H695" s="25" t="s">
        <v>1266</v>
      </c>
      <c r="I695" s="25" t="s">
        <v>1267</v>
      </c>
    </row>
    <row r="696" spans="1:9" ht="60" x14ac:dyDescent="0.25">
      <c r="A696" s="25" t="s">
        <v>45</v>
      </c>
      <c r="B696" s="25" t="s">
        <v>1110</v>
      </c>
      <c r="C696" s="25" t="s">
        <v>11</v>
      </c>
      <c r="D696" s="25" t="s">
        <v>12</v>
      </c>
      <c r="E696" s="24" t="b">
        <v>0</v>
      </c>
      <c r="F696" s="25" t="s">
        <v>1027</v>
      </c>
      <c r="G696" s="25" t="s">
        <v>55</v>
      </c>
      <c r="H696" s="25" t="s">
        <v>1111</v>
      </c>
      <c r="I696" s="25" t="s">
        <v>1112</v>
      </c>
    </row>
    <row r="697" spans="1:9" ht="45" x14ac:dyDescent="0.25">
      <c r="A697" s="25" t="s">
        <v>1159</v>
      </c>
      <c r="B697" s="25" t="s">
        <v>1164</v>
      </c>
      <c r="C697" s="25" t="s">
        <v>75</v>
      </c>
      <c r="D697" s="25" t="s">
        <v>12</v>
      </c>
      <c r="E697" s="24" t="b">
        <v>1</v>
      </c>
      <c r="F697" s="25" t="s">
        <v>1027</v>
      </c>
      <c r="G697" s="25" t="s">
        <v>55</v>
      </c>
      <c r="H697" s="25" t="s">
        <v>1161</v>
      </c>
      <c r="I697" s="25" t="s">
        <v>55</v>
      </c>
    </row>
    <row r="698" spans="1:9" ht="75" x14ac:dyDescent="0.25">
      <c r="A698" s="25" t="s">
        <v>1382</v>
      </c>
      <c r="B698" s="25" t="s">
        <v>1404</v>
      </c>
      <c r="C698" s="25" t="s">
        <v>19</v>
      </c>
      <c r="D698" s="25" t="s">
        <v>12</v>
      </c>
      <c r="E698" s="24" t="b">
        <v>1</v>
      </c>
      <c r="F698" s="25" t="s">
        <v>1027</v>
      </c>
      <c r="G698" s="25" t="s">
        <v>55</v>
      </c>
      <c r="H698" s="25" t="s">
        <v>1399</v>
      </c>
      <c r="I698" s="25" t="s">
        <v>1400</v>
      </c>
    </row>
    <row r="699" spans="1:9" ht="75" x14ac:dyDescent="0.25">
      <c r="A699" s="25" t="s">
        <v>512</v>
      </c>
      <c r="B699" s="25" t="s">
        <v>2867</v>
      </c>
      <c r="C699" s="25" t="s">
        <v>19</v>
      </c>
      <c r="D699" s="25" t="s">
        <v>12</v>
      </c>
      <c r="E699" s="24" t="b">
        <v>0</v>
      </c>
      <c r="F699" s="25" t="s">
        <v>1027</v>
      </c>
      <c r="G699" s="25" t="s">
        <v>55</v>
      </c>
      <c r="H699" s="25" t="s">
        <v>2875</v>
      </c>
      <c r="I699" s="25" t="s">
        <v>2876</v>
      </c>
    </row>
    <row r="700" spans="1:9" ht="45" x14ac:dyDescent="0.25">
      <c r="A700" s="25" t="s">
        <v>2149</v>
      </c>
      <c r="B700" s="25" t="s">
        <v>2150</v>
      </c>
      <c r="C700" s="25" t="s">
        <v>19</v>
      </c>
      <c r="D700" s="25" t="s">
        <v>12</v>
      </c>
      <c r="E700" s="24" t="b">
        <v>1</v>
      </c>
      <c r="F700" s="25" t="s">
        <v>1027</v>
      </c>
      <c r="G700" s="25" t="s">
        <v>55</v>
      </c>
      <c r="H700" s="25" t="s">
        <v>2151</v>
      </c>
      <c r="I700" s="25" t="s">
        <v>2152</v>
      </c>
    </row>
    <row r="701" spans="1:9" ht="75" x14ac:dyDescent="0.25">
      <c r="A701" s="25" t="s">
        <v>497</v>
      </c>
      <c r="B701" s="25" t="s">
        <v>2696</v>
      </c>
      <c r="C701" s="25" t="s">
        <v>123</v>
      </c>
      <c r="D701" s="25" t="s">
        <v>12</v>
      </c>
      <c r="E701" s="24" t="b">
        <v>0</v>
      </c>
      <c r="F701" s="25" t="s">
        <v>1027</v>
      </c>
      <c r="G701" s="25" t="s">
        <v>55</v>
      </c>
      <c r="H701" s="25" t="s">
        <v>2697</v>
      </c>
      <c r="I701" s="25" t="s">
        <v>2698</v>
      </c>
    </row>
    <row r="702" spans="1:9" ht="60" x14ac:dyDescent="0.25">
      <c r="A702" s="25" t="s">
        <v>512</v>
      </c>
      <c r="B702" s="25" t="s">
        <v>2871</v>
      </c>
      <c r="C702" s="25" t="s">
        <v>11</v>
      </c>
      <c r="D702" s="25" t="s">
        <v>12</v>
      </c>
      <c r="E702" s="24" t="b">
        <v>0</v>
      </c>
      <c r="F702" s="25" t="s">
        <v>1027</v>
      </c>
      <c r="G702" s="25" t="s">
        <v>55</v>
      </c>
      <c r="H702" s="25" t="s">
        <v>2884</v>
      </c>
      <c r="I702" s="25" t="s">
        <v>2885</v>
      </c>
    </row>
    <row r="703" spans="1:9" ht="30" x14ac:dyDescent="0.25">
      <c r="A703" s="25" t="s">
        <v>2134</v>
      </c>
      <c r="B703" s="25" t="s">
        <v>2135</v>
      </c>
      <c r="C703" s="25" t="s">
        <v>11</v>
      </c>
      <c r="D703" s="25" t="s">
        <v>12</v>
      </c>
      <c r="E703" s="24" t="b">
        <v>0</v>
      </c>
      <c r="F703" s="25" t="s">
        <v>1027</v>
      </c>
      <c r="G703" s="25" t="s">
        <v>55</v>
      </c>
      <c r="H703" s="25" t="s">
        <v>2136</v>
      </c>
      <c r="I703" s="25" t="s">
        <v>2137</v>
      </c>
    </row>
    <row r="704" spans="1:9" ht="45" x14ac:dyDescent="0.25">
      <c r="A704" s="25" t="s">
        <v>450</v>
      </c>
      <c r="B704" s="25" t="s">
        <v>2374</v>
      </c>
      <c r="C704" s="25" t="s">
        <v>11</v>
      </c>
      <c r="D704" s="25" t="s">
        <v>12</v>
      </c>
      <c r="E704" s="24" t="b">
        <v>0</v>
      </c>
      <c r="F704" s="25" t="s">
        <v>1027</v>
      </c>
      <c r="G704" s="25" t="s">
        <v>55</v>
      </c>
      <c r="H704" s="25" t="s">
        <v>2372</v>
      </c>
      <c r="I704" s="25" t="s">
        <v>2373</v>
      </c>
    </row>
    <row r="705" spans="1:9" ht="30" x14ac:dyDescent="0.25">
      <c r="A705" s="25" t="s">
        <v>2375</v>
      </c>
      <c r="B705" s="25" t="s">
        <v>2376</v>
      </c>
      <c r="C705" s="25" t="s">
        <v>4</v>
      </c>
      <c r="D705" s="25" t="s">
        <v>12</v>
      </c>
      <c r="E705" s="24" t="b">
        <v>1</v>
      </c>
      <c r="F705" s="25" t="s">
        <v>1027</v>
      </c>
      <c r="G705" s="25" t="s">
        <v>55</v>
      </c>
      <c r="H705" s="25" t="s">
        <v>2377</v>
      </c>
      <c r="I705" s="25" t="s">
        <v>2378</v>
      </c>
    </row>
    <row r="706" spans="1:9" ht="60" x14ac:dyDescent="0.25">
      <c r="A706" s="25" t="s">
        <v>414</v>
      </c>
      <c r="B706" s="25" t="s">
        <v>2284</v>
      </c>
      <c r="C706" s="25" t="s">
        <v>4</v>
      </c>
      <c r="D706" s="25" t="s">
        <v>12</v>
      </c>
      <c r="E706" s="24" t="b">
        <v>1</v>
      </c>
      <c r="F706" s="25" t="s">
        <v>1027</v>
      </c>
      <c r="G706" s="25" t="s">
        <v>55</v>
      </c>
      <c r="H706" s="25" t="s">
        <v>2285</v>
      </c>
      <c r="I706" s="25" t="s">
        <v>2286</v>
      </c>
    </row>
    <row r="707" spans="1:9" ht="30" x14ac:dyDescent="0.25">
      <c r="A707" s="25" t="s">
        <v>2251</v>
      </c>
      <c r="B707" s="25" t="s">
        <v>2252</v>
      </c>
      <c r="C707" s="25" t="s">
        <v>4</v>
      </c>
      <c r="D707" s="25" t="s">
        <v>12</v>
      </c>
      <c r="E707" s="24" t="b">
        <v>1</v>
      </c>
      <c r="F707" s="25" t="s">
        <v>1027</v>
      </c>
      <c r="G707" s="25" t="s">
        <v>55</v>
      </c>
      <c r="H707" s="25" t="s">
        <v>2260</v>
      </c>
      <c r="I707" s="25" t="s">
        <v>2261</v>
      </c>
    </row>
    <row r="708" spans="1:9" ht="30" x14ac:dyDescent="0.25">
      <c r="A708" s="25" t="s">
        <v>497</v>
      </c>
      <c r="B708" s="25" t="s">
        <v>2683</v>
      </c>
      <c r="C708" s="25" t="s">
        <v>123</v>
      </c>
      <c r="D708" s="25" t="s">
        <v>12</v>
      </c>
      <c r="E708" s="24" t="b">
        <v>0</v>
      </c>
      <c r="F708" s="25" t="s">
        <v>1027</v>
      </c>
      <c r="G708" s="25" t="s">
        <v>55</v>
      </c>
      <c r="H708" s="25" t="s">
        <v>2690</v>
      </c>
      <c r="I708" s="25" t="s">
        <v>2691</v>
      </c>
    </row>
    <row r="709" spans="1:9" ht="30" x14ac:dyDescent="0.25">
      <c r="A709" s="25" t="s">
        <v>2608</v>
      </c>
      <c r="B709" s="25" t="s">
        <v>2613</v>
      </c>
      <c r="C709" s="25" t="s">
        <v>4</v>
      </c>
      <c r="D709" s="25" t="s">
        <v>12</v>
      </c>
      <c r="E709" s="24" t="b">
        <v>1</v>
      </c>
      <c r="F709" s="25" t="s">
        <v>1027</v>
      </c>
      <c r="G709" s="25" t="s">
        <v>55</v>
      </c>
      <c r="H709" s="25" t="s">
        <v>2615</v>
      </c>
      <c r="I709" s="25" t="s">
        <v>2616</v>
      </c>
    </row>
    <row r="710" spans="1:9" ht="90" x14ac:dyDescent="0.25">
      <c r="A710" s="25" t="s">
        <v>2569</v>
      </c>
      <c r="B710" s="25" t="s">
        <v>2577</v>
      </c>
      <c r="C710" s="25" t="s">
        <v>19</v>
      </c>
      <c r="D710" s="25" t="s">
        <v>12</v>
      </c>
      <c r="E710" s="24" t="b">
        <v>0</v>
      </c>
      <c r="F710" s="25" t="s">
        <v>1027</v>
      </c>
      <c r="G710" s="25" t="s">
        <v>55</v>
      </c>
      <c r="H710" s="25" t="s">
        <v>2574</v>
      </c>
      <c r="I710" s="25" t="s">
        <v>2575</v>
      </c>
    </row>
    <row r="711" spans="1:9" ht="30" x14ac:dyDescent="0.25">
      <c r="A711" s="25" t="s">
        <v>1382</v>
      </c>
      <c r="B711" s="25" t="s">
        <v>1403</v>
      </c>
      <c r="C711" s="25" t="s">
        <v>19</v>
      </c>
      <c r="D711" s="25" t="s">
        <v>12</v>
      </c>
      <c r="E711" s="24" t="b">
        <v>0</v>
      </c>
      <c r="F711" s="25" t="s">
        <v>1027</v>
      </c>
      <c r="G711" s="25" t="s">
        <v>55</v>
      </c>
      <c r="H711" s="25" t="s">
        <v>1416</v>
      </c>
      <c r="I711" s="25" t="s">
        <v>1417</v>
      </c>
    </row>
    <row r="712" spans="1:9" ht="30" x14ac:dyDescent="0.25">
      <c r="A712" s="25" t="s">
        <v>195</v>
      </c>
      <c r="B712" s="25" t="s">
        <v>196</v>
      </c>
      <c r="C712" s="25" t="s">
        <v>19</v>
      </c>
      <c r="D712" s="25" t="s">
        <v>28</v>
      </c>
      <c r="E712" s="24" t="b">
        <v>1</v>
      </c>
      <c r="F712" s="25" t="s">
        <v>1027</v>
      </c>
      <c r="G712" s="25" t="s">
        <v>1703</v>
      </c>
      <c r="H712" s="25" t="s">
        <v>1704</v>
      </c>
      <c r="I712" s="25" t="s">
        <v>1705</v>
      </c>
    </row>
    <row r="713" spans="1:9" ht="45" x14ac:dyDescent="0.25">
      <c r="A713" s="25" t="s">
        <v>195</v>
      </c>
      <c r="B713" s="25" t="s">
        <v>196</v>
      </c>
      <c r="C713" s="25" t="s">
        <v>19</v>
      </c>
      <c r="D713" s="25" t="s">
        <v>28</v>
      </c>
      <c r="E713" s="24" t="b">
        <v>1</v>
      </c>
      <c r="F713" s="25" t="s">
        <v>1027</v>
      </c>
      <c r="G713" s="25" t="s">
        <v>1706</v>
      </c>
      <c r="H713" s="25" t="s">
        <v>1707</v>
      </c>
      <c r="I713" s="25" t="s">
        <v>1708</v>
      </c>
    </row>
    <row r="714" spans="1:9" ht="45" x14ac:dyDescent="0.25">
      <c r="A714" s="25" t="s">
        <v>195</v>
      </c>
      <c r="B714" s="25" t="s">
        <v>196</v>
      </c>
      <c r="C714" s="25" t="s">
        <v>19</v>
      </c>
      <c r="D714" s="25" t="s">
        <v>28</v>
      </c>
      <c r="E714" s="24" t="b">
        <v>1</v>
      </c>
      <c r="F714" s="25" t="s">
        <v>1027</v>
      </c>
      <c r="G714" s="25" t="s">
        <v>1709</v>
      </c>
      <c r="H714" s="25" t="s">
        <v>1710</v>
      </c>
      <c r="I714" s="25" t="s">
        <v>1711</v>
      </c>
    </row>
    <row r="715" spans="1:9" ht="90" x14ac:dyDescent="0.25">
      <c r="A715" s="25" t="s">
        <v>2149</v>
      </c>
      <c r="B715" s="25" t="s">
        <v>2156</v>
      </c>
      <c r="C715" s="25" t="s">
        <v>19</v>
      </c>
      <c r="D715" s="25" t="s">
        <v>28</v>
      </c>
      <c r="E715" s="24" t="b">
        <v>0</v>
      </c>
      <c r="F715" s="25" t="s">
        <v>1027</v>
      </c>
      <c r="G715" s="25" t="s">
        <v>2157</v>
      </c>
      <c r="H715" s="25" t="s">
        <v>2158</v>
      </c>
      <c r="I715" s="25" t="s">
        <v>2159</v>
      </c>
    </row>
    <row r="716" spans="1:9" ht="75" x14ac:dyDescent="0.25">
      <c r="A716" s="25" t="s">
        <v>2785</v>
      </c>
      <c r="B716" s="25" t="s">
        <v>2786</v>
      </c>
      <c r="C716" s="25" t="s">
        <v>11</v>
      </c>
      <c r="D716" s="25" t="s">
        <v>28</v>
      </c>
      <c r="E716" s="24" t="b">
        <v>0</v>
      </c>
      <c r="F716" s="25" t="s">
        <v>1027</v>
      </c>
      <c r="G716" s="25" t="s">
        <v>2787</v>
      </c>
      <c r="H716" s="25" t="s">
        <v>2788</v>
      </c>
      <c r="I716" s="25" t="s">
        <v>2789</v>
      </c>
    </row>
    <row r="717" spans="1:9" ht="60" x14ac:dyDescent="0.25">
      <c r="A717" s="25" t="s">
        <v>195</v>
      </c>
      <c r="B717" s="25" t="s">
        <v>1698</v>
      </c>
      <c r="C717" s="25" t="s">
        <v>19</v>
      </c>
      <c r="D717" s="25" t="s">
        <v>28</v>
      </c>
      <c r="E717" s="24" t="b">
        <v>1</v>
      </c>
      <c r="F717" s="25" t="s">
        <v>1027</v>
      </c>
      <c r="G717" s="25" t="s">
        <v>55</v>
      </c>
      <c r="H717" s="25" t="s">
        <v>1701</v>
      </c>
      <c r="I717" s="25" t="s">
        <v>1702</v>
      </c>
    </row>
    <row r="718" spans="1:9" ht="45" x14ac:dyDescent="0.25">
      <c r="A718" s="25" t="s">
        <v>195</v>
      </c>
      <c r="B718" s="25" t="s">
        <v>1698</v>
      </c>
      <c r="C718" s="25" t="s">
        <v>11</v>
      </c>
      <c r="D718" s="25" t="s">
        <v>28</v>
      </c>
      <c r="E718" s="24" t="b">
        <v>0</v>
      </c>
      <c r="F718" s="25" t="s">
        <v>1027</v>
      </c>
      <c r="G718" s="25" t="s">
        <v>55</v>
      </c>
      <c r="H718" s="25" t="s">
        <v>1699</v>
      </c>
      <c r="I718" s="25" t="s">
        <v>1700</v>
      </c>
    </row>
    <row r="719" spans="1:9" ht="75" x14ac:dyDescent="0.25">
      <c r="A719" s="25" t="s">
        <v>2025</v>
      </c>
      <c r="B719" s="25" t="s">
        <v>2026</v>
      </c>
      <c r="C719" s="25" t="s">
        <v>11</v>
      </c>
      <c r="D719" s="25" t="s">
        <v>136</v>
      </c>
      <c r="E719" s="24" t="b">
        <v>0</v>
      </c>
      <c r="F719" s="25" t="s">
        <v>1027</v>
      </c>
      <c r="G719" s="25" t="s">
        <v>2027</v>
      </c>
      <c r="H719" s="25" t="s">
        <v>2028</v>
      </c>
      <c r="I719" s="25" t="s">
        <v>2029</v>
      </c>
    </row>
    <row r="720" spans="1:9" ht="60" x14ac:dyDescent="0.25">
      <c r="A720" s="25" t="s">
        <v>150</v>
      </c>
      <c r="B720" s="25" t="s">
        <v>1582</v>
      </c>
      <c r="C720" s="25" t="s">
        <v>19</v>
      </c>
      <c r="D720" s="25" t="s">
        <v>136</v>
      </c>
      <c r="E720" s="24" t="b">
        <v>0</v>
      </c>
      <c r="F720" s="25" t="s">
        <v>1027</v>
      </c>
      <c r="G720" s="25" t="s">
        <v>1604</v>
      </c>
      <c r="H720" s="25" t="s">
        <v>1605</v>
      </c>
      <c r="I720" s="25" t="s">
        <v>1606</v>
      </c>
    </row>
    <row r="721" spans="1:9" ht="75" x14ac:dyDescent="0.25">
      <c r="A721" s="25" t="s">
        <v>73</v>
      </c>
      <c r="B721" s="25" t="s">
        <v>1168</v>
      </c>
      <c r="C721" s="25" t="s">
        <v>11</v>
      </c>
      <c r="D721" s="25" t="s">
        <v>136</v>
      </c>
      <c r="E721" s="24" t="b">
        <v>0</v>
      </c>
      <c r="F721" s="25" t="s">
        <v>1027</v>
      </c>
      <c r="G721" s="25" t="s">
        <v>1169</v>
      </c>
      <c r="H721" s="25" t="s">
        <v>1170</v>
      </c>
      <c r="I721" s="25" t="s">
        <v>1171</v>
      </c>
    </row>
    <row r="722" spans="1:9" ht="30" x14ac:dyDescent="0.25">
      <c r="A722" s="25" t="s">
        <v>727</v>
      </c>
      <c r="B722" s="25" t="s">
        <v>1801</v>
      </c>
      <c r="C722" s="25" t="s">
        <v>19</v>
      </c>
      <c r="D722" s="25" t="s">
        <v>136</v>
      </c>
      <c r="E722" s="24" t="b">
        <v>1</v>
      </c>
      <c r="F722" s="25" t="s">
        <v>1027</v>
      </c>
      <c r="G722" s="25" t="s">
        <v>1798</v>
      </c>
      <c r="H722" s="25" t="s">
        <v>1799</v>
      </c>
      <c r="I722" s="25" t="s">
        <v>1800</v>
      </c>
    </row>
    <row r="723" spans="1:9" ht="75" x14ac:dyDescent="0.25">
      <c r="A723" s="25" t="s">
        <v>1376</v>
      </c>
      <c r="B723" s="25" t="s">
        <v>1377</v>
      </c>
      <c r="C723" s="25" t="s">
        <v>1378</v>
      </c>
      <c r="D723" s="25" t="s">
        <v>136</v>
      </c>
      <c r="E723" s="24" t="b">
        <v>0</v>
      </c>
      <c r="F723" s="25" t="s">
        <v>1027</v>
      </c>
      <c r="G723" s="25" t="s">
        <v>1379</v>
      </c>
      <c r="H723" s="25" t="s">
        <v>1380</v>
      </c>
      <c r="I723" s="25" t="s">
        <v>1381</v>
      </c>
    </row>
    <row r="724" spans="1:9" ht="60" x14ac:dyDescent="0.25">
      <c r="A724" s="25" t="s">
        <v>150</v>
      </c>
      <c r="B724" s="25" t="s">
        <v>1586</v>
      </c>
      <c r="C724" s="25" t="s">
        <v>440</v>
      </c>
      <c r="D724" s="25" t="s">
        <v>136</v>
      </c>
      <c r="E724" s="24" t="b">
        <v>0</v>
      </c>
      <c r="F724" s="25" t="s">
        <v>1027</v>
      </c>
      <c r="G724" s="25" t="s">
        <v>1583</v>
      </c>
      <c r="H724" s="25" t="s">
        <v>1584</v>
      </c>
      <c r="I724" s="25" t="s">
        <v>1585</v>
      </c>
    </row>
    <row r="725" spans="1:9" ht="90" x14ac:dyDescent="0.25">
      <c r="A725" s="25" t="s">
        <v>92</v>
      </c>
      <c r="B725" s="25" t="s">
        <v>1226</v>
      </c>
      <c r="C725" s="25" t="s">
        <v>1229</v>
      </c>
      <c r="D725" s="25" t="s">
        <v>61</v>
      </c>
      <c r="E725" s="24" t="b">
        <v>0</v>
      </c>
      <c r="F725" s="25" t="s">
        <v>1027</v>
      </c>
      <c r="G725" s="25" t="s">
        <v>1230</v>
      </c>
      <c r="H725" s="25" t="s">
        <v>1231</v>
      </c>
      <c r="I725" s="25" t="s">
        <v>1232</v>
      </c>
    </row>
    <row r="726" spans="1:9" ht="45" x14ac:dyDescent="0.25">
      <c r="A726" s="25" t="s">
        <v>58</v>
      </c>
      <c r="B726" s="25" t="s">
        <v>560</v>
      </c>
      <c r="C726" s="25" t="s">
        <v>19</v>
      </c>
      <c r="D726" s="25" t="s">
        <v>61</v>
      </c>
      <c r="E726" s="24" t="b">
        <v>0</v>
      </c>
      <c r="F726" s="25" t="s">
        <v>1027</v>
      </c>
      <c r="G726" s="25" t="s">
        <v>1122</v>
      </c>
      <c r="H726" s="25" t="s">
        <v>1123</v>
      </c>
      <c r="I726" s="25" t="s">
        <v>1124</v>
      </c>
    </row>
    <row r="727" spans="1:9" ht="60" x14ac:dyDescent="0.25">
      <c r="A727" s="25" t="s">
        <v>92</v>
      </c>
      <c r="B727" s="25" t="s">
        <v>1226</v>
      </c>
      <c r="C727" s="25" t="s">
        <v>60</v>
      </c>
      <c r="D727" s="25" t="s">
        <v>61</v>
      </c>
      <c r="E727" s="24" t="b">
        <v>0</v>
      </c>
      <c r="F727" s="25" t="s">
        <v>1027</v>
      </c>
      <c r="G727" s="25" t="s">
        <v>94</v>
      </c>
      <c r="H727" s="25" t="s">
        <v>95</v>
      </c>
      <c r="I727" s="25" t="s">
        <v>96</v>
      </c>
    </row>
    <row r="728" spans="1:9" ht="45" x14ac:dyDescent="0.25">
      <c r="A728" s="25" t="s">
        <v>115</v>
      </c>
      <c r="B728" s="25" t="s">
        <v>1362</v>
      </c>
      <c r="C728" s="25" t="s">
        <v>11</v>
      </c>
      <c r="D728" s="25" t="s">
        <v>61</v>
      </c>
      <c r="E728" s="24" t="b">
        <v>0</v>
      </c>
      <c r="F728" s="25" t="s">
        <v>1027</v>
      </c>
      <c r="G728" s="25" t="s">
        <v>118</v>
      </c>
      <c r="H728" s="25" t="s">
        <v>1369</v>
      </c>
      <c r="I728" s="25" t="s">
        <v>1370</v>
      </c>
    </row>
    <row r="729" spans="1:9" ht="75" x14ac:dyDescent="0.25">
      <c r="A729" s="25" t="s">
        <v>1842</v>
      </c>
      <c r="B729" s="25" t="s">
        <v>1847</v>
      </c>
      <c r="C729" s="25" t="s">
        <v>19</v>
      </c>
      <c r="D729" s="25" t="s">
        <v>61</v>
      </c>
      <c r="E729" s="24" t="b">
        <v>0</v>
      </c>
      <c r="F729" s="25" t="s">
        <v>1027</v>
      </c>
      <c r="G729" s="25" t="s">
        <v>1858</v>
      </c>
      <c r="H729" s="25" t="s">
        <v>1859</v>
      </c>
      <c r="I729" s="25" t="s">
        <v>1860</v>
      </c>
    </row>
    <row r="730" spans="1:9" ht="60" x14ac:dyDescent="0.25">
      <c r="A730" s="25" t="s">
        <v>73</v>
      </c>
      <c r="B730" s="25" t="s">
        <v>1172</v>
      </c>
      <c r="C730" s="25" t="s">
        <v>11</v>
      </c>
      <c r="D730" s="25" t="s">
        <v>61</v>
      </c>
      <c r="E730" s="24" t="b">
        <v>1</v>
      </c>
      <c r="F730" s="25" t="s">
        <v>1027</v>
      </c>
      <c r="G730" s="25" t="s">
        <v>1173</v>
      </c>
      <c r="H730" s="25" t="s">
        <v>1175</v>
      </c>
      <c r="I730" s="25" t="s">
        <v>1176</v>
      </c>
    </row>
    <row r="731" spans="1:9" ht="30" x14ac:dyDescent="0.25">
      <c r="A731" s="25" t="s">
        <v>1842</v>
      </c>
      <c r="B731" s="25" t="s">
        <v>1847</v>
      </c>
      <c r="C731" s="25" t="s">
        <v>19</v>
      </c>
      <c r="D731" s="25" t="s">
        <v>61</v>
      </c>
      <c r="E731" s="24" t="b">
        <v>0</v>
      </c>
      <c r="F731" s="25" t="s">
        <v>1027</v>
      </c>
      <c r="G731" s="25" t="s">
        <v>1867</v>
      </c>
      <c r="H731" s="25" t="s">
        <v>1868</v>
      </c>
      <c r="I731" s="25" t="s">
        <v>55</v>
      </c>
    </row>
    <row r="732" spans="1:9" ht="30" x14ac:dyDescent="0.25">
      <c r="A732" s="25" t="s">
        <v>1842</v>
      </c>
      <c r="B732" s="25" t="s">
        <v>1847</v>
      </c>
      <c r="C732" s="25" t="s">
        <v>440</v>
      </c>
      <c r="D732" s="25" t="s">
        <v>61</v>
      </c>
      <c r="E732" s="24" t="b">
        <v>0</v>
      </c>
      <c r="F732" s="25" t="s">
        <v>1027</v>
      </c>
      <c r="G732" s="25" t="s">
        <v>1848</v>
      </c>
      <c r="H732" s="25" t="s">
        <v>1849</v>
      </c>
      <c r="I732" s="25" t="s">
        <v>55</v>
      </c>
    </row>
    <row r="733" spans="1:9" ht="30" x14ac:dyDescent="0.25">
      <c r="A733" s="25" t="s">
        <v>311</v>
      </c>
      <c r="B733" s="25" t="s">
        <v>312</v>
      </c>
      <c r="C733" s="25" t="s">
        <v>19</v>
      </c>
      <c r="D733" s="25" t="s">
        <v>61</v>
      </c>
      <c r="E733" s="24" t="b">
        <v>0</v>
      </c>
      <c r="F733" s="25" t="s">
        <v>1027</v>
      </c>
      <c r="G733" s="25" t="s">
        <v>1915</v>
      </c>
      <c r="H733" s="25" t="s">
        <v>1916</v>
      </c>
      <c r="I733" s="25" t="s">
        <v>1917</v>
      </c>
    </row>
    <row r="734" spans="1:9" ht="90" x14ac:dyDescent="0.25">
      <c r="A734" s="25" t="s">
        <v>1842</v>
      </c>
      <c r="B734" s="25" t="s">
        <v>1847</v>
      </c>
      <c r="C734" s="25" t="s">
        <v>19</v>
      </c>
      <c r="D734" s="25" t="s">
        <v>61</v>
      </c>
      <c r="E734" s="24" t="b">
        <v>0</v>
      </c>
      <c r="F734" s="25" t="s">
        <v>1027</v>
      </c>
      <c r="G734" s="25" t="s">
        <v>1869</v>
      </c>
      <c r="H734" s="25" t="s">
        <v>1870</v>
      </c>
      <c r="I734" s="25" t="s">
        <v>1871</v>
      </c>
    </row>
    <row r="735" spans="1:9" ht="60" x14ac:dyDescent="0.25">
      <c r="A735" s="25" t="s">
        <v>370</v>
      </c>
      <c r="B735" s="25" t="s">
        <v>371</v>
      </c>
      <c r="C735" s="25" t="s">
        <v>60</v>
      </c>
      <c r="D735" s="25" t="s">
        <v>61</v>
      </c>
      <c r="E735" s="24" t="b">
        <v>0</v>
      </c>
      <c r="F735" s="25" t="s">
        <v>1027</v>
      </c>
      <c r="G735" s="25" t="s">
        <v>2053</v>
      </c>
      <c r="H735" s="25" t="s">
        <v>2054</v>
      </c>
      <c r="I735" s="25" t="s">
        <v>2055</v>
      </c>
    </row>
    <row r="736" spans="1:9" ht="30" x14ac:dyDescent="0.25">
      <c r="A736" s="25" t="s">
        <v>311</v>
      </c>
      <c r="B736" s="25" t="s">
        <v>312</v>
      </c>
      <c r="C736" s="25" t="s">
        <v>19</v>
      </c>
      <c r="D736" s="25" t="s">
        <v>61</v>
      </c>
      <c r="E736" s="24" t="b">
        <v>1</v>
      </c>
      <c r="F736" s="25" t="s">
        <v>1027</v>
      </c>
      <c r="G736" s="25" t="s">
        <v>1918</v>
      </c>
      <c r="H736" s="25" t="s">
        <v>1919</v>
      </c>
      <c r="I736" s="25" t="s">
        <v>1920</v>
      </c>
    </row>
    <row r="737" spans="1:9" ht="75" x14ac:dyDescent="0.25">
      <c r="A737" s="25" t="s">
        <v>115</v>
      </c>
      <c r="B737" s="25" t="s">
        <v>116</v>
      </c>
      <c r="C737" s="25" t="s">
        <v>75</v>
      </c>
      <c r="D737" s="25" t="s">
        <v>61</v>
      </c>
      <c r="E737" s="24" t="b">
        <v>0</v>
      </c>
      <c r="F737" s="25" t="s">
        <v>1027</v>
      </c>
      <c r="G737" s="25" t="s">
        <v>1364</v>
      </c>
      <c r="H737" s="25" t="s">
        <v>1365</v>
      </c>
      <c r="I737" s="25" t="s">
        <v>1366</v>
      </c>
    </row>
    <row r="738" spans="1:9" ht="45" x14ac:dyDescent="0.25">
      <c r="A738" s="25" t="s">
        <v>275</v>
      </c>
      <c r="B738" s="25" t="s">
        <v>1827</v>
      </c>
      <c r="C738" s="25" t="s">
        <v>11</v>
      </c>
      <c r="D738" s="25" t="s">
        <v>61</v>
      </c>
      <c r="E738" s="24" t="b">
        <v>0</v>
      </c>
      <c r="F738" s="25" t="s">
        <v>1027</v>
      </c>
      <c r="G738" s="25" t="s">
        <v>1828</v>
      </c>
      <c r="H738" s="25" t="s">
        <v>1829</v>
      </c>
      <c r="I738" s="25" t="s">
        <v>1830</v>
      </c>
    </row>
    <row r="739" spans="1:9" ht="75" x14ac:dyDescent="0.25">
      <c r="A739" s="25" t="s">
        <v>2040</v>
      </c>
      <c r="B739" s="25" t="s">
        <v>2041</v>
      </c>
      <c r="C739" s="25" t="s">
        <v>60</v>
      </c>
      <c r="D739" s="25" t="s">
        <v>61</v>
      </c>
      <c r="E739" s="24" t="b">
        <v>0</v>
      </c>
      <c r="F739" s="25" t="s">
        <v>1027</v>
      </c>
      <c r="G739" s="25" t="s">
        <v>2042</v>
      </c>
      <c r="H739" s="25" t="s">
        <v>2043</v>
      </c>
      <c r="I739" s="25" t="s">
        <v>2044</v>
      </c>
    </row>
    <row r="740" spans="1:9" ht="45" x14ac:dyDescent="0.25">
      <c r="A740" s="25" t="s">
        <v>1755</v>
      </c>
      <c r="B740" s="25" t="s">
        <v>1760</v>
      </c>
      <c r="C740" s="25" t="s">
        <v>19</v>
      </c>
      <c r="D740" s="25" t="s">
        <v>61</v>
      </c>
      <c r="E740" s="24" t="b">
        <v>0</v>
      </c>
      <c r="F740" s="25" t="s">
        <v>1027</v>
      </c>
      <c r="G740" s="25" t="s">
        <v>1758</v>
      </c>
      <c r="H740" s="25" t="s">
        <v>1761</v>
      </c>
      <c r="I740" s="25" t="s">
        <v>1762</v>
      </c>
    </row>
    <row r="741" spans="1:9" ht="60" x14ac:dyDescent="0.25">
      <c r="A741" s="25" t="s">
        <v>115</v>
      </c>
      <c r="B741" s="25" t="s">
        <v>1363</v>
      </c>
      <c r="C741" s="25" t="s">
        <v>11</v>
      </c>
      <c r="D741" s="25" t="s">
        <v>61</v>
      </c>
      <c r="E741" s="24" t="b">
        <v>0</v>
      </c>
      <c r="F741" s="25" t="s">
        <v>1027</v>
      </c>
      <c r="G741" s="25" t="s">
        <v>117</v>
      </c>
      <c r="H741" s="25" t="s">
        <v>118</v>
      </c>
      <c r="I741" s="25" t="s">
        <v>119</v>
      </c>
    </row>
    <row r="742" spans="1:9" ht="45" x14ac:dyDescent="0.25">
      <c r="A742" s="25" t="s">
        <v>1315</v>
      </c>
      <c r="B742" s="25" t="s">
        <v>1335</v>
      </c>
      <c r="C742" s="25" t="s">
        <v>11</v>
      </c>
      <c r="D742" s="25" t="s">
        <v>61</v>
      </c>
      <c r="E742" s="24" t="b">
        <v>0</v>
      </c>
      <c r="F742" s="25" t="s">
        <v>1027</v>
      </c>
      <c r="G742" s="25" t="s">
        <v>1331</v>
      </c>
      <c r="H742" s="25" t="s">
        <v>1332</v>
      </c>
      <c r="I742" s="25" t="s">
        <v>1333</v>
      </c>
    </row>
    <row r="743" spans="1:9" ht="45" x14ac:dyDescent="0.25">
      <c r="A743" s="25" t="s">
        <v>92</v>
      </c>
      <c r="B743" s="25" t="s">
        <v>1226</v>
      </c>
      <c r="C743" s="25" t="s">
        <v>60</v>
      </c>
      <c r="D743" s="25" t="s">
        <v>61</v>
      </c>
      <c r="E743" s="24" t="b">
        <v>0</v>
      </c>
      <c r="F743" s="25" t="s">
        <v>1027</v>
      </c>
      <c r="G743" s="25" t="s">
        <v>1238</v>
      </c>
      <c r="H743" s="25" t="s">
        <v>1239</v>
      </c>
      <c r="I743" s="25" t="s">
        <v>1240</v>
      </c>
    </row>
    <row r="744" spans="1:9" ht="30" x14ac:dyDescent="0.25">
      <c r="A744" s="25" t="s">
        <v>275</v>
      </c>
      <c r="B744" s="25" t="s">
        <v>276</v>
      </c>
      <c r="C744" s="25" t="s">
        <v>19</v>
      </c>
      <c r="D744" s="25" t="s">
        <v>61</v>
      </c>
      <c r="E744" s="24" t="b">
        <v>1</v>
      </c>
      <c r="F744" s="25" t="s">
        <v>1027</v>
      </c>
      <c r="G744" s="25" t="s">
        <v>1835</v>
      </c>
      <c r="H744" s="25" t="s">
        <v>1836</v>
      </c>
      <c r="I744" s="25" t="s">
        <v>1837</v>
      </c>
    </row>
    <row r="745" spans="1:9" ht="45" x14ac:dyDescent="0.25">
      <c r="A745" s="25" t="s">
        <v>92</v>
      </c>
      <c r="B745" s="25" t="s">
        <v>1226</v>
      </c>
      <c r="C745" s="25" t="s">
        <v>19</v>
      </c>
      <c r="D745" s="25" t="s">
        <v>61</v>
      </c>
      <c r="E745" s="24" t="b">
        <v>0</v>
      </c>
      <c r="F745" s="25" t="s">
        <v>1027</v>
      </c>
      <c r="G745" s="25" t="s">
        <v>1233</v>
      </c>
      <c r="H745" s="25" t="s">
        <v>1234</v>
      </c>
      <c r="I745" s="25" t="s">
        <v>55</v>
      </c>
    </row>
    <row r="746" spans="1:9" ht="45" x14ac:dyDescent="0.25">
      <c r="A746" s="25" t="s">
        <v>1842</v>
      </c>
      <c r="B746" s="25" t="s">
        <v>1843</v>
      </c>
      <c r="C746" s="25" t="s">
        <v>19</v>
      </c>
      <c r="D746" s="25" t="s">
        <v>61</v>
      </c>
      <c r="E746" s="24" t="b">
        <v>0</v>
      </c>
      <c r="F746" s="25" t="s">
        <v>1027</v>
      </c>
      <c r="G746" s="25" t="s">
        <v>1853</v>
      </c>
      <c r="H746" s="25" t="s">
        <v>1854</v>
      </c>
      <c r="I746" s="25" t="s">
        <v>1855</v>
      </c>
    </row>
    <row r="747" spans="1:9" ht="60" x14ac:dyDescent="0.25">
      <c r="A747" s="25" t="s">
        <v>311</v>
      </c>
      <c r="B747" s="25" t="s">
        <v>312</v>
      </c>
      <c r="C747" s="25" t="s">
        <v>11</v>
      </c>
      <c r="D747" s="25" t="s">
        <v>61</v>
      </c>
      <c r="E747" s="24" t="b">
        <v>0</v>
      </c>
      <c r="F747" s="25" t="s">
        <v>1027</v>
      </c>
      <c r="G747" s="25" t="s">
        <v>1912</v>
      </c>
      <c r="H747" s="25" t="s">
        <v>1913</v>
      </c>
      <c r="I747" s="25" t="s">
        <v>1914</v>
      </c>
    </row>
    <row r="748" spans="1:9" ht="60" x14ac:dyDescent="0.25">
      <c r="A748" s="25" t="s">
        <v>370</v>
      </c>
      <c r="B748" s="25" t="s">
        <v>377</v>
      </c>
      <c r="C748" s="25" t="s">
        <v>19</v>
      </c>
      <c r="D748" s="25" t="s">
        <v>61</v>
      </c>
      <c r="E748" s="24" t="b">
        <v>0</v>
      </c>
      <c r="F748" s="25" t="s">
        <v>1027</v>
      </c>
      <c r="G748" s="25" t="s">
        <v>2050</v>
      </c>
      <c r="H748" s="25" t="s">
        <v>2051</v>
      </c>
      <c r="I748" s="25" t="s">
        <v>2052</v>
      </c>
    </row>
    <row r="749" spans="1:9" ht="60" x14ac:dyDescent="0.25">
      <c r="A749" s="25" t="s">
        <v>1842</v>
      </c>
      <c r="B749" s="25" t="s">
        <v>1861</v>
      </c>
      <c r="C749" s="25" t="s">
        <v>19</v>
      </c>
      <c r="D749" s="25" t="s">
        <v>61</v>
      </c>
      <c r="E749" s="24" t="b">
        <v>0</v>
      </c>
      <c r="F749" s="25" t="s">
        <v>1027</v>
      </c>
      <c r="G749" s="25" t="s">
        <v>1864</v>
      </c>
      <c r="H749" s="25" t="s">
        <v>1865</v>
      </c>
      <c r="I749" s="25" t="s">
        <v>1866</v>
      </c>
    </row>
    <row r="750" spans="1:9" ht="60" x14ac:dyDescent="0.25">
      <c r="A750" s="25" t="s">
        <v>1994</v>
      </c>
      <c r="B750" s="25" t="s">
        <v>1995</v>
      </c>
      <c r="C750" s="25" t="s">
        <v>19</v>
      </c>
      <c r="D750" s="25" t="s">
        <v>61</v>
      </c>
      <c r="E750" s="24" t="b">
        <v>0</v>
      </c>
      <c r="F750" s="25" t="s">
        <v>1027</v>
      </c>
      <c r="G750" s="25" t="s">
        <v>1996</v>
      </c>
      <c r="H750" s="25" t="s">
        <v>1997</v>
      </c>
      <c r="I750" s="25" t="s">
        <v>1998</v>
      </c>
    </row>
    <row r="751" spans="1:9" ht="45" x14ac:dyDescent="0.25">
      <c r="A751" s="25" t="s">
        <v>58</v>
      </c>
      <c r="B751" s="25" t="s">
        <v>1121</v>
      </c>
      <c r="C751" s="25" t="s">
        <v>60</v>
      </c>
      <c r="D751" s="25" t="s">
        <v>61</v>
      </c>
      <c r="E751" s="24" t="b">
        <v>0</v>
      </c>
      <c r="F751" s="25" t="s">
        <v>1027</v>
      </c>
      <c r="G751" s="25" t="s">
        <v>1150</v>
      </c>
      <c r="H751" s="25" t="s">
        <v>1151</v>
      </c>
      <c r="I751" s="25" t="s">
        <v>1152</v>
      </c>
    </row>
    <row r="752" spans="1:9" ht="45" x14ac:dyDescent="0.25">
      <c r="A752" s="25" t="s">
        <v>1527</v>
      </c>
      <c r="B752" s="25" t="s">
        <v>1533</v>
      </c>
      <c r="C752" s="25" t="s">
        <v>11</v>
      </c>
      <c r="D752" s="25" t="s">
        <v>61</v>
      </c>
      <c r="E752" s="24" t="b">
        <v>0</v>
      </c>
      <c r="F752" s="25" t="s">
        <v>1027</v>
      </c>
      <c r="G752" s="25" t="s">
        <v>1529</v>
      </c>
      <c r="H752" s="25" t="s">
        <v>1530</v>
      </c>
      <c r="I752" s="25" t="s">
        <v>1531</v>
      </c>
    </row>
    <row r="753" spans="1:9" ht="60" x14ac:dyDescent="0.25">
      <c r="A753" s="25" t="s">
        <v>1842</v>
      </c>
      <c r="B753" s="25" t="s">
        <v>1847</v>
      </c>
      <c r="C753" s="25" t="s">
        <v>60</v>
      </c>
      <c r="D753" s="25" t="s">
        <v>61</v>
      </c>
      <c r="E753" s="24" t="b">
        <v>0</v>
      </c>
      <c r="F753" s="25" t="s">
        <v>1027</v>
      </c>
      <c r="G753" s="25" t="s">
        <v>1876</v>
      </c>
      <c r="H753" s="25" t="s">
        <v>1877</v>
      </c>
      <c r="I753" s="25" t="s">
        <v>1878</v>
      </c>
    </row>
    <row r="754" spans="1:9" ht="90" x14ac:dyDescent="0.25">
      <c r="A754" s="25" t="s">
        <v>275</v>
      </c>
      <c r="B754" s="25" t="s">
        <v>276</v>
      </c>
      <c r="C754" s="25" t="s">
        <v>60</v>
      </c>
      <c r="D754" s="25" t="s">
        <v>61</v>
      </c>
      <c r="E754" s="24" t="b">
        <v>0</v>
      </c>
      <c r="F754" s="25" t="s">
        <v>1027</v>
      </c>
      <c r="G754" s="25" t="s">
        <v>1838</v>
      </c>
      <c r="H754" s="25" t="s">
        <v>1839</v>
      </c>
      <c r="I754" s="25" t="s">
        <v>1840</v>
      </c>
    </row>
    <row r="755" spans="1:9" ht="90" x14ac:dyDescent="0.25">
      <c r="A755" s="25" t="s">
        <v>1994</v>
      </c>
      <c r="B755" s="25" t="s">
        <v>1995</v>
      </c>
      <c r="C755" s="25" t="s">
        <v>19</v>
      </c>
      <c r="D755" s="25" t="s">
        <v>61</v>
      </c>
      <c r="E755" s="24" t="b">
        <v>0</v>
      </c>
      <c r="F755" s="25" t="s">
        <v>1027</v>
      </c>
      <c r="G755" s="25" t="s">
        <v>1999</v>
      </c>
      <c r="H755" s="25" t="s">
        <v>2000</v>
      </c>
      <c r="I755" s="25" t="s">
        <v>2001</v>
      </c>
    </row>
    <row r="756" spans="1:9" ht="75" x14ac:dyDescent="0.25">
      <c r="A756" s="25" t="s">
        <v>58</v>
      </c>
      <c r="B756" s="25" t="s">
        <v>1140</v>
      </c>
      <c r="C756" s="25" t="s">
        <v>19</v>
      </c>
      <c r="D756" s="25" t="s">
        <v>61</v>
      </c>
      <c r="E756" s="24" t="b">
        <v>0</v>
      </c>
      <c r="F756" s="25" t="s">
        <v>1027</v>
      </c>
      <c r="G756" s="25" t="s">
        <v>1141</v>
      </c>
      <c r="H756" s="25" t="s">
        <v>1142</v>
      </c>
      <c r="I756" s="25" t="s">
        <v>1143</v>
      </c>
    </row>
    <row r="757" spans="1:9" ht="90" x14ac:dyDescent="0.25">
      <c r="A757" s="25" t="s">
        <v>311</v>
      </c>
      <c r="B757" s="25" t="s">
        <v>312</v>
      </c>
      <c r="C757" s="25" t="s">
        <v>60</v>
      </c>
      <c r="D757" s="25" t="s">
        <v>61</v>
      </c>
      <c r="E757" s="24" t="b">
        <v>0</v>
      </c>
      <c r="F757" s="25" t="s">
        <v>1027</v>
      </c>
      <c r="G757" s="25" t="s">
        <v>1921</v>
      </c>
      <c r="H757" s="25" t="s">
        <v>1922</v>
      </c>
      <c r="I757" s="25" t="s">
        <v>55</v>
      </c>
    </row>
    <row r="758" spans="1:9" ht="45" x14ac:dyDescent="0.25">
      <c r="A758" s="25" t="s">
        <v>1315</v>
      </c>
      <c r="B758" s="25" t="s">
        <v>1316</v>
      </c>
      <c r="C758" s="25" t="s">
        <v>440</v>
      </c>
      <c r="D758" s="25" t="s">
        <v>61</v>
      </c>
      <c r="E758" s="24" t="b">
        <v>0</v>
      </c>
      <c r="F758" s="25" t="s">
        <v>1027</v>
      </c>
      <c r="G758" s="25" t="s">
        <v>1317</v>
      </c>
      <c r="H758" s="25" t="s">
        <v>1318</v>
      </c>
      <c r="I758" s="25" t="s">
        <v>1319</v>
      </c>
    </row>
    <row r="759" spans="1:9" ht="60" x14ac:dyDescent="0.25">
      <c r="A759" s="25" t="s">
        <v>1842</v>
      </c>
      <c r="B759" s="25" t="s">
        <v>1847</v>
      </c>
      <c r="C759" s="25" t="s">
        <v>19</v>
      </c>
      <c r="D759" s="25" t="s">
        <v>61</v>
      </c>
      <c r="E759" s="24" t="b">
        <v>0</v>
      </c>
      <c r="F759" s="25" t="s">
        <v>1027</v>
      </c>
      <c r="G759" s="25" t="s">
        <v>1859</v>
      </c>
      <c r="H759" s="25" t="s">
        <v>1862</v>
      </c>
      <c r="I759" s="25" t="s">
        <v>1863</v>
      </c>
    </row>
    <row r="760" spans="1:9" ht="30" x14ac:dyDescent="0.25">
      <c r="A760" s="25" t="s">
        <v>115</v>
      </c>
      <c r="B760" s="25" t="s">
        <v>270</v>
      </c>
      <c r="C760" s="25" t="s">
        <v>11</v>
      </c>
      <c r="D760" s="25" t="s">
        <v>61</v>
      </c>
      <c r="E760" s="24" t="b">
        <v>0</v>
      </c>
      <c r="F760" s="25" t="s">
        <v>1027</v>
      </c>
      <c r="G760" s="25" t="s">
        <v>1369</v>
      </c>
      <c r="H760" s="25" t="s">
        <v>1370</v>
      </c>
      <c r="I760" s="25" t="s">
        <v>55</v>
      </c>
    </row>
    <row r="761" spans="1:9" ht="45" x14ac:dyDescent="0.25">
      <c r="A761" s="25" t="s">
        <v>58</v>
      </c>
      <c r="B761" s="25" t="s">
        <v>1131</v>
      </c>
      <c r="C761" s="25" t="s">
        <v>19</v>
      </c>
      <c r="D761" s="25" t="s">
        <v>61</v>
      </c>
      <c r="E761" s="24" t="b">
        <v>0</v>
      </c>
      <c r="F761" s="25" t="s">
        <v>1027</v>
      </c>
      <c r="G761" s="25" t="s">
        <v>1128</v>
      </c>
      <c r="H761" s="25" t="s">
        <v>1129</v>
      </c>
      <c r="I761" s="25" t="s">
        <v>1130</v>
      </c>
    </row>
    <row r="762" spans="1:9" ht="45" x14ac:dyDescent="0.25">
      <c r="A762" s="25" t="s">
        <v>58</v>
      </c>
      <c r="B762" s="25" t="s">
        <v>1121</v>
      </c>
      <c r="C762" s="25" t="s">
        <v>19</v>
      </c>
      <c r="D762" s="25" t="s">
        <v>61</v>
      </c>
      <c r="E762" s="24" t="b">
        <v>0</v>
      </c>
      <c r="F762" s="25" t="s">
        <v>1027</v>
      </c>
      <c r="G762" s="25" t="s">
        <v>1123</v>
      </c>
      <c r="H762" s="25" t="s">
        <v>1125</v>
      </c>
      <c r="I762" s="25" t="s">
        <v>1126</v>
      </c>
    </row>
    <row r="763" spans="1:9" ht="45" x14ac:dyDescent="0.25">
      <c r="A763" s="25" t="s">
        <v>126</v>
      </c>
      <c r="B763" s="25" t="s">
        <v>1556</v>
      </c>
      <c r="C763" s="25" t="s">
        <v>123</v>
      </c>
      <c r="D763" s="25" t="s">
        <v>61</v>
      </c>
      <c r="E763" s="24" t="b">
        <v>0</v>
      </c>
      <c r="F763" s="25" t="s">
        <v>1027</v>
      </c>
      <c r="G763" s="25" t="s">
        <v>1553</v>
      </c>
      <c r="H763" s="25" t="s">
        <v>1554</v>
      </c>
      <c r="I763" s="25" t="s">
        <v>1555</v>
      </c>
    </row>
    <row r="764" spans="1:9" ht="75" x14ac:dyDescent="0.25">
      <c r="A764" s="25" t="s">
        <v>115</v>
      </c>
      <c r="B764" s="25" t="s">
        <v>270</v>
      </c>
      <c r="C764" s="25" t="s">
        <v>11</v>
      </c>
      <c r="D764" s="25" t="s">
        <v>61</v>
      </c>
      <c r="E764" s="24" t="b">
        <v>0</v>
      </c>
      <c r="F764" s="25" t="s">
        <v>1027</v>
      </c>
      <c r="G764" s="25" t="s">
        <v>1367</v>
      </c>
      <c r="H764" s="25" t="s">
        <v>117</v>
      </c>
      <c r="I764" s="25" t="s">
        <v>1368</v>
      </c>
    </row>
    <row r="765" spans="1:9" ht="30" x14ac:dyDescent="0.25">
      <c r="A765" s="25" t="s">
        <v>58</v>
      </c>
      <c r="B765" s="25" t="s">
        <v>1158</v>
      </c>
      <c r="C765" s="25" t="s">
        <v>11</v>
      </c>
      <c r="D765" s="25" t="s">
        <v>61</v>
      </c>
      <c r="E765" s="24" t="b">
        <v>0</v>
      </c>
      <c r="F765" s="25" t="s">
        <v>1027</v>
      </c>
      <c r="G765" s="25" t="s">
        <v>1154</v>
      </c>
      <c r="H765" s="25" t="s">
        <v>1155</v>
      </c>
      <c r="I765" s="25" t="s">
        <v>1156</v>
      </c>
    </row>
    <row r="766" spans="1:9" ht="45" x14ac:dyDescent="0.25">
      <c r="A766" s="25" t="s">
        <v>1723</v>
      </c>
      <c r="B766" s="25" t="s">
        <v>1728</v>
      </c>
      <c r="C766" s="25" t="s">
        <v>19</v>
      </c>
      <c r="D766" s="25" t="s">
        <v>61</v>
      </c>
      <c r="E766" s="24" t="b">
        <v>0</v>
      </c>
      <c r="F766" s="25" t="s">
        <v>1027</v>
      </c>
      <c r="G766" s="25" t="s">
        <v>1725</v>
      </c>
      <c r="H766" s="25" t="s">
        <v>1726</v>
      </c>
      <c r="I766" s="25" t="s">
        <v>1727</v>
      </c>
    </row>
    <row r="767" spans="1:9" ht="60" x14ac:dyDescent="0.25">
      <c r="A767" s="25" t="s">
        <v>370</v>
      </c>
      <c r="B767" s="25" t="s">
        <v>2049</v>
      </c>
      <c r="C767" s="25" t="s">
        <v>19</v>
      </c>
      <c r="D767" s="25" t="s">
        <v>61</v>
      </c>
      <c r="E767" s="24" t="b">
        <v>0</v>
      </c>
      <c r="F767" s="25" t="s">
        <v>1027</v>
      </c>
      <c r="G767" s="25" t="s">
        <v>2051</v>
      </c>
      <c r="H767" s="25" t="s">
        <v>2052</v>
      </c>
      <c r="I767" s="25" t="s">
        <v>55</v>
      </c>
    </row>
    <row r="768" spans="1:9" ht="60" x14ac:dyDescent="0.25">
      <c r="A768" s="25" t="s">
        <v>1842</v>
      </c>
      <c r="B768" s="25" t="s">
        <v>1847</v>
      </c>
      <c r="C768" s="25" t="s">
        <v>19</v>
      </c>
      <c r="D768" s="25" t="s">
        <v>61</v>
      </c>
      <c r="E768" s="24" t="b">
        <v>0</v>
      </c>
      <c r="F768" s="25" t="s">
        <v>1027</v>
      </c>
      <c r="G768" s="25" t="s">
        <v>1854</v>
      </c>
      <c r="H768" s="25" t="s">
        <v>1856</v>
      </c>
      <c r="I768" s="25" t="s">
        <v>1857</v>
      </c>
    </row>
    <row r="769" spans="1:9" ht="90" x14ac:dyDescent="0.25">
      <c r="A769" s="25" t="s">
        <v>370</v>
      </c>
      <c r="B769" s="25" t="s">
        <v>2049</v>
      </c>
      <c r="C769" s="25" t="s">
        <v>19</v>
      </c>
      <c r="D769" s="25" t="s">
        <v>61</v>
      </c>
      <c r="E769" s="24" t="b">
        <v>0</v>
      </c>
      <c r="F769" s="25" t="s">
        <v>1027</v>
      </c>
      <c r="G769" s="25" t="s">
        <v>2045</v>
      </c>
      <c r="H769" s="25" t="s">
        <v>2046</v>
      </c>
      <c r="I769" s="25" t="s">
        <v>2047</v>
      </c>
    </row>
    <row r="770" spans="1:9" ht="90" x14ac:dyDescent="0.25">
      <c r="A770" s="25" t="s">
        <v>1315</v>
      </c>
      <c r="B770" s="25" t="s">
        <v>1325</v>
      </c>
      <c r="C770" s="25" t="s">
        <v>19</v>
      </c>
      <c r="D770" s="25" t="s">
        <v>61</v>
      </c>
      <c r="E770" s="24" t="b">
        <v>0</v>
      </c>
      <c r="F770" s="25" t="s">
        <v>1027</v>
      </c>
      <c r="G770" s="25" t="s">
        <v>1326</v>
      </c>
      <c r="H770" s="25" t="s">
        <v>1327</v>
      </c>
      <c r="I770" s="25" t="s">
        <v>1328</v>
      </c>
    </row>
    <row r="771" spans="1:9" ht="45" x14ac:dyDescent="0.25">
      <c r="A771" s="25" t="s">
        <v>92</v>
      </c>
      <c r="B771" s="25" t="s">
        <v>1226</v>
      </c>
      <c r="C771" s="25" t="s">
        <v>440</v>
      </c>
      <c r="D771" s="25" t="s">
        <v>61</v>
      </c>
      <c r="E771" s="24" t="b">
        <v>0</v>
      </c>
      <c r="F771" s="25" t="s">
        <v>1027</v>
      </c>
      <c r="G771" s="25" t="s">
        <v>1227</v>
      </c>
      <c r="H771" s="25" t="s">
        <v>1228</v>
      </c>
      <c r="I771" s="25" t="s">
        <v>55</v>
      </c>
    </row>
    <row r="772" spans="1:9" ht="45" x14ac:dyDescent="0.25">
      <c r="A772" s="25" t="s">
        <v>58</v>
      </c>
      <c r="B772" s="25" t="s">
        <v>65</v>
      </c>
      <c r="C772" s="25" t="s">
        <v>19</v>
      </c>
      <c r="D772" s="25" t="s">
        <v>61</v>
      </c>
      <c r="E772" s="24" t="b">
        <v>0</v>
      </c>
      <c r="F772" s="25" t="s">
        <v>1027</v>
      </c>
      <c r="G772" s="25" t="s">
        <v>1132</v>
      </c>
      <c r="H772" s="25" t="s">
        <v>1133</v>
      </c>
      <c r="I772" s="25" t="s">
        <v>1134</v>
      </c>
    </row>
    <row r="773" spans="1:9" ht="60" x14ac:dyDescent="0.25">
      <c r="A773" s="25" t="s">
        <v>92</v>
      </c>
      <c r="B773" s="25" t="s">
        <v>1226</v>
      </c>
      <c r="C773" s="25" t="s">
        <v>60</v>
      </c>
      <c r="D773" s="25" t="s">
        <v>61</v>
      </c>
      <c r="E773" s="24" t="b">
        <v>0</v>
      </c>
      <c r="F773" s="25" t="s">
        <v>1027</v>
      </c>
      <c r="G773" s="25" t="s">
        <v>1235</v>
      </c>
      <c r="H773" s="25" t="s">
        <v>1236</v>
      </c>
      <c r="I773" s="25" t="s">
        <v>1237</v>
      </c>
    </row>
    <row r="774" spans="1:9" ht="30" x14ac:dyDescent="0.25">
      <c r="A774" s="25" t="s">
        <v>1842</v>
      </c>
      <c r="B774" s="25" t="s">
        <v>1843</v>
      </c>
      <c r="C774" s="25" t="s">
        <v>440</v>
      </c>
      <c r="D774" s="25" t="s">
        <v>61</v>
      </c>
      <c r="E774" s="24" t="b">
        <v>0</v>
      </c>
      <c r="F774" s="25" t="s">
        <v>1027</v>
      </c>
      <c r="G774" s="25" t="s">
        <v>1844</v>
      </c>
      <c r="H774" s="25" t="s">
        <v>1845</v>
      </c>
      <c r="I774" s="25" t="s">
        <v>1846</v>
      </c>
    </row>
    <row r="775" spans="1:9" ht="45" x14ac:dyDescent="0.25">
      <c r="A775" s="25" t="s">
        <v>58</v>
      </c>
      <c r="B775" s="25" t="s">
        <v>1139</v>
      </c>
      <c r="C775" s="25" t="s">
        <v>19</v>
      </c>
      <c r="D775" s="25" t="s">
        <v>61</v>
      </c>
      <c r="E775" s="24" t="b">
        <v>0</v>
      </c>
      <c r="F775" s="25" t="s">
        <v>1027</v>
      </c>
      <c r="G775" s="25" t="s">
        <v>1136</v>
      </c>
      <c r="H775" s="25" t="s">
        <v>1137</v>
      </c>
      <c r="I775" s="25" t="s">
        <v>1138</v>
      </c>
    </row>
    <row r="776" spans="1:9" ht="30" x14ac:dyDescent="0.25">
      <c r="A776" s="25" t="s">
        <v>275</v>
      </c>
      <c r="B776" s="25" t="s">
        <v>1831</v>
      </c>
      <c r="C776" s="25" t="s">
        <v>11</v>
      </c>
      <c r="D776" s="25" t="s">
        <v>61</v>
      </c>
      <c r="E776" s="24" t="b">
        <v>0</v>
      </c>
      <c r="F776" s="25" t="s">
        <v>1027</v>
      </c>
      <c r="G776" s="25" t="s">
        <v>1832</v>
      </c>
      <c r="H776" s="25" t="s">
        <v>1833</v>
      </c>
      <c r="I776" s="25" t="s">
        <v>1834</v>
      </c>
    </row>
    <row r="777" spans="1:9" ht="75" x14ac:dyDescent="0.25">
      <c r="A777" s="25" t="s">
        <v>58</v>
      </c>
      <c r="B777" s="25" t="s">
        <v>1144</v>
      </c>
      <c r="C777" s="25" t="s">
        <v>19</v>
      </c>
      <c r="D777" s="25" t="s">
        <v>61</v>
      </c>
      <c r="E777" s="24" t="b">
        <v>0</v>
      </c>
      <c r="F777" s="25" t="s">
        <v>1027</v>
      </c>
      <c r="G777" s="25" t="s">
        <v>1145</v>
      </c>
      <c r="H777" s="25" t="s">
        <v>1146</v>
      </c>
      <c r="I777" s="25" t="s">
        <v>1147</v>
      </c>
    </row>
    <row r="778" spans="1:9" ht="60" x14ac:dyDescent="0.25">
      <c r="A778" s="25" t="s">
        <v>1755</v>
      </c>
      <c r="B778" s="25" t="s">
        <v>1763</v>
      </c>
      <c r="C778" s="25" t="s">
        <v>19</v>
      </c>
      <c r="D778" s="25" t="s">
        <v>61</v>
      </c>
      <c r="E778" s="24" t="b">
        <v>0</v>
      </c>
      <c r="F778" s="25" t="s">
        <v>1027</v>
      </c>
      <c r="G778" s="25" t="s">
        <v>1764</v>
      </c>
      <c r="H778" s="25" t="s">
        <v>1765</v>
      </c>
      <c r="I778" s="25" t="s">
        <v>1766</v>
      </c>
    </row>
    <row r="779" spans="1:9" ht="45" x14ac:dyDescent="0.25">
      <c r="A779" s="25" t="s">
        <v>2358</v>
      </c>
      <c r="B779" s="25" t="s">
        <v>2359</v>
      </c>
      <c r="C779" s="25" t="s">
        <v>11</v>
      </c>
      <c r="D779" s="25" t="s">
        <v>61</v>
      </c>
      <c r="E779" s="24" t="b">
        <v>0</v>
      </c>
      <c r="F779" s="25" t="s">
        <v>1027</v>
      </c>
      <c r="G779" s="25" t="s">
        <v>2360</v>
      </c>
      <c r="H779" s="25" t="s">
        <v>2361</v>
      </c>
      <c r="I779" s="25" t="s">
        <v>2362</v>
      </c>
    </row>
    <row r="780" spans="1:9" ht="75" x14ac:dyDescent="0.25">
      <c r="A780" s="25" t="s">
        <v>1842</v>
      </c>
      <c r="B780" s="25" t="s">
        <v>1847</v>
      </c>
      <c r="C780" s="25" t="s">
        <v>19</v>
      </c>
      <c r="D780" s="25" t="s">
        <v>61</v>
      </c>
      <c r="E780" s="24" t="b">
        <v>0</v>
      </c>
      <c r="F780" s="25" t="s">
        <v>1027</v>
      </c>
      <c r="G780" s="25" t="s">
        <v>1872</v>
      </c>
      <c r="H780" s="25" t="s">
        <v>1873</v>
      </c>
      <c r="I780" s="25" t="s">
        <v>55</v>
      </c>
    </row>
    <row r="781" spans="1:9" ht="75" x14ac:dyDescent="0.25">
      <c r="A781" s="25" t="s">
        <v>1371</v>
      </c>
      <c r="B781" s="25" t="s">
        <v>1372</v>
      </c>
      <c r="C781" s="25" t="s">
        <v>440</v>
      </c>
      <c r="D781" s="25" t="s">
        <v>61</v>
      </c>
      <c r="E781" s="24" t="b">
        <v>0</v>
      </c>
      <c r="F781" s="25" t="s">
        <v>1027</v>
      </c>
      <c r="G781" s="25" t="s">
        <v>1373</v>
      </c>
      <c r="H781" s="25" t="s">
        <v>1374</v>
      </c>
      <c r="I781" s="25" t="s">
        <v>1375</v>
      </c>
    </row>
    <row r="782" spans="1:9" ht="60" x14ac:dyDescent="0.25">
      <c r="A782" s="25" t="s">
        <v>1315</v>
      </c>
      <c r="B782" s="25" t="s">
        <v>1324</v>
      </c>
      <c r="C782" s="25" t="s">
        <v>19</v>
      </c>
      <c r="D782" s="25" t="s">
        <v>61</v>
      </c>
      <c r="E782" s="24" t="b">
        <v>0</v>
      </c>
      <c r="F782" s="25" t="s">
        <v>1027</v>
      </c>
      <c r="G782" s="25" t="s">
        <v>1321</v>
      </c>
      <c r="H782" s="25" t="s">
        <v>1322</v>
      </c>
      <c r="I782" s="25" t="s">
        <v>1323</v>
      </c>
    </row>
    <row r="783" spans="1:9" ht="90" x14ac:dyDescent="0.25">
      <c r="A783" s="25" t="s">
        <v>1315</v>
      </c>
      <c r="B783" s="25" t="s">
        <v>1320</v>
      </c>
      <c r="C783" s="25" t="s">
        <v>11</v>
      </c>
      <c r="D783" s="25" t="s">
        <v>61</v>
      </c>
      <c r="E783" s="24" t="b">
        <v>0</v>
      </c>
      <c r="F783" s="25" t="s">
        <v>1027</v>
      </c>
      <c r="G783" s="25" t="s">
        <v>1336</v>
      </c>
      <c r="H783" s="25" t="s">
        <v>1337</v>
      </c>
      <c r="I783" s="25" t="s">
        <v>1338</v>
      </c>
    </row>
    <row r="784" spans="1:9" ht="60" x14ac:dyDescent="0.25">
      <c r="A784" s="25" t="s">
        <v>1315</v>
      </c>
      <c r="B784" s="25" t="s">
        <v>1316</v>
      </c>
      <c r="C784" s="25" t="s">
        <v>19</v>
      </c>
      <c r="D784" s="25" t="s">
        <v>61</v>
      </c>
      <c r="E784" s="24" t="b">
        <v>0</v>
      </c>
      <c r="F784" s="25" t="s">
        <v>1027</v>
      </c>
      <c r="G784" s="25" t="s">
        <v>1327</v>
      </c>
      <c r="H784" s="25" t="s">
        <v>1329</v>
      </c>
      <c r="I784" s="25" t="s">
        <v>1330</v>
      </c>
    </row>
    <row r="785" spans="1:9" ht="60" x14ac:dyDescent="0.25">
      <c r="A785" s="25" t="s">
        <v>58</v>
      </c>
      <c r="B785" s="25" t="s">
        <v>1144</v>
      </c>
      <c r="C785" s="25" t="s">
        <v>19</v>
      </c>
      <c r="D785" s="25" t="s">
        <v>61</v>
      </c>
      <c r="E785" s="24" t="b">
        <v>0</v>
      </c>
      <c r="F785" s="25" t="s">
        <v>1027</v>
      </c>
      <c r="G785" s="25" t="s">
        <v>1146</v>
      </c>
      <c r="H785" s="25" t="s">
        <v>1148</v>
      </c>
      <c r="I785" s="25" t="s">
        <v>1149</v>
      </c>
    </row>
    <row r="786" spans="1:9" ht="60" x14ac:dyDescent="0.25">
      <c r="A786" s="25" t="s">
        <v>58</v>
      </c>
      <c r="B786" s="25" t="s">
        <v>1121</v>
      </c>
      <c r="C786" s="25" t="s">
        <v>440</v>
      </c>
      <c r="D786" s="25" t="s">
        <v>61</v>
      </c>
      <c r="E786" s="24" t="b">
        <v>0</v>
      </c>
      <c r="F786" s="25" t="s">
        <v>1027</v>
      </c>
      <c r="G786" s="25" t="s">
        <v>1117</v>
      </c>
      <c r="H786" s="25" t="s">
        <v>1118</v>
      </c>
      <c r="I786" s="25" t="s">
        <v>1119</v>
      </c>
    </row>
    <row r="787" spans="1:9" ht="60" x14ac:dyDescent="0.25">
      <c r="A787" s="25" t="s">
        <v>1842</v>
      </c>
      <c r="B787" s="25" t="s">
        <v>1847</v>
      </c>
      <c r="C787" s="25" t="s">
        <v>19</v>
      </c>
      <c r="D787" s="25" t="s">
        <v>61</v>
      </c>
      <c r="E787" s="24" t="b">
        <v>0</v>
      </c>
      <c r="F787" s="25" t="s">
        <v>1027</v>
      </c>
      <c r="G787" s="25" t="s">
        <v>1850</v>
      </c>
      <c r="H787" s="25" t="s">
        <v>1851</v>
      </c>
      <c r="I787" s="25" t="s">
        <v>55</v>
      </c>
    </row>
    <row r="788" spans="1:9" ht="60" x14ac:dyDescent="0.25">
      <c r="A788" s="25" t="s">
        <v>73</v>
      </c>
      <c r="B788" s="25" t="s">
        <v>1172</v>
      </c>
      <c r="C788" s="25" t="s">
        <v>11</v>
      </c>
      <c r="D788" s="25" t="s">
        <v>61</v>
      </c>
      <c r="E788" s="24" t="b">
        <v>1</v>
      </c>
      <c r="F788" s="25" t="s">
        <v>1027</v>
      </c>
      <c r="G788" s="25" t="s">
        <v>55</v>
      </c>
      <c r="H788" s="25" t="s">
        <v>1173</v>
      </c>
      <c r="I788" s="25" t="s">
        <v>1174</v>
      </c>
    </row>
    <row r="789" spans="1:9" ht="75" x14ac:dyDescent="0.25">
      <c r="A789" s="25" t="s">
        <v>115</v>
      </c>
      <c r="B789" s="25" t="s">
        <v>120</v>
      </c>
      <c r="C789" s="25" t="s">
        <v>440</v>
      </c>
      <c r="D789" s="25" t="s">
        <v>61</v>
      </c>
      <c r="E789" s="24" t="b">
        <v>0</v>
      </c>
      <c r="F789" s="25" t="s">
        <v>1027</v>
      </c>
      <c r="G789" s="25" t="s">
        <v>55</v>
      </c>
      <c r="H789" s="25" t="s">
        <v>1360</v>
      </c>
      <c r="I789" s="25" t="s">
        <v>55</v>
      </c>
    </row>
    <row r="790" spans="1:9" ht="105" x14ac:dyDescent="0.25">
      <c r="A790" s="25" t="s">
        <v>275</v>
      </c>
      <c r="B790" s="25" t="s">
        <v>276</v>
      </c>
      <c r="C790" s="25" t="s">
        <v>304</v>
      </c>
      <c r="D790" s="25" t="s">
        <v>61</v>
      </c>
      <c r="E790" s="24" t="b">
        <v>0</v>
      </c>
      <c r="F790" s="25" t="s">
        <v>1027</v>
      </c>
      <c r="G790" s="25" t="s">
        <v>55</v>
      </c>
      <c r="H790" s="25" t="s">
        <v>305</v>
      </c>
      <c r="I790" s="25" t="s">
        <v>1841</v>
      </c>
    </row>
    <row r="791" spans="1:9" ht="30" x14ac:dyDescent="0.25">
      <c r="A791" s="25" t="s">
        <v>1842</v>
      </c>
      <c r="B791" s="25" t="s">
        <v>1847</v>
      </c>
      <c r="C791" s="25" t="s">
        <v>440</v>
      </c>
      <c r="D791" s="25" t="s">
        <v>61</v>
      </c>
      <c r="E791" s="24" t="b">
        <v>0</v>
      </c>
      <c r="F791" s="25" t="s">
        <v>1027</v>
      </c>
      <c r="G791" s="25" t="s">
        <v>55</v>
      </c>
      <c r="H791" s="25" t="s">
        <v>1852</v>
      </c>
      <c r="I791" s="25" t="s">
        <v>55</v>
      </c>
    </row>
    <row r="792" spans="1:9" ht="60" x14ac:dyDescent="0.25">
      <c r="A792" s="25" t="s">
        <v>1842</v>
      </c>
      <c r="B792" s="25" t="s">
        <v>1847</v>
      </c>
      <c r="C792" s="25" t="s">
        <v>60</v>
      </c>
      <c r="D792" s="25" t="s">
        <v>61</v>
      </c>
      <c r="E792" s="24" t="b">
        <v>0</v>
      </c>
      <c r="F792" s="25" t="s">
        <v>1027</v>
      </c>
      <c r="G792" s="25" t="s">
        <v>55</v>
      </c>
      <c r="H792" s="25" t="s">
        <v>1874</v>
      </c>
      <c r="I792" s="25" t="s">
        <v>1875</v>
      </c>
    </row>
    <row r="793" spans="1:9" ht="45" x14ac:dyDescent="0.25">
      <c r="A793" s="25" t="s">
        <v>275</v>
      </c>
      <c r="B793" s="25" t="s">
        <v>276</v>
      </c>
      <c r="C793" s="25" t="s">
        <v>440</v>
      </c>
      <c r="D793" s="25" t="s">
        <v>61</v>
      </c>
      <c r="E793" s="24" t="b">
        <v>0</v>
      </c>
      <c r="F793" s="25" t="s">
        <v>1027</v>
      </c>
      <c r="G793" s="25" t="s">
        <v>55</v>
      </c>
      <c r="H793" s="25" t="s">
        <v>1825</v>
      </c>
      <c r="I793" s="25" t="s">
        <v>1826</v>
      </c>
    </row>
    <row r="794" spans="1:9" ht="105" x14ac:dyDescent="0.25">
      <c r="A794" s="25" t="s">
        <v>2648</v>
      </c>
      <c r="B794" s="25" t="s">
        <v>2653</v>
      </c>
      <c r="C794" s="25" t="s">
        <v>11</v>
      </c>
      <c r="D794" s="25" t="s">
        <v>802</v>
      </c>
      <c r="E794" s="24" t="b">
        <v>0</v>
      </c>
      <c r="F794" s="25" t="s">
        <v>1027</v>
      </c>
      <c r="G794" s="25" t="s">
        <v>2650</v>
      </c>
      <c r="H794" s="25" t="s">
        <v>2651</v>
      </c>
      <c r="I794" s="25" t="s">
        <v>2652</v>
      </c>
    </row>
    <row r="795" spans="1:9" ht="60" x14ac:dyDescent="0.25">
      <c r="A795" s="25" t="s">
        <v>2752</v>
      </c>
      <c r="B795" s="25" t="s">
        <v>2761</v>
      </c>
      <c r="C795" s="25" t="s">
        <v>11</v>
      </c>
      <c r="D795" s="25" t="s">
        <v>802</v>
      </c>
      <c r="E795" s="24" t="b">
        <v>0</v>
      </c>
      <c r="F795" s="25" t="s">
        <v>1027</v>
      </c>
      <c r="G795" s="25" t="s">
        <v>2762</v>
      </c>
      <c r="H795" s="25" t="s">
        <v>2763</v>
      </c>
      <c r="I795" s="25" t="s">
        <v>2764</v>
      </c>
    </row>
    <row r="796" spans="1:9" ht="90" x14ac:dyDescent="0.25">
      <c r="A796" s="25" t="s">
        <v>2752</v>
      </c>
      <c r="B796" s="25" t="s">
        <v>2753</v>
      </c>
      <c r="C796" s="25" t="s">
        <v>11</v>
      </c>
      <c r="D796" s="25" t="s">
        <v>802</v>
      </c>
      <c r="E796" s="24" t="b">
        <v>0</v>
      </c>
      <c r="F796" s="25" t="s">
        <v>1027</v>
      </c>
      <c r="G796" s="25" t="s">
        <v>2754</v>
      </c>
      <c r="H796" s="25" t="s">
        <v>2755</v>
      </c>
      <c r="I796" s="25" t="s">
        <v>2756</v>
      </c>
    </row>
    <row r="797" spans="1:9" ht="45" x14ac:dyDescent="0.25">
      <c r="A797" s="25" t="s">
        <v>2752</v>
      </c>
      <c r="B797" s="25" t="s">
        <v>2757</v>
      </c>
      <c r="C797" s="25" t="s">
        <v>11</v>
      </c>
      <c r="D797" s="25" t="s">
        <v>802</v>
      </c>
      <c r="E797" s="24" t="b">
        <v>0</v>
      </c>
      <c r="F797" s="25" t="s">
        <v>1027</v>
      </c>
      <c r="G797" s="25" t="s">
        <v>2758</v>
      </c>
      <c r="H797" s="25" t="s">
        <v>2759</v>
      </c>
      <c r="I797" s="25" t="s">
        <v>2760</v>
      </c>
    </row>
    <row r="798" spans="1:9" ht="45" x14ac:dyDescent="0.25">
      <c r="A798" s="25" t="s">
        <v>2363</v>
      </c>
      <c r="B798" s="25" t="s">
        <v>2368</v>
      </c>
      <c r="C798" s="25" t="s">
        <v>19</v>
      </c>
      <c r="D798" s="25" t="s">
        <v>20</v>
      </c>
      <c r="E798" s="24" t="b">
        <v>0</v>
      </c>
      <c r="F798" s="25" t="s">
        <v>1027</v>
      </c>
      <c r="G798" s="25" t="s">
        <v>2366</v>
      </c>
      <c r="H798" s="25" t="s">
        <v>2369</v>
      </c>
      <c r="I798" s="25" t="s">
        <v>2370</v>
      </c>
    </row>
    <row r="799" spans="1:9" ht="45" x14ac:dyDescent="0.25">
      <c r="A799" s="25" t="s">
        <v>2363</v>
      </c>
      <c r="B799" s="25" t="s">
        <v>2364</v>
      </c>
      <c r="C799" s="25" t="s">
        <v>19</v>
      </c>
      <c r="D799" s="25" t="s">
        <v>20</v>
      </c>
      <c r="E799" s="24" t="b">
        <v>0</v>
      </c>
      <c r="F799" s="25" t="s">
        <v>1027</v>
      </c>
      <c r="G799" s="25" t="s">
        <v>2369</v>
      </c>
      <c r="H799" s="25" t="s">
        <v>2370</v>
      </c>
      <c r="I799" s="25" t="s">
        <v>55</v>
      </c>
    </row>
    <row r="800" spans="1:9" ht="75" x14ac:dyDescent="0.25">
      <c r="A800" s="25" t="s">
        <v>17</v>
      </c>
      <c r="B800" s="25" t="s">
        <v>1060</v>
      </c>
      <c r="C800" s="25" t="s">
        <v>19</v>
      </c>
      <c r="D800" s="25" t="s">
        <v>20</v>
      </c>
      <c r="E800" s="24" t="b">
        <v>0</v>
      </c>
      <c r="F800" s="25" t="s">
        <v>1027</v>
      </c>
      <c r="G800" s="25" t="s">
        <v>1061</v>
      </c>
      <c r="H800" s="25" t="s">
        <v>1062</v>
      </c>
      <c r="I800" s="25" t="s">
        <v>1063</v>
      </c>
    </row>
    <row r="801" spans="1:9" ht="60" x14ac:dyDescent="0.25">
      <c r="A801" s="25" t="s">
        <v>2478</v>
      </c>
      <c r="B801" s="25" t="s">
        <v>2479</v>
      </c>
      <c r="C801" s="25" t="s">
        <v>19</v>
      </c>
      <c r="D801" s="25" t="s">
        <v>20</v>
      </c>
      <c r="E801" s="24" t="b">
        <v>0</v>
      </c>
      <c r="F801" s="25" t="s">
        <v>1027</v>
      </c>
      <c r="G801" s="25" t="s">
        <v>2480</v>
      </c>
      <c r="H801" s="25" t="s">
        <v>2481</v>
      </c>
      <c r="I801" s="25" t="s">
        <v>2482</v>
      </c>
    </row>
    <row r="802" spans="1:9" ht="105" x14ac:dyDescent="0.25">
      <c r="A802" s="25" t="s">
        <v>3018</v>
      </c>
      <c r="B802" s="25" t="s">
        <v>3025</v>
      </c>
      <c r="C802" s="25" t="s">
        <v>19</v>
      </c>
      <c r="D802" s="25" t="s">
        <v>20</v>
      </c>
      <c r="E802" s="24" t="b">
        <v>0</v>
      </c>
      <c r="F802" s="25" t="s">
        <v>1027</v>
      </c>
      <c r="G802" s="25" t="s">
        <v>3026</v>
      </c>
      <c r="H802" s="25" t="s">
        <v>3027</v>
      </c>
      <c r="I802" s="25" t="s">
        <v>3028</v>
      </c>
    </row>
    <row r="803" spans="1:9" ht="75" x14ac:dyDescent="0.25">
      <c r="A803" s="25" t="s">
        <v>2363</v>
      </c>
      <c r="B803" s="25" t="s">
        <v>2364</v>
      </c>
      <c r="C803" s="25" t="s">
        <v>19</v>
      </c>
      <c r="D803" s="25" t="s">
        <v>20</v>
      </c>
      <c r="E803" s="24" t="b">
        <v>0</v>
      </c>
      <c r="F803" s="25" t="s">
        <v>1027</v>
      </c>
      <c r="G803" s="25" t="s">
        <v>2365</v>
      </c>
      <c r="H803" s="25" t="s">
        <v>2366</v>
      </c>
      <c r="I803" s="25" t="s">
        <v>2367</v>
      </c>
    </row>
    <row r="804" spans="1:9" ht="60" x14ac:dyDescent="0.25">
      <c r="A804" s="25" t="s">
        <v>1503</v>
      </c>
      <c r="B804" s="25" t="s">
        <v>1508</v>
      </c>
      <c r="C804" s="25" t="s">
        <v>19</v>
      </c>
      <c r="D804" s="25" t="s">
        <v>20</v>
      </c>
      <c r="E804" s="24" t="b">
        <v>0</v>
      </c>
      <c r="F804" s="25" t="s">
        <v>1027</v>
      </c>
      <c r="G804" s="25" t="s">
        <v>1505</v>
      </c>
      <c r="H804" s="25" t="s">
        <v>1506</v>
      </c>
      <c r="I804" s="25" t="s">
        <v>1507</v>
      </c>
    </row>
    <row r="805" spans="1:9" ht="105" x14ac:dyDescent="0.25">
      <c r="A805" s="25" t="s">
        <v>17</v>
      </c>
      <c r="B805" s="25" t="s">
        <v>1071</v>
      </c>
      <c r="C805" s="25" t="s">
        <v>60</v>
      </c>
      <c r="D805" s="25" t="s">
        <v>20</v>
      </c>
      <c r="E805" s="24" t="b">
        <v>0</v>
      </c>
      <c r="F805" s="25" t="s">
        <v>1027</v>
      </c>
      <c r="G805" s="25" t="s">
        <v>1072</v>
      </c>
      <c r="H805" s="25" t="s">
        <v>1073</v>
      </c>
      <c r="I805" s="25" t="s">
        <v>1074</v>
      </c>
    </row>
    <row r="806" spans="1:9" ht="75" x14ac:dyDescent="0.25">
      <c r="A806" s="25" t="s">
        <v>17</v>
      </c>
      <c r="B806" s="25" t="s">
        <v>1031</v>
      </c>
      <c r="C806" s="25" t="s">
        <v>19</v>
      </c>
      <c r="D806" s="25" t="s">
        <v>20</v>
      </c>
      <c r="E806" s="24" t="b">
        <v>0</v>
      </c>
      <c r="F806" s="25" t="s">
        <v>1027</v>
      </c>
      <c r="G806" s="25" t="s">
        <v>1032</v>
      </c>
      <c r="H806" s="25" t="s">
        <v>1033</v>
      </c>
      <c r="I806" s="25" t="s">
        <v>1034</v>
      </c>
    </row>
    <row r="807" spans="1:9" ht="60" x14ac:dyDescent="0.25">
      <c r="A807" s="25" t="s">
        <v>2379</v>
      </c>
      <c r="B807" s="25" t="s">
        <v>2388</v>
      </c>
      <c r="C807" s="25" t="s">
        <v>19</v>
      </c>
      <c r="D807" s="25" t="s">
        <v>20</v>
      </c>
      <c r="E807" s="24" t="b">
        <v>1</v>
      </c>
      <c r="F807" s="25" t="s">
        <v>1027</v>
      </c>
      <c r="G807" s="25" t="s">
        <v>2381</v>
      </c>
      <c r="H807" s="25" t="s">
        <v>2382</v>
      </c>
      <c r="I807" s="25" t="s">
        <v>2383</v>
      </c>
    </row>
    <row r="808" spans="1:9" ht="30" x14ac:dyDescent="0.25">
      <c r="A808" s="25" t="s">
        <v>2267</v>
      </c>
      <c r="B808" s="25" t="s">
        <v>2273</v>
      </c>
      <c r="C808" s="25" t="s">
        <v>11</v>
      </c>
      <c r="D808" s="25" t="s">
        <v>20</v>
      </c>
      <c r="E808" s="24" t="b">
        <v>0</v>
      </c>
      <c r="F808" s="25" t="s">
        <v>1027</v>
      </c>
      <c r="G808" s="25" t="s">
        <v>2271</v>
      </c>
      <c r="H808" s="25" t="s">
        <v>2272</v>
      </c>
      <c r="I808" s="25" t="s">
        <v>55</v>
      </c>
    </row>
    <row r="809" spans="1:9" ht="60" x14ac:dyDescent="0.25">
      <c r="A809" s="25" t="s">
        <v>17</v>
      </c>
      <c r="B809" s="25" t="s">
        <v>1056</v>
      </c>
      <c r="C809" s="25" t="s">
        <v>19</v>
      </c>
      <c r="D809" s="25" t="s">
        <v>20</v>
      </c>
      <c r="E809" s="24" t="b">
        <v>0</v>
      </c>
      <c r="F809" s="25" t="s">
        <v>1027</v>
      </c>
      <c r="G809" s="25" t="s">
        <v>1057</v>
      </c>
      <c r="H809" s="25" t="s">
        <v>1058</v>
      </c>
      <c r="I809" s="25" t="s">
        <v>1059</v>
      </c>
    </row>
    <row r="810" spans="1:9" ht="30" x14ac:dyDescent="0.25">
      <c r="A810" s="25" t="s">
        <v>2503</v>
      </c>
      <c r="B810" s="25" t="s">
        <v>2508</v>
      </c>
      <c r="C810" s="25" t="s">
        <v>19</v>
      </c>
      <c r="D810" s="25" t="s">
        <v>20</v>
      </c>
      <c r="E810" s="24" t="b">
        <v>1</v>
      </c>
      <c r="F810" s="25" t="s">
        <v>1027</v>
      </c>
      <c r="G810" s="25" t="s">
        <v>2505</v>
      </c>
      <c r="H810" s="25" t="s">
        <v>2506</v>
      </c>
      <c r="I810" s="25" t="s">
        <v>2507</v>
      </c>
    </row>
    <row r="811" spans="1:9" ht="60" x14ac:dyDescent="0.25">
      <c r="A811" s="25" t="s">
        <v>1879</v>
      </c>
      <c r="B811" s="25" t="s">
        <v>1880</v>
      </c>
      <c r="C811" s="25" t="s">
        <v>304</v>
      </c>
      <c r="D811" s="25" t="s">
        <v>20</v>
      </c>
      <c r="E811" s="24" t="b">
        <v>0</v>
      </c>
      <c r="F811" s="25" t="s">
        <v>1027</v>
      </c>
      <c r="G811" s="25" t="s">
        <v>1885</v>
      </c>
      <c r="H811" s="25" t="s">
        <v>1886</v>
      </c>
      <c r="I811" s="25" t="s">
        <v>1887</v>
      </c>
    </row>
    <row r="812" spans="1:9" ht="120" x14ac:dyDescent="0.25">
      <c r="A812" s="25" t="s">
        <v>1607</v>
      </c>
      <c r="B812" s="25" t="s">
        <v>1617</v>
      </c>
      <c r="C812" s="25" t="s">
        <v>19</v>
      </c>
      <c r="D812" s="25" t="s">
        <v>20</v>
      </c>
      <c r="E812" s="24" t="b">
        <v>0</v>
      </c>
      <c r="F812" s="25" t="s">
        <v>1027</v>
      </c>
      <c r="G812" s="25" t="s">
        <v>1618</v>
      </c>
      <c r="H812" s="25" t="s">
        <v>1619</v>
      </c>
      <c r="I812" s="25" t="s">
        <v>1620</v>
      </c>
    </row>
    <row r="813" spans="1:9" ht="60" x14ac:dyDescent="0.25">
      <c r="A813" s="25" t="s">
        <v>17</v>
      </c>
      <c r="B813" s="25" t="s">
        <v>1070</v>
      </c>
      <c r="C813" s="25" t="s">
        <v>19</v>
      </c>
      <c r="D813" s="25" t="s">
        <v>20</v>
      </c>
      <c r="E813" s="24" t="b">
        <v>0</v>
      </c>
      <c r="F813" s="25" t="s">
        <v>1027</v>
      </c>
      <c r="G813" s="25" t="s">
        <v>1067</v>
      </c>
      <c r="H813" s="25" t="s">
        <v>1068</v>
      </c>
      <c r="I813" s="25" t="s">
        <v>1069</v>
      </c>
    </row>
    <row r="814" spans="1:9" ht="60" x14ac:dyDescent="0.25">
      <c r="A814" s="25" t="s">
        <v>2654</v>
      </c>
      <c r="B814" s="25" t="s">
        <v>2655</v>
      </c>
      <c r="C814" s="25" t="s">
        <v>19</v>
      </c>
      <c r="D814" s="25" t="s">
        <v>20</v>
      </c>
      <c r="E814" s="24" t="b">
        <v>0</v>
      </c>
      <c r="F814" s="25" t="s">
        <v>1027</v>
      </c>
      <c r="G814" s="25" t="s">
        <v>2656</v>
      </c>
      <c r="H814" s="25" t="s">
        <v>2657</v>
      </c>
      <c r="I814" s="25" t="s">
        <v>2658</v>
      </c>
    </row>
    <row r="815" spans="1:9" ht="45" x14ac:dyDescent="0.25">
      <c r="A815" s="25" t="s">
        <v>1879</v>
      </c>
      <c r="B815" s="25" t="s">
        <v>1880</v>
      </c>
      <c r="C815" s="25" t="s">
        <v>11</v>
      </c>
      <c r="D815" s="25" t="s">
        <v>20</v>
      </c>
      <c r="E815" s="24" t="b">
        <v>0</v>
      </c>
      <c r="F815" s="25" t="s">
        <v>1027</v>
      </c>
      <c r="G815" s="25" t="s">
        <v>55</v>
      </c>
      <c r="H815" s="25" t="s">
        <v>1881</v>
      </c>
      <c r="I815" s="25" t="s">
        <v>1882</v>
      </c>
    </row>
    <row r="816" spans="1:9" ht="30" x14ac:dyDescent="0.25">
      <c r="A816" s="25" t="s">
        <v>1879</v>
      </c>
      <c r="B816" s="25" t="s">
        <v>1880</v>
      </c>
      <c r="C816" s="25" t="s">
        <v>19</v>
      </c>
      <c r="D816" s="25" t="s">
        <v>20</v>
      </c>
      <c r="E816" s="24" t="b">
        <v>1</v>
      </c>
      <c r="F816" s="25" t="s">
        <v>1027</v>
      </c>
      <c r="G816" s="25" t="s">
        <v>55</v>
      </c>
      <c r="H816" s="25" t="s">
        <v>1883</v>
      </c>
      <c r="I816" s="25" t="s">
        <v>1884</v>
      </c>
    </row>
    <row r="817" spans="1:9" ht="60" x14ac:dyDescent="0.25">
      <c r="A817" s="25" t="s">
        <v>2478</v>
      </c>
      <c r="B817" s="25" t="s">
        <v>2483</v>
      </c>
      <c r="C817" s="25" t="s">
        <v>19</v>
      </c>
      <c r="D817" s="25" t="s">
        <v>20</v>
      </c>
      <c r="E817" s="24" t="b">
        <v>0</v>
      </c>
      <c r="F817" s="25" t="s">
        <v>1027</v>
      </c>
      <c r="G817" s="25" t="s">
        <v>55</v>
      </c>
      <c r="H817" s="25" t="s">
        <v>2484</v>
      </c>
      <c r="I817" s="25" t="s">
        <v>2485</v>
      </c>
    </row>
    <row r="818" spans="1:9" ht="75" x14ac:dyDescent="0.25">
      <c r="A818" s="25" t="s">
        <v>3517</v>
      </c>
      <c r="B818" s="25" t="s">
        <v>3518</v>
      </c>
      <c r="C818" s="25" t="s">
        <v>11</v>
      </c>
      <c r="D818" s="25" t="s">
        <v>588</v>
      </c>
      <c r="E818" s="24" t="b">
        <v>0</v>
      </c>
      <c r="F818" s="25" t="s">
        <v>1027</v>
      </c>
      <c r="G818" s="25" t="s">
        <v>3519</v>
      </c>
      <c r="H818" s="25" t="s">
        <v>3520</v>
      </c>
      <c r="I818" s="25" t="s">
        <v>3521</v>
      </c>
    </row>
    <row r="819" spans="1:9" ht="45" x14ac:dyDescent="0.25">
      <c r="A819" s="25" t="s">
        <v>3522</v>
      </c>
      <c r="B819" s="25" t="s">
        <v>3523</v>
      </c>
      <c r="C819" s="25" t="s">
        <v>11</v>
      </c>
      <c r="D819" s="25" t="s">
        <v>588</v>
      </c>
      <c r="E819" s="24" t="b">
        <v>0</v>
      </c>
      <c r="F819" s="25" t="s">
        <v>1027</v>
      </c>
      <c r="G819" s="25" t="s">
        <v>3524</v>
      </c>
      <c r="H819" s="25" t="s">
        <v>3525</v>
      </c>
      <c r="I819" s="25" t="s">
        <v>3526</v>
      </c>
    </row>
    <row r="820" spans="1:9" ht="75" x14ac:dyDescent="0.25">
      <c r="A820" s="25" t="s">
        <v>3527</v>
      </c>
      <c r="B820" s="25" t="s">
        <v>3528</v>
      </c>
      <c r="C820" s="25" t="s">
        <v>11</v>
      </c>
      <c r="D820" s="25" t="s">
        <v>588</v>
      </c>
      <c r="E820" s="24" t="b">
        <v>0</v>
      </c>
      <c r="F820" s="25" t="s">
        <v>1027</v>
      </c>
      <c r="G820" s="25" t="s">
        <v>3529</v>
      </c>
      <c r="H820" s="25" t="s">
        <v>3530</v>
      </c>
      <c r="I820" s="25" t="s">
        <v>55</v>
      </c>
    </row>
    <row r="821" spans="1:9" ht="75" x14ac:dyDescent="0.25">
      <c r="A821" s="25" t="s">
        <v>3531</v>
      </c>
      <c r="B821" s="25" t="s">
        <v>3532</v>
      </c>
      <c r="C821" s="25" t="s">
        <v>11</v>
      </c>
      <c r="D821" s="25" t="s">
        <v>3533</v>
      </c>
      <c r="E821" s="24" t="b">
        <v>0</v>
      </c>
      <c r="F821" s="25" t="s">
        <v>1027</v>
      </c>
      <c r="G821" s="25" t="s">
        <v>55</v>
      </c>
      <c r="H821" s="25" t="s">
        <v>3534</v>
      </c>
      <c r="I821" s="25" t="s">
        <v>3535</v>
      </c>
    </row>
    <row r="822" spans="1:9" ht="75" x14ac:dyDescent="0.25">
      <c r="A822" s="25" t="s">
        <v>3536</v>
      </c>
      <c r="B822" s="25" t="s">
        <v>3537</v>
      </c>
      <c r="C822" s="25" t="s">
        <v>11</v>
      </c>
      <c r="D822" s="25" t="s">
        <v>669</v>
      </c>
      <c r="E822" s="24" t="b">
        <v>0</v>
      </c>
      <c r="F822" s="25" t="s">
        <v>1027</v>
      </c>
      <c r="G822" s="25" t="s">
        <v>55</v>
      </c>
      <c r="H822" s="25" t="s">
        <v>3538</v>
      </c>
      <c r="I822" s="25" t="s">
        <v>3539</v>
      </c>
    </row>
    <row r="823" spans="1:9" ht="90" x14ac:dyDescent="0.25">
      <c r="A823" s="25" t="s">
        <v>3540</v>
      </c>
      <c r="B823" s="25" t="s">
        <v>3541</v>
      </c>
      <c r="C823" s="25" t="s">
        <v>19</v>
      </c>
      <c r="D823" s="25" t="s">
        <v>669</v>
      </c>
      <c r="E823" s="24" t="b">
        <v>0</v>
      </c>
      <c r="F823" s="25" t="s">
        <v>1027</v>
      </c>
      <c r="G823" s="25" t="s">
        <v>3542</v>
      </c>
      <c r="H823" s="25" t="s">
        <v>3543</v>
      </c>
      <c r="I823" s="25" t="s">
        <v>3544</v>
      </c>
    </row>
    <row r="824" spans="1:9" ht="45" x14ac:dyDescent="0.25">
      <c r="A824" s="25" t="s">
        <v>3311</v>
      </c>
      <c r="B824" s="25" t="s">
        <v>3545</v>
      </c>
      <c r="C824" s="25" t="s">
        <v>19</v>
      </c>
      <c r="D824" s="25" t="s">
        <v>669</v>
      </c>
      <c r="E824" s="24" t="b">
        <v>0</v>
      </c>
      <c r="F824" s="25" t="s">
        <v>1027</v>
      </c>
      <c r="G824" s="25" t="s">
        <v>3546</v>
      </c>
      <c r="H824" s="25" t="s">
        <v>3547</v>
      </c>
      <c r="I824" s="25" t="s">
        <v>55</v>
      </c>
    </row>
    <row r="825" spans="1:9" ht="90" x14ac:dyDescent="0.25">
      <c r="A825" s="25" t="s">
        <v>3548</v>
      </c>
      <c r="B825" s="25" t="s">
        <v>3549</v>
      </c>
      <c r="C825" s="25" t="s">
        <v>11</v>
      </c>
      <c r="D825" s="25" t="s">
        <v>669</v>
      </c>
      <c r="E825" s="24" t="b">
        <v>0</v>
      </c>
      <c r="F825" s="25" t="s">
        <v>1027</v>
      </c>
      <c r="G825" s="25" t="s">
        <v>3550</v>
      </c>
      <c r="H825" s="25" t="s">
        <v>3551</v>
      </c>
      <c r="I825" s="25" t="s">
        <v>3552</v>
      </c>
    </row>
    <row r="826" spans="1:9" ht="45" x14ac:dyDescent="0.25">
      <c r="A826" s="25" t="s">
        <v>3553</v>
      </c>
      <c r="B826" s="25" t="s">
        <v>3554</v>
      </c>
      <c r="C826" s="25" t="s">
        <v>11</v>
      </c>
      <c r="D826" s="25" t="s">
        <v>111</v>
      </c>
      <c r="E826" s="24" t="b">
        <v>0</v>
      </c>
      <c r="F826" s="25" t="s">
        <v>1027</v>
      </c>
      <c r="G826" s="25" t="s">
        <v>3555</v>
      </c>
      <c r="H826" s="25" t="s">
        <v>3556</v>
      </c>
      <c r="I826" s="25" t="s">
        <v>55</v>
      </c>
    </row>
    <row r="827" spans="1:9" ht="45" x14ac:dyDescent="0.25">
      <c r="A827" s="25" t="s">
        <v>3557</v>
      </c>
      <c r="B827" s="25" t="s">
        <v>3558</v>
      </c>
      <c r="C827" s="25" t="s">
        <v>11</v>
      </c>
      <c r="D827" s="25" t="s">
        <v>111</v>
      </c>
      <c r="E827" s="24" t="b">
        <v>0</v>
      </c>
      <c r="F827" s="25" t="s">
        <v>1027</v>
      </c>
      <c r="G827" s="25" t="s">
        <v>3559</v>
      </c>
      <c r="H827" s="25" t="s">
        <v>3560</v>
      </c>
      <c r="I827" s="25" t="s">
        <v>3561</v>
      </c>
    </row>
    <row r="828" spans="1:9" ht="75" x14ac:dyDescent="0.25">
      <c r="A828" s="25" t="s">
        <v>3255</v>
      </c>
      <c r="B828" s="25" t="s">
        <v>3562</v>
      </c>
      <c r="C828" s="25" t="s">
        <v>11</v>
      </c>
      <c r="D828" s="25" t="s">
        <v>111</v>
      </c>
      <c r="E828" s="24" t="b">
        <v>0</v>
      </c>
      <c r="F828" s="25" t="s">
        <v>1027</v>
      </c>
      <c r="G828" s="25" t="s">
        <v>3563</v>
      </c>
      <c r="H828" s="25" t="s">
        <v>3564</v>
      </c>
      <c r="I828" s="25" t="s">
        <v>3565</v>
      </c>
    </row>
    <row r="829" spans="1:9" ht="75" x14ac:dyDescent="0.25">
      <c r="A829" s="25" t="s">
        <v>3566</v>
      </c>
      <c r="B829" s="25" t="s">
        <v>3567</v>
      </c>
      <c r="C829" s="25" t="s">
        <v>11</v>
      </c>
      <c r="D829" s="25" t="s">
        <v>111</v>
      </c>
      <c r="E829" s="24" t="b">
        <v>0</v>
      </c>
      <c r="F829" s="25" t="s">
        <v>1027</v>
      </c>
      <c r="G829" s="25" t="s">
        <v>55</v>
      </c>
      <c r="H829" s="25" t="s">
        <v>3568</v>
      </c>
      <c r="I829" s="25" t="s">
        <v>3569</v>
      </c>
    </row>
    <row r="830" spans="1:9" ht="90" x14ac:dyDescent="0.25">
      <c r="A830" s="25" t="s">
        <v>3389</v>
      </c>
      <c r="B830" s="25" t="s">
        <v>3570</v>
      </c>
      <c r="C830" s="25" t="s">
        <v>789</v>
      </c>
      <c r="D830" s="25" t="s">
        <v>111</v>
      </c>
      <c r="E830" s="24" t="b">
        <v>0</v>
      </c>
      <c r="F830" s="25" t="s">
        <v>1027</v>
      </c>
      <c r="G830" s="25" t="s">
        <v>3571</v>
      </c>
      <c r="H830" s="25" t="s">
        <v>3391</v>
      </c>
      <c r="I830" s="25" t="s">
        <v>3392</v>
      </c>
    </row>
    <row r="831" spans="1:9" ht="75" x14ac:dyDescent="0.25">
      <c r="A831" s="25" t="s">
        <v>3572</v>
      </c>
      <c r="B831" s="25" t="s">
        <v>3573</v>
      </c>
      <c r="C831" s="25" t="s">
        <v>11</v>
      </c>
      <c r="D831" s="25" t="s">
        <v>2173</v>
      </c>
      <c r="E831" s="24" t="b">
        <v>0</v>
      </c>
      <c r="F831" s="25" t="s">
        <v>1027</v>
      </c>
      <c r="G831" s="25" t="s">
        <v>3574</v>
      </c>
      <c r="H831" s="25" t="s">
        <v>3575</v>
      </c>
      <c r="I831" s="25" t="s">
        <v>3576</v>
      </c>
    </row>
    <row r="832" spans="1:9" ht="60" x14ac:dyDescent="0.25">
      <c r="A832" s="25" t="s">
        <v>3577</v>
      </c>
      <c r="B832" s="25" t="s">
        <v>3578</v>
      </c>
      <c r="C832" s="25" t="s">
        <v>11</v>
      </c>
      <c r="D832" s="25" t="s">
        <v>2173</v>
      </c>
      <c r="E832" s="24" t="b">
        <v>0</v>
      </c>
      <c r="F832" s="25" t="s">
        <v>1027</v>
      </c>
      <c r="G832" s="25" t="s">
        <v>3579</v>
      </c>
      <c r="H832" s="25" t="s">
        <v>3580</v>
      </c>
      <c r="I832" s="25" t="s">
        <v>3581</v>
      </c>
    </row>
    <row r="833" spans="1:9" ht="90" x14ac:dyDescent="0.25">
      <c r="A833" s="25" t="s">
        <v>3577</v>
      </c>
      <c r="B833" s="25" t="s">
        <v>3582</v>
      </c>
      <c r="C833" s="25" t="s">
        <v>11</v>
      </c>
      <c r="D833" s="25" t="s">
        <v>2173</v>
      </c>
      <c r="E833" s="24" t="b">
        <v>0</v>
      </c>
      <c r="F833" s="25" t="s">
        <v>1027</v>
      </c>
      <c r="G833" s="25" t="s">
        <v>3583</v>
      </c>
      <c r="H833" s="25" t="s">
        <v>3584</v>
      </c>
      <c r="I833" s="25" t="s">
        <v>3585</v>
      </c>
    </row>
    <row r="834" spans="1:9" ht="90" x14ac:dyDescent="0.25">
      <c r="A834" s="25" t="s">
        <v>3405</v>
      </c>
      <c r="B834" s="25" t="s">
        <v>3586</v>
      </c>
      <c r="C834" s="25" t="s">
        <v>11</v>
      </c>
      <c r="D834" s="25" t="s">
        <v>841</v>
      </c>
      <c r="E834" s="24" t="b">
        <v>0</v>
      </c>
      <c r="F834" s="25" t="s">
        <v>1027</v>
      </c>
      <c r="G834" s="25" t="s">
        <v>3587</v>
      </c>
      <c r="H834" s="25" t="s">
        <v>3588</v>
      </c>
      <c r="I834" s="25" t="s">
        <v>3589</v>
      </c>
    </row>
    <row r="835" spans="1:9" ht="30" x14ac:dyDescent="0.25">
      <c r="A835" s="25" t="s">
        <v>3590</v>
      </c>
      <c r="B835" s="25" t="s">
        <v>3591</v>
      </c>
      <c r="C835" s="25" t="s">
        <v>19</v>
      </c>
      <c r="D835" s="25" t="s">
        <v>167</v>
      </c>
      <c r="E835" s="24" t="b">
        <v>1</v>
      </c>
      <c r="F835" s="25" t="s">
        <v>1027</v>
      </c>
      <c r="G835" s="25" t="s">
        <v>3592</v>
      </c>
      <c r="H835" s="25" t="s">
        <v>3593</v>
      </c>
      <c r="I835" s="25" t="s">
        <v>3594</v>
      </c>
    </row>
    <row r="836" spans="1:9" ht="45" x14ac:dyDescent="0.25">
      <c r="A836" s="25" t="s">
        <v>3590</v>
      </c>
      <c r="B836" s="25" t="s">
        <v>3595</v>
      </c>
      <c r="C836" s="25" t="s">
        <v>19</v>
      </c>
      <c r="D836" s="25" t="s">
        <v>167</v>
      </c>
      <c r="E836" s="24" t="b">
        <v>1</v>
      </c>
      <c r="F836" s="25" t="s">
        <v>1027</v>
      </c>
      <c r="G836" s="25" t="s">
        <v>3596</v>
      </c>
      <c r="H836" s="25" t="s">
        <v>3597</v>
      </c>
      <c r="I836" s="25" t="s">
        <v>3598</v>
      </c>
    </row>
    <row r="837" spans="1:9" ht="75" x14ac:dyDescent="0.25">
      <c r="A837" s="25" t="s">
        <v>3599</v>
      </c>
      <c r="B837" s="25" t="s">
        <v>3600</v>
      </c>
      <c r="C837" s="25" t="s">
        <v>11</v>
      </c>
      <c r="D837" s="25" t="s">
        <v>550</v>
      </c>
      <c r="E837" s="24" t="b">
        <v>0</v>
      </c>
      <c r="F837" s="25" t="s">
        <v>1027</v>
      </c>
      <c r="G837" s="25" t="s">
        <v>3601</v>
      </c>
      <c r="H837" s="25" t="s">
        <v>3602</v>
      </c>
      <c r="I837" s="25" t="s">
        <v>3603</v>
      </c>
    </row>
    <row r="838" spans="1:9" ht="60" x14ac:dyDescent="0.25">
      <c r="A838" s="25" t="s">
        <v>3090</v>
      </c>
      <c r="B838" s="25" t="s">
        <v>3604</v>
      </c>
      <c r="C838" s="25" t="s">
        <v>11</v>
      </c>
      <c r="D838" s="25" t="s">
        <v>550</v>
      </c>
      <c r="E838" s="24" t="b">
        <v>0</v>
      </c>
      <c r="F838" s="25" t="s">
        <v>1027</v>
      </c>
      <c r="G838" s="25" t="s">
        <v>3605</v>
      </c>
      <c r="H838" s="25" t="s">
        <v>3606</v>
      </c>
      <c r="I838" s="25" t="s">
        <v>3607</v>
      </c>
    </row>
    <row r="839" spans="1:9" ht="75" x14ac:dyDescent="0.25">
      <c r="A839" s="25" t="s">
        <v>3470</v>
      </c>
      <c r="B839" s="25" t="s">
        <v>3608</v>
      </c>
      <c r="C839" s="25" t="s">
        <v>19</v>
      </c>
      <c r="D839" s="25" t="s">
        <v>550</v>
      </c>
      <c r="E839" s="24" t="b">
        <v>0</v>
      </c>
      <c r="F839" s="25" t="s">
        <v>1027</v>
      </c>
      <c r="G839" s="25" t="s">
        <v>3609</v>
      </c>
      <c r="H839" s="25" t="s">
        <v>3610</v>
      </c>
      <c r="I839" s="25" t="s">
        <v>3611</v>
      </c>
    </row>
    <row r="840" spans="1:9" ht="120" x14ac:dyDescent="0.25">
      <c r="A840" s="25" t="s">
        <v>3612</v>
      </c>
      <c r="B840" s="25" t="s">
        <v>3613</v>
      </c>
      <c r="C840" s="25" t="s">
        <v>19</v>
      </c>
      <c r="D840" s="25" t="s">
        <v>550</v>
      </c>
      <c r="E840" s="24" t="b">
        <v>0</v>
      </c>
      <c r="F840" s="25" t="s">
        <v>1027</v>
      </c>
      <c r="G840" s="25" t="s">
        <v>3614</v>
      </c>
      <c r="H840" s="25" t="s">
        <v>3615</v>
      </c>
      <c r="I840" s="25" t="s">
        <v>3616</v>
      </c>
    </row>
    <row r="841" spans="1:9" ht="75" x14ac:dyDescent="0.25">
      <c r="A841" s="25" t="s">
        <v>3617</v>
      </c>
      <c r="B841" s="25" t="s">
        <v>3618</v>
      </c>
      <c r="C841" s="25" t="s">
        <v>11</v>
      </c>
      <c r="D841" s="25" t="s">
        <v>550</v>
      </c>
      <c r="E841" s="24" t="b">
        <v>0</v>
      </c>
      <c r="F841" s="25" t="s">
        <v>1027</v>
      </c>
      <c r="G841" s="25" t="s">
        <v>55</v>
      </c>
      <c r="H841" s="25" t="s">
        <v>3619</v>
      </c>
      <c r="I841" s="25" t="s">
        <v>3620</v>
      </c>
    </row>
    <row r="842" spans="1:9" ht="75" x14ac:dyDescent="0.25">
      <c r="A842" s="25" t="s">
        <v>3621</v>
      </c>
      <c r="B842" s="25" t="s">
        <v>3622</v>
      </c>
      <c r="C842" s="25" t="s">
        <v>11</v>
      </c>
      <c r="D842" s="25" t="s">
        <v>550</v>
      </c>
      <c r="E842" s="24" t="b">
        <v>0</v>
      </c>
      <c r="F842" s="25" t="s">
        <v>1027</v>
      </c>
      <c r="G842" s="25" t="s">
        <v>3623</v>
      </c>
      <c r="H842" s="25" t="s">
        <v>3624</v>
      </c>
      <c r="I842" s="25" t="s">
        <v>3625</v>
      </c>
    </row>
    <row r="843" spans="1:9" ht="75" x14ac:dyDescent="0.25">
      <c r="A843" s="25" t="s">
        <v>3626</v>
      </c>
      <c r="B843" s="25" t="s">
        <v>3627</v>
      </c>
      <c r="C843" s="25" t="s">
        <v>11</v>
      </c>
      <c r="D843" s="25" t="s">
        <v>550</v>
      </c>
      <c r="E843" s="24" t="b">
        <v>0</v>
      </c>
      <c r="F843" s="25" t="s">
        <v>1027</v>
      </c>
      <c r="G843" s="25" t="s">
        <v>3628</v>
      </c>
      <c r="H843" s="25" t="s">
        <v>3629</v>
      </c>
      <c r="I843" s="25" t="s">
        <v>3630</v>
      </c>
    </row>
    <row r="844" spans="1:9" ht="30" x14ac:dyDescent="0.25">
      <c r="A844" s="25" t="s">
        <v>3626</v>
      </c>
      <c r="B844" s="25" t="s">
        <v>3627</v>
      </c>
      <c r="C844" s="25" t="s">
        <v>11</v>
      </c>
      <c r="D844" s="25" t="s">
        <v>550</v>
      </c>
      <c r="E844" s="24" t="b">
        <v>0</v>
      </c>
      <c r="F844" s="25" t="s">
        <v>1027</v>
      </c>
      <c r="G844" s="25" t="s">
        <v>55</v>
      </c>
      <c r="H844" s="25" t="s">
        <v>3631</v>
      </c>
      <c r="I844" s="25" t="s">
        <v>55</v>
      </c>
    </row>
    <row r="845" spans="1:9" ht="75" x14ac:dyDescent="0.25">
      <c r="A845" s="25" t="s">
        <v>3632</v>
      </c>
      <c r="B845" s="25" t="s">
        <v>3633</v>
      </c>
      <c r="C845" s="25" t="s">
        <v>11</v>
      </c>
      <c r="D845" s="25" t="s">
        <v>1563</v>
      </c>
      <c r="E845" s="24" t="b">
        <v>0</v>
      </c>
      <c r="F845" s="25" t="s">
        <v>1027</v>
      </c>
      <c r="G845" s="25" t="s">
        <v>55</v>
      </c>
      <c r="H845" s="25" t="s">
        <v>3634</v>
      </c>
      <c r="I845" s="25" t="s">
        <v>3635</v>
      </c>
    </row>
    <row r="846" spans="1:9" ht="60" x14ac:dyDescent="0.25">
      <c r="A846" s="25" t="s">
        <v>3636</v>
      </c>
      <c r="B846" s="25" t="s">
        <v>3637</v>
      </c>
      <c r="C846" s="25" t="s">
        <v>11</v>
      </c>
      <c r="D846" s="25" t="s">
        <v>1563</v>
      </c>
      <c r="E846" s="24" t="b">
        <v>0</v>
      </c>
      <c r="F846" s="25" t="s">
        <v>1027</v>
      </c>
      <c r="G846" s="25" t="s">
        <v>3638</v>
      </c>
      <c r="H846" s="25" t="s">
        <v>3639</v>
      </c>
      <c r="I846" s="25" t="s">
        <v>3640</v>
      </c>
    </row>
    <row r="847" spans="1:9" ht="105" x14ac:dyDescent="0.25">
      <c r="A847" s="25" t="s">
        <v>3636</v>
      </c>
      <c r="B847" s="25" t="s">
        <v>3637</v>
      </c>
      <c r="C847" s="25" t="s">
        <v>11</v>
      </c>
      <c r="D847" s="25" t="s">
        <v>1563</v>
      </c>
      <c r="E847" s="24" t="b">
        <v>0</v>
      </c>
      <c r="F847" s="25" t="s">
        <v>1027</v>
      </c>
      <c r="G847" s="25" t="s">
        <v>3639</v>
      </c>
      <c r="H847" s="25" t="s">
        <v>3641</v>
      </c>
      <c r="I847" s="25" t="s">
        <v>3642</v>
      </c>
    </row>
    <row r="848" spans="1:9" ht="90" x14ac:dyDescent="0.25">
      <c r="A848" s="25" t="s">
        <v>3636</v>
      </c>
      <c r="B848" s="25" t="s">
        <v>3637</v>
      </c>
      <c r="C848" s="25" t="s">
        <v>11</v>
      </c>
      <c r="D848" s="25" t="s">
        <v>1563</v>
      </c>
      <c r="E848" s="24" t="b">
        <v>0</v>
      </c>
      <c r="F848" s="25" t="s">
        <v>1027</v>
      </c>
      <c r="G848" s="25" t="s">
        <v>3641</v>
      </c>
      <c r="H848" s="25" t="s">
        <v>3643</v>
      </c>
      <c r="I848" s="25" t="s">
        <v>3644</v>
      </c>
    </row>
    <row r="849" spans="1:9" ht="90" x14ac:dyDescent="0.25">
      <c r="A849" s="25" t="s">
        <v>3636</v>
      </c>
      <c r="B849" s="25" t="s">
        <v>3637</v>
      </c>
      <c r="C849" s="25" t="s">
        <v>11</v>
      </c>
      <c r="D849" s="25" t="s">
        <v>1563</v>
      </c>
      <c r="E849" s="24" t="b">
        <v>0</v>
      </c>
      <c r="F849" s="25" t="s">
        <v>1027</v>
      </c>
      <c r="G849" s="25" t="s">
        <v>3643</v>
      </c>
      <c r="H849" s="25" t="s">
        <v>3645</v>
      </c>
      <c r="I849" s="25" t="s">
        <v>3646</v>
      </c>
    </row>
    <row r="850" spans="1:9" ht="90" x14ac:dyDescent="0.25">
      <c r="A850" s="25" t="s">
        <v>3647</v>
      </c>
      <c r="B850" s="25" t="s">
        <v>3648</v>
      </c>
      <c r="C850" s="25" t="s">
        <v>75</v>
      </c>
      <c r="D850" s="25" t="s">
        <v>12</v>
      </c>
      <c r="E850" s="24" t="b">
        <v>0</v>
      </c>
      <c r="F850" s="25" t="s">
        <v>1027</v>
      </c>
      <c r="G850" s="25" t="s">
        <v>3649</v>
      </c>
      <c r="H850" s="25" t="s">
        <v>3650</v>
      </c>
      <c r="I850" s="25" t="s">
        <v>3651</v>
      </c>
    </row>
    <row r="851" spans="1:9" ht="30" x14ac:dyDescent="0.25">
      <c r="A851" s="25" t="s">
        <v>3647</v>
      </c>
      <c r="B851" s="25" t="s">
        <v>3648</v>
      </c>
      <c r="C851" s="25" t="s">
        <v>19</v>
      </c>
      <c r="D851" s="25" t="s">
        <v>12</v>
      </c>
      <c r="E851" s="24" t="b">
        <v>1</v>
      </c>
      <c r="F851" s="25" t="s">
        <v>1027</v>
      </c>
      <c r="G851" s="25" t="s">
        <v>3652</v>
      </c>
      <c r="H851" s="25" t="s">
        <v>3653</v>
      </c>
      <c r="I851" s="25" t="s">
        <v>3654</v>
      </c>
    </row>
    <row r="852" spans="1:9" ht="45" x14ac:dyDescent="0.25">
      <c r="A852" s="25" t="s">
        <v>3647</v>
      </c>
      <c r="B852" s="25" t="s">
        <v>3655</v>
      </c>
      <c r="C852" s="25" t="s">
        <v>19</v>
      </c>
      <c r="D852" s="25" t="s">
        <v>12</v>
      </c>
      <c r="E852" s="24" t="b">
        <v>1</v>
      </c>
      <c r="F852" s="25" t="s">
        <v>1027</v>
      </c>
      <c r="G852" s="25" t="s">
        <v>3656</v>
      </c>
      <c r="H852" s="25" t="s">
        <v>3657</v>
      </c>
      <c r="I852" s="25" t="s">
        <v>3658</v>
      </c>
    </row>
    <row r="853" spans="1:9" ht="45" x14ac:dyDescent="0.25">
      <c r="A853" s="25" t="s">
        <v>3647</v>
      </c>
      <c r="B853" s="25" t="s">
        <v>3659</v>
      </c>
      <c r="C853" s="25" t="s">
        <v>19</v>
      </c>
      <c r="D853" s="25" t="s">
        <v>12</v>
      </c>
      <c r="E853" s="24" t="b">
        <v>1</v>
      </c>
      <c r="F853" s="25" t="s">
        <v>1027</v>
      </c>
      <c r="G853" s="25" t="s">
        <v>3660</v>
      </c>
      <c r="H853" s="25" t="s">
        <v>3661</v>
      </c>
      <c r="I853" s="25" t="s">
        <v>3662</v>
      </c>
    </row>
    <row r="854" spans="1:9" ht="45" x14ac:dyDescent="0.25">
      <c r="A854" s="25" t="s">
        <v>3647</v>
      </c>
      <c r="B854" s="25" t="s">
        <v>3648</v>
      </c>
      <c r="C854" s="25" t="s">
        <v>19</v>
      </c>
      <c r="D854" s="25" t="s">
        <v>12</v>
      </c>
      <c r="E854" s="24" t="b">
        <v>1</v>
      </c>
      <c r="F854" s="25" t="s">
        <v>1027</v>
      </c>
      <c r="G854" s="25" t="s">
        <v>3663</v>
      </c>
      <c r="H854" s="25" t="s">
        <v>3664</v>
      </c>
      <c r="I854" s="25" t="s">
        <v>3665</v>
      </c>
    </row>
    <row r="855" spans="1:9" ht="30" x14ac:dyDescent="0.25">
      <c r="A855" s="25" t="s">
        <v>3647</v>
      </c>
      <c r="B855" s="25" t="s">
        <v>3655</v>
      </c>
      <c r="C855" s="25" t="s">
        <v>19</v>
      </c>
      <c r="D855" s="25" t="s">
        <v>12</v>
      </c>
      <c r="E855" s="24" t="b">
        <v>1</v>
      </c>
      <c r="F855" s="25" t="s">
        <v>1027</v>
      </c>
      <c r="G855" s="25" t="s">
        <v>3666</v>
      </c>
      <c r="H855" s="25" t="s">
        <v>3667</v>
      </c>
      <c r="I855" s="25" t="s">
        <v>3668</v>
      </c>
    </row>
    <row r="856" spans="1:9" ht="45" x14ac:dyDescent="0.25">
      <c r="A856" s="25" t="s">
        <v>3647</v>
      </c>
      <c r="B856" s="25" t="s">
        <v>3648</v>
      </c>
      <c r="C856" s="25" t="s">
        <v>19</v>
      </c>
      <c r="D856" s="25" t="s">
        <v>12</v>
      </c>
      <c r="E856" s="24" t="b">
        <v>1</v>
      </c>
      <c r="F856" s="25" t="s">
        <v>1027</v>
      </c>
      <c r="G856" s="25" t="s">
        <v>3669</v>
      </c>
      <c r="H856" s="25" t="s">
        <v>3670</v>
      </c>
      <c r="I856" s="25" t="s">
        <v>3671</v>
      </c>
    </row>
    <row r="857" spans="1:9" ht="30" x14ac:dyDescent="0.25">
      <c r="A857" s="25" t="s">
        <v>3647</v>
      </c>
      <c r="B857" s="25" t="s">
        <v>3672</v>
      </c>
      <c r="C857" s="25" t="s">
        <v>60</v>
      </c>
      <c r="D857" s="25" t="s">
        <v>12</v>
      </c>
      <c r="E857" s="24" t="b">
        <v>1</v>
      </c>
      <c r="F857" s="25" t="s">
        <v>1027</v>
      </c>
      <c r="G857" s="25" t="s">
        <v>3673</v>
      </c>
      <c r="H857" s="25" t="s">
        <v>3674</v>
      </c>
      <c r="I857" s="25" t="s">
        <v>3675</v>
      </c>
    </row>
    <row r="858" spans="1:9" ht="75" x14ac:dyDescent="0.25">
      <c r="A858" s="25" t="s">
        <v>3676</v>
      </c>
      <c r="B858" s="25" t="s">
        <v>3677</v>
      </c>
      <c r="C858" s="25" t="s">
        <v>4</v>
      </c>
      <c r="D858" s="25" t="s">
        <v>12</v>
      </c>
      <c r="E858" s="24" t="b">
        <v>1</v>
      </c>
      <c r="F858" s="25" t="s">
        <v>1027</v>
      </c>
      <c r="G858" s="25" t="s">
        <v>3678</v>
      </c>
      <c r="H858" s="25" t="s">
        <v>3679</v>
      </c>
      <c r="I858" s="25" t="s">
        <v>3680</v>
      </c>
    </row>
    <row r="859" spans="1:9" ht="45" x14ac:dyDescent="0.25">
      <c r="A859" s="25" t="s">
        <v>3676</v>
      </c>
      <c r="B859" s="25" t="s">
        <v>3681</v>
      </c>
      <c r="C859" s="25" t="s">
        <v>4</v>
      </c>
      <c r="D859" s="25" t="s">
        <v>12</v>
      </c>
      <c r="E859" s="24" t="b">
        <v>1</v>
      </c>
      <c r="F859" s="25" t="s">
        <v>1027</v>
      </c>
      <c r="G859" s="25" t="s">
        <v>3682</v>
      </c>
      <c r="H859" s="25" t="s">
        <v>3683</v>
      </c>
      <c r="I859" s="25" t="s">
        <v>3684</v>
      </c>
    </row>
    <row r="860" spans="1:9" ht="90" x14ac:dyDescent="0.25">
      <c r="A860" s="25" t="s">
        <v>3676</v>
      </c>
      <c r="B860" s="25" t="s">
        <v>3685</v>
      </c>
      <c r="C860" s="25" t="s">
        <v>4</v>
      </c>
      <c r="D860" s="25" t="s">
        <v>12</v>
      </c>
      <c r="E860" s="24" t="b">
        <v>1</v>
      </c>
      <c r="F860" s="25" t="s">
        <v>1027</v>
      </c>
      <c r="G860" s="25" t="s">
        <v>3686</v>
      </c>
      <c r="H860" s="25" t="s">
        <v>3687</v>
      </c>
      <c r="I860" s="25" t="s">
        <v>3688</v>
      </c>
    </row>
    <row r="861" spans="1:9" ht="90" x14ac:dyDescent="0.25">
      <c r="A861" s="25" t="s">
        <v>3676</v>
      </c>
      <c r="B861" s="25" t="s">
        <v>2252</v>
      </c>
      <c r="C861" s="25" t="s">
        <v>4</v>
      </c>
      <c r="D861" s="25" t="s">
        <v>12</v>
      </c>
      <c r="E861" s="24" t="b">
        <v>1</v>
      </c>
      <c r="F861" s="25" t="s">
        <v>1027</v>
      </c>
      <c r="G861" s="25" t="s">
        <v>3687</v>
      </c>
      <c r="H861" s="25" t="s">
        <v>3688</v>
      </c>
      <c r="I861" s="25" t="s">
        <v>55</v>
      </c>
    </row>
    <row r="862" spans="1:9" ht="45" x14ac:dyDescent="0.25">
      <c r="A862" s="25" t="s">
        <v>3676</v>
      </c>
      <c r="B862" s="25" t="s">
        <v>3689</v>
      </c>
      <c r="C862" s="25" t="s">
        <v>4</v>
      </c>
      <c r="D862" s="25" t="s">
        <v>12</v>
      </c>
      <c r="E862" s="24" t="b">
        <v>1</v>
      </c>
      <c r="F862" s="25" t="s">
        <v>1027</v>
      </c>
      <c r="G862" s="25" t="s">
        <v>3690</v>
      </c>
      <c r="H862" s="25" t="s">
        <v>3691</v>
      </c>
      <c r="I862" s="25" t="s">
        <v>3692</v>
      </c>
    </row>
    <row r="863" spans="1:9" ht="45" x14ac:dyDescent="0.25">
      <c r="A863" s="25" t="s">
        <v>3676</v>
      </c>
      <c r="B863" s="25" t="s">
        <v>3681</v>
      </c>
      <c r="C863" s="25" t="s">
        <v>4</v>
      </c>
      <c r="D863" s="25" t="s">
        <v>12</v>
      </c>
      <c r="E863" s="24" t="b">
        <v>1</v>
      </c>
      <c r="F863" s="25" t="s">
        <v>1027</v>
      </c>
      <c r="G863" s="25" t="s">
        <v>3693</v>
      </c>
      <c r="H863" s="25" t="s">
        <v>3694</v>
      </c>
      <c r="I863" s="25" t="s">
        <v>3695</v>
      </c>
    </row>
    <row r="864" spans="1:9" ht="75" x14ac:dyDescent="0.25">
      <c r="A864" s="25" t="s">
        <v>3676</v>
      </c>
      <c r="B864" s="25" t="s">
        <v>3696</v>
      </c>
      <c r="C864" s="25" t="s">
        <v>4</v>
      </c>
      <c r="D864" s="25" t="s">
        <v>12</v>
      </c>
      <c r="E864" s="24" t="b">
        <v>1</v>
      </c>
      <c r="F864" s="25" t="s">
        <v>1027</v>
      </c>
      <c r="G864" s="25" t="s">
        <v>3697</v>
      </c>
      <c r="H864" s="25" t="s">
        <v>3698</v>
      </c>
      <c r="I864" s="25" t="s">
        <v>3699</v>
      </c>
    </row>
    <row r="865" spans="1:9" ht="45" x14ac:dyDescent="0.25">
      <c r="A865" s="25" t="s">
        <v>3700</v>
      </c>
      <c r="B865" s="25" t="s">
        <v>3701</v>
      </c>
      <c r="C865" s="25" t="s">
        <v>4</v>
      </c>
      <c r="D865" s="25" t="s">
        <v>12</v>
      </c>
      <c r="E865" s="24" t="b">
        <v>1</v>
      </c>
      <c r="F865" s="25" t="s">
        <v>1027</v>
      </c>
      <c r="G865" s="25" t="s">
        <v>3702</v>
      </c>
      <c r="H865" s="25" t="s">
        <v>3703</v>
      </c>
      <c r="I865" s="25" t="s">
        <v>3704</v>
      </c>
    </row>
    <row r="866" spans="1:9" ht="30" x14ac:dyDescent="0.25">
      <c r="A866" s="25" t="s">
        <v>3531</v>
      </c>
      <c r="B866" s="25" t="s">
        <v>3705</v>
      </c>
      <c r="C866" s="25" t="s">
        <v>75</v>
      </c>
      <c r="D866" s="25" t="s">
        <v>12</v>
      </c>
      <c r="E866" s="24" t="b">
        <v>1</v>
      </c>
      <c r="F866" s="25" t="s">
        <v>1027</v>
      </c>
      <c r="G866" s="25" t="s">
        <v>3706</v>
      </c>
      <c r="H866" s="25" t="s">
        <v>3707</v>
      </c>
      <c r="I866" s="25" t="s">
        <v>3708</v>
      </c>
    </row>
    <row r="867" spans="1:9" ht="75" x14ac:dyDescent="0.25">
      <c r="A867" s="25" t="s">
        <v>3709</v>
      </c>
      <c r="B867" s="25" t="s">
        <v>3710</v>
      </c>
      <c r="C867" s="25" t="s">
        <v>19</v>
      </c>
      <c r="D867" s="25" t="s">
        <v>12</v>
      </c>
      <c r="E867" s="24" t="b">
        <v>1</v>
      </c>
      <c r="F867" s="25" t="s">
        <v>1027</v>
      </c>
      <c r="G867" s="25" t="s">
        <v>3711</v>
      </c>
      <c r="H867" s="25" t="s">
        <v>3712</v>
      </c>
      <c r="I867" s="25" t="s">
        <v>3713</v>
      </c>
    </row>
    <row r="868" spans="1:9" ht="45" x14ac:dyDescent="0.25">
      <c r="A868" s="25" t="s">
        <v>3714</v>
      </c>
      <c r="B868" s="25" t="s">
        <v>3715</v>
      </c>
      <c r="C868" s="25" t="s">
        <v>4</v>
      </c>
      <c r="D868" s="25" t="s">
        <v>12</v>
      </c>
      <c r="E868" s="24" t="b">
        <v>1</v>
      </c>
      <c r="F868" s="25" t="s">
        <v>1027</v>
      </c>
      <c r="G868" s="25" t="s">
        <v>55</v>
      </c>
      <c r="H868" s="25" t="s">
        <v>3716</v>
      </c>
      <c r="I868" s="25" t="s">
        <v>3717</v>
      </c>
    </row>
    <row r="869" spans="1:9" ht="45" x14ac:dyDescent="0.25">
      <c r="A869" s="25" t="s">
        <v>3714</v>
      </c>
      <c r="B869" s="25" t="s">
        <v>3715</v>
      </c>
      <c r="C869" s="25" t="s">
        <v>4</v>
      </c>
      <c r="D869" s="25" t="s">
        <v>12</v>
      </c>
      <c r="E869" s="24" t="b">
        <v>1</v>
      </c>
      <c r="F869" s="25" t="s">
        <v>1027</v>
      </c>
      <c r="G869" s="25" t="s">
        <v>3718</v>
      </c>
      <c r="H869" s="25" t="s">
        <v>3719</v>
      </c>
      <c r="I869" s="25" t="s">
        <v>3720</v>
      </c>
    </row>
    <row r="870" spans="1:9" ht="60" x14ac:dyDescent="0.25">
      <c r="A870" s="25" t="s">
        <v>3714</v>
      </c>
      <c r="B870" s="25" t="s">
        <v>3721</v>
      </c>
      <c r="C870" s="25" t="s">
        <v>4</v>
      </c>
      <c r="D870" s="25" t="s">
        <v>12</v>
      </c>
      <c r="E870" s="24" t="b">
        <v>1</v>
      </c>
      <c r="F870" s="25" t="s">
        <v>1027</v>
      </c>
      <c r="G870" s="25" t="s">
        <v>3722</v>
      </c>
      <c r="H870" s="25" t="s">
        <v>3723</v>
      </c>
      <c r="I870" s="25" t="s">
        <v>3724</v>
      </c>
    </row>
    <row r="871" spans="1:9" ht="90" x14ac:dyDescent="0.25">
      <c r="A871" s="25" t="s">
        <v>3714</v>
      </c>
      <c r="B871" s="25" t="s">
        <v>3721</v>
      </c>
      <c r="C871" s="25" t="s">
        <v>4</v>
      </c>
      <c r="D871" s="25" t="s">
        <v>12</v>
      </c>
      <c r="E871" s="24" t="b">
        <v>1</v>
      </c>
      <c r="F871" s="25" t="s">
        <v>1027</v>
      </c>
      <c r="G871" s="25" t="s">
        <v>3725</v>
      </c>
      <c r="H871" s="25" t="s">
        <v>3726</v>
      </c>
      <c r="I871" s="25" t="s">
        <v>3727</v>
      </c>
    </row>
    <row r="872" spans="1:9" ht="90" x14ac:dyDescent="0.25">
      <c r="A872" s="25" t="s">
        <v>3714</v>
      </c>
      <c r="B872" s="25" t="s">
        <v>3715</v>
      </c>
      <c r="C872" s="25" t="s">
        <v>4</v>
      </c>
      <c r="D872" s="25" t="s">
        <v>12</v>
      </c>
      <c r="E872" s="24" t="b">
        <v>1</v>
      </c>
      <c r="F872" s="25" t="s">
        <v>1027</v>
      </c>
      <c r="G872" s="25" t="s">
        <v>3726</v>
      </c>
      <c r="H872" s="25" t="s">
        <v>3728</v>
      </c>
      <c r="I872" s="25" t="s">
        <v>3729</v>
      </c>
    </row>
    <row r="873" spans="1:9" ht="75" x14ac:dyDescent="0.25">
      <c r="A873" s="25" t="s">
        <v>3714</v>
      </c>
      <c r="B873" s="25" t="s">
        <v>3715</v>
      </c>
      <c r="C873" s="25" t="s">
        <v>4</v>
      </c>
      <c r="D873" s="25" t="s">
        <v>12</v>
      </c>
      <c r="E873" s="24" t="b">
        <v>1</v>
      </c>
      <c r="F873" s="25" t="s">
        <v>1027</v>
      </c>
      <c r="G873" s="25" t="s">
        <v>3730</v>
      </c>
      <c r="H873" s="25" t="s">
        <v>3731</v>
      </c>
      <c r="I873" s="25" t="s">
        <v>3732</v>
      </c>
    </row>
    <row r="874" spans="1:9" ht="75" x14ac:dyDescent="0.25">
      <c r="A874" s="25" t="s">
        <v>3714</v>
      </c>
      <c r="B874" s="25" t="s">
        <v>3733</v>
      </c>
      <c r="C874" s="25" t="s">
        <v>4</v>
      </c>
      <c r="D874" s="25" t="s">
        <v>12</v>
      </c>
      <c r="E874" s="24" t="b">
        <v>1</v>
      </c>
      <c r="F874" s="25" t="s">
        <v>1027</v>
      </c>
      <c r="G874" s="25" t="s">
        <v>3731</v>
      </c>
      <c r="H874" s="25" t="s">
        <v>3734</v>
      </c>
      <c r="I874" s="25" t="s">
        <v>3735</v>
      </c>
    </row>
    <row r="875" spans="1:9" ht="60" x14ac:dyDescent="0.25">
      <c r="A875" s="25" t="s">
        <v>3714</v>
      </c>
      <c r="B875" s="25" t="s">
        <v>3736</v>
      </c>
      <c r="C875" s="25" t="s">
        <v>4</v>
      </c>
      <c r="D875" s="25" t="s">
        <v>12</v>
      </c>
      <c r="E875" s="24" t="b">
        <v>1</v>
      </c>
      <c r="F875" s="25" t="s">
        <v>1027</v>
      </c>
      <c r="G875" s="25" t="s">
        <v>3734</v>
      </c>
      <c r="H875" s="25" t="s">
        <v>3737</v>
      </c>
      <c r="I875" s="25" t="s">
        <v>3738</v>
      </c>
    </row>
    <row r="876" spans="1:9" ht="30" x14ac:dyDescent="0.25">
      <c r="A876" s="25" t="s">
        <v>3739</v>
      </c>
      <c r="B876" s="25" t="s">
        <v>3740</v>
      </c>
      <c r="C876" s="25" t="s">
        <v>75</v>
      </c>
      <c r="D876" s="25" t="s">
        <v>12</v>
      </c>
      <c r="E876" s="24" t="b">
        <v>1</v>
      </c>
      <c r="F876" s="25" t="s">
        <v>1027</v>
      </c>
      <c r="G876" s="25" t="s">
        <v>3741</v>
      </c>
      <c r="H876" s="25" t="s">
        <v>3742</v>
      </c>
      <c r="I876" s="25" t="s">
        <v>55</v>
      </c>
    </row>
    <row r="877" spans="1:9" ht="60" x14ac:dyDescent="0.25">
      <c r="A877" s="25" t="s">
        <v>3743</v>
      </c>
      <c r="B877" s="25" t="s">
        <v>3744</v>
      </c>
      <c r="C877" s="25" t="s">
        <v>11</v>
      </c>
      <c r="D877" s="25" t="s">
        <v>12</v>
      </c>
      <c r="E877" s="24" t="b">
        <v>1</v>
      </c>
      <c r="F877" s="25" t="s">
        <v>1027</v>
      </c>
      <c r="G877" s="25" t="s">
        <v>3745</v>
      </c>
      <c r="H877" s="25" t="s">
        <v>3746</v>
      </c>
      <c r="I877" s="25" t="s">
        <v>3747</v>
      </c>
    </row>
    <row r="878" spans="1:9" ht="60" x14ac:dyDescent="0.25">
      <c r="A878" s="25" t="s">
        <v>3743</v>
      </c>
      <c r="B878" s="25" t="s">
        <v>3744</v>
      </c>
      <c r="C878" s="25" t="s">
        <v>11</v>
      </c>
      <c r="D878" s="25" t="s">
        <v>12</v>
      </c>
      <c r="E878" s="24" t="b">
        <v>1</v>
      </c>
      <c r="F878" s="25" t="s">
        <v>1027</v>
      </c>
      <c r="G878" s="25" t="s">
        <v>3746</v>
      </c>
      <c r="H878" s="25" t="s">
        <v>3748</v>
      </c>
      <c r="I878" s="25" t="s">
        <v>3749</v>
      </c>
    </row>
    <row r="879" spans="1:9" ht="30" x14ac:dyDescent="0.25">
      <c r="A879" s="25" t="s">
        <v>3750</v>
      </c>
      <c r="B879" s="25" t="s">
        <v>3751</v>
      </c>
      <c r="C879" s="25" t="s">
        <v>4</v>
      </c>
      <c r="D879" s="25" t="s">
        <v>12</v>
      </c>
      <c r="E879" s="24" t="b">
        <v>1</v>
      </c>
      <c r="F879" s="25" t="s">
        <v>1027</v>
      </c>
      <c r="G879" s="25" t="s">
        <v>3752</v>
      </c>
      <c r="H879" s="25" t="s">
        <v>3753</v>
      </c>
      <c r="I879" s="25" t="s">
        <v>3754</v>
      </c>
    </row>
    <row r="880" spans="1:9" ht="60" x14ac:dyDescent="0.25">
      <c r="A880" s="25" t="s">
        <v>3755</v>
      </c>
      <c r="B880" s="25" t="s">
        <v>3756</v>
      </c>
      <c r="C880" s="25" t="s">
        <v>4</v>
      </c>
      <c r="D880" s="25" t="s">
        <v>12</v>
      </c>
      <c r="E880" s="24" t="b">
        <v>1</v>
      </c>
      <c r="F880" s="25" t="s">
        <v>1027</v>
      </c>
      <c r="G880" s="25" t="s">
        <v>3757</v>
      </c>
      <c r="H880" s="25" t="s">
        <v>3758</v>
      </c>
      <c r="I880" s="25" t="s">
        <v>3759</v>
      </c>
    </row>
    <row r="881" spans="1:9" ht="45" x14ac:dyDescent="0.25">
      <c r="A881" s="25" t="s">
        <v>3760</v>
      </c>
      <c r="B881" s="25" t="s">
        <v>3761</v>
      </c>
      <c r="C881" s="25" t="s">
        <v>19</v>
      </c>
      <c r="D881" s="25" t="s">
        <v>12</v>
      </c>
      <c r="E881" s="24" t="b">
        <v>0</v>
      </c>
      <c r="F881" s="25" t="s">
        <v>1027</v>
      </c>
      <c r="G881" s="25" t="s">
        <v>55</v>
      </c>
      <c r="H881" s="25" t="s">
        <v>3762</v>
      </c>
      <c r="I881" s="25" t="s">
        <v>3763</v>
      </c>
    </row>
    <row r="882" spans="1:9" ht="45" x14ac:dyDescent="0.25">
      <c r="A882" s="25" t="s">
        <v>3760</v>
      </c>
      <c r="B882" s="25" t="s">
        <v>3764</v>
      </c>
      <c r="C882" s="25" t="s">
        <v>19</v>
      </c>
      <c r="D882" s="25" t="s">
        <v>12</v>
      </c>
      <c r="E882" s="24" t="b">
        <v>0</v>
      </c>
      <c r="F882" s="25" t="s">
        <v>1027</v>
      </c>
      <c r="G882" s="25" t="s">
        <v>3765</v>
      </c>
      <c r="H882" s="25" t="s">
        <v>3766</v>
      </c>
      <c r="I882" s="25" t="s">
        <v>3767</v>
      </c>
    </row>
    <row r="883" spans="1:9" ht="45" x14ac:dyDescent="0.25">
      <c r="A883" s="25" t="s">
        <v>3768</v>
      </c>
      <c r="B883" s="25" t="s">
        <v>3769</v>
      </c>
      <c r="C883" s="25" t="s">
        <v>4</v>
      </c>
      <c r="D883" s="25" t="s">
        <v>12</v>
      </c>
      <c r="E883" s="24" t="b">
        <v>1</v>
      </c>
      <c r="F883" s="25" t="s">
        <v>1027</v>
      </c>
      <c r="G883" s="25" t="s">
        <v>55</v>
      </c>
      <c r="H883" s="25" t="s">
        <v>3770</v>
      </c>
      <c r="I883" s="25" t="s">
        <v>3771</v>
      </c>
    </row>
    <row r="884" spans="1:9" ht="75" x14ac:dyDescent="0.25">
      <c r="A884" s="25" t="s">
        <v>3772</v>
      </c>
      <c r="B884" s="25" t="s">
        <v>3773</v>
      </c>
      <c r="C884" s="25" t="s">
        <v>75</v>
      </c>
      <c r="D884" s="25" t="s">
        <v>12</v>
      </c>
      <c r="E884" s="24" t="b">
        <v>1</v>
      </c>
      <c r="F884" s="25" t="s">
        <v>1027</v>
      </c>
      <c r="G884" s="25" t="s">
        <v>55</v>
      </c>
      <c r="H884" s="25" t="s">
        <v>3774</v>
      </c>
      <c r="I884" s="25" t="s">
        <v>3775</v>
      </c>
    </row>
    <row r="885" spans="1:9" ht="75" x14ac:dyDescent="0.25">
      <c r="A885" s="25" t="s">
        <v>3772</v>
      </c>
      <c r="B885" s="25" t="s">
        <v>3776</v>
      </c>
      <c r="C885" s="25" t="s">
        <v>75</v>
      </c>
      <c r="D885" s="25" t="s">
        <v>12</v>
      </c>
      <c r="E885" s="24" t="b">
        <v>1</v>
      </c>
      <c r="F885" s="25" t="s">
        <v>1027</v>
      </c>
      <c r="G885" s="25" t="s">
        <v>3774</v>
      </c>
      <c r="H885" s="25" t="s">
        <v>3777</v>
      </c>
      <c r="I885" s="25" t="s">
        <v>3778</v>
      </c>
    </row>
    <row r="886" spans="1:9" ht="30" x14ac:dyDescent="0.25">
      <c r="A886" s="25" t="s">
        <v>3772</v>
      </c>
      <c r="B886" s="25" t="s">
        <v>3779</v>
      </c>
      <c r="C886" s="25" t="s">
        <v>75</v>
      </c>
      <c r="D886" s="25" t="s">
        <v>12</v>
      </c>
      <c r="E886" s="24" t="b">
        <v>1</v>
      </c>
      <c r="F886" s="25" t="s">
        <v>1027</v>
      </c>
      <c r="G886" s="25" t="s">
        <v>3780</v>
      </c>
      <c r="H886" s="25" t="s">
        <v>3781</v>
      </c>
      <c r="I886" s="25" t="s">
        <v>3782</v>
      </c>
    </row>
    <row r="887" spans="1:9" ht="30" x14ac:dyDescent="0.25">
      <c r="A887" s="25" t="s">
        <v>3772</v>
      </c>
      <c r="B887" s="25" t="s">
        <v>3783</v>
      </c>
      <c r="C887" s="25" t="s">
        <v>75</v>
      </c>
      <c r="D887" s="25" t="s">
        <v>12</v>
      </c>
      <c r="E887" s="24" t="b">
        <v>1</v>
      </c>
      <c r="F887" s="25" t="s">
        <v>1027</v>
      </c>
      <c r="G887" s="25" t="s">
        <v>3784</v>
      </c>
      <c r="H887" s="25" t="s">
        <v>3785</v>
      </c>
      <c r="I887" s="25" t="s">
        <v>3786</v>
      </c>
    </row>
    <row r="888" spans="1:9" ht="30" x14ac:dyDescent="0.25">
      <c r="A888" s="25" t="s">
        <v>3772</v>
      </c>
      <c r="B888" s="25" t="s">
        <v>3787</v>
      </c>
      <c r="C888" s="25" t="s">
        <v>75</v>
      </c>
      <c r="D888" s="25" t="s">
        <v>12</v>
      </c>
      <c r="E888" s="24" t="b">
        <v>1</v>
      </c>
      <c r="F888" s="25" t="s">
        <v>1027</v>
      </c>
      <c r="G888" s="25" t="s">
        <v>3788</v>
      </c>
      <c r="H888" s="25" t="s">
        <v>3789</v>
      </c>
      <c r="I888" s="25" t="s">
        <v>3790</v>
      </c>
    </row>
    <row r="889" spans="1:9" ht="30" x14ac:dyDescent="0.25">
      <c r="A889" s="25" t="s">
        <v>3791</v>
      </c>
      <c r="B889" s="25" t="s">
        <v>3792</v>
      </c>
      <c r="C889" s="25" t="s">
        <v>4</v>
      </c>
      <c r="D889" s="25" t="s">
        <v>12</v>
      </c>
      <c r="E889" s="24" t="b">
        <v>1</v>
      </c>
      <c r="F889" s="25" t="s">
        <v>1027</v>
      </c>
      <c r="G889" s="25" t="s">
        <v>55</v>
      </c>
      <c r="H889" s="25" t="s">
        <v>3793</v>
      </c>
      <c r="I889" s="25" t="s">
        <v>3794</v>
      </c>
    </row>
    <row r="890" spans="1:9" ht="45" x14ac:dyDescent="0.25">
      <c r="A890" s="25" t="s">
        <v>3795</v>
      </c>
      <c r="B890" s="25" t="s">
        <v>3796</v>
      </c>
      <c r="C890" s="25" t="s">
        <v>4</v>
      </c>
      <c r="D890" s="25" t="s">
        <v>12</v>
      </c>
      <c r="E890" s="24" t="b">
        <v>1</v>
      </c>
      <c r="F890" s="25" t="s">
        <v>1027</v>
      </c>
      <c r="G890" s="25" t="s">
        <v>3797</v>
      </c>
      <c r="H890" s="25" t="s">
        <v>3798</v>
      </c>
      <c r="I890" s="25" t="s">
        <v>3799</v>
      </c>
    </row>
    <row r="891" spans="1:9" ht="60" x14ac:dyDescent="0.25">
      <c r="A891" s="25" t="s">
        <v>3795</v>
      </c>
      <c r="B891" s="25" t="s">
        <v>3800</v>
      </c>
      <c r="C891" s="25" t="s">
        <v>4</v>
      </c>
      <c r="D891" s="25" t="s">
        <v>12</v>
      </c>
      <c r="E891" s="24" t="b">
        <v>1</v>
      </c>
      <c r="F891" s="25" t="s">
        <v>1027</v>
      </c>
      <c r="G891" s="25" t="s">
        <v>3798</v>
      </c>
      <c r="H891" s="25" t="s">
        <v>3801</v>
      </c>
      <c r="I891" s="25" t="s">
        <v>3802</v>
      </c>
    </row>
    <row r="892" spans="1:9" ht="75" x14ac:dyDescent="0.25">
      <c r="A892" s="25" t="s">
        <v>3795</v>
      </c>
      <c r="B892" s="25" t="s">
        <v>3803</v>
      </c>
      <c r="C892" s="25" t="s">
        <v>4</v>
      </c>
      <c r="D892" s="25" t="s">
        <v>12</v>
      </c>
      <c r="E892" s="24" t="b">
        <v>1</v>
      </c>
      <c r="F892" s="25" t="s">
        <v>1027</v>
      </c>
      <c r="G892" s="25" t="s">
        <v>3801</v>
      </c>
      <c r="H892" s="25" t="s">
        <v>3804</v>
      </c>
      <c r="I892" s="25" t="s">
        <v>3805</v>
      </c>
    </row>
    <row r="893" spans="1:9" ht="60" x14ac:dyDescent="0.25">
      <c r="A893" s="25" t="s">
        <v>3795</v>
      </c>
      <c r="B893" s="25" t="s">
        <v>3806</v>
      </c>
      <c r="C893" s="25" t="s">
        <v>4</v>
      </c>
      <c r="D893" s="25" t="s">
        <v>12</v>
      </c>
      <c r="E893" s="24" t="b">
        <v>1</v>
      </c>
      <c r="F893" s="25" t="s">
        <v>1027</v>
      </c>
      <c r="G893" s="25" t="s">
        <v>3804</v>
      </c>
      <c r="H893" s="25" t="s">
        <v>3807</v>
      </c>
      <c r="I893" s="25" t="s">
        <v>3808</v>
      </c>
    </row>
    <row r="894" spans="1:9" ht="30" x14ac:dyDescent="0.25">
      <c r="A894" s="25" t="s">
        <v>3809</v>
      </c>
      <c r="B894" s="25" t="s">
        <v>3810</v>
      </c>
      <c r="C894" s="25" t="s">
        <v>11</v>
      </c>
      <c r="D894" s="25" t="s">
        <v>136</v>
      </c>
      <c r="E894" s="24" t="b">
        <v>0</v>
      </c>
      <c r="F894" s="25" t="s">
        <v>1027</v>
      </c>
      <c r="G894" s="25" t="s">
        <v>55</v>
      </c>
      <c r="H894" s="25" t="s">
        <v>3811</v>
      </c>
      <c r="I894" s="25" t="s">
        <v>3812</v>
      </c>
    </row>
    <row r="895" spans="1:9" ht="60" x14ac:dyDescent="0.25">
      <c r="A895" s="25" t="s">
        <v>3813</v>
      </c>
      <c r="B895" s="25" t="s">
        <v>3814</v>
      </c>
      <c r="C895" s="25" t="s">
        <v>19</v>
      </c>
      <c r="D895" s="25" t="s">
        <v>61</v>
      </c>
      <c r="E895" s="24" t="b">
        <v>0</v>
      </c>
      <c r="F895" s="25" t="s">
        <v>1027</v>
      </c>
      <c r="G895" s="25" t="s">
        <v>3815</v>
      </c>
      <c r="H895" s="25" t="s">
        <v>3816</v>
      </c>
      <c r="I895" s="25" t="s">
        <v>3817</v>
      </c>
    </row>
    <row r="896" spans="1:9" ht="30" x14ac:dyDescent="0.25">
      <c r="A896" s="25" t="s">
        <v>3818</v>
      </c>
      <c r="B896" s="25" t="s">
        <v>3819</v>
      </c>
      <c r="C896" s="25" t="s">
        <v>440</v>
      </c>
      <c r="D896" s="25" t="s">
        <v>61</v>
      </c>
      <c r="E896" s="24" t="b">
        <v>1</v>
      </c>
      <c r="F896" s="25" t="s">
        <v>1027</v>
      </c>
      <c r="G896" s="25" t="s">
        <v>3820</v>
      </c>
      <c r="H896" s="25" t="s">
        <v>3821</v>
      </c>
      <c r="I896" s="25" t="s">
        <v>3822</v>
      </c>
    </row>
    <row r="897" spans="1:9" ht="30" x14ac:dyDescent="0.25">
      <c r="A897" s="25" t="s">
        <v>3818</v>
      </c>
      <c r="B897" s="25" t="s">
        <v>3819</v>
      </c>
      <c r="C897" s="25" t="s">
        <v>440</v>
      </c>
      <c r="D897" s="25" t="s">
        <v>61</v>
      </c>
      <c r="E897" s="24" t="b">
        <v>1</v>
      </c>
      <c r="F897" s="25" t="s">
        <v>1027</v>
      </c>
      <c r="G897" s="25" t="s">
        <v>3821</v>
      </c>
      <c r="H897" s="25" t="s">
        <v>3823</v>
      </c>
      <c r="I897" s="25" t="s">
        <v>3824</v>
      </c>
    </row>
    <row r="898" spans="1:9" ht="75" x14ac:dyDescent="0.25">
      <c r="A898" s="25" t="s">
        <v>3825</v>
      </c>
      <c r="B898" s="25" t="s">
        <v>3826</v>
      </c>
      <c r="C898" s="25" t="s">
        <v>19</v>
      </c>
      <c r="D898" s="25" t="s">
        <v>61</v>
      </c>
      <c r="E898" s="24" t="b">
        <v>1</v>
      </c>
      <c r="F898" s="25" t="s">
        <v>1027</v>
      </c>
      <c r="G898" s="25" t="s">
        <v>3827</v>
      </c>
      <c r="H898" s="25" t="s">
        <v>3828</v>
      </c>
      <c r="I898" s="25" t="s">
        <v>55</v>
      </c>
    </row>
    <row r="899" spans="1:9" ht="45" x14ac:dyDescent="0.25">
      <c r="A899" s="25" t="s">
        <v>3829</v>
      </c>
      <c r="B899" s="25" t="s">
        <v>3830</v>
      </c>
      <c r="C899" s="25" t="s">
        <v>19</v>
      </c>
      <c r="D899" s="25" t="s">
        <v>61</v>
      </c>
      <c r="E899" s="24" t="b">
        <v>1</v>
      </c>
      <c r="F899" s="25" t="s">
        <v>1027</v>
      </c>
      <c r="G899" s="25" t="s">
        <v>3831</v>
      </c>
      <c r="H899" s="25" t="s">
        <v>3832</v>
      </c>
      <c r="I899" s="25" t="s">
        <v>55</v>
      </c>
    </row>
    <row r="900" spans="1:9" ht="60" x14ac:dyDescent="0.25">
      <c r="A900" s="25" t="s">
        <v>3833</v>
      </c>
      <c r="B900" s="25" t="s">
        <v>3834</v>
      </c>
      <c r="C900" s="25" t="s">
        <v>4</v>
      </c>
      <c r="D900" s="25" t="s">
        <v>61</v>
      </c>
      <c r="E900" s="24" t="b">
        <v>1</v>
      </c>
      <c r="F900" s="25" t="s">
        <v>1027</v>
      </c>
      <c r="G900" s="25" t="s">
        <v>3835</v>
      </c>
      <c r="H900" s="25" t="s">
        <v>3836</v>
      </c>
      <c r="I900" s="25" t="s">
        <v>3837</v>
      </c>
    </row>
    <row r="901" spans="1:9" ht="45" x14ac:dyDescent="0.25">
      <c r="A901" s="25" t="s">
        <v>3838</v>
      </c>
      <c r="B901" s="25" t="s">
        <v>3839</v>
      </c>
      <c r="C901" s="25" t="s">
        <v>19</v>
      </c>
      <c r="D901" s="25" t="s">
        <v>61</v>
      </c>
      <c r="E901" s="24" t="b">
        <v>1</v>
      </c>
      <c r="F901" s="25" t="s">
        <v>1027</v>
      </c>
      <c r="G901" s="25" t="s">
        <v>3840</v>
      </c>
      <c r="H901" s="25" t="s">
        <v>3841</v>
      </c>
      <c r="I901" s="25" t="s">
        <v>3842</v>
      </c>
    </row>
    <row r="902" spans="1:9" ht="45" x14ac:dyDescent="0.25">
      <c r="A902" s="25" t="s">
        <v>3838</v>
      </c>
      <c r="B902" s="25" t="s">
        <v>3839</v>
      </c>
      <c r="C902" s="25" t="s">
        <v>19</v>
      </c>
      <c r="D902" s="25" t="s">
        <v>61</v>
      </c>
      <c r="E902" s="24" t="b">
        <v>1</v>
      </c>
      <c r="F902" s="25" t="s">
        <v>1027</v>
      </c>
      <c r="G902" s="25" t="s">
        <v>3843</v>
      </c>
      <c r="H902" s="25" t="s">
        <v>3844</v>
      </c>
      <c r="I902" s="25" t="s">
        <v>3845</v>
      </c>
    </row>
    <row r="903" spans="1:9" ht="60" x14ac:dyDescent="0.25">
      <c r="A903" s="25" t="s">
        <v>3846</v>
      </c>
      <c r="B903" s="25" t="s">
        <v>3847</v>
      </c>
      <c r="C903" s="25" t="s">
        <v>11</v>
      </c>
      <c r="D903" s="25" t="s">
        <v>61</v>
      </c>
      <c r="E903" s="24" t="b">
        <v>1</v>
      </c>
      <c r="F903" s="25" t="s">
        <v>1027</v>
      </c>
      <c r="G903" s="25" t="s">
        <v>55</v>
      </c>
      <c r="H903" s="25" t="s">
        <v>3848</v>
      </c>
      <c r="I903" s="25" t="s">
        <v>3849</v>
      </c>
    </row>
    <row r="904" spans="1:9" ht="60" x14ac:dyDescent="0.25">
      <c r="A904" s="25" t="s">
        <v>3846</v>
      </c>
      <c r="B904" s="25" t="s">
        <v>3850</v>
      </c>
      <c r="C904" s="25" t="s">
        <v>11</v>
      </c>
      <c r="D904" s="25" t="s">
        <v>61</v>
      </c>
      <c r="E904" s="24" t="b">
        <v>1</v>
      </c>
      <c r="F904" s="25" t="s">
        <v>1027</v>
      </c>
      <c r="G904" s="25" t="s">
        <v>3851</v>
      </c>
      <c r="H904" s="25" t="s">
        <v>3852</v>
      </c>
      <c r="I904" s="25" t="s">
        <v>3851</v>
      </c>
    </row>
    <row r="905" spans="1:9" ht="45" x14ac:dyDescent="0.25">
      <c r="A905" s="25" t="s">
        <v>3853</v>
      </c>
      <c r="B905" s="25" t="s">
        <v>3854</v>
      </c>
      <c r="C905" s="25" t="s">
        <v>11</v>
      </c>
      <c r="D905" s="25" t="s">
        <v>20</v>
      </c>
      <c r="E905" s="24" t="b">
        <v>1</v>
      </c>
      <c r="F905" s="25" t="s">
        <v>1027</v>
      </c>
      <c r="G905" s="25" t="s">
        <v>3855</v>
      </c>
      <c r="H905" s="25" t="s">
        <v>3856</v>
      </c>
      <c r="I905" s="25" t="s">
        <v>3857</v>
      </c>
    </row>
    <row r="906" spans="1:9" ht="45" x14ac:dyDescent="0.25">
      <c r="A906" s="25" t="s">
        <v>3853</v>
      </c>
      <c r="B906" s="25" t="s">
        <v>3854</v>
      </c>
      <c r="C906" s="25" t="s">
        <v>11</v>
      </c>
      <c r="D906" s="25" t="s">
        <v>20</v>
      </c>
      <c r="E906" s="24" t="b">
        <v>1</v>
      </c>
      <c r="F906" s="25" t="s">
        <v>1027</v>
      </c>
      <c r="G906" s="25" t="s">
        <v>3856</v>
      </c>
      <c r="H906" s="25" t="s">
        <v>3858</v>
      </c>
      <c r="I906" s="25" t="s">
        <v>3859</v>
      </c>
    </row>
    <row r="907" spans="1:9" ht="90" x14ac:dyDescent="0.25">
      <c r="A907" s="25" t="s">
        <v>3860</v>
      </c>
      <c r="B907" s="25" t="s">
        <v>3861</v>
      </c>
      <c r="C907" s="25" t="s">
        <v>19</v>
      </c>
      <c r="D907" s="25" t="s">
        <v>20</v>
      </c>
      <c r="E907" s="24" t="b">
        <v>1</v>
      </c>
      <c r="F907" s="25" t="s">
        <v>1027</v>
      </c>
      <c r="G907" s="25" t="s">
        <v>3862</v>
      </c>
      <c r="H907" s="25" t="s">
        <v>3863</v>
      </c>
      <c r="I907" s="25" t="s">
        <v>3864</v>
      </c>
    </row>
    <row r="908" spans="1:9" ht="60" x14ac:dyDescent="0.25">
      <c r="A908" s="25" t="s">
        <v>3860</v>
      </c>
      <c r="B908" s="25" t="s">
        <v>3865</v>
      </c>
      <c r="C908" s="25" t="s">
        <v>19</v>
      </c>
      <c r="D908" s="25" t="s">
        <v>20</v>
      </c>
      <c r="E908" s="24" t="b">
        <v>1</v>
      </c>
      <c r="F908" s="25" t="s">
        <v>1027</v>
      </c>
      <c r="G908" s="25" t="s">
        <v>3866</v>
      </c>
      <c r="H908" s="25" t="s">
        <v>3867</v>
      </c>
      <c r="I908" s="25" t="s">
        <v>3868</v>
      </c>
    </row>
    <row r="909" spans="1:9" ht="90" x14ac:dyDescent="0.25">
      <c r="A909" s="25" t="s">
        <v>3860</v>
      </c>
      <c r="B909" s="25" t="s">
        <v>3869</v>
      </c>
      <c r="C909" s="25" t="s">
        <v>19</v>
      </c>
      <c r="D909" s="25" t="s">
        <v>20</v>
      </c>
      <c r="E909" s="24" t="b">
        <v>1</v>
      </c>
      <c r="F909" s="25" t="s">
        <v>1027</v>
      </c>
      <c r="G909" s="25" t="s">
        <v>3870</v>
      </c>
      <c r="H909" s="25" t="s">
        <v>3871</v>
      </c>
      <c r="I909" s="25" t="s">
        <v>3872</v>
      </c>
    </row>
    <row r="910" spans="1:9" ht="75" x14ac:dyDescent="0.25">
      <c r="A910" s="25" t="s">
        <v>3860</v>
      </c>
      <c r="B910" s="25" t="s">
        <v>3873</v>
      </c>
      <c r="C910" s="25" t="s">
        <v>19</v>
      </c>
      <c r="D910" s="25" t="s">
        <v>20</v>
      </c>
      <c r="E910" s="24" t="b">
        <v>1</v>
      </c>
      <c r="F910" s="25" t="s">
        <v>1027</v>
      </c>
      <c r="G910" s="25" t="s">
        <v>3870</v>
      </c>
      <c r="H910" s="25" t="s">
        <v>3874</v>
      </c>
      <c r="I910" s="25" t="s">
        <v>55</v>
      </c>
    </row>
    <row r="911" spans="1:9" ht="75" x14ac:dyDescent="0.25">
      <c r="A911" s="25" t="s">
        <v>3875</v>
      </c>
      <c r="B911" s="25" t="s">
        <v>3876</v>
      </c>
      <c r="C911" s="25" t="s">
        <v>19</v>
      </c>
      <c r="D911" s="25" t="s">
        <v>111</v>
      </c>
      <c r="E911" s="24" t="b">
        <v>0</v>
      </c>
      <c r="F911" s="25" t="s">
        <v>1027</v>
      </c>
      <c r="G911" s="25" t="s">
        <v>3877</v>
      </c>
      <c r="H911" s="25" t="s">
        <v>3878</v>
      </c>
      <c r="I911" s="25" t="s">
        <v>3879</v>
      </c>
    </row>
    <row r="912" spans="1:9" ht="135" x14ac:dyDescent="0.25">
      <c r="A912" s="25" t="s">
        <v>3880</v>
      </c>
      <c r="B912" s="25" t="s">
        <v>3881</v>
      </c>
      <c r="C912" s="25" t="s">
        <v>11</v>
      </c>
      <c r="D912" s="25" t="s">
        <v>111</v>
      </c>
      <c r="E912" s="24" t="b">
        <v>0</v>
      </c>
      <c r="F912" s="25" t="s">
        <v>1027</v>
      </c>
      <c r="G912" s="25" t="s">
        <v>3882</v>
      </c>
      <c r="H912" s="25" t="s">
        <v>3883</v>
      </c>
      <c r="I912" s="25" t="s">
        <v>3884</v>
      </c>
    </row>
    <row r="913" spans="1:9" ht="105" x14ac:dyDescent="0.25">
      <c r="A913" s="25" t="s">
        <v>3880</v>
      </c>
      <c r="B913" s="25" t="s">
        <v>3885</v>
      </c>
      <c r="C913" s="25" t="s">
        <v>11</v>
      </c>
      <c r="D913" s="25" t="s">
        <v>111</v>
      </c>
      <c r="E913" s="24" t="b">
        <v>0</v>
      </c>
      <c r="F913" s="25" t="s">
        <v>1027</v>
      </c>
      <c r="G913" s="25" t="s">
        <v>3883</v>
      </c>
      <c r="H913" s="25" t="s">
        <v>3886</v>
      </c>
      <c r="I913" s="25" t="s">
        <v>3887</v>
      </c>
    </row>
    <row r="914" spans="1:9" ht="60" x14ac:dyDescent="0.25">
      <c r="A914" s="25" t="s">
        <v>3158</v>
      </c>
      <c r="B914" s="25" t="s">
        <v>3888</v>
      </c>
      <c r="C914" s="25" t="s">
        <v>19</v>
      </c>
      <c r="D914" s="25" t="s">
        <v>111</v>
      </c>
      <c r="E914" s="24" t="b">
        <v>0</v>
      </c>
      <c r="F914" s="25" t="s">
        <v>1027</v>
      </c>
      <c r="G914" s="25" t="s">
        <v>3889</v>
      </c>
      <c r="H914" s="25" t="s">
        <v>3890</v>
      </c>
      <c r="I914" s="25" t="s">
        <v>3891</v>
      </c>
    </row>
    <row r="915" spans="1:9" ht="90" x14ac:dyDescent="0.25">
      <c r="A915" s="25" t="s">
        <v>3158</v>
      </c>
      <c r="B915" s="25" t="s">
        <v>3892</v>
      </c>
      <c r="C915" s="25" t="s">
        <v>19</v>
      </c>
      <c r="D915" s="25" t="s">
        <v>111</v>
      </c>
      <c r="E915" s="24" t="b">
        <v>0</v>
      </c>
      <c r="F915" s="25" t="s">
        <v>1027</v>
      </c>
      <c r="G915" s="25" t="s">
        <v>3890</v>
      </c>
      <c r="H915" s="25" t="s">
        <v>3893</v>
      </c>
      <c r="I915" s="25" t="s">
        <v>3894</v>
      </c>
    </row>
    <row r="916" spans="1:9" ht="105" x14ac:dyDescent="0.25">
      <c r="A916" s="25" t="s">
        <v>3158</v>
      </c>
      <c r="B916" s="25" t="s">
        <v>3895</v>
      </c>
      <c r="C916" s="25" t="s">
        <v>19</v>
      </c>
      <c r="D916" s="25" t="s">
        <v>111</v>
      </c>
      <c r="E916" s="24" t="b">
        <v>0</v>
      </c>
      <c r="F916" s="25" t="s">
        <v>1027</v>
      </c>
      <c r="G916" s="25" t="s">
        <v>3896</v>
      </c>
      <c r="H916" s="25" t="s">
        <v>3897</v>
      </c>
      <c r="I916" s="25" t="s">
        <v>3898</v>
      </c>
    </row>
    <row r="917" spans="1:9" ht="75" x14ac:dyDescent="0.25">
      <c r="A917" s="25" t="s">
        <v>3158</v>
      </c>
      <c r="B917" s="25" t="s">
        <v>3899</v>
      </c>
      <c r="C917" s="25" t="s">
        <v>19</v>
      </c>
      <c r="D917" s="25" t="s">
        <v>111</v>
      </c>
      <c r="E917" s="24" t="b">
        <v>0</v>
      </c>
      <c r="F917" s="25" t="s">
        <v>1027</v>
      </c>
      <c r="G917" s="25" t="s">
        <v>3897</v>
      </c>
      <c r="H917" s="25" t="s">
        <v>3900</v>
      </c>
      <c r="I917" s="25" t="s">
        <v>3901</v>
      </c>
    </row>
    <row r="918" spans="1:9" ht="60" x14ac:dyDescent="0.25">
      <c r="A918" s="25" t="s">
        <v>3158</v>
      </c>
      <c r="B918" s="25" t="s">
        <v>3902</v>
      </c>
      <c r="C918" s="25" t="s">
        <v>19</v>
      </c>
      <c r="D918" s="25" t="s">
        <v>111</v>
      </c>
      <c r="E918" s="24" t="b">
        <v>0</v>
      </c>
      <c r="F918" s="25" t="s">
        <v>1027</v>
      </c>
      <c r="G918" s="25" t="s">
        <v>3900</v>
      </c>
      <c r="H918" s="25" t="s">
        <v>3903</v>
      </c>
      <c r="I918" s="25" t="s">
        <v>3904</v>
      </c>
    </row>
    <row r="919" spans="1:9" ht="45" x14ac:dyDescent="0.25">
      <c r="A919" s="25" t="s">
        <v>3158</v>
      </c>
      <c r="B919" s="25" t="s">
        <v>3899</v>
      </c>
      <c r="C919" s="25" t="s">
        <v>60</v>
      </c>
      <c r="D919" s="25" t="s">
        <v>111</v>
      </c>
      <c r="E919" s="24" t="b">
        <v>0</v>
      </c>
      <c r="F919" s="25" t="s">
        <v>1027</v>
      </c>
      <c r="G919" s="25" t="s">
        <v>3905</v>
      </c>
      <c r="H919" s="25" t="s">
        <v>3906</v>
      </c>
      <c r="I919" s="25" t="s">
        <v>3907</v>
      </c>
    </row>
    <row r="920" spans="1:9" ht="75" x14ac:dyDescent="0.25">
      <c r="A920" s="25" t="s">
        <v>3158</v>
      </c>
      <c r="B920" s="25" t="s">
        <v>3908</v>
      </c>
      <c r="C920" s="25" t="s">
        <v>4</v>
      </c>
      <c r="D920" s="25" t="s">
        <v>111</v>
      </c>
      <c r="E920" s="24" t="b">
        <v>1</v>
      </c>
      <c r="F920" s="25" t="s">
        <v>1027</v>
      </c>
      <c r="G920" s="25" t="s">
        <v>3909</v>
      </c>
      <c r="H920" s="25" t="s">
        <v>3910</v>
      </c>
      <c r="I920" s="25" t="s">
        <v>3911</v>
      </c>
    </row>
    <row r="921" spans="1:9" ht="60" x14ac:dyDescent="0.25">
      <c r="A921" s="25" t="s">
        <v>3158</v>
      </c>
      <c r="B921" s="25" t="s">
        <v>3912</v>
      </c>
      <c r="C921" s="25" t="s">
        <v>4</v>
      </c>
      <c r="D921" s="25" t="s">
        <v>111</v>
      </c>
      <c r="E921" s="24" t="b">
        <v>1</v>
      </c>
      <c r="F921" s="25" t="s">
        <v>1027</v>
      </c>
      <c r="G921" s="25" t="s">
        <v>3913</v>
      </c>
      <c r="H921" s="25" t="s">
        <v>3914</v>
      </c>
      <c r="I921" s="25" t="s">
        <v>3915</v>
      </c>
    </row>
    <row r="922" spans="1:9" ht="30" x14ac:dyDescent="0.25">
      <c r="A922" s="25" t="s">
        <v>3916</v>
      </c>
      <c r="B922" s="25" t="s">
        <v>3917</v>
      </c>
      <c r="C922" s="25" t="s">
        <v>11</v>
      </c>
      <c r="D922" s="25" t="s">
        <v>111</v>
      </c>
      <c r="E922" s="24" t="b">
        <v>0</v>
      </c>
      <c r="F922" s="25" t="s">
        <v>542</v>
      </c>
      <c r="G922" s="25" t="s">
        <v>3918</v>
      </c>
      <c r="H922" s="25" t="s">
        <v>3919</v>
      </c>
      <c r="I922" s="25" t="s">
        <v>3920</v>
      </c>
    </row>
    <row r="923" spans="1:9" ht="90" x14ac:dyDescent="0.25">
      <c r="A923" s="25" t="s">
        <v>3921</v>
      </c>
      <c r="B923" s="25" t="s">
        <v>3922</v>
      </c>
      <c r="C923" s="25" t="s">
        <v>19</v>
      </c>
      <c r="D923" s="25" t="s">
        <v>111</v>
      </c>
      <c r="E923" s="24" t="b">
        <v>1</v>
      </c>
      <c r="F923" s="25" t="s">
        <v>1027</v>
      </c>
      <c r="G923" s="25" t="s">
        <v>3923</v>
      </c>
      <c r="H923" s="25" t="s">
        <v>3924</v>
      </c>
      <c r="I923" s="25" t="s">
        <v>55</v>
      </c>
    </row>
    <row r="924" spans="1:9" ht="60" x14ac:dyDescent="0.25">
      <c r="A924" s="25" t="s">
        <v>3925</v>
      </c>
      <c r="B924" s="25" t="s">
        <v>3926</v>
      </c>
      <c r="C924" s="25" t="s">
        <v>11</v>
      </c>
      <c r="D924" s="25" t="s">
        <v>111</v>
      </c>
      <c r="E924" s="24" t="b">
        <v>0</v>
      </c>
      <c r="F924" s="25" t="s">
        <v>1027</v>
      </c>
      <c r="G924" s="25" t="s">
        <v>3927</v>
      </c>
      <c r="H924" s="25" t="s">
        <v>3928</v>
      </c>
      <c r="I924" s="25" t="s">
        <v>3929</v>
      </c>
    </row>
    <row r="925" spans="1:9" ht="60" x14ac:dyDescent="0.25">
      <c r="A925" s="25" t="s">
        <v>3930</v>
      </c>
      <c r="B925" s="25" t="s">
        <v>3931</v>
      </c>
      <c r="C925" s="25" t="s">
        <v>75</v>
      </c>
      <c r="D925" s="25" t="s">
        <v>111</v>
      </c>
      <c r="E925" s="24" t="b">
        <v>0</v>
      </c>
      <c r="F925" s="25" t="s">
        <v>1027</v>
      </c>
      <c r="G925" s="25" t="s">
        <v>3932</v>
      </c>
      <c r="H925" s="25" t="s">
        <v>3933</v>
      </c>
      <c r="I925" s="25" t="s">
        <v>3934</v>
      </c>
    </row>
    <row r="926" spans="1:9" ht="75" x14ac:dyDescent="0.25">
      <c r="A926" s="25" t="s">
        <v>3424</v>
      </c>
      <c r="B926" s="25" t="s">
        <v>3935</v>
      </c>
      <c r="C926" s="25" t="s">
        <v>11</v>
      </c>
      <c r="D926" s="25" t="s">
        <v>111</v>
      </c>
      <c r="E926" s="24" t="b">
        <v>0</v>
      </c>
      <c r="F926" s="25" t="s">
        <v>1027</v>
      </c>
      <c r="G926" s="25" t="s">
        <v>55</v>
      </c>
      <c r="H926" s="25" t="s">
        <v>3936</v>
      </c>
      <c r="I926" s="25" t="s">
        <v>3937</v>
      </c>
    </row>
    <row r="927" spans="1:9" ht="60" x14ac:dyDescent="0.25">
      <c r="A927" s="25" t="s">
        <v>3424</v>
      </c>
      <c r="B927" s="25" t="s">
        <v>3938</v>
      </c>
      <c r="C927" s="25" t="s">
        <v>11</v>
      </c>
      <c r="D927" s="25" t="s">
        <v>111</v>
      </c>
      <c r="E927" s="24" t="b">
        <v>0</v>
      </c>
      <c r="F927" s="25" t="s">
        <v>1027</v>
      </c>
      <c r="G927" s="25" t="s">
        <v>3936</v>
      </c>
      <c r="H927" s="25" t="s">
        <v>3939</v>
      </c>
      <c r="I927" s="25" t="s">
        <v>3940</v>
      </c>
    </row>
    <row r="928" spans="1:9" ht="45" x14ac:dyDescent="0.25">
      <c r="A928" s="25" t="s">
        <v>3138</v>
      </c>
      <c r="B928" s="25" t="s">
        <v>3941</v>
      </c>
      <c r="C928" s="25" t="s">
        <v>11</v>
      </c>
      <c r="D928" s="25" t="s">
        <v>111</v>
      </c>
      <c r="E928" s="24" t="b">
        <v>0</v>
      </c>
      <c r="F928" s="25" t="s">
        <v>1027</v>
      </c>
      <c r="G928" s="25" t="s">
        <v>3942</v>
      </c>
      <c r="H928" s="25" t="s">
        <v>3943</v>
      </c>
      <c r="I928" s="25" t="s">
        <v>3944</v>
      </c>
    </row>
    <row r="929" spans="1:9" ht="90" x14ac:dyDescent="0.25">
      <c r="A929" s="25" t="s">
        <v>3945</v>
      </c>
      <c r="B929" s="25" t="s">
        <v>3946</v>
      </c>
      <c r="C929" s="25" t="s">
        <v>11</v>
      </c>
      <c r="D929" s="25" t="s">
        <v>111</v>
      </c>
      <c r="E929" s="24" t="b">
        <v>0</v>
      </c>
      <c r="F929" s="25" t="s">
        <v>542</v>
      </c>
      <c r="G929" s="25" t="s">
        <v>3947</v>
      </c>
      <c r="H929" s="25" t="s">
        <v>3948</v>
      </c>
      <c r="I929" s="25" t="s">
        <v>3949</v>
      </c>
    </row>
    <row r="930" spans="1:9" ht="90" x14ac:dyDescent="0.25">
      <c r="A930" s="25" t="s">
        <v>3945</v>
      </c>
      <c r="B930" s="25" t="s">
        <v>3950</v>
      </c>
      <c r="C930" s="25" t="s">
        <v>11</v>
      </c>
      <c r="D930" s="25" t="s">
        <v>111</v>
      </c>
      <c r="E930" s="24" t="b">
        <v>0</v>
      </c>
      <c r="F930" s="25" t="s">
        <v>1027</v>
      </c>
      <c r="G930" s="25" t="s">
        <v>3951</v>
      </c>
      <c r="H930" s="25" t="s">
        <v>3952</v>
      </c>
      <c r="I930" s="25" t="s">
        <v>3953</v>
      </c>
    </row>
    <row r="931" spans="1:9" ht="90" x14ac:dyDescent="0.25">
      <c r="A931" s="25" t="s">
        <v>3945</v>
      </c>
      <c r="B931" s="25" t="s">
        <v>3954</v>
      </c>
      <c r="C931" s="25" t="s">
        <v>11</v>
      </c>
      <c r="D931" s="25" t="s">
        <v>111</v>
      </c>
      <c r="E931" s="24" t="b">
        <v>0</v>
      </c>
      <c r="F931" s="25" t="s">
        <v>1027</v>
      </c>
      <c r="G931" s="25" t="s">
        <v>3955</v>
      </c>
      <c r="H931" s="25" t="s">
        <v>3956</v>
      </c>
      <c r="I931" s="25" t="s">
        <v>3957</v>
      </c>
    </row>
    <row r="932" spans="1:9" ht="45" x14ac:dyDescent="0.25">
      <c r="A932" s="25" t="s">
        <v>3945</v>
      </c>
      <c r="B932" s="25" t="s">
        <v>3958</v>
      </c>
      <c r="C932" s="25" t="s">
        <v>11</v>
      </c>
      <c r="D932" s="25" t="s">
        <v>111</v>
      </c>
      <c r="E932" s="24" t="b">
        <v>0</v>
      </c>
      <c r="F932" s="25" t="s">
        <v>1027</v>
      </c>
      <c r="G932" s="25" t="s">
        <v>3959</v>
      </c>
      <c r="H932" s="25" t="s">
        <v>3960</v>
      </c>
      <c r="I932" s="25" t="s">
        <v>55</v>
      </c>
    </row>
    <row r="933" spans="1:9" ht="60" x14ac:dyDescent="0.25">
      <c r="A933" s="25" t="s">
        <v>3945</v>
      </c>
      <c r="B933" s="25" t="s">
        <v>3961</v>
      </c>
      <c r="C933" s="25" t="s">
        <v>19</v>
      </c>
      <c r="D933" s="25" t="s">
        <v>111</v>
      </c>
      <c r="E933" s="24" t="b">
        <v>0</v>
      </c>
      <c r="F933" s="25" t="s">
        <v>1027</v>
      </c>
      <c r="G933" s="25" t="s">
        <v>3962</v>
      </c>
      <c r="H933" s="25" t="s">
        <v>3963</v>
      </c>
      <c r="I933" s="25" t="s">
        <v>3964</v>
      </c>
    </row>
    <row r="934" spans="1:9" ht="45" x14ac:dyDescent="0.25">
      <c r="A934" s="25" t="s">
        <v>3945</v>
      </c>
      <c r="B934" s="25" t="s">
        <v>3946</v>
      </c>
      <c r="C934" s="25" t="s">
        <v>19</v>
      </c>
      <c r="D934" s="25" t="s">
        <v>111</v>
      </c>
      <c r="E934" s="24" t="b">
        <v>0</v>
      </c>
      <c r="F934" s="25" t="s">
        <v>542</v>
      </c>
      <c r="G934" s="25" t="s">
        <v>3965</v>
      </c>
      <c r="H934" s="25" t="s">
        <v>3966</v>
      </c>
      <c r="I934" s="25" t="s">
        <v>3967</v>
      </c>
    </row>
    <row r="935" spans="1:9" ht="150" x14ac:dyDescent="0.25">
      <c r="A935" s="25" t="s">
        <v>3968</v>
      </c>
      <c r="B935" s="25" t="s">
        <v>3969</v>
      </c>
      <c r="C935" s="25" t="s">
        <v>123</v>
      </c>
      <c r="D935" s="25" t="s">
        <v>111</v>
      </c>
      <c r="E935" s="24" t="b">
        <v>0</v>
      </c>
      <c r="F935" s="25" t="s">
        <v>1027</v>
      </c>
      <c r="G935" s="25" t="s">
        <v>3970</v>
      </c>
      <c r="H935" s="25" t="s">
        <v>3971</v>
      </c>
      <c r="I935" s="25" t="s">
        <v>3972</v>
      </c>
    </row>
    <row r="936" spans="1:9" ht="90" x14ac:dyDescent="0.25">
      <c r="A936" s="25" t="s">
        <v>3968</v>
      </c>
      <c r="B936" s="25" t="s">
        <v>3973</v>
      </c>
      <c r="C936" s="25" t="s">
        <v>123</v>
      </c>
      <c r="D936" s="25" t="s">
        <v>111</v>
      </c>
      <c r="E936" s="24" t="b">
        <v>0</v>
      </c>
      <c r="F936" s="25" t="s">
        <v>1027</v>
      </c>
      <c r="G936" s="25" t="s">
        <v>3974</v>
      </c>
      <c r="H936" s="25" t="s">
        <v>3975</v>
      </c>
      <c r="I936" s="25" t="s">
        <v>3976</v>
      </c>
    </row>
    <row r="937" spans="1:9" ht="60" x14ac:dyDescent="0.25">
      <c r="A937" s="25" t="s">
        <v>3968</v>
      </c>
      <c r="B937" s="25" t="s">
        <v>3977</v>
      </c>
      <c r="C937" s="25" t="s">
        <v>123</v>
      </c>
      <c r="D937" s="25" t="s">
        <v>111</v>
      </c>
      <c r="E937" s="24" t="b">
        <v>0</v>
      </c>
      <c r="F937" s="25" t="s">
        <v>13</v>
      </c>
      <c r="G937" s="25" t="s">
        <v>3978</v>
      </c>
      <c r="H937" s="25" t="s">
        <v>3979</v>
      </c>
      <c r="I937" s="25" t="s">
        <v>3980</v>
      </c>
    </row>
    <row r="938" spans="1:9" ht="60" x14ac:dyDescent="0.25">
      <c r="A938" s="25" t="s">
        <v>3981</v>
      </c>
      <c r="B938" s="25" t="s">
        <v>3982</v>
      </c>
      <c r="C938" s="25" t="s">
        <v>19</v>
      </c>
      <c r="D938" s="25" t="s">
        <v>111</v>
      </c>
      <c r="E938" s="24" t="b">
        <v>0</v>
      </c>
      <c r="F938" s="25" t="s">
        <v>13</v>
      </c>
      <c r="G938" s="25" t="s">
        <v>3983</v>
      </c>
      <c r="H938" s="25" t="s">
        <v>3984</v>
      </c>
      <c r="I938" s="25" t="s">
        <v>3985</v>
      </c>
    </row>
    <row r="939" spans="1:9" ht="75" x14ac:dyDescent="0.25">
      <c r="A939" s="25" t="s">
        <v>3981</v>
      </c>
      <c r="B939" s="25" t="s">
        <v>3986</v>
      </c>
      <c r="C939" s="25" t="s">
        <v>19</v>
      </c>
      <c r="D939" s="25" t="s">
        <v>111</v>
      </c>
      <c r="E939" s="24" t="b">
        <v>0</v>
      </c>
      <c r="F939" s="25" t="s">
        <v>13</v>
      </c>
      <c r="G939" s="25" t="s">
        <v>3987</v>
      </c>
      <c r="H939" s="25" t="s">
        <v>3988</v>
      </c>
      <c r="I939" s="25" t="s">
        <v>3989</v>
      </c>
    </row>
    <row r="940" spans="1:9" ht="120" x14ac:dyDescent="0.25">
      <c r="A940" s="25" t="s">
        <v>3981</v>
      </c>
      <c r="B940" s="25" t="s">
        <v>3990</v>
      </c>
      <c r="C940" s="25" t="s">
        <v>19</v>
      </c>
      <c r="D940" s="25" t="s">
        <v>111</v>
      </c>
      <c r="E940" s="24" t="b">
        <v>0</v>
      </c>
      <c r="F940" s="25" t="s">
        <v>1027</v>
      </c>
      <c r="G940" s="25" t="s">
        <v>3991</v>
      </c>
      <c r="H940" s="25" t="s">
        <v>3992</v>
      </c>
      <c r="I940" s="25" t="s">
        <v>3993</v>
      </c>
    </row>
    <row r="941" spans="1:9" ht="45" x14ac:dyDescent="0.25">
      <c r="A941" s="25" t="s">
        <v>3994</v>
      </c>
      <c r="B941" s="25" t="s">
        <v>3995</v>
      </c>
      <c r="C941" s="25" t="s">
        <v>19</v>
      </c>
      <c r="D941" s="25" t="s">
        <v>111</v>
      </c>
      <c r="E941" s="24" t="b">
        <v>0</v>
      </c>
      <c r="F941" s="25" t="s">
        <v>1027</v>
      </c>
      <c r="G941" s="25" t="s">
        <v>3996</v>
      </c>
      <c r="H941" s="25" t="s">
        <v>3997</v>
      </c>
      <c r="I941" s="25" t="s">
        <v>3998</v>
      </c>
    </row>
    <row r="942" spans="1:9" ht="60" x14ac:dyDescent="0.25">
      <c r="A942" s="25" t="s">
        <v>3994</v>
      </c>
      <c r="B942" s="25" t="s">
        <v>3999</v>
      </c>
      <c r="C942" s="25" t="s">
        <v>19</v>
      </c>
      <c r="D942" s="25" t="s">
        <v>111</v>
      </c>
      <c r="E942" s="24" t="b">
        <v>0</v>
      </c>
      <c r="F942" s="25" t="s">
        <v>1027</v>
      </c>
      <c r="G942" s="25" t="s">
        <v>4000</v>
      </c>
      <c r="H942" s="25" t="s">
        <v>4001</v>
      </c>
      <c r="I942" s="25" t="s">
        <v>4002</v>
      </c>
    </row>
    <row r="943" spans="1:9" ht="75" x14ac:dyDescent="0.25">
      <c r="A943" s="25" t="s">
        <v>3166</v>
      </c>
      <c r="B943" s="25" t="s">
        <v>4003</v>
      </c>
      <c r="C943" s="25" t="s">
        <v>11</v>
      </c>
      <c r="D943" s="25" t="s">
        <v>111</v>
      </c>
      <c r="E943" s="24" t="b">
        <v>0</v>
      </c>
      <c r="F943" s="25" t="s">
        <v>13</v>
      </c>
      <c r="G943" s="25" t="s">
        <v>4004</v>
      </c>
      <c r="H943" s="25" t="s">
        <v>4005</v>
      </c>
      <c r="I943" s="25" t="s">
        <v>4006</v>
      </c>
    </row>
    <row r="944" spans="1:9" ht="75" x14ac:dyDescent="0.25">
      <c r="A944" s="25" t="s">
        <v>3166</v>
      </c>
      <c r="B944" s="25" t="s">
        <v>3167</v>
      </c>
      <c r="C944" s="25" t="s">
        <v>11</v>
      </c>
      <c r="D944" s="25" t="s">
        <v>111</v>
      </c>
      <c r="E944" s="24" t="b">
        <v>0</v>
      </c>
      <c r="F944" s="25" t="s">
        <v>1027</v>
      </c>
      <c r="G944" s="25" t="s">
        <v>55</v>
      </c>
      <c r="H944" s="25" t="s">
        <v>4007</v>
      </c>
      <c r="I944" s="25" t="s">
        <v>4008</v>
      </c>
    </row>
    <row r="945" spans="1:9" ht="120" x14ac:dyDescent="0.25">
      <c r="A945" s="25" t="s">
        <v>3166</v>
      </c>
      <c r="B945" s="25" t="s">
        <v>4009</v>
      </c>
      <c r="C945" s="25" t="s">
        <v>11</v>
      </c>
      <c r="D945" s="25" t="s">
        <v>111</v>
      </c>
      <c r="E945" s="24" t="b">
        <v>0</v>
      </c>
      <c r="F945" s="25" t="s">
        <v>1027</v>
      </c>
      <c r="G945" s="25" t="s">
        <v>4010</v>
      </c>
      <c r="H945" s="25" t="s">
        <v>4011</v>
      </c>
      <c r="I945" s="25" t="s">
        <v>4012</v>
      </c>
    </row>
    <row r="946" spans="1:9" ht="30" x14ac:dyDescent="0.25">
      <c r="A946" s="25" t="s">
        <v>4013</v>
      </c>
      <c r="B946" s="25" t="s">
        <v>4014</v>
      </c>
      <c r="C946" s="25" t="s">
        <v>75</v>
      </c>
      <c r="D946" s="25" t="s">
        <v>111</v>
      </c>
      <c r="E946" s="24" t="b">
        <v>1</v>
      </c>
      <c r="F946" s="25" t="s">
        <v>1027</v>
      </c>
      <c r="G946" s="25" t="s">
        <v>4015</v>
      </c>
      <c r="H946" s="25" t="s">
        <v>4016</v>
      </c>
      <c r="I946" s="25" t="s">
        <v>55</v>
      </c>
    </row>
    <row r="947" spans="1:9" ht="75" x14ac:dyDescent="0.25">
      <c r="A947" s="25" t="s">
        <v>4013</v>
      </c>
      <c r="B947" s="25" t="s">
        <v>4014</v>
      </c>
      <c r="C947" s="25" t="s">
        <v>11</v>
      </c>
      <c r="D947" s="25" t="s">
        <v>111</v>
      </c>
      <c r="E947" s="24" t="b">
        <v>0</v>
      </c>
      <c r="F947" s="25" t="s">
        <v>1027</v>
      </c>
      <c r="G947" s="25" t="s">
        <v>4017</v>
      </c>
      <c r="H947" s="25" t="s">
        <v>4018</v>
      </c>
      <c r="I947" s="25" t="s">
        <v>4019</v>
      </c>
    </row>
    <row r="948" spans="1:9" ht="60" x14ac:dyDescent="0.25">
      <c r="A948" s="25" t="s">
        <v>4013</v>
      </c>
      <c r="B948" s="25" t="s">
        <v>4020</v>
      </c>
      <c r="C948" s="25" t="s">
        <v>11</v>
      </c>
      <c r="D948" s="25" t="s">
        <v>111</v>
      </c>
      <c r="E948" s="24" t="b">
        <v>0</v>
      </c>
      <c r="F948" s="25" t="s">
        <v>1027</v>
      </c>
      <c r="G948" s="25" t="s">
        <v>4021</v>
      </c>
      <c r="H948" s="25" t="s">
        <v>4022</v>
      </c>
      <c r="I948" s="25" t="s">
        <v>4023</v>
      </c>
    </row>
    <row r="949" spans="1:9" ht="90" x14ac:dyDescent="0.25">
      <c r="A949" s="25" t="s">
        <v>4013</v>
      </c>
      <c r="B949" s="25" t="s">
        <v>4024</v>
      </c>
      <c r="C949" s="25" t="s">
        <v>11</v>
      </c>
      <c r="D949" s="25" t="s">
        <v>111</v>
      </c>
      <c r="E949" s="24" t="b">
        <v>0</v>
      </c>
      <c r="F949" s="25" t="s">
        <v>1027</v>
      </c>
      <c r="G949" s="25" t="s">
        <v>4025</v>
      </c>
      <c r="H949" s="25" t="s">
        <v>4026</v>
      </c>
      <c r="I949" s="25" t="s">
        <v>4027</v>
      </c>
    </row>
    <row r="950" spans="1:9" ht="60" x14ac:dyDescent="0.25">
      <c r="A950" s="25" t="s">
        <v>4013</v>
      </c>
      <c r="B950" s="25" t="s">
        <v>4020</v>
      </c>
      <c r="C950" s="25" t="s">
        <v>19</v>
      </c>
      <c r="D950" s="25" t="s">
        <v>111</v>
      </c>
      <c r="E950" s="24" t="b">
        <v>0</v>
      </c>
      <c r="F950" s="25" t="s">
        <v>1027</v>
      </c>
      <c r="G950" s="25" t="s">
        <v>4028</v>
      </c>
      <c r="H950" s="25" t="s">
        <v>4029</v>
      </c>
      <c r="I950" s="25" t="s">
        <v>4030</v>
      </c>
    </row>
    <row r="951" spans="1:9" ht="90" x14ac:dyDescent="0.25">
      <c r="A951" s="25" t="s">
        <v>4031</v>
      </c>
      <c r="B951" s="25" t="s">
        <v>4032</v>
      </c>
      <c r="C951" s="25" t="s">
        <v>123</v>
      </c>
      <c r="D951" s="25" t="s">
        <v>111</v>
      </c>
      <c r="E951" s="24" t="b">
        <v>0</v>
      </c>
      <c r="F951" s="25" t="s">
        <v>13</v>
      </c>
      <c r="G951" s="25" t="s">
        <v>55</v>
      </c>
      <c r="H951" s="25" t="s">
        <v>4033</v>
      </c>
      <c r="I951" s="25" t="s">
        <v>55</v>
      </c>
    </row>
    <row r="952" spans="1:9" ht="75" x14ac:dyDescent="0.25">
      <c r="A952" s="25" t="s">
        <v>4034</v>
      </c>
      <c r="B952" s="25" t="s">
        <v>4035</v>
      </c>
      <c r="C952" s="25" t="s">
        <v>19</v>
      </c>
      <c r="D952" s="25" t="s">
        <v>111</v>
      </c>
      <c r="E952" s="24" t="b">
        <v>0</v>
      </c>
      <c r="F952" s="25" t="s">
        <v>1027</v>
      </c>
      <c r="G952" s="25" t="s">
        <v>4036</v>
      </c>
      <c r="H952" s="25" t="s">
        <v>4037</v>
      </c>
      <c r="I952" s="25" t="s">
        <v>4038</v>
      </c>
    </row>
    <row r="953" spans="1:9" ht="45" x14ac:dyDescent="0.25">
      <c r="A953" s="25" t="s">
        <v>4039</v>
      </c>
      <c r="B953" s="25" t="s">
        <v>4040</v>
      </c>
      <c r="C953" s="25" t="s">
        <v>11</v>
      </c>
      <c r="D953" s="25" t="s">
        <v>111</v>
      </c>
      <c r="E953" s="24" t="b">
        <v>0</v>
      </c>
      <c r="F953" s="25" t="s">
        <v>542</v>
      </c>
      <c r="G953" s="25" t="s">
        <v>4041</v>
      </c>
      <c r="H953" s="25" t="s">
        <v>4042</v>
      </c>
      <c r="I953" s="25" t="s">
        <v>55</v>
      </c>
    </row>
    <row r="954" spans="1:9" ht="30" x14ac:dyDescent="0.25">
      <c r="A954" s="25" t="s">
        <v>4039</v>
      </c>
      <c r="B954" s="25" t="s">
        <v>4043</v>
      </c>
      <c r="C954" s="25" t="s">
        <v>19</v>
      </c>
      <c r="D954" s="25" t="s">
        <v>111</v>
      </c>
      <c r="E954" s="24" t="b">
        <v>1</v>
      </c>
      <c r="F954" s="25" t="s">
        <v>1027</v>
      </c>
      <c r="G954" s="25" t="s">
        <v>4044</v>
      </c>
      <c r="H954" s="25" t="s">
        <v>4045</v>
      </c>
      <c r="I954" s="25" t="s">
        <v>55</v>
      </c>
    </row>
    <row r="955" spans="1:9" ht="30" x14ac:dyDescent="0.25">
      <c r="A955" s="25" t="s">
        <v>4046</v>
      </c>
      <c r="B955" s="25" t="s">
        <v>4047</v>
      </c>
      <c r="C955" s="25" t="s">
        <v>11</v>
      </c>
      <c r="D955" s="25" t="s">
        <v>111</v>
      </c>
      <c r="E955" s="24" t="b">
        <v>0</v>
      </c>
      <c r="F955" s="25" t="s">
        <v>542</v>
      </c>
      <c r="G955" s="25" t="s">
        <v>55</v>
      </c>
      <c r="H955" s="25" t="s">
        <v>4048</v>
      </c>
      <c r="I955" s="25" t="s">
        <v>4049</v>
      </c>
    </row>
    <row r="956" spans="1:9" ht="75" x14ac:dyDescent="0.25">
      <c r="A956" s="25" t="s">
        <v>4050</v>
      </c>
      <c r="B956" s="25" t="s">
        <v>2802</v>
      </c>
      <c r="C956" s="25" t="s">
        <v>11</v>
      </c>
      <c r="D956" s="25" t="s">
        <v>111</v>
      </c>
      <c r="E956" s="24" t="b">
        <v>0</v>
      </c>
      <c r="F956" s="25" t="s">
        <v>1027</v>
      </c>
      <c r="G956" s="25" t="s">
        <v>4051</v>
      </c>
      <c r="H956" s="25" t="s">
        <v>4052</v>
      </c>
      <c r="I956" s="25" t="s">
        <v>4053</v>
      </c>
    </row>
    <row r="957" spans="1:9" ht="75" x14ac:dyDescent="0.25">
      <c r="A957" s="25" t="s">
        <v>3860</v>
      </c>
      <c r="B957" s="25" t="s">
        <v>4054</v>
      </c>
      <c r="C957" s="25" t="s">
        <v>19</v>
      </c>
      <c r="D957" s="25" t="s">
        <v>111</v>
      </c>
      <c r="E957" s="24" t="b">
        <v>1</v>
      </c>
      <c r="F957" s="25" t="s">
        <v>1027</v>
      </c>
      <c r="G957" s="25" t="s">
        <v>4055</v>
      </c>
      <c r="H957" s="25" t="s">
        <v>4056</v>
      </c>
      <c r="I957" s="25" t="s">
        <v>55</v>
      </c>
    </row>
    <row r="958" spans="1:9" ht="60" x14ac:dyDescent="0.25">
      <c r="A958" s="25" t="s">
        <v>3860</v>
      </c>
      <c r="B958" s="25" t="s">
        <v>4054</v>
      </c>
      <c r="C958" s="25" t="s">
        <v>19</v>
      </c>
      <c r="D958" s="25" t="s">
        <v>111</v>
      </c>
      <c r="E958" s="24" t="b">
        <v>1</v>
      </c>
      <c r="F958" s="25" t="s">
        <v>1027</v>
      </c>
      <c r="G958" s="25" t="s">
        <v>3870</v>
      </c>
      <c r="H958" s="25" t="s">
        <v>3866</v>
      </c>
      <c r="I958" s="25" t="s">
        <v>4057</v>
      </c>
    </row>
    <row r="959" spans="1:9" ht="60" x14ac:dyDescent="0.25">
      <c r="A959" s="25" t="s">
        <v>4058</v>
      </c>
      <c r="B959" s="25" t="s">
        <v>4059</v>
      </c>
      <c r="C959" s="25" t="s">
        <v>19</v>
      </c>
      <c r="D959" s="25" t="s">
        <v>111</v>
      </c>
      <c r="E959" s="24" t="b">
        <v>1</v>
      </c>
      <c r="F959" s="25" t="s">
        <v>1027</v>
      </c>
      <c r="G959" s="25" t="s">
        <v>4060</v>
      </c>
      <c r="H959" s="25" t="s">
        <v>4061</v>
      </c>
      <c r="I959" s="25" t="s">
        <v>4062</v>
      </c>
    </row>
    <row r="960" spans="1:9" ht="90" x14ac:dyDescent="0.25">
      <c r="A960" s="25" t="s">
        <v>4063</v>
      </c>
      <c r="B960" s="25" t="s">
        <v>4064</v>
      </c>
      <c r="C960" s="25" t="s">
        <v>11</v>
      </c>
      <c r="D960" s="25" t="s">
        <v>111</v>
      </c>
      <c r="E960" s="24" t="b">
        <v>0</v>
      </c>
      <c r="F960" s="25" t="s">
        <v>1027</v>
      </c>
      <c r="G960" s="25" t="s">
        <v>4065</v>
      </c>
      <c r="H960" s="25" t="s">
        <v>4066</v>
      </c>
      <c r="I960" s="25" t="s">
        <v>4067</v>
      </c>
    </row>
    <row r="961" spans="1:9" ht="60" x14ac:dyDescent="0.25">
      <c r="A961" s="25" t="s">
        <v>4068</v>
      </c>
      <c r="B961" s="25" t="s">
        <v>4069</v>
      </c>
      <c r="C961" s="25" t="s">
        <v>11</v>
      </c>
      <c r="D961" s="25" t="s">
        <v>111</v>
      </c>
      <c r="E961" s="24" t="b">
        <v>0</v>
      </c>
      <c r="F961" s="25" t="s">
        <v>1027</v>
      </c>
      <c r="G961" s="25" t="s">
        <v>55</v>
      </c>
      <c r="H961" s="25" t="s">
        <v>4070</v>
      </c>
      <c r="I961" s="25" t="s">
        <v>4071</v>
      </c>
    </row>
    <row r="962" spans="1:9" ht="90" x14ac:dyDescent="0.25">
      <c r="A962" s="25" t="s">
        <v>4072</v>
      </c>
      <c r="B962" s="25" t="s">
        <v>4073</v>
      </c>
      <c r="C962" s="25" t="s">
        <v>11</v>
      </c>
      <c r="D962" s="25" t="s">
        <v>111</v>
      </c>
      <c r="E962" s="24" t="b">
        <v>0</v>
      </c>
      <c r="F962" s="25" t="s">
        <v>1027</v>
      </c>
      <c r="G962" s="25" t="s">
        <v>55</v>
      </c>
      <c r="H962" s="25" t="s">
        <v>4074</v>
      </c>
      <c r="I962" s="25" t="s">
        <v>4075</v>
      </c>
    </row>
    <row r="963" spans="1:9" ht="75" x14ac:dyDescent="0.25">
      <c r="A963" s="25" t="s">
        <v>4076</v>
      </c>
      <c r="B963" s="25" t="s">
        <v>4077</v>
      </c>
      <c r="C963" s="25" t="s">
        <v>197</v>
      </c>
      <c r="D963" s="25" t="s">
        <v>111</v>
      </c>
      <c r="E963" s="24" t="b">
        <v>0</v>
      </c>
      <c r="F963" s="25" t="s">
        <v>1027</v>
      </c>
      <c r="G963" s="25" t="s">
        <v>55</v>
      </c>
      <c r="H963" s="25" t="s">
        <v>4078</v>
      </c>
      <c r="I963" s="25" t="s">
        <v>4079</v>
      </c>
    </row>
    <row r="964" spans="1:9" ht="60" x14ac:dyDescent="0.25">
      <c r="A964" s="25" t="s">
        <v>4080</v>
      </c>
      <c r="B964" s="25" t="s">
        <v>4081</v>
      </c>
      <c r="C964" s="25" t="s">
        <v>19</v>
      </c>
      <c r="D964" s="25" t="s">
        <v>111</v>
      </c>
      <c r="E964" s="24" t="b">
        <v>0</v>
      </c>
      <c r="F964" s="25" t="s">
        <v>1027</v>
      </c>
      <c r="G964" s="25" t="s">
        <v>55</v>
      </c>
      <c r="H964" s="25" t="s">
        <v>4082</v>
      </c>
      <c r="I964" s="25" t="s">
        <v>4083</v>
      </c>
    </row>
    <row r="965" spans="1:9" ht="45" x14ac:dyDescent="0.25">
      <c r="A965" s="25" t="s">
        <v>4080</v>
      </c>
      <c r="B965" s="25" t="s">
        <v>4081</v>
      </c>
      <c r="C965" s="25" t="s">
        <v>11</v>
      </c>
      <c r="D965" s="25" t="s">
        <v>111</v>
      </c>
      <c r="E965" s="24" t="b">
        <v>0</v>
      </c>
      <c r="F965" s="25" t="s">
        <v>1027</v>
      </c>
      <c r="G965" s="25" t="s">
        <v>4084</v>
      </c>
      <c r="H965" s="25" t="s">
        <v>4085</v>
      </c>
      <c r="I965" s="25" t="s">
        <v>4086</v>
      </c>
    </row>
    <row r="966" spans="1:9" ht="45" x14ac:dyDescent="0.25">
      <c r="A966" s="25" t="s">
        <v>4087</v>
      </c>
      <c r="B966" s="25" t="s">
        <v>4088</v>
      </c>
      <c r="C966" s="25" t="s">
        <v>123</v>
      </c>
      <c r="D966" s="25" t="s">
        <v>111</v>
      </c>
      <c r="E966" s="24" t="b">
        <v>0</v>
      </c>
      <c r="F966" s="25" t="s">
        <v>1027</v>
      </c>
      <c r="G966" s="25" t="s">
        <v>621</v>
      </c>
      <c r="H966" s="25" t="s">
        <v>4089</v>
      </c>
      <c r="I966" s="25" t="s">
        <v>4090</v>
      </c>
    </row>
    <row r="967" spans="1:9" ht="60" x14ac:dyDescent="0.25">
      <c r="A967" s="25" t="s">
        <v>4091</v>
      </c>
      <c r="B967" s="25" t="s">
        <v>4092</v>
      </c>
      <c r="C967" s="25" t="s">
        <v>11</v>
      </c>
      <c r="D967" s="25" t="s">
        <v>111</v>
      </c>
      <c r="E967" s="24" t="b">
        <v>0</v>
      </c>
      <c r="F967" s="25" t="s">
        <v>1027</v>
      </c>
      <c r="G967" s="25" t="s">
        <v>4093</v>
      </c>
      <c r="H967" s="25" t="s">
        <v>4094</v>
      </c>
      <c r="I967" s="25" t="s">
        <v>4095</v>
      </c>
    </row>
    <row r="968" spans="1:9" ht="30" x14ac:dyDescent="0.25">
      <c r="A968" s="25" t="s">
        <v>4096</v>
      </c>
      <c r="B968" s="25" t="s">
        <v>4097</v>
      </c>
      <c r="C968" s="25" t="s">
        <v>11</v>
      </c>
      <c r="D968" s="25" t="s">
        <v>111</v>
      </c>
      <c r="E968" s="24" t="b">
        <v>0</v>
      </c>
      <c r="F968" s="25" t="s">
        <v>1027</v>
      </c>
      <c r="G968" s="25" t="s">
        <v>4098</v>
      </c>
      <c r="H968" s="25" t="s">
        <v>4099</v>
      </c>
      <c r="I968" s="25" t="s">
        <v>4100</v>
      </c>
    </row>
    <row r="969" spans="1:9" ht="60" x14ac:dyDescent="0.25">
      <c r="A969" s="25" t="s">
        <v>4101</v>
      </c>
      <c r="B969" s="25" t="s">
        <v>4102</v>
      </c>
      <c r="C969" s="25" t="s">
        <v>19</v>
      </c>
      <c r="D969" s="25" t="s">
        <v>111</v>
      </c>
      <c r="E969" s="24" t="b">
        <v>0</v>
      </c>
      <c r="F969" s="25" t="s">
        <v>1027</v>
      </c>
      <c r="G969" s="25" t="s">
        <v>4103</v>
      </c>
      <c r="H969" s="25" t="s">
        <v>4104</v>
      </c>
      <c r="I969" s="25" t="s">
        <v>4105</v>
      </c>
    </row>
    <row r="970" spans="1:9" ht="45" x14ac:dyDescent="0.25">
      <c r="A970" s="25" t="s">
        <v>4106</v>
      </c>
      <c r="B970" s="25" t="s">
        <v>4107</v>
      </c>
      <c r="C970" s="25" t="s">
        <v>440</v>
      </c>
      <c r="D970" s="25" t="s">
        <v>111</v>
      </c>
      <c r="E970" s="24" t="b">
        <v>0</v>
      </c>
      <c r="F970" s="25" t="s">
        <v>1027</v>
      </c>
      <c r="G970" s="25" t="s">
        <v>4108</v>
      </c>
      <c r="H970" s="25" t="s">
        <v>4109</v>
      </c>
      <c r="I970" s="25" t="s">
        <v>4110</v>
      </c>
    </row>
    <row r="971" spans="1:9" ht="60" x14ac:dyDescent="0.25">
      <c r="A971" s="25" t="s">
        <v>4106</v>
      </c>
      <c r="B971" s="25" t="s">
        <v>4107</v>
      </c>
      <c r="C971" s="25" t="s">
        <v>75</v>
      </c>
      <c r="D971" s="25" t="s">
        <v>111</v>
      </c>
      <c r="E971" s="24" t="b">
        <v>0</v>
      </c>
      <c r="F971" s="25" t="s">
        <v>1027</v>
      </c>
      <c r="G971" s="25" t="s">
        <v>4111</v>
      </c>
      <c r="H971" s="25" t="s">
        <v>4112</v>
      </c>
      <c r="I971" s="25" t="s">
        <v>4113</v>
      </c>
    </row>
    <row r="972" spans="1:9" ht="75" x14ac:dyDescent="0.25">
      <c r="A972" s="25" t="s">
        <v>4106</v>
      </c>
      <c r="B972" s="25" t="s">
        <v>4114</v>
      </c>
      <c r="C972" s="25" t="s">
        <v>19</v>
      </c>
      <c r="D972" s="25" t="s">
        <v>111</v>
      </c>
      <c r="E972" s="24" t="b">
        <v>0</v>
      </c>
      <c r="F972" s="25" t="s">
        <v>542</v>
      </c>
      <c r="G972" s="25" t="s">
        <v>4115</v>
      </c>
      <c r="H972" s="25" t="s">
        <v>4116</v>
      </c>
      <c r="I972" s="25" t="s">
        <v>4117</v>
      </c>
    </row>
    <row r="973" spans="1:9" ht="75" x14ac:dyDescent="0.25">
      <c r="A973" s="25" t="s">
        <v>4106</v>
      </c>
      <c r="B973" s="25" t="s">
        <v>4107</v>
      </c>
      <c r="C973" s="25" t="s">
        <v>75</v>
      </c>
      <c r="D973" s="25" t="s">
        <v>111</v>
      </c>
      <c r="E973" s="24" t="b">
        <v>0</v>
      </c>
      <c r="F973" s="25" t="s">
        <v>1027</v>
      </c>
      <c r="G973" s="25" t="s">
        <v>4116</v>
      </c>
      <c r="H973" s="25" t="s">
        <v>4118</v>
      </c>
      <c r="I973" s="25" t="s">
        <v>4119</v>
      </c>
    </row>
    <row r="974" spans="1:9" ht="75" x14ac:dyDescent="0.25">
      <c r="A974" s="25" t="s">
        <v>4106</v>
      </c>
      <c r="B974" s="25" t="s">
        <v>4114</v>
      </c>
      <c r="C974" s="25" t="s">
        <v>19</v>
      </c>
      <c r="D974" s="25" t="s">
        <v>111</v>
      </c>
      <c r="E974" s="24" t="b">
        <v>0</v>
      </c>
      <c r="F974" s="25" t="s">
        <v>1027</v>
      </c>
      <c r="G974" s="25" t="s">
        <v>55</v>
      </c>
      <c r="H974" s="25" t="s">
        <v>4120</v>
      </c>
      <c r="I974" s="25" t="s">
        <v>4121</v>
      </c>
    </row>
    <row r="975" spans="1:9" ht="45" x14ac:dyDescent="0.25">
      <c r="A975" s="25" t="s">
        <v>4106</v>
      </c>
      <c r="B975" s="25" t="s">
        <v>4114</v>
      </c>
      <c r="C975" s="25" t="s">
        <v>4</v>
      </c>
      <c r="D975" s="25" t="s">
        <v>111</v>
      </c>
      <c r="E975" s="24" t="b">
        <v>1</v>
      </c>
      <c r="F975" s="25" t="s">
        <v>1027</v>
      </c>
      <c r="G975" s="25" t="s">
        <v>4122</v>
      </c>
      <c r="H975" s="25" t="s">
        <v>4123</v>
      </c>
      <c r="I975" s="25" t="s">
        <v>4124</v>
      </c>
    </row>
    <row r="976" spans="1:9" ht="75" x14ac:dyDescent="0.25">
      <c r="A976" s="25" t="s">
        <v>4106</v>
      </c>
      <c r="B976" s="25" t="s">
        <v>4125</v>
      </c>
      <c r="C976" s="25" t="s">
        <v>4</v>
      </c>
      <c r="D976" s="25" t="s">
        <v>111</v>
      </c>
      <c r="E976" s="24" t="b">
        <v>1</v>
      </c>
      <c r="F976" s="25" t="s">
        <v>1027</v>
      </c>
      <c r="G976" s="25" t="s">
        <v>4126</v>
      </c>
      <c r="H976" s="25" t="s">
        <v>4127</v>
      </c>
      <c r="I976" s="25" t="s">
        <v>4128</v>
      </c>
    </row>
    <row r="977" spans="1:9" ht="30" x14ac:dyDescent="0.25">
      <c r="A977" s="25" t="s">
        <v>3462</v>
      </c>
      <c r="B977" s="25" t="s">
        <v>4129</v>
      </c>
      <c r="C977" s="25" t="s">
        <v>123</v>
      </c>
      <c r="D977" s="25" t="s">
        <v>111</v>
      </c>
      <c r="E977" s="24" t="b">
        <v>0</v>
      </c>
      <c r="F977" s="25" t="s">
        <v>542</v>
      </c>
      <c r="G977" s="25" t="s">
        <v>55</v>
      </c>
      <c r="H977" s="25" t="s">
        <v>3464</v>
      </c>
      <c r="I977" s="25" t="s">
        <v>3465</v>
      </c>
    </row>
    <row r="978" spans="1:9" ht="105" x14ac:dyDescent="0.25">
      <c r="A978" s="25" t="s">
        <v>4130</v>
      </c>
      <c r="B978" s="25" t="s">
        <v>4131</v>
      </c>
      <c r="C978" s="25" t="s">
        <v>11</v>
      </c>
      <c r="D978" s="25" t="s">
        <v>111</v>
      </c>
      <c r="E978" s="24" t="b">
        <v>0</v>
      </c>
      <c r="F978" s="25" t="s">
        <v>1027</v>
      </c>
      <c r="G978" s="25" t="s">
        <v>55</v>
      </c>
      <c r="H978" s="25" t="s">
        <v>4132</v>
      </c>
      <c r="I978" s="25" t="s">
        <v>4133</v>
      </c>
    </row>
    <row r="979" spans="1:9" ht="90" x14ac:dyDescent="0.25">
      <c r="A979" s="25" t="s">
        <v>4134</v>
      </c>
      <c r="B979" s="25" t="s">
        <v>4135</v>
      </c>
      <c r="C979" s="25" t="s">
        <v>11</v>
      </c>
      <c r="D979" s="25" t="s">
        <v>111</v>
      </c>
      <c r="E979" s="24" t="b">
        <v>0</v>
      </c>
      <c r="F979" s="25" t="s">
        <v>1027</v>
      </c>
      <c r="G979" s="25" t="s">
        <v>4136</v>
      </c>
      <c r="H979" s="25" t="s">
        <v>4137</v>
      </c>
      <c r="I979" s="25" t="s">
        <v>4138</v>
      </c>
    </row>
    <row r="980" spans="1:9" ht="60" x14ac:dyDescent="0.25">
      <c r="A980" s="25" t="s">
        <v>4134</v>
      </c>
      <c r="B980" s="25" t="s">
        <v>4139</v>
      </c>
      <c r="C980" s="25" t="s">
        <v>11</v>
      </c>
      <c r="D980" s="25" t="s">
        <v>111</v>
      </c>
      <c r="E980" s="24" t="b">
        <v>0</v>
      </c>
      <c r="F980" s="25" t="s">
        <v>1027</v>
      </c>
      <c r="G980" s="25" t="s">
        <v>4140</v>
      </c>
      <c r="H980" s="25" t="s">
        <v>4141</v>
      </c>
      <c r="I980" s="25" t="s">
        <v>55</v>
      </c>
    </row>
    <row r="981" spans="1:9" ht="30" x14ac:dyDescent="0.25">
      <c r="A981" s="25" t="s">
        <v>4142</v>
      </c>
      <c r="B981" s="25" t="s">
        <v>4143</v>
      </c>
      <c r="C981" s="25" t="s">
        <v>11</v>
      </c>
      <c r="D981" s="25" t="s">
        <v>111</v>
      </c>
      <c r="E981" s="24" t="b">
        <v>0</v>
      </c>
      <c r="F981" s="25" t="s">
        <v>1027</v>
      </c>
      <c r="G981" s="25" t="s">
        <v>4144</v>
      </c>
      <c r="H981" s="25" t="s">
        <v>4145</v>
      </c>
      <c r="I981" s="25" t="s">
        <v>4146</v>
      </c>
    </row>
    <row r="982" spans="1:9" ht="45" x14ac:dyDescent="0.25">
      <c r="A982" s="25" t="s">
        <v>4147</v>
      </c>
      <c r="B982" s="25" t="s">
        <v>4148</v>
      </c>
      <c r="C982" s="25" t="s">
        <v>440</v>
      </c>
      <c r="D982" s="25" t="s">
        <v>111</v>
      </c>
      <c r="E982" s="24" t="b">
        <v>0</v>
      </c>
      <c r="F982" s="25" t="s">
        <v>1027</v>
      </c>
      <c r="G982" s="25" t="s">
        <v>55</v>
      </c>
      <c r="H982" s="25" t="s">
        <v>4149</v>
      </c>
      <c r="I982" s="25" t="s">
        <v>4150</v>
      </c>
    </row>
    <row r="983" spans="1:9" ht="75" x14ac:dyDescent="0.25">
      <c r="A983" s="25" t="s">
        <v>4147</v>
      </c>
      <c r="B983" s="25" t="s">
        <v>4148</v>
      </c>
      <c r="C983" s="25" t="s">
        <v>440</v>
      </c>
      <c r="D983" s="25" t="s">
        <v>111</v>
      </c>
      <c r="E983" s="24" t="b">
        <v>0</v>
      </c>
      <c r="F983" s="25" t="s">
        <v>1027</v>
      </c>
      <c r="G983" s="25" t="s">
        <v>4151</v>
      </c>
      <c r="H983" s="25" t="s">
        <v>4152</v>
      </c>
      <c r="I983" s="25" t="s">
        <v>4153</v>
      </c>
    </row>
    <row r="984" spans="1:9" ht="75" x14ac:dyDescent="0.25">
      <c r="A984" s="25" t="s">
        <v>4154</v>
      </c>
      <c r="B984" s="25" t="s">
        <v>4155</v>
      </c>
      <c r="C984" s="25" t="s">
        <v>19</v>
      </c>
      <c r="D984" s="25" t="s">
        <v>111</v>
      </c>
      <c r="E984" s="24" t="b">
        <v>0</v>
      </c>
      <c r="F984" s="25" t="s">
        <v>1027</v>
      </c>
      <c r="G984" s="25" t="s">
        <v>4156</v>
      </c>
      <c r="H984" s="25" t="s">
        <v>4157</v>
      </c>
      <c r="I984" s="25" t="s">
        <v>4158</v>
      </c>
    </row>
    <row r="985" spans="1:9" ht="90" x14ac:dyDescent="0.25">
      <c r="A985" s="25" t="s">
        <v>4159</v>
      </c>
      <c r="B985" s="25" t="s">
        <v>4160</v>
      </c>
      <c r="C985" s="25" t="s">
        <v>19</v>
      </c>
      <c r="D985" s="25" t="s">
        <v>111</v>
      </c>
      <c r="E985" s="24" t="b">
        <v>0</v>
      </c>
      <c r="F985" s="25" t="s">
        <v>13</v>
      </c>
      <c r="G985" s="25" t="s">
        <v>4161</v>
      </c>
      <c r="H985" s="25" t="s">
        <v>4162</v>
      </c>
      <c r="I985" s="25" t="s">
        <v>4163</v>
      </c>
    </row>
    <row r="986" spans="1:9" ht="105" x14ac:dyDescent="0.25">
      <c r="A986" s="25" t="s">
        <v>4159</v>
      </c>
      <c r="B986" s="25" t="s">
        <v>4160</v>
      </c>
      <c r="C986" s="25" t="s">
        <v>19</v>
      </c>
      <c r="D986" s="25" t="s">
        <v>111</v>
      </c>
      <c r="E986" s="24" t="b">
        <v>0</v>
      </c>
      <c r="F986" s="25" t="s">
        <v>13</v>
      </c>
      <c r="G986" s="25" t="s">
        <v>4164</v>
      </c>
      <c r="H986" s="25" t="s">
        <v>4165</v>
      </c>
      <c r="I986" s="25" t="s">
        <v>4166</v>
      </c>
    </row>
    <row r="987" spans="1:9" ht="75" x14ac:dyDescent="0.25">
      <c r="A987" s="25" t="s">
        <v>4167</v>
      </c>
      <c r="B987" s="25" t="s">
        <v>4168</v>
      </c>
      <c r="C987" s="25" t="s">
        <v>19</v>
      </c>
      <c r="D987" s="25" t="s">
        <v>111</v>
      </c>
      <c r="E987" s="24" t="b">
        <v>0</v>
      </c>
      <c r="F987" s="25" t="s">
        <v>1027</v>
      </c>
      <c r="G987" s="25" t="s">
        <v>4169</v>
      </c>
      <c r="H987" s="25" t="s">
        <v>4170</v>
      </c>
      <c r="I987" s="25" t="s">
        <v>4171</v>
      </c>
    </row>
    <row r="988" spans="1:9" ht="75" x14ac:dyDescent="0.25">
      <c r="A988" s="25" t="s">
        <v>4167</v>
      </c>
      <c r="B988" s="25" t="s">
        <v>4172</v>
      </c>
      <c r="C988" s="25" t="s">
        <v>19</v>
      </c>
      <c r="D988" s="25" t="s">
        <v>111</v>
      </c>
      <c r="E988" s="24" t="b">
        <v>0</v>
      </c>
      <c r="F988" s="25" t="s">
        <v>1027</v>
      </c>
      <c r="G988" s="25" t="s">
        <v>4173</v>
      </c>
      <c r="H988" s="25" t="s">
        <v>4174</v>
      </c>
      <c r="I988" s="25" t="s">
        <v>4175</v>
      </c>
    </row>
    <row r="989" spans="1:9" ht="60" x14ac:dyDescent="0.25">
      <c r="A989" s="25" t="s">
        <v>4167</v>
      </c>
      <c r="B989" s="25" t="s">
        <v>4176</v>
      </c>
      <c r="C989" s="25" t="s">
        <v>19</v>
      </c>
      <c r="D989" s="25" t="s">
        <v>111</v>
      </c>
      <c r="E989" s="24" t="b">
        <v>0</v>
      </c>
      <c r="F989" s="25" t="s">
        <v>1027</v>
      </c>
      <c r="G989" s="25" t="s">
        <v>55</v>
      </c>
      <c r="H989" s="25" t="s">
        <v>4177</v>
      </c>
      <c r="I989" s="25" t="s">
        <v>4178</v>
      </c>
    </row>
    <row r="990" spans="1:9" ht="60" x14ac:dyDescent="0.25">
      <c r="A990" s="25" t="s">
        <v>4167</v>
      </c>
      <c r="B990" s="25" t="s">
        <v>4179</v>
      </c>
      <c r="C990" s="25" t="s">
        <v>19</v>
      </c>
      <c r="D990" s="25" t="s">
        <v>111</v>
      </c>
      <c r="E990" s="24" t="b">
        <v>0</v>
      </c>
      <c r="F990" s="25" t="s">
        <v>1027</v>
      </c>
      <c r="G990" s="25" t="s">
        <v>4180</v>
      </c>
      <c r="H990" s="25" t="s">
        <v>4181</v>
      </c>
      <c r="I990" s="25" t="s">
        <v>4182</v>
      </c>
    </row>
    <row r="991" spans="1:9" ht="90" x14ac:dyDescent="0.25">
      <c r="A991" s="25" t="s">
        <v>4167</v>
      </c>
      <c r="B991" s="25" t="s">
        <v>4183</v>
      </c>
      <c r="C991" s="25" t="s">
        <v>19</v>
      </c>
      <c r="D991" s="25" t="s">
        <v>111</v>
      </c>
      <c r="E991" s="24" t="b">
        <v>0</v>
      </c>
      <c r="F991" s="25" t="s">
        <v>1027</v>
      </c>
      <c r="G991" s="25" t="s">
        <v>4181</v>
      </c>
      <c r="H991" s="25" t="s">
        <v>4184</v>
      </c>
      <c r="I991" s="25" t="s">
        <v>4185</v>
      </c>
    </row>
    <row r="992" spans="1:9" ht="45" x14ac:dyDescent="0.25">
      <c r="A992" s="25" t="s">
        <v>4167</v>
      </c>
      <c r="B992" s="25" t="s">
        <v>4186</v>
      </c>
      <c r="C992" s="25" t="s">
        <v>19</v>
      </c>
      <c r="D992" s="25" t="s">
        <v>111</v>
      </c>
      <c r="E992" s="24" t="b">
        <v>0</v>
      </c>
      <c r="F992" s="25" t="s">
        <v>1027</v>
      </c>
      <c r="G992" s="25" t="s">
        <v>4187</v>
      </c>
      <c r="H992" s="25" t="s">
        <v>4188</v>
      </c>
      <c r="I992" s="25" t="s">
        <v>4189</v>
      </c>
    </row>
    <row r="993" spans="1:9" ht="60" x14ac:dyDescent="0.25">
      <c r="A993" s="25" t="s">
        <v>4167</v>
      </c>
      <c r="B993" s="25" t="s">
        <v>4186</v>
      </c>
      <c r="C993" s="25" t="s">
        <v>19</v>
      </c>
      <c r="D993" s="25" t="s">
        <v>111</v>
      </c>
      <c r="E993" s="24" t="b">
        <v>0</v>
      </c>
      <c r="F993" s="25" t="s">
        <v>1027</v>
      </c>
      <c r="G993" s="25" t="s">
        <v>4190</v>
      </c>
      <c r="H993" s="25" t="s">
        <v>4191</v>
      </c>
      <c r="I993" s="25" t="s">
        <v>4192</v>
      </c>
    </row>
    <row r="994" spans="1:9" ht="75" x14ac:dyDescent="0.25">
      <c r="A994" s="25" t="s">
        <v>4193</v>
      </c>
      <c r="B994" s="25" t="s">
        <v>4194</v>
      </c>
      <c r="C994" s="25" t="s">
        <v>19</v>
      </c>
      <c r="D994" s="25" t="s">
        <v>111</v>
      </c>
      <c r="E994" s="24" t="b">
        <v>0</v>
      </c>
      <c r="F994" s="25" t="s">
        <v>1027</v>
      </c>
      <c r="G994" s="25" t="s">
        <v>4195</v>
      </c>
      <c r="H994" s="25" t="s">
        <v>4196</v>
      </c>
      <c r="I994" s="25" t="s">
        <v>4197</v>
      </c>
    </row>
    <row r="995" spans="1:9" ht="60" x14ac:dyDescent="0.25">
      <c r="A995" s="25" t="s">
        <v>4193</v>
      </c>
      <c r="B995" s="25" t="s">
        <v>4194</v>
      </c>
      <c r="C995" s="25" t="s">
        <v>304</v>
      </c>
      <c r="D995" s="25" t="s">
        <v>111</v>
      </c>
      <c r="E995" s="24" t="b">
        <v>0</v>
      </c>
      <c r="F995" s="25" t="s">
        <v>1027</v>
      </c>
      <c r="G995" s="25" t="s">
        <v>4198</v>
      </c>
      <c r="H995" s="25" t="s">
        <v>4199</v>
      </c>
      <c r="I995" s="25" t="s">
        <v>4200</v>
      </c>
    </row>
    <row r="996" spans="1:9" ht="75" x14ac:dyDescent="0.25">
      <c r="A996" s="25" t="s">
        <v>4201</v>
      </c>
      <c r="B996" s="25" t="s">
        <v>4202</v>
      </c>
      <c r="C996" s="25" t="s">
        <v>4</v>
      </c>
      <c r="D996" s="25" t="s">
        <v>111</v>
      </c>
      <c r="E996" s="24" t="b">
        <v>1</v>
      </c>
      <c r="F996" s="25" t="s">
        <v>1027</v>
      </c>
      <c r="G996" s="25" t="s">
        <v>4203</v>
      </c>
      <c r="H996" s="25" t="s">
        <v>4204</v>
      </c>
      <c r="I996" s="25" t="s">
        <v>4205</v>
      </c>
    </row>
    <row r="997" spans="1:9" ht="45" x14ac:dyDescent="0.25">
      <c r="A997" s="25" t="s">
        <v>4206</v>
      </c>
      <c r="B997" s="25" t="s">
        <v>4207</v>
      </c>
      <c r="C997" s="25" t="s">
        <v>19</v>
      </c>
      <c r="D997" s="25" t="s">
        <v>111</v>
      </c>
      <c r="E997" s="24" t="b">
        <v>0</v>
      </c>
      <c r="F997" s="25" t="s">
        <v>1027</v>
      </c>
      <c r="G997" s="25" t="s">
        <v>4208</v>
      </c>
      <c r="H997" s="25" t="s">
        <v>4209</v>
      </c>
      <c r="I997" s="25" t="s">
        <v>55</v>
      </c>
    </row>
    <row r="998" spans="1:9" ht="90" x14ac:dyDescent="0.25">
      <c r="A998" s="25" t="s">
        <v>4210</v>
      </c>
      <c r="B998" s="25" t="s">
        <v>4211</v>
      </c>
      <c r="C998" s="25" t="s">
        <v>60</v>
      </c>
      <c r="D998" s="25" t="s">
        <v>111</v>
      </c>
      <c r="E998" s="24" t="b">
        <v>0</v>
      </c>
      <c r="F998" s="25" t="s">
        <v>1027</v>
      </c>
      <c r="G998" s="25" t="s">
        <v>4212</v>
      </c>
      <c r="H998" s="25" t="s">
        <v>4213</v>
      </c>
      <c r="I998" s="25" t="s">
        <v>4214</v>
      </c>
    </row>
    <row r="999" spans="1:9" ht="60" x14ac:dyDescent="0.25">
      <c r="A999" s="25" t="s">
        <v>4215</v>
      </c>
      <c r="B999" s="25" t="s">
        <v>4216</v>
      </c>
      <c r="C999" s="25" t="s">
        <v>11</v>
      </c>
      <c r="D999" s="25" t="s">
        <v>111</v>
      </c>
      <c r="E999" s="24" t="b">
        <v>0</v>
      </c>
      <c r="F999" s="25" t="s">
        <v>1027</v>
      </c>
      <c r="G999" s="25" t="s">
        <v>4217</v>
      </c>
      <c r="H999" s="25" t="s">
        <v>4218</v>
      </c>
      <c r="I999" s="25" t="s">
        <v>4219</v>
      </c>
    </row>
    <row r="1000" spans="1:9" ht="45" x14ac:dyDescent="0.25">
      <c r="A1000" s="25" t="s">
        <v>4215</v>
      </c>
      <c r="B1000" s="25" t="s">
        <v>4216</v>
      </c>
      <c r="C1000" s="25" t="s">
        <v>123</v>
      </c>
      <c r="D1000" s="25" t="s">
        <v>111</v>
      </c>
      <c r="E1000" s="24" t="b">
        <v>0</v>
      </c>
      <c r="F1000" s="25" t="s">
        <v>1027</v>
      </c>
      <c r="G1000" s="25" t="s">
        <v>4220</v>
      </c>
      <c r="H1000" s="25" t="s">
        <v>4221</v>
      </c>
      <c r="I1000" s="25" t="s">
        <v>4222</v>
      </c>
    </row>
    <row r="1001" spans="1:9" ht="60" x14ac:dyDescent="0.25">
      <c r="A1001" s="25" t="s">
        <v>4215</v>
      </c>
      <c r="B1001" s="25" t="s">
        <v>4223</v>
      </c>
      <c r="C1001" s="25" t="s">
        <v>123</v>
      </c>
      <c r="D1001" s="25" t="s">
        <v>111</v>
      </c>
      <c r="E1001" s="24" t="b">
        <v>0</v>
      </c>
      <c r="F1001" s="25" t="s">
        <v>1027</v>
      </c>
      <c r="G1001" s="25" t="s">
        <v>4221</v>
      </c>
      <c r="H1001" s="25" t="s">
        <v>4224</v>
      </c>
      <c r="I1001" s="25" t="s">
        <v>4225</v>
      </c>
    </row>
    <row r="1002" spans="1:9" ht="60" x14ac:dyDescent="0.25">
      <c r="A1002" s="25" t="s">
        <v>3255</v>
      </c>
      <c r="B1002" s="25" t="s">
        <v>3256</v>
      </c>
      <c r="C1002" s="25" t="s">
        <v>19</v>
      </c>
      <c r="D1002" s="25" t="s">
        <v>111</v>
      </c>
      <c r="E1002" s="24" t="b">
        <v>0</v>
      </c>
      <c r="F1002" s="25" t="s">
        <v>1027</v>
      </c>
      <c r="G1002" s="25" t="s">
        <v>4226</v>
      </c>
      <c r="H1002" s="25" t="s">
        <v>4227</v>
      </c>
      <c r="I1002" s="25" t="s">
        <v>4228</v>
      </c>
    </row>
    <row r="1003" spans="1:9" ht="45" x14ac:dyDescent="0.25">
      <c r="A1003" s="25" t="s">
        <v>3255</v>
      </c>
      <c r="B1003" s="25" t="s">
        <v>3562</v>
      </c>
      <c r="C1003" s="25" t="s">
        <v>19</v>
      </c>
      <c r="D1003" s="25" t="s">
        <v>111</v>
      </c>
      <c r="E1003" s="24" t="b">
        <v>0</v>
      </c>
      <c r="F1003" s="25" t="s">
        <v>1027</v>
      </c>
      <c r="G1003" s="25" t="s">
        <v>4227</v>
      </c>
      <c r="H1003" s="25" t="s">
        <v>4229</v>
      </c>
      <c r="I1003" s="25" t="s">
        <v>4230</v>
      </c>
    </row>
    <row r="1004" spans="1:9" ht="75" x14ac:dyDescent="0.25">
      <c r="A1004" s="25" t="s">
        <v>3255</v>
      </c>
      <c r="B1004" s="25" t="s">
        <v>4231</v>
      </c>
      <c r="C1004" s="25" t="s">
        <v>19</v>
      </c>
      <c r="D1004" s="25" t="s">
        <v>111</v>
      </c>
      <c r="E1004" s="24" t="b">
        <v>0</v>
      </c>
      <c r="F1004" s="25" t="s">
        <v>1027</v>
      </c>
      <c r="G1004" s="25" t="s">
        <v>4232</v>
      </c>
      <c r="H1004" s="25" t="s">
        <v>4233</v>
      </c>
      <c r="I1004" s="25" t="s">
        <v>4234</v>
      </c>
    </row>
    <row r="1005" spans="1:9" ht="60" x14ac:dyDescent="0.25">
      <c r="A1005" s="25" t="s">
        <v>4235</v>
      </c>
      <c r="B1005" s="25" t="s">
        <v>4236</v>
      </c>
      <c r="C1005" s="25" t="s">
        <v>11</v>
      </c>
      <c r="D1005" s="25" t="s">
        <v>111</v>
      </c>
      <c r="E1005" s="24" t="b">
        <v>0</v>
      </c>
      <c r="F1005" s="25" t="s">
        <v>1027</v>
      </c>
      <c r="G1005" s="25" t="s">
        <v>4237</v>
      </c>
      <c r="H1005" s="25" t="s">
        <v>4238</v>
      </c>
      <c r="I1005" s="25" t="s">
        <v>4239</v>
      </c>
    </row>
    <row r="1006" spans="1:9" ht="75" x14ac:dyDescent="0.25">
      <c r="A1006" s="25" t="s">
        <v>4240</v>
      </c>
      <c r="B1006" s="25" t="s">
        <v>4241</v>
      </c>
      <c r="C1006" s="25" t="s">
        <v>75</v>
      </c>
      <c r="D1006" s="25" t="s">
        <v>111</v>
      </c>
      <c r="E1006" s="24" t="b">
        <v>0</v>
      </c>
      <c r="F1006" s="25" t="s">
        <v>1027</v>
      </c>
      <c r="G1006" s="25" t="s">
        <v>4242</v>
      </c>
      <c r="H1006" s="25" t="s">
        <v>4243</v>
      </c>
      <c r="I1006" s="25" t="s">
        <v>4244</v>
      </c>
    </row>
    <row r="1007" spans="1:9" ht="45" x14ac:dyDescent="0.25">
      <c r="A1007" s="25" t="s">
        <v>4245</v>
      </c>
      <c r="B1007" s="25" t="s">
        <v>4246</v>
      </c>
      <c r="C1007" s="25" t="s">
        <v>19</v>
      </c>
      <c r="D1007" s="25" t="s">
        <v>111</v>
      </c>
      <c r="E1007" s="24" t="b">
        <v>0</v>
      </c>
      <c r="F1007" s="25" t="s">
        <v>1027</v>
      </c>
      <c r="G1007" s="25" t="s">
        <v>4247</v>
      </c>
      <c r="H1007" s="25" t="s">
        <v>4248</v>
      </c>
      <c r="I1007" s="25" t="s">
        <v>4249</v>
      </c>
    </row>
    <row r="1008" spans="1:9" ht="90" x14ac:dyDescent="0.25">
      <c r="A1008" s="25" t="s">
        <v>3270</v>
      </c>
      <c r="B1008" s="25" t="s">
        <v>4250</v>
      </c>
      <c r="C1008" s="25" t="s">
        <v>19</v>
      </c>
      <c r="D1008" s="25" t="s">
        <v>111</v>
      </c>
      <c r="E1008" s="24" t="b">
        <v>0</v>
      </c>
      <c r="F1008" s="25" t="s">
        <v>1027</v>
      </c>
      <c r="G1008" s="25" t="s">
        <v>4251</v>
      </c>
      <c r="H1008" s="25" t="s">
        <v>4252</v>
      </c>
      <c r="I1008" s="25" t="s">
        <v>4253</v>
      </c>
    </row>
    <row r="1009" spans="1:9" ht="45" x14ac:dyDescent="0.25">
      <c r="A1009" s="25" t="s">
        <v>3270</v>
      </c>
      <c r="B1009" s="25" t="s">
        <v>4254</v>
      </c>
      <c r="C1009" s="25" t="s">
        <v>19</v>
      </c>
      <c r="D1009" s="25" t="s">
        <v>111</v>
      </c>
      <c r="E1009" s="24" t="b">
        <v>0</v>
      </c>
      <c r="F1009" s="25" t="s">
        <v>1027</v>
      </c>
      <c r="G1009" s="25" t="s">
        <v>4255</v>
      </c>
      <c r="H1009" s="25" t="s">
        <v>3272</v>
      </c>
      <c r="I1009" s="25" t="s">
        <v>4256</v>
      </c>
    </row>
    <row r="1010" spans="1:9" ht="45" x14ac:dyDescent="0.25">
      <c r="A1010" s="25" t="s">
        <v>3270</v>
      </c>
      <c r="B1010" s="25" t="s">
        <v>4257</v>
      </c>
      <c r="C1010" s="25" t="s">
        <v>19</v>
      </c>
      <c r="D1010" s="25" t="s">
        <v>111</v>
      </c>
      <c r="E1010" s="24" t="b">
        <v>0</v>
      </c>
      <c r="F1010" s="25" t="s">
        <v>1027</v>
      </c>
      <c r="G1010" s="25" t="s">
        <v>4258</v>
      </c>
      <c r="H1010" s="25" t="s">
        <v>3276</v>
      </c>
      <c r="I1010" s="25" t="s">
        <v>4259</v>
      </c>
    </row>
    <row r="1011" spans="1:9" ht="75" x14ac:dyDescent="0.25">
      <c r="A1011" s="25" t="s">
        <v>3270</v>
      </c>
      <c r="B1011" s="25" t="s">
        <v>4260</v>
      </c>
      <c r="C1011" s="25" t="s">
        <v>60</v>
      </c>
      <c r="D1011" s="25" t="s">
        <v>111</v>
      </c>
      <c r="E1011" s="24" t="b">
        <v>0</v>
      </c>
      <c r="F1011" s="25" t="s">
        <v>1027</v>
      </c>
      <c r="G1011" s="25" t="s">
        <v>4261</v>
      </c>
      <c r="H1011" s="25" t="s">
        <v>4262</v>
      </c>
      <c r="I1011" s="25" t="s">
        <v>4263</v>
      </c>
    </row>
    <row r="1012" spans="1:9" ht="105" x14ac:dyDescent="0.25">
      <c r="A1012" s="25" t="s">
        <v>3270</v>
      </c>
      <c r="B1012" s="25" t="s">
        <v>4264</v>
      </c>
      <c r="C1012" s="25" t="s">
        <v>60</v>
      </c>
      <c r="D1012" s="25" t="s">
        <v>111</v>
      </c>
      <c r="E1012" s="24" t="b">
        <v>0</v>
      </c>
      <c r="F1012" s="25" t="s">
        <v>1027</v>
      </c>
      <c r="G1012" s="25" t="s">
        <v>4265</v>
      </c>
      <c r="H1012" s="25" t="s">
        <v>4266</v>
      </c>
      <c r="I1012" s="25" t="s">
        <v>4267</v>
      </c>
    </row>
    <row r="1013" spans="1:9" ht="90" x14ac:dyDescent="0.25">
      <c r="A1013" s="25" t="s">
        <v>3270</v>
      </c>
      <c r="B1013" s="25" t="s">
        <v>4257</v>
      </c>
      <c r="C1013" s="25" t="s">
        <v>60</v>
      </c>
      <c r="D1013" s="25" t="s">
        <v>111</v>
      </c>
      <c r="E1013" s="24" t="b">
        <v>0</v>
      </c>
      <c r="F1013" s="25" t="s">
        <v>1027</v>
      </c>
      <c r="G1013" s="25" t="s">
        <v>4266</v>
      </c>
      <c r="H1013" s="25" t="s">
        <v>4268</v>
      </c>
      <c r="I1013" s="25" t="s">
        <v>4269</v>
      </c>
    </row>
    <row r="1014" spans="1:9" ht="60" x14ac:dyDescent="0.25">
      <c r="A1014" s="25" t="s">
        <v>4270</v>
      </c>
      <c r="B1014" s="25" t="s">
        <v>4271</v>
      </c>
      <c r="C1014" s="25" t="s">
        <v>19</v>
      </c>
      <c r="D1014" s="25" t="s">
        <v>111</v>
      </c>
      <c r="E1014" s="24" t="b">
        <v>0</v>
      </c>
      <c r="F1014" s="25" t="s">
        <v>1027</v>
      </c>
      <c r="G1014" s="25" t="s">
        <v>4272</v>
      </c>
      <c r="H1014" s="25" t="s">
        <v>4273</v>
      </c>
      <c r="I1014" s="25" t="s">
        <v>4274</v>
      </c>
    </row>
    <row r="1015" spans="1:9" ht="45" x14ac:dyDescent="0.25">
      <c r="A1015" s="25" t="s">
        <v>4270</v>
      </c>
      <c r="B1015" s="25" t="s">
        <v>4271</v>
      </c>
      <c r="C1015" s="25" t="s">
        <v>19</v>
      </c>
      <c r="D1015" s="25" t="s">
        <v>111</v>
      </c>
      <c r="E1015" s="24" t="b">
        <v>1</v>
      </c>
      <c r="F1015" s="25" t="s">
        <v>1027</v>
      </c>
      <c r="G1015" s="25" t="s">
        <v>55</v>
      </c>
      <c r="H1015" s="25" t="s">
        <v>4275</v>
      </c>
      <c r="I1015" s="25" t="s">
        <v>4276</v>
      </c>
    </row>
    <row r="1016" spans="1:9" ht="60" x14ac:dyDescent="0.25">
      <c r="A1016" s="25" t="s">
        <v>4270</v>
      </c>
      <c r="B1016" s="25" t="s">
        <v>4271</v>
      </c>
      <c r="C1016" s="25" t="s">
        <v>19</v>
      </c>
      <c r="D1016" s="25" t="s">
        <v>111</v>
      </c>
      <c r="E1016" s="24" t="b">
        <v>0</v>
      </c>
      <c r="F1016" s="25" t="s">
        <v>1027</v>
      </c>
      <c r="G1016" s="25" t="s">
        <v>55</v>
      </c>
      <c r="H1016" s="25" t="s">
        <v>4277</v>
      </c>
      <c r="I1016" s="25" t="s">
        <v>55</v>
      </c>
    </row>
    <row r="1017" spans="1:9" ht="75" x14ac:dyDescent="0.25">
      <c r="A1017" s="25" t="s">
        <v>4278</v>
      </c>
      <c r="B1017" s="25" t="s">
        <v>4279</v>
      </c>
      <c r="C1017" s="25" t="s">
        <v>11</v>
      </c>
      <c r="D1017" s="25" t="s">
        <v>111</v>
      </c>
      <c r="E1017" s="24" t="b">
        <v>0</v>
      </c>
      <c r="F1017" s="25" t="s">
        <v>1027</v>
      </c>
      <c r="G1017" s="25" t="s">
        <v>4280</v>
      </c>
      <c r="H1017" s="25" t="s">
        <v>4281</v>
      </c>
      <c r="I1017" s="25" t="s">
        <v>4282</v>
      </c>
    </row>
    <row r="1018" spans="1:9" ht="60" x14ac:dyDescent="0.25">
      <c r="A1018" s="25" t="s">
        <v>4283</v>
      </c>
      <c r="B1018" s="25" t="s">
        <v>4284</v>
      </c>
      <c r="C1018" s="25" t="s">
        <v>11</v>
      </c>
      <c r="D1018" s="25" t="s">
        <v>111</v>
      </c>
      <c r="E1018" s="24" t="b">
        <v>0</v>
      </c>
      <c r="F1018" s="25" t="s">
        <v>1027</v>
      </c>
      <c r="G1018" s="25" t="s">
        <v>55</v>
      </c>
      <c r="H1018" s="25" t="s">
        <v>4285</v>
      </c>
      <c r="I1018" s="25" t="s">
        <v>4286</v>
      </c>
    </row>
    <row r="1019" spans="1:9" ht="60" x14ac:dyDescent="0.25">
      <c r="A1019" s="25" t="s">
        <v>4287</v>
      </c>
      <c r="B1019" s="25" t="s">
        <v>4288</v>
      </c>
      <c r="C1019" s="25" t="s">
        <v>11</v>
      </c>
      <c r="D1019" s="25" t="s">
        <v>111</v>
      </c>
      <c r="E1019" s="24" t="b">
        <v>0</v>
      </c>
      <c r="F1019" s="25" t="s">
        <v>1027</v>
      </c>
      <c r="G1019" s="25" t="s">
        <v>4289</v>
      </c>
      <c r="H1019" s="25" t="s">
        <v>4290</v>
      </c>
      <c r="I1019" s="25" t="s">
        <v>4291</v>
      </c>
    </row>
    <row r="1020" spans="1:9" ht="120" x14ac:dyDescent="0.25">
      <c r="A1020" s="25" t="s">
        <v>4292</v>
      </c>
      <c r="B1020" s="25" t="s">
        <v>4293</v>
      </c>
      <c r="C1020" s="25" t="s">
        <v>75</v>
      </c>
      <c r="D1020" s="25" t="s">
        <v>111</v>
      </c>
      <c r="E1020" s="24" t="b">
        <v>0</v>
      </c>
      <c r="F1020" s="25" t="s">
        <v>13</v>
      </c>
      <c r="G1020" s="25" t="s">
        <v>4294</v>
      </c>
      <c r="H1020" s="25" t="s">
        <v>4295</v>
      </c>
      <c r="I1020" s="25" t="s">
        <v>4296</v>
      </c>
    </row>
    <row r="1021" spans="1:9" ht="45" x14ac:dyDescent="0.25">
      <c r="A1021" s="25" t="s">
        <v>4292</v>
      </c>
      <c r="B1021" s="25" t="s">
        <v>4297</v>
      </c>
      <c r="C1021" s="25" t="s">
        <v>11</v>
      </c>
      <c r="D1021" s="25" t="s">
        <v>111</v>
      </c>
      <c r="E1021" s="24" t="b">
        <v>0</v>
      </c>
      <c r="F1021" s="25" t="s">
        <v>542</v>
      </c>
      <c r="G1021" s="25" t="s">
        <v>4298</v>
      </c>
      <c r="H1021" s="25" t="s">
        <v>4299</v>
      </c>
      <c r="I1021" s="25" t="s">
        <v>55</v>
      </c>
    </row>
    <row r="1022" spans="1:9" ht="75" x14ac:dyDescent="0.25">
      <c r="A1022" s="25" t="s">
        <v>4292</v>
      </c>
      <c r="B1022" s="25" t="s">
        <v>4300</v>
      </c>
      <c r="C1022" s="25" t="s">
        <v>19</v>
      </c>
      <c r="D1022" s="25" t="s">
        <v>111</v>
      </c>
      <c r="E1022" s="24" t="b">
        <v>0</v>
      </c>
      <c r="F1022" s="25" t="s">
        <v>1027</v>
      </c>
      <c r="G1022" s="25" t="s">
        <v>4301</v>
      </c>
      <c r="H1022" s="25" t="s">
        <v>4302</v>
      </c>
      <c r="I1022" s="25" t="s">
        <v>4303</v>
      </c>
    </row>
    <row r="1023" spans="1:9" ht="75" x14ac:dyDescent="0.25">
      <c r="A1023" s="25" t="s">
        <v>4292</v>
      </c>
      <c r="B1023" s="25" t="s">
        <v>4304</v>
      </c>
      <c r="C1023" s="25" t="s">
        <v>19</v>
      </c>
      <c r="D1023" s="25" t="s">
        <v>111</v>
      </c>
      <c r="E1023" s="24" t="b">
        <v>0</v>
      </c>
      <c r="F1023" s="25" t="s">
        <v>1027</v>
      </c>
      <c r="G1023" s="25" t="s">
        <v>4305</v>
      </c>
      <c r="H1023" s="25" t="s">
        <v>4306</v>
      </c>
      <c r="I1023" s="25" t="s">
        <v>4307</v>
      </c>
    </row>
    <row r="1024" spans="1:9" ht="60" x14ac:dyDescent="0.25">
      <c r="A1024" s="25" t="s">
        <v>4308</v>
      </c>
      <c r="B1024" s="25" t="s">
        <v>4309</v>
      </c>
      <c r="C1024" s="25" t="s">
        <v>11</v>
      </c>
      <c r="D1024" s="25" t="s">
        <v>111</v>
      </c>
      <c r="E1024" s="24" t="b">
        <v>0</v>
      </c>
      <c r="F1024" s="25" t="s">
        <v>542</v>
      </c>
      <c r="G1024" s="25" t="s">
        <v>4310</v>
      </c>
      <c r="H1024" s="25" t="s">
        <v>4311</v>
      </c>
      <c r="I1024" s="25" t="s">
        <v>4312</v>
      </c>
    </row>
    <row r="1025" spans="1:9" ht="60" x14ac:dyDescent="0.25">
      <c r="A1025" s="25" t="s">
        <v>4313</v>
      </c>
      <c r="B1025" s="25" t="s">
        <v>4314</v>
      </c>
      <c r="C1025" s="25" t="s">
        <v>11</v>
      </c>
      <c r="D1025" s="25" t="s">
        <v>111</v>
      </c>
      <c r="E1025" s="24" t="b">
        <v>0</v>
      </c>
      <c r="F1025" s="25" t="s">
        <v>1027</v>
      </c>
      <c r="G1025" s="25" t="s">
        <v>4315</v>
      </c>
      <c r="H1025" s="25" t="s">
        <v>4316</v>
      </c>
      <c r="I1025" s="25" t="s">
        <v>4317</v>
      </c>
    </row>
    <row r="1026" spans="1:9" ht="60" x14ac:dyDescent="0.25">
      <c r="A1026" s="25" t="s">
        <v>4318</v>
      </c>
      <c r="B1026" s="25" t="s">
        <v>4319</v>
      </c>
      <c r="C1026" s="25" t="s">
        <v>19</v>
      </c>
      <c r="D1026" s="25" t="s">
        <v>111</v>
      </c>
      <c r="E1026" s="24" t="b">
        <v>0</v>
      </c>
      <c r="F1026" s="25" t="s">
        <v>1027</v>
      </c>
      <c r="G1026" s="25" t="s">
        <v>55</v>
      </c>
      <c r="H1026" s="25" t="s">
        <v>4320</v>
      </c>
      <c r="I1026" s="25" t="s">
        <v>4321</v>
      </c>
    </row>
    <row r="1027" spans="1:9" ht="45" x14ac:dyDescent="0.25">
      <c r="A1027" s="25" t="s">
        <v>4322</v>
      </c>
      <c r="B1027" s="25" t="s">
        <v>4323</v>
      </c>
      <c r="C1027" s="25" t="s">
        <v>75</v>
      </c>
      <c r="D1027" s="25" t="s">
        <v>111</v>
      </c>
      <c r="E1027" s="24" t="b">
        <v>0</v>
      </c>
      <c r="F1027" s="25" t="s">
        <v>13</v>
      </c>
      <c r="G1027" s="25" t="s">
        <v>4324</v>
      </c>
      <c r="H1027" s="25" t="s">
        <v>4325</v>
      </c>
      <c r="I1027" s="25" t="s">
        <v>4326</v>
      </c>
    </row>
    <row r="1028" spans="1:9" ht="75" x14ac:dyDescent="0.25">
      <c r="A1028" s="25" t="s">
        <v>4327</v>
      </c>
      <c r="B1028" s="25" t="s">
        <v>4328</v>
      </c>
      <c r="C1028" s="25" t="s">
        <v>11</v>
      </c>
      <c r="D1028" s="25" t="s">
        <v>111</v>
      </c>
      <c r="E1028" s="24" t="b">
        <v>0</v>
      </c>
      <c r="F1028" s="25" t="s">
        <v>542</v>
      </c>
      <c r="G1028" s="25" t="s">
        <v>4329</v>
      </c>
      <c r="H1028" s="25" t="s">
        <v>4330</v>
      </c>
      <c r="I1028" s="25" t="s">
        <v>4331</v>
      </c>
    </row>
    <row r="1029" spans="1:9" ht="60" x14ac:dyDescent="0.25">
      <c r="A1029" s="25" t="s">
        <v>4332</v>
      </c>
      <c r="B1029" s="25" t="s">
        <v>4333</v>
      </c>
      <c r="C1029" s="25" t="s">
        <v>11</v>
      </c>
      <c r="D1029" s="25" t="s">
        <v>111</v>
      </c>
      <c r="E1029" s="24" t="b">
        <v>0</v>
      </c>
      <c r="F1029" s="25" t="s">
        <v>1027</v>
      </c>
      <c r="G1029" s="25" t="s">
        <v>4334</v>
      </c>
      <c r="H1029" s="25" t="s">
        <v>4335</v>
      </c>
      <c r="I1029" s="25" t="s">
        <v>55</v>
      </c>
    </row>
    <row r="1030" spans="1:9" ht="45" x14ac:dyDescent="0.25">
      <c r="A1030" s="25" t="s">
        <v>3287</v>
      </c>
      <c r="B1030" s="25" t="s">
        <v>4336</v>
      </c>
      <c r="C1030" s="25" t="s">
        <v>19</v>
      </c>
      <c r="D1030" s="25" t="s">
        <v>111</v>
      </c>
      <c r="E1030" s="24" t="b">
        <v>0</v>
      </c>
      <c r="F1030" s="25" t="s">
        <v>1027</v>
      </c>
      <c r="G1030" s="25" t="s">
        <v>3290</v>
      </c>
      <c r="H1030" s="25" t="s">
        <v>4337</v>
      </c>
      <c r="I1030" s="25" t="s">
        <v>4338</v>
      </c>
    </row>
    <row r="1031" spans="1:9" ht="45" x14ac:dyDescent="0.25">
      <c r="A1031" s="25" t="s">
        <v>3287</v>
      </c>
      <c r="B1031" s="25" t="s">
        <v>4339</v>
      </c>
      <c r="C1031" s="25" t="s">
        <v>19</v>
      </c>
      <c r="D1031" s="25" t="s">
        <v>111</v>
      </c>
      <c r="E1031" s="24" t="b">
        <v>0</v>
      </c>
      <c r="F1031" s="25" t="s">
        <v>1027</v>
      </c>
      <c r="G1031" s="25" t="s">
        <v>4337</v>
      </c>
      <c r="H1031" s="25" t="s">
        <v>4340</v>
      </c>
      <c r="I1031" s="25" t="s">
        <v>4341</v>
      </c>
    </row>
    <row r="1032" spans="1:9" ht="45" x14ac:dyDescent="0.25">
      <c r="A1032" s="25" t="s">
        <v>3287</v>
      </c>
      <c r="B1032" s="25" t="s">
        <v>4342</v>
      </c>
      <c r="C1032" s="25" t="s">
        <v>19</v>
      </c>
      <c r="D1032" s="25" t="s">
        <v>111</v>
      </c>
      <c r="E1032" s="24" t="b">
        <v>0</v>
      </c>
      <c r="F1032" s="25" t="s">
        <v>1027</v>
      </c>
      <c r="G1032" s="25" t="s">
        <v>4340</v>
      </c>
      <c r="H1032" s="25" t="s">
        <v>4343</v>
      </c>
      <c r="I1032" s="25" t="s">
        <v>4344</v>
      </c>
    </row>
    <row r="1033" spans="1:9" ht="60" x14ac:dyDescent="0.25">
      <c r="A1033" s="25" t="s">
        <v>3540</v>
      </c>
      <c r="B1033" s="25" t="s">
        <v>4345</v>
      </c>
      <c r="C1033" s="25" t="s">
        <v>11</v>
      </c>
      <c r="D1033" s="25" t="s">
        <v>111</v>
      </c>
      <c r="E1033" s="24" t="b">
        <v>0</v>
      </c>
      <c r="F1033" s="25" t="s">
        <v>1027</v>
      </c>
      <c r="G1033" s="25" t="s">
        <v>4346</v>
      </c>
      <c r="H1033" s="25" t="s">
        <v>4347</v>
      </c>
      <c r="I1033" s="25" t="s">
        <v>4348</v>
      </c>
    </row>
    <row r="1034" spans="1:9" ht="45" x14ac:dyDescent="0.25">
      <c r="A1034" s="25" t="s">
        <v>3108</v>
      </c>
      <c r="B1034" s="25" t="s">
        <v>4349</v>
      </c>
      <c r="C1034" s="25" t="s">
        <v>11</v>
      </c>
      <c r="D1034" s="25" t="s">
        <v>111</v>
      </c>
      <c r="E1034" s="24" t="b">
        <v>0</v>
      </c>
      <c r="F1034" s="25" t="s">
        <v>542</v>
      </c>
      <c r="G1034" s="25" t="s">
        <v>4350</v>
      </c>
      <c r="H1034" s="25" t="s">
        <v>4351</v>
      </c>
      <c r="I1034" s="25" t="s">
        <v>4352</v>
      </c>
    </row>
    <row r="1035" spans="1:9" ht="75" x14ac:dyDescent="0.25">
      <c r="A1035" s="25" t="s">
        <v>4353</v>
      </c>
      <c r="B1035" s="25" t="s">
        <v>4354</v>
      </c>
      <c r="C1035" s="25" t="s">
        <v>19</v>
      </c>
      <c r="D1035" s="25" t="s">
        <v>111</v>
      </c>
      <c r="E1035" s="24" t="b">
        <v>0</v>
      </c>
      <c r="F1035" s="25" t="s">
        <v>1027</v>
      </c>
      <c r="G1035" s="25" t="s">
        <v>4355</v>
      </c>
      <c r="H1035" s="25" t="s">
        <v>4356</v>
      </c>
      <c r="I1035" s="25" t="s">
        <v>4357</v>
      </c>
    </row>
    <row r="1036" spans="1:9" ht="60" x14ac:dyDescent="0.25">
      <c r="A1036" s="25" t="s">
        <v>4353</v>
      </c>
      <c r="B1036" s="25" t="s">
        <v>4358</v>
      </c>
      <c r="C1036" s="25" t="s">
        <v>19</v>
      </c>
      <c r="D1036" s="25" t="s">
        <v>111</v>
      </c>
      <c r="E1036" s="24" t="b">
        <v>0</v>
      </c>
      <c r="F1036" s="25" t="s">
        <v>1027</v>
      </c>
      <c r="G1036" s="25" t="s">
        <v>4359</v>
      </c>
      <c r="H1036" s="25" t="s">
        <v>4360</v>
      </c>
      <c r="I1036" s="25" t="s">
        <v>4361</v>
      </c>
    </row>
    <row r="1037" spans="1:9" ht="60" x14ac:dyDescent="0.25">
      <c r="A1037" s="25" t="s">
        <v>4353</v>
      </c>
      <c r="B1037" s="25" t="s">
        <v>4362</v>
      </c>
      <c r="C1037" s="25" t="s">
        <v>19</v>
      </c>
      <c r="D1037" s="25" t="s">
        <v>111</v>
      </c>
      <c r="E1037" s="24" t="b">
        <v>0</v>
      </c>
      <c r="F1037" s="25" t="s">
        <v>1027</v>
      </c>
      <c r="G1037" s="25" t="s">
        <v>4363</v>
      </c>
      <c r="H1037" s="25" t="s">
        <v>4364</v>
      </c>
      <c r="I1037" s="25" t="s">
        <v>4365</v>
      </c>
    </row>
    <row r="1038" spans="1:9" ht="60" x14ac:dyDescent="0.25">
      <c r="A1038" s="25" t="s">
        <v>4353</v>
      </c>
      <c r="B1038" s="25" t="s">
        <v>4366</v>
      </c>
      <c r="C1038" s="25" t="s">
        <v>19</v>
      </c>
      <c r="D1038" s="25" t="s">
        <v>111</v>
      </c>
      <c r="E1038" s="24" t="b">
        <v>0</v>
      </c>
      <c r="F1038" s="25" t="s">
        <v>1027</v>
      </c>
      <c r="G1038" s="25" t="s">
        <v>4364</v>
      </c>
      <c r="H1038" s="25" t="s">
        <v>4367</v>
      </c>
      <c r="I1038" s="25" t="s">
        <v>4368</v>
      </c>
    </row>
    <row r="1039" spans="1:9" ht="60" x14ac:dyDescent="0.25">
      <c r="A1039" s="25" t="s">
        <v>4353</v>
      </c>
      <c r="B1039" s="25" t="s">
        <v>4369</v>
      </c>
      <c r="C1039" s="25" t="s">
        <v>19</v>
      </c>
      <c r="D1039" s="25" t="s">
        <v>111</v>
      </c>
      <c r="E1039" s="24" t="b">
        <v>0</v>
      </c>
      <c r="F1039" s="25" t="s">
        <v>13</v>
      </c>
      <c r="G1039" s="25" t="s">
        <v>4370</v>
      </c>
      <c r="H1039" s="25" t="s">
        <v>4371</v>
      </c>
      <c r="I1039" s="25" t="s">
        <v>4372</v>
      </c>
    </row>
    <row r="1040" spans="1:9" ht="60" x14ac:dyDescent="0.25">
      <c r="A1040" s="25" t="s">
        <v>4353</v>
      </c>
      <c r="B1040" s="25" t="s">
        <v>4373</v>
      </c>
      <c r="C1040" s="25" t="s">
        <v>19</v>
      </c>
      <c r="D1040" s="25" t="s">
        <v>111</v>
      </c>
      <c r="E1040" s="24" t="b">
        <v>0</v>
      </c>
      <c r="F1040" s="25" t="s">
        <v>1027</v>
      </c>
      <c r="G1040" s="25" t="s">
        <v>4374</v>
      </c>
      <c r="H1040" s="25" t="s">
        <v>4375</v>
      </c>
      <c r="I1040" s="25" t="s">
        <v>4376</v>
      </c>
    </row>
    <row r="1041" spans="1:9" ht="75" x14ac:dyDescent="0.25">
      <c r="A1041" s="25" t="s">
        <v>4353</v>
      </c>
      <c r="B1041" s="25" t="s">
        <v>4377</v>
      </c>
      <c r="C1041" s="25" t="s">
        <v>19</v>
      </c>
      <c r="D1041" s="25" t="s">
        <v>111</v>
      </c>
      <c r="E1041" s="24" t="b">
        <v>0</v>
      </c>
      <c r="F1041" s="25" t="s">
        <v>1027</v>
      </c>
      <c r="G1041" s="25" t="s">
        <v>4378</v>
      </c>
      <c r="H1041" s="25" t="s">
        <v>4379</v>
      </c>
      <c r="I1041" s="25" t="s">
        <v>4380</v>
      </c>
    </row>
    <row r="1042" spans="1:9" ht="75" x14ac:dyDescent="0.25">
      <c r="A1042" s="25" t="s">
        <v>4353</v>
      </c>
      <c r="B1042" s="25" t="s">
        <v>4381</v>
      </c>
      <c r="C1042" s="25" t="s">
        <v>19</v>
      </c>
      <c r="D1042" s="25" t="s">
        <v>111</v>
      </c>
      <c r="E1042" s="24" t="b">
        <v>0</v>
      </c>
      <c r="F1042" s="25" t="s">
        <v>1027</v>
      </c>
      <c r="G1042" s="25" t="s">
        <v>4382</v>
      </c>
      <c r="H1042" s="25" t="s">
        <v>4383</v>
      </c>
      <c r="I1042" s="25" t="s">
        <v>4384</v>
      </c>
    </row>
    <row r="1043" spans="1:9" ht="90" x14ac:dyDescent="0.25">
      <c r="A1043" s="25" t="s">
        <v>4353</v>
      </c>
      <c r="B1043" s="25" t="s">
        <v>4385</v>
      </c>
      <c r="C1043" s="25" t="s">
        <v>19</v>
      </c>
      <c r="D1043" s="25" t="s">
        <v>111</v>
      </c>
      <c r="E1043" s="24" t="b">
        <v>0</v>
      </c>
      <c r="F1043" s="25" t="s">
        <v>1027</v>
      </c>
      <c r="G1043" s="25" t="s">
        <v>4386</v>
      </c>
      <c r="H1043" s="25" t="s">
        <v>4387</v>
      </c>
      <c r="I1043" s="25" t="s">
        <v>4388</v>
      </c>
    </row>
    <row r="1044" spans="1:9" ht="90" x14ac:dyDescent="0.25">
      <c r="A1044" s="25" t="s">
        <v>4353</v>
      </c>
      <c r="B1044" s="25" t="s">
        <v>4389</v>
      </c>
      <c r="C1044" s="25" t="s">
        <v>4</v>
      </c>
      <c r="D1044" s="25" t="s">
        <v>111</v>
      </c>
      <c r="E1044" s="24" t="b">
        <v>1</v>
      </c>
      <c r="F1044" s="25" t="s">
        <v>1027</v>
      </c>
      <c r="G1044" s="25" t="s">
        <v>4390</v>
      </c>
      <c r="H1044" s="25" t="s">
        <v>4391</v>
      </c>
      <c r="I1044" s="25" t="s">
        <v>4392</v>
      </c>
    </row>
    <row r="1045" spans="1:9" ht="60" x14ac:dyDescent="0.25">
      <c r="A1045" s="25" t="s">
        <v>4393</v>
      </c>
      <c r="B1045" s="25" t="s">
        <v>4394</v>
      </c>
      <c r="C1045" s="25" t="s">
        <v>19</v>
      </c>
      <c r="D1045" s="25" t="s">
        <v>111</v>
      </c>
      <c r="E1045" s="24" t="b">
        <v>0</v>
      </c>
      <c r="F1045" s="25" t="s">
        <v>1027</v>
      </c>
      <c r="G1045" s="25" t="s">
        <v>4395</v>
      </c>
      <c r="H1045" s="25" t="s">
        <v>4396</v>
      </c>
      <c r="I1045" s="25" t="s">
        <v>4397</v>
      </c>
    </row>
    <row r="1046" spans="1:9" ht="75" x14ac:dyDescent="0.25">
      <c r="A1046" s="25" t="s">
        <v>4393</v>
      </c>
      <c r="B1046" s="25" t="s">
        <v>4394</v>
      </c>
      <c r="C1046" s="25" t="s">
        <v>19</v>
      </c>
      <c r="D1046" s="25" t="s">
        <v>111</v>
      </c>
      <c r="E1046" s="24" t="b">
        <v>1</v>
      </c>
      <c r="F1046" s="25" t="s">
        <v>1027</v>
      </c>
      <c r="G1046" s="25" t="s">
        <v>4398</v>
      </c>
      <c r="H1046" s="25" t="s">
        <v>4399</v>
      </c>
      <c r="I1046" s="25" t="s">
        <v>55</v>
      </c>
    </row>
    <row r="1047" spans="1:9" ht="45" x14ac:dyDescent="0.25">
      <c r="A1047" s="25" t="s">
        <v>3293</v>
      </c>
      <c r="B1047" s="25" t="s">
        <v>4400</v>
      </c>
      <c r="C1047" s="25" t="s">
        <v>440</v>
      </c>
      <c r="D1047" s="25" t="s">
        <v>111</v>
      </c>
      <c r="E1047" s="24" t="b">
        <v>0</v>
      </c>
      <c r="F1047" s="25" t="s">
        <v>13</v>
      </c>
      <c r="G1047" s="25" t="s">
        <v>4401</v>
      </c>
      <c r="H1047" s="25" t="s">
        <v>4402</v>
      </c>
      <c r="I1047" s="25" t="s">
        <v>55</v>
      </c>
    </row>
    <row r="1048" spans="1:9" ht="60" x14ac:dyDescent="0.25">
      <c r="A1048" s="25" t="s">
        <v>3293</v>
      </c>
      <c r="B1048" s="25" t="s">
        <v>4400</v>
      </c>
      <c r="C1048" s="25" t="s">
        <v>440</v>
      </c>
      <c r="D1048" s="25" t="s">
        <v>111</v>
      </c>
      <c r="E1048" s="24" t="b">
        <v>0</v>
      </c>
      <c r="F1048" s="25" t="s">
        <v>13</v>
      </c>
      <c r="G1048" s="25" t="s">
        <v>4403</v>
      </c>
      <c r="H1048" s="25" t="s">
        <v>4404</v>
      </c>
      <c r="I1048" s="25" t="s">
        <v>4405</v>
      </c>
    </row>
    <row r="1049" spans="1:9" ht="45" x14ac:dyDescent="0.25">
      <c r="A1049" s="25" t="s">
        <v>4406</v>
      </c>
      <c r="B1049" s="25" t="s">
        <v>4407</v>
      </c>
      <c r="C1049" s="25" t="s">
        <v>11</v>
      </c>
      <c r="D1049" s="25" t="s">
        <v>111</v>
      </c>
      <c r="E1049" s="24" t="b">
        <v>0</v>
      </c>
      <c r="F1049" s="25" t="s">
        <v>1027</v>
      </c>
      <c r="G1049" s="25" t="s">
        <v>4408</v>
      </c>
      <c r="H1049" s="25" t="s">
        <v>4409</v>
      </c>
      <c r="I1049" s="25" t="s">
        <v>4410</v>
      </c>
    </row>
    <row r="1050" spans="1:9" ht="90" x14ac:dyDescent="0.25">
      <c r="A1050" s="25" t="s">
        <v>3297</v>
      </c>
      <c r="B1050" s="25" t="s">
        <v>4411</v>
      </c>
      <c r="C1050" s="25" t="s">
        <v>19</v>
      </c>
      <c r="D1050" s="25" t="s">
        <v>111</v>
      </c>
      <c r="E1050" s="24" t="b">
        <v>0</v>
      </c>
      <c r="F1050" s="25" t="s">
        <v>13</v>
      </c>
      <c r="G1050" s="25" t="s">
        <v>4412</v>
      </c>
      <c r="H1050" s="25" t="s">
        <v>4413</v>
      </c>
      <c r="I1050" s="25" t="s">
        <v>4414</v>
      </c>
    </row>
    <row r="1051" spans="1:9" ht="90" x14ac:dyDescent="0.25">
      <c r="A1051" s="25" t="s">
        <v>3297</v>
      </c>
      <c r="B1051" s="25" t="s">
        <v>4415</v>
      </c>
      <c r="C1051" s="25" t="s">
        <v>19</v>
      </c>
      <c r="D1051" s="25" t="s">
        <v>111</v>
      </c>
      <c r="E1051" s="24" t="b">
        <v>0</v>
      </c>
      <c r="F1051" s="25" t="s">
        <v>1027</v>
      </c>
      <c r="G1051" s="25" t="s">
        <v>4416</v>
      </c>
      <c r="H1051" s="25" t="s">
        <v>4417</v>
      </c>
      <c r="I1051" s="25" t="s">
        <v>4418</v>
      </c>
    </row>
    <row r="1052" spans="1:9" ht="75" x14ac:dyDescent="0.25">
      <c r="A1052" s="25" t="s">
        <v>3297</v>
      </c>
      <c r="B1052" s="25" t="s">
        <v>4419</v>
      </c>
      <c r="C1052" s="25" t="s">
        <v>19</v>
      </c>
      <c r="D1052" s="25" t="s">
        <v>111</v>
      </c>
      <c r="E1052" s="24" t="b">
        <v>0</v>
      </c>
      <c r="F1052" s="25" t="s">
        <v>1027</v>
      </c>
      <c r="G1052" s="25" t="s">
        <v>4420</v>
      </c>
      <c r="H1052" s="25" t="s">
        <v>4421</v>
      </c>
      <c r="I1052" s="25" t="s">
        <v>4422</v>
      </c>
    </row>
    <row r="1053" spans="1:9" ht="45" x14ac:dyDescent="0.25">
      <c r="A1053" s="25" t="s">
        <v>3760</v>
      </c>
      <c r="B1053" s="25" t="s">
        <v>4423</v>
      </c>
      <c r="C1053" s="25" t="s">
        <v>11</v>
      </c>
      <c r="D1053" s="25" t="s">
        <v>111</v>
      </c>
      <c r="E1053" s="24" t="b">
        <v>0</v>
      </c>
      <c r="F1053" s="25" t="s">
        <v>1027</v>
      </c>
      <c r="G1053" s="25" t="s">
        <v>4424</v>
      </c>
      <c r="H1053" s="25" t="s">
        <v>4425</v>
      </c>
      <c r="I1053" s="25" t="s">
        <v>4426</v>
      </c>
    </row>
    <row r="1054" spans="1:9" ht="45" x14ac:dyDescent="0.25">
      <c r="A1054" s="25" t="s">
        <v>4427</v>
      </c>
      <c r="B1054" s="25" t="s">
        <v>4428</v>
      </c>
      <c r="C1054" s="25" t="s">
        <v>11</v>
      </c>
      <c r="D1054" s="25" t="s">
        <v>111</v>
      </c>
      <c r="E1054" s="24" t="b">
        <v>0</v>
      </c>
      <c r="F1054" s="25" t="s">
        <v>542</v>
      </c>
      <c r="G1054" s="25" t="s">
        <v>4429</v>
      </c>
      <c r="H1054" s="25" t="s">
        <v>4430</v>
      </c>
      <c r="I1054" s="25" t="s">
        <v>4431</v>
      </c>
    </row>
    <row r="1055" spans="1:9" ht="90" x14ac:dyDescent="0.25">
      <c r="A1055" s="25" t="s">
        <v>4427</v>
      </c>
      <c r="B1055" s="25" t="s">
        <v>4432</v>
      </c>
      <c r="C1055" s="25" t="s">
        <v>19</v>
      </c>
      <c r="D1055" s="25" t="s">
        <v>111</v>
      </c>
      <c r="E1055" s="24" t="b">
        <v>0</v>
      </c>
      <c r="F1055" s="25" t="s">
        <v>1027</v>
      </c>
      <c r="G1055" s="25" t="s">
        <v>4433</v>
      </c>
      <c r="H1055" s="25" t="s">
        <v>4434</v>
      </c>
      <c r="I1055" s="25" t="s">
        <v>4435</v>
      </c>
    </row>
    <row r="1056" spans="1:9" ht="45" x14ac:dyDescent="0.25">
      <c r="A1056" s="25" t="s">
        <v>4427</v>
      </c>
      <c r="B1056" s="25" t="s">
        <v>4436</v>
      </c>
      <c r="C1056" s="25" t="s">
        <v>19</v>
      </c>
      <c r="D1056" s="25" t="s">
        <v>111</v>
      </c>
      <c r="E1056" s="24" t="b">
        <v>0</v>
      </c>
      <c r="F1056" s="25" t="s">
        <v>1027</v>
      </c>
      <c r="G1056" s="25" t="s">
        <v>4437</v>
      </c>
      <c r="H1056" s="25" t="s">
        <v>4438</v>
      </c>
      <c r="I1056" s="25" t="s">
        <v>4439</v>
      </c>
    </row>
    <row r="1057" spans="1:9" ht="60" x14ac:dyDescent="0.25">
      <c r="A1057" s="25" t="s">
        <v>4427</v>
      </c>
      <c r="B1057" s="25" t="s">
        <v>4436</v>
      </c>
      <c r="C1057" s="25" t="s">
        <v>19</v>
      </c>
      <c r="D1057" s="25" t="s">
        <v>111</v>
      </c>
      <c r="E1057" s="24" t="b">
        <v>0</v>
      </c>
      <c r="F1057" s="25" t="s">
        <v>1027</v>
      </c>
      <c r="G1057" s="25" t="s">
        <v>4440</v>
      </c>
      <c r="H1057" s="25" t="s">
        <v>4441</v>
      </c>
      <c r="I1057" s="25" t="s">
        <v>4442</v>
      </c>
    </row>
    <row r="1058" spans="1:9" ht="45" x14ac:dyDescent="0.25">
      <c r="A1058" s="25" t="s">
        <v>4443</v>
      </c>
      <c r="B1058" s="25" t="s">
        <v>4444</v>
      </c>
      <c r="C1058" s="25" t="s">
        <v>11</v>
      </c>
      <c r="D1058" s="25" t="s">
        <v>111</v>
      </c>
      <c r="E1058" s="24" t="b">
        <v>0</v>
      </c>
      <c r="F1058" s="25" t="s">
        <v>1027</v>
      </c>
      <c r="G1058" s="25" t="s">
        <v>4445</v>
      </c>
      <c r="H1058" s="25" t="s">
        <v>4446</v>
      </c>
      <c r="I1058" s="25" t="s">
        <v>4447</v>
      </c>
    </row>
    <row r="1059" spans="1:9" ht="75" x14ac:dyDescent="0.25">
      <c r="A1059" s="25" t="s">
        <v>4448</v>
      </c>
      <c r="B1059" s="25" t="s">
        <v>4449</v>
      </c>
      <c r="C1059" s="25" t="s">
        <v>123</v>
      </c>
      <c r="D1059" s="25" t="s">
        <v>111</v>
      </c>
      <c r="E1059" s="24" t="b">
        <v>0</v>
      </c>
      <c r="F1059" s="25" t="s">
        <v>1027</v>
      </c>
      <c r="G1059" s="25" t="s">
        <v>4450</v>
      </c>
      <c r="H1059" s="25" t="s">
        <v>4451</v>
      </c>
      <c r="I1059" s="25" t="s">
        <v>4452</v>
      </c>
    </row>
    <row r="1060" spans="1:9" ht="45" x14ac:dyDescent="0.25">
      <c r="A1060" s="25" t="s">
        <v>4448</v>
      </c>
      <c r="B1060" s="25" t="s">
        <v>4449</v>
      </c>
      <c r="C1060" s="25" t="s">
        <v>123</v>
      </c>
      <c r="D1060" s="25" t="s">
        <v>111</v>
      </c>
      <c r="E1060" s="24" t="b">
        <v>0</v>
      </c>
      <c r="F1060" s="25" t="s">
        <v>1027</v>
      </c>
      <c r="G1060" s="25" t="s">
        <v>4453</v>
      </c>
      <c r="H1060" s="25" t="s">
        <v>4454</v>
      </c>
      <c r="I1060" s="25" t="s">
        <v>55</v>
      </c>
    </row>
    <row r="1061" spans="1:9" ht="45" x14ac:dyDescent="0.25">
      <c r="A1061" s="25" t="s">
        <v>3336</v>
      </c>
      <c r="B1061" s="25" t="s">
        <v>4455</v>
      </c>
      <c r="C1061" s="25" t="s">
        <v>1378</v>
      </c>
      <c r="D1061" s="25" t="s">
        <v>111</v>
      </c>
      <c r="E1061" s="24" t="b">
        <v>0</v>
      </c>
      <c r="F1061" s="25" t="s">
        <v>1027</v>
      </c>
      <c r="G1061" s="25" t="s">
        <v>4456</v>
      </c>
      <c r="H1061" s="25" t="s">
        <v>3338</v>
      </c>
      <c r="I1061" s="25" t="s">
        <v>3339</v>
      </c>
    </row>
    <row r="1062" spans="1:9" ht="90" x14ac:dyDescent="0.25">
      <c r="A1062" s="25" t="s">
        <v>3566</v>
      </c>
      <c r="B1062" s="25" t="s">
        <v>4457</v>
      </c>
      <c r="C1062" s="25" t="s">
        <v>11</v>
      </c>
      <c r="D1062" s="25" t="s">
        <v>111</v>
      </c>
      <c r="E1062" s="24" t="b">
        <v>0</v>
      </c>
      <c r="F1062" s="25" t="s">
        <v>1027</v>
      </c>
      <c r="G1062" s="25" t="s">
        <v>3568</v>
      </c>
      <c r="H1062" s="25" t="s">
        <v>4458</v>
      </c>
      <c r="I1062" s="25" t="s">
        <v>4459</v>
      </c>
    </row>
    <row r="1063" spans="1:9" ht="90" x14ac:dyDescent="0.25">
      <c r="A1063" s="25" t="s">
        <v>4460</v>
      </c>
      <c r="B1063" s="25" t="s">
        <v>4461</v>
      </c>
      <c r="C1063" s="25" t="s">
        <v>123</v>
      </c>
      <c r="D1063" s="25" t="s">
        <v>111</v>
      </c>
      <c r="E1063" s="24" t="b">
        <v>0</v>
      </c>
      <c r="F1063" s="25" t="s">
        <v>1027</v>
      </c>
      <c r="G1063" s="25" t="s">
        <v>55</v>
      </c>
      <c r="H1063" s="25" t="s">
        <v>4462</v>
      </c>
      <c r="I1063" s="25" t="s">
        <v>55</v>
      </c>
    </row>
    <row r="1064" spans="1:9" ht="60" x14ac:dyDescent="0.25">
      <c r="A1064" s="25" t="s">
        <v>3345</v>
      </c>
      <c r="B1064" s="25" t="s">
        <v>4463</v>
      </c>
      <c r="C1064" s="25" t="s">
        <v>19</v>
      </c>
      <c r="D1064" s="25" t="s">
        <v>111</v>
      </c>
      <c r="E1064" s="24" t="b">
        <v>0</v>
      </c>
      <c r="F1064" s="25" t="s">
        <v>1027</v>
      </c>
      <c r="G1064" s="25" t="s">
        <v>4464</v>
      </c>
      <c r="H1064" s="25" t="s">
        <v>4465</v>
      </c>
      <c r="I1064" s="25" t="s">
        <v>4466</v>
      </c>
    </row>
    <row r="1065" spans="1:9" ht="60" x14ac:dyDescent="0.25">
      <c r="A1065" s="25" t="s">
        <v>3345</v>
      </c>
      <c r="B1065" s="25" t="s">
        <v>4467</v>
      </c>
      <c r="C1065" s="25" t="s">
        <v>19</v>
      </c>
      <c r="D1065" s="25" t="s">
        <v>111</v>
      </c>
      <c r="E1065" s="24" t="b">
        <v>0</v>
      </c>
      <c r="F1065" s="25" t="s">
        <v>1027</v>
      </c>
      <c r="G1065" s="25" t="s">
        <v>4465</v>
      </c>
      <c r="H1065" s="25" t="s">
        <v>4468</v>
      </c>
      <c r="I1065" s="25" t="s">
        <v>4469</v>
      </c>
    </row>
    <row r="1066" spans="1:9" ht="60" x14ac:dyDescent="0.25">
      <c r="A1066" s="25" t="s">
        <v>3345</v>
      </c>
      <c r="B1066" s="25" t="s">
        <v>3346</v>
      </c>
      <c r="C1066" s="25" t="s">
        <v>19</v>
      </c>
      <c r="D1066" s="25" t="s">
        <v>111</v>
      </c>
      <c r="E1066" s="24" t="b">
        <v>0</v>
      </c>
      <c r="F1066" s="25" t="s">
        <v>1027</v>
      </c>
      <c r="G1066" s="25" t="s">
        <v>4470</v>
      </c>
      <c r="H1066" s="25" t="s">
        <v>4471</v>
      </c>
      <c r="I1066" s="25" t="s">
        <v>4472</v>
      </c>
    </row>
    <row r="1067" spans="1:9" ht="105" x14ac:dyDescent="0.25">
      <c r="A1067" s="25" t="s">
        <v>3348</v>
      </c>
      <c r="B1067" s="25" t="s">
        <v>4473</v>
      </c>
      <c r="C1067" s="25" t="s">
        <v>19</v>
      </c>
      <c r="D1067" s="25" t="s">
        <v>111</v>
      </c>
      <c r="E1067" s="24" t="b">
        <v>0</v>
      </c>
      <c r="F1067" s="25" t="s">
        <v>1027</v>
      </c>
      <c r="G1067" s="25" t="s">
        <v>4474</v>
      </c>
      <c r="H1067" s="25" t="s">
        <v>4475</v>
      </c>
      <c r="I1067" s="25" t="s">
        <v>4476</v>
      </c>
    </row>
    <row r="1068" spans="1:9" ht="60" x14ac:dyDescent="0.25">
      <c r="A1068" s="25" t="s">
        <v>3348</v>
      </c>
      <c r="B1068" s="25" t="s">
        <v>4477</v>
      </c>
      <c r="C1068" s="25" t="s">
        <v>19</v>
      </c>
      <c r="D1068" s="25" t="s">
        <v>111</v>
      </c>
      <c r="E1068" s="24" t="b">
        <v>0</v>
      </c>
      <c r="F1068" s="25" t="s">
        <v>1027</v>
      </c>
      <c r="G1068" s="25" t="s">
        <v>55</v>
      </c>
      <c r="H1068" s="25" t="s">
        <v>4478</v>
      </c>
      <c r="I1068" s="25" t="s">
        <v>4479</v>
      </c>
    </row>
    <row r="1069" spans="1:9" ht="60" x14ac:dyDescent="0.25">
      <c r="A1069" s="25" t="s">
        <v>3348</v>
      </c>
      <c r="B1069" s="25" t="s">
        <v>4480</v>
      </c>
      <c r="C1069" s="25" t="s">
        <v>19</v>
      </c>
      <c r="D1069" s="25" t="s">
        <v>111</v>
      </c>
      <c r="E1069" s="24" t="b">
        <v>0</v>
      </c>
      <c r="F1069" s="25" t="s">
        <v>1027</v>
      </c>
      <c r="G1069" s="25" t="s">
        <v>4481</v>
      </c>
      <c r="H1069" s="25" t="s">
        <v>4482</v>
      </c>
      <c r="I1069" s="25" t="s">
        <v>4483</v>
      </c>
    </row>
    <row r="1070" spans="1:9" ht="45" x14ac:dyDescent="0.25">
      <c r="A1070" s="25" t="s">
        <v>4484</v>
      </c>
      <c r="B1070" s="25" t="s">
        <v>4485</v>
      </c>
      <c r="C1070" s="25" t="s">
        <v>11</v>
      </c>
      <c r="D1070" s="25" t="s">
        <v>111</v>
      </c>
      <c r="E1070" s="24" t="b">
        <v>0</v>
      </c>
      <c r="F1070" s="25" t="s">
        <v>1027</v>
      </c>
      <c r="G1070" s="25" t="s">
        <v>4486</v>
      </c>
      <c r="H1070" s="25" t="s">
        <v>4487</v>
      </c>
      <c r="I1070" s="25" t="s">
        <v>4488</v>
      </c>
    </row>
    <row r="1071" spans="1:9" ht="45" x14ac:dyDescent="0.25">
      <c r="A1071" s="25" t="s">
        <v>4489</v>
      </c>
      <c r="B1071" s="25" t="s">
        <v>4490</v>
      </c>
      <c r="C1071" s="25" t="s">
        <v>11</v>
      </c>
      <c r="D1071" s="25" t="s">
        <v>111</v>
      </c>
      <c r="E1071" s="24" t="b">
        <v>0</v>
      </c>
      <c r="F1071" s="25" t="s">
        <v>1027</v>
      </c>
      <c r="G1071" s="25" t="s">
        <v>4491</v>
      </c>
      <c r="H1071" s="25" t="s">
        <v>4492</v>
      </c>
      <c r="I1071" s="25" t="s">
        <v>4493</v>
      </c>
    </row>
    <row r="1072" spans="1:9" ht="75" x14ac:dyDescent="0.25">
      <c r="A1072" s="25" t="s">
        <v>3362</v>
      </c>
      <c r="B1072" s="25" t="s">
        <v>4494</v>
      </c>
      <c r="C1072" s="25" t="s">
        <v>19</v>
      </c>
      <c r="D1072" s="25" t="s">
        <v>111</v>
      </c>
      <c r="E1072" s="24" t="b">
        <v>1</v>
      </c>
      <c r="F1072" s="25" t="s">
        <v>1027</v>
      </c>
      <c r="G1072" s="25" t="s">
        <v>4495</v>
      </c>
      <c r="H1072" s="25" t="s">
        <v>3367</v>
      </c>
      <c r="I1072" s="25" t="s">
        <v>3368</v>
      </c>
    </row>
    <row r="1073" spans="1:9" ht="90" x14ac:dyDescent="0.25">
      <c r="A1073" s="25" t="s">
        <v>3369</v>
      </c>
      <c r="B1073" s="25" t="s">
        <v>4496</v>
      </c>
      <c r="C1073" s="25" t="s">
        <v>75</v>
      </c>
      <c r="D1073" s="25" t="s">
        <v>111</v>
      </c>
      <c r="E1073" s="24" t="b">
        <v>0</v>
      </c>
      <c r="F1073" s="25" t="s">
        <v>13</v>
      </c>
      <c r="G1073" s="25" t="s">
        <v>4497</v>
      </c>
      <c r="H1073" s="25" t="s">
        <v>4498</v>
      </c>
      <c r="I1073" s="25" t="s">
        <v>4499</v>
      </c>
    </row>
    <row r="1074" spans="1:9" ht="45" x14ac:dyDescent="0.25">
      <c r="A1074" s="25" t="s">
        <v>3374</v>
      </c>
      <c r="B1074" s="25" t="s">
        <v>3375</v>
      </c>
      <c r="C1074" s="25" t="s">
        <v>11</v>
      </c>
      <c r="D1074" s="25" t="s">
        <v>111</v>
      </c>
      <c r="E1074" s="24" t="b">
        <v>0</v>
      </c>
      <c r="F1074" s="25" t="s">
        <v>1027</v>
      </c>
      <c r="G1074" s="25" t="s">
        <v>4500</v>
      </c>
      <c r="H1074" s="25" t="s">
        <v>4501</v>
      </c>
      <c r="I1074" s="25" t="s">
        <v>4502</v>
      </c>
    </row>
    <row r="1075" spans="1:9" ht="30" x14ac:dyDescent="0.25">
      <c r="A1075" s="25" t="s">
        <v>3374</v>
      </c>
      <c r="B1075" s="25" t="s">
        <v>4503</v>
      </c>
      <c r="C1075" s="25" t="s">
        <v>11</v>
      </c>
      <c r="D1075" s="25" t="s">
        <v>111</v>
      </c>
      <c r="E1075" s="24" t="b">
        <v>0</v>
      </c>
      <c r="F1075" s="25" t="s">
        <v>1027</v>
      </c>
      <c r="G1075" s="25" t="s">
        <v>4504</v>
      </c>
      <c r="H1075" s="25" t="s">
        <v>4505</v>
      </c>
      <c r="I1075" s="25" t="s">
        <v>55</v>
      </c>
    </row>
    <row r="1076" spans="1:9" ht="75" x14ac:dyDescent="0.25">
      <c r="A1076" s="25" t="s">
        <v>3374</v>
      </c>
      <c r="B1076" s="25" t="s">
        <v>4506</v>
      </c>
      <c r="C1076" s="25" t="s">
        <v>19</v>
      </c>
      <c r="D1076" s="25" t="s">
        <v>111</v>
      </c>
      <c r="E1076" s="24" t="b">
        <v>0</v>
      </c>
      <c r="F1076" s="25" t="s">
        <v>1027</v>
      </c>
      <c r="G1076" s="25" t="s">
        <v>4507</v>
      </c>
      <c r="H1076" s="25" t="s">
        <v>4508</v>
      </c>
      <c r="I1076" s="25" t="s">
        <v>4509</v>
      </c>
    </row>
    <row r="1077" spans="1:9" ht="60" x14ac:dyDescent="0.25">
      <c r="A1077" s="25" t="s">
        <v>3374</v>
      </c>
      <c r="B1077" s="25" t="s">
        <v>4510</v>
      </c>
      <c r="C1077" s="25" t="s">
        <v>789</v>
      </c>
      <c r="D1077" s="25" t="s">
        <v>111</v>
      </c>
      <c r="E1077" s="24" t="b">
        <v>0</v>
      </c>
      <c r="F1077" s="25" t="s">
        <v>542</v>
      </c>
      <c r="G1077" s="25" t="s">
        <v>3377</v>
      </c>
      <c r="H1077" s="25" t="s">
        <v>4511</v>
      </c>
      <c r="I1077" s="25" t="s">
        <v>4512</v>
      </c>
    </row>
    <row r="1078" spans="1:9" ht="90" x14ac:dyDescent="0.25">
      <c r="A1078" s="25" t="s">
        <v>4513</v>
      </c>
      <c r="B1078" s="25" t="s">
        <v>4514</v>
      </c>
      <c r="C1078" s="25" t="s">
        <v>11</v>
      </c>
      <c r="D1078" s="25" t="s">
        <v>111</v>
      </c>
      <c r="E1078" s="24" t="b">
        <v>0</v>
      </c>
      <c r="F1078" s="25" t="s">
        <v>1027</v>
      </c>
      <c r="G1078" s="25" t="s">
        <v>4515</v>
      </c>
      <c r="H1078" s="25" t="s">
        <v>4516</v>
      </c>
      <c r="I1078" s="25" t="s">
        <v>4517</v>
      </c>
    </row>
    <row r="1079" spans="1:9" ht="90" x14ac:dyDescent="0.25">
      <c r="A1079" s="25" t="s">
        <v>4513</v>
      </c>
      <c r="B1079" s="25" t="s">
        <v>4518</v>
      </c>
      <c r="C1079" s="25" t="s">
        <v>11</v>
      </c>
      <c r="D1079" s="25" t="s">
        <v>111</v>
      </c>
      <c r="E1079" s="24" t="b">
        <v>0</v>
      </c>
      <c r="F1079" s="25" t="s">
        <v>1027</v>
      </c>
      <c r="G1079" s="25" t="s">
        <v>4519</v>
      </c>
      <c r="H1079" s="25" t="s">
        <v>4520</v>
      </c>
      <c r="I1079" s="25" t="s">
        <v>4521</v>
      </c>
    </row>
    <row r="1080" spans="1:9" ht="30" x14ac:dyDescent="0.25">
      <c r="A1080" s="25" t="s">
        <v>4522</v>
      </c>
      <c r="B1080" s="25" t="s">
        <v>4523</v>
      </c>
      <c r="C1080" s="25" t="s">
        <v>19</v>
      </c>
      <c r="D1080" s="25" t="s">
        <v>111</v>
      </c>
      <c r="E1080" s="24" t="b">
        <v>0</v>
      </c>
      <c r="F1080" s="25" t="s">
        <v>542</v>
      </c>
      <c r="G1080" s="25" t="s">
        <v>4524</v>
      </c>
      <c r="H1080" s="25" t="s">
        <v>4525</v>
      </c>
      <c r="I1080" s="25" t="s">
        <v>4526</v>
      </c>
    </row>
    <row r="1081" spans="1:9" ht="60" x14ac:dyDescent="0.25">
      <c r="A1081" s="25" t="s">
        <v>3636</v>
      </c>
      <c r="B1081" s="25" t="s">
        <v>4527</v>
      </c>
      <c r="C1081" s="25" t="s">
        <v>11</v>
      </c>
      <c r="D1081" s="25" t="s">
        <v>111</v>
      </c>
      <c r="E1081" s="24" t="b">
        <v>0</v>
      </c>
      <c r="F1081" s="25" t="s">
        <v>1027</v>
      </c>
      <c r="G1081" s="25" t="s">
        <v>4528</v>
      </c>
      <c r="H1081" s="25" t="s">
        <v>4529</v>
      </c>
      <c r="I1081" s="25" t="s">
        <v>4530</v>
      </c>
    </row>
    <row r="1082" spans="1:9" ht="30" x14ac:dyDescent="0.25">
      <c r="A1082" s="25" t="s">
        <v>3548</v>
      </c>
      <c r="B1082" s="25" t="s">
        <v>4531</v>
      </c>
      <c r="C1082" s="25" t="s">
        <v>11</v>
      </c>
      <c r="D1082" s="25" t="s">
        <v>111</v>
      </c>
      <c r="E1082" s="24" t="b">
        <v>0</v>
      </c>
      <c r="F1082" s="25" t="s">
        <v>542</v>
      </c>
      <c r="G1082" s="25" t="s">
        <v>55</v>
      </c>
      <c r="H1082" s="25" t="s">
        <v>4532</v>
      </c>
      <c r="I1082" s="25" t="s">
        <v>4533</v>
      </c>
    </row>
    <row r="1083" spans="1:9" ht="120" x14ac:dyDescent="0.25">
      <c r="A1083" s="25" t="s">
        <v>3548</v>
      </c>
      <c r="B1083" s="25" t="s">
        <v>4534</v>
      </c>
      <c r="C1083" s="25" t="s">
        <v>19</v>
      </c>
      <c r="D1083" s="25" t="s">
        <v>111</v>
      </c>
      <c r="E1083" s="24" t="b">
        <v>0</v>
      </c>
      <c r="F1083" s="25" t="s">
        <v>1027</v>
      </c>
      <c r="G1083" s="25" t="s">
        <v>55</v>
      </c>
      <c r="H1083" s="25" t="s">
        <v>4535</v>
      </c>
      <c r="I1083" s="25" t="s">
        <v>4536</v>
      </c>
    </row>
    <row r="1084" spans="1:9" ht="75" x14ac:dyDescent="0.25">
      <c r="A1084" s="25" t="s">
        <v>3311</v>
      </c>
      <c r="B1084" s="25" t="s">
        <v>4537</v>
      </c>
      <c r="C1084" s="25" t="s">
        <v>11</v>
      </c>
      <c r="D1084" s="25" t="s">
        <v>841</v>
      </c>
      <c r="E1084" s="24" t="b">
        <v>0</v>
      </c>
      <c r="F1084" s="25" t="s">
        <v>1027</v>
      </c>
      <c r="G1084" s="25" t="s">
        <v>4538</v>
      </c>
      <c r="H1084" s="25" t="s">
        <v>4539</v>
      </c>
      <c r="I1084" s="25" t="s">
        <v>4540</v>
      </c>
    </row>
    <row r="1085" spans="1:9" ht="60" x14ac:dyDescent="0.25">
      <c r="A1085" s="25" t="s">
        <v>4484</v>
      </c>
      <c r="B1085" s="25" t="s">
        <v>4541</v>
      </c>
      <c r="C1085" s="25" t="s">
        <v>11</v>
      </c>
      <c r="D1085" s="25" t="s">
        <v>841</v>
      </c>
      <c r="E1085" s="24" t="b">
        <v>0</v>
      </c>
      <c r="F1085" s="25" t="s">
        <v>1027</v>
      </c>
      <c r="G1085" s="25" t="s">
        <v>4542</v>
      </c>
      <c r="H1085" s="25" t="s">
        <v>4543</v>
      </c>
      <c r="I1085" s="25" t="s">
        <v>4544</v>
      </c>
    </row>
    <row r="1086" spans="1:9" ht="75" x14ac:dyDescent="0.25">
      <c r="A1086" s="25" t="s">
        <v>4545</v>
      </c>
      <c r="B1086" s="25" t="s">
        <v>4546</v>
      </c>
      <c r="C1086" s="25" t="s">
        <v>19</v>
      </c>
      <c r="D1086" s="25" t="s">
        <v>167</v>
      </c>
      <c r="E1086" s="24" t="b">
        <v>0</v>
      </c>
      <c r="F1086" s="25" t="s">
        <v>1027</v>
      </c>
      <c r="G1086" s="25" t="s">
        <v>4547</v>
      </c>
      <c r="H1086" s="25" t="s">
        <v>4548</v>
      </c>
      <c r="I1086" s="25" t="s">
        <v>4549</v>
      </c>
    </row>
    <row r="1087" spans="1:9" ht="75" x14ac:dyDescent="0.25">
      <c r="A1087" s="25" t="s">
        <v>4545</v>
      </c>
      <c r="B1087" s="25" t="s">
        <v>4550</v>
      </c>
      <c r="C1087" s="25" t="s">
        <v>19</v>
      </c>
      <c r="D1087" s="25" t="s">
        <v>167</v>
      </c>
      <c r="E1087" s="24" t="b">
        <v>0</v>
      </c>
      <c r="F1087" s="25" t="s">
        <v>1027</v>
      </c>
      <c r="G1087" s="25" t="s">
        <v>4548</v>
      </c>
      <c r="H1087" s="25" t="s">
        <v>4551</v>
      </c>
      <c r="I1087" s="25" t="s">
        <v>4552</v>
      </c>
    </row>
    <row r="1088" spans="1:9" ht="75" x14ac:dyDescent="0.25">
      <c r="A1088" s="25" t="s">
        <v>3981</v>
      </c>
      <c r="B1088" s="25" t="s">
        <v>4553</v>
      </c>
      <c r="C1088" s="25" t="s">
        <v>19</v>
      </c>
      <c r="D1088" s="25" t="s">
        <v>167</v>
      </c>
      <c r="E1088" s="24" t="b">
        <v>0</v>
      </c>
      <c r="F1088" s="25" t="s">
        <v>1027</v>
      </c>
      <c r="G1088" s="25" t="s">
        <v>4554</v>
      </c>
      <c r="H1088" s="25" t="s">
        <v>4555</v>
      </c>
      <c r="I1088" s="25" t="s">
        <v>4556</v>
      </c>
    </row>
    <row r="1089" spans="1:9" ht="60" x14ac:dyDescent="0.25">
      <c r="A1089" s="25" t="s">
        <v>3981</v>
      </c>
      <c r="B1089" s="25" t="s">
        <v>4557</v>
      </c>
      <c r="C1089" s="25" t="s">
        <v>19</v>
      </c>
      <c r="D1089" s="25" t="s">
        <v>167</v>
      </c>
      <c r="E1089" s="24" t="b">
        <v>0</v>
      </c>
      <c r="F1089" s="25" t="s">
        <v>1027</v>
      </c>
      <c r="G1089" s="25" t="s">
        <v>4555</v>
      </c>
      <c r="H1089" s="25" t="s">
        <v>4558</v>
      </c>
      <c r="I1089" s="25" t="s">
        <v>4559</v>
      </c>
    </row>
    <row r="1090" spans="1:9" ht="105" x14ac:dyDescent="0.25">
      <c r="A1090" s="25" t="s">
        <v>4560</v>
      </c>
      <c r="B1090" s="25" t="s">
        <v>4561</v>
      </c>
      <c r="C1090" s="25" t="s">
        <v>19</v>
      </c>
      <c r="D1090" s="25" t="s">
        <v>167</v>
      </c>
      <c r="E1090" s="24" t="b">
        <v>0</v>
      </c>
      <c r="F1090" s="25" t="s">
        <v>1027</v>
      </c>
      <c r="G1090" s="25" t="s">
        <v>4562</v>
      </c>
      <c r="H1090" s="25" t="s">
        <v>4563</v>
      </c>
      <c r="I1090" s="25" t="s">
        <v>4564</v>
      </c>
    </row>
    <row r="1091" spans="1:9" ht="60" x14ac:dyDescent="0.25">
      <c r="A1091" s="25" t="s">
        <v>4560</v>
      </c>
      <c r="B1091" s="25" t="s">
        <v>4565</v>
      </c>
      <c r="C1091" s="25" t="s">
        <v>19</v>
      </c>
      <c r="D1091" s="25" t="s">
        <v>167</v>
      </c>
      <c r="E1091" s="24" t="b">
        <v>0</v>
      </c>
      <c r="F1091" s="25" t="s">
        <v>1027</v>
      </c>
      <c r="G1091" s="25" t="s">
        <v>4566</v>
      </c>
      <c r="H1091" s="25" t="s">
        <v>4567</v>
      </c>
      <c r="I1091" s="25" t="s">
        <v>4568</v>
      </c>
    </row>
    <row r="1092" spans="1:9" ht="90" x14ac:dyDescent="0.25">
      <c r="A1092" s="25" t="s">
        <v>4569</v>
      </c>
      <c r="B1092" s="25" t="s">
        <v>4570</v>
      </c>
      <c r="C1092" s="25" t="s">
        <v>19</v>
      </c>
      <c r="D1092" s="25" t="s">
        <v>167</v>
      </c>
      <c r="E1092" s="24" t="b">
        <v>0</v>
      </c>
      <c r="F1092" s="25" t="s">
        <v>1027</v>
      </c>
      <c r="G1092" s="25" t="s">
        <v>4571</v>
      </c>
      <c r="H1092" s="25" t="s">
        <v>4572</v>
      </c>
      <c r="I1092" s="25" t="s">
        <v>4573</v>
      </c>
    </row>
    <row r="1093" spans="1:9" ht="45" x14ac:dyDescent="0.25">
      <c r="A1093" s="25" t="s">
        <v>3617</v>
      </c>
      <c r="B1093" s="25" t="s">
        <v>4574</v>
      </c>
      <c r="C1093" s="25" t="s">
        <v>11</v>
      </c>
      <c r="D1093" s="25" t="s">
        <v>167</v>
      </c>
      <c r="E1093" s="24" t="b">
        <v>0</v>
      </c>
      <c r="F1093" s="25" t="s">
        <v>1027</v>
      </c>
      <c r="G1093" s="25" t="s">
        <v>4575</v>
      </c>
      <c r="H1093" s="25" t="s">
        <v>4576</v>
      </c>
      <c r="I1093" s="25" t="s">
        <v>4577</v>
      </c>
    </row>
    <row r="1094" spans="1:9" ht="105" x14ac:dyDescent="0.25">
      <c r="A1094" s="25" t="s">
        <v>4353</v>
      </c>
      <c r="B1094" s="25" t="s">
        <v>4578</v>
      </c>
      <c r="C1094" s="25" t="s">
        <v>19</v>
      </c>
      <c r="D1094" s="25" t="s">
        <v>167</v>
      </c>
      <c r="E1094" s="24" t="b">
        <v>0</v>
      </c>
      <c r="F1094" s="25" t="s">
        <v>1027</v>
      </c>
      <c r="G1094" s="25" t="s">
        <v>4579</v>
      </c>
      <c r="H1094" s="25" t="s">
        <v>4580</v>
      </c>
      <c r="I1094" s="25" t="s">
        <v>4581</v>
      </c>
    </row>
    <row r="1095" spans="1:9" ht="90" x14ac:dyDescent="0.25">
      <c r="A1095" s="25" t="s">
        <v>4353</v>
      </c>
      <c r="B1095" s="25" t="s">
        <v>4582</v>
      </c>
      <c r="C1095" s="25" t="s">
        <v>19</v>
      </c>
      <c r="D1095" s="25" t="s">
        <v>167</v>
      </c>
      <c r="E1095" s="24" t="b">
        <v>0</v>
      </c>
      <c r="F1095" s="25" t="s">
        <v>1027</v>
      </c>
      <c r="G1095" s="25" t="s">
        <v>4583</v>
      </c>
      <c r="H1095" s="25" t="s">
        <v>4584</v>
      </c>
      <c r="I1095" s="25" t="s">
        <v>4585</v>
      </c>
    </row>
    <row r="1096" spans="1:9" ht="75" x14ac:dyDescent="0.25">
      <c r="A1096" s="25" t="s">
        <v>4353</v>
      </c>
      <c r="B1096" s="25" t="s">
        <v>4586</v>
      </c>
      <c r="C1096" s="25" t="s">
        <v>19</v>
      </c>
      <c r="D1096" s="25" t="s">
        <v>167</v>
      </c>
      <c r="E1096" s="24" t="b">
        <v>0</v>
      </c>
      <c r="F1096" s="25" t="s">
        <v>1027</v>
      </c>
      <c r="G1096" s="25" t="s">
        <v>4587</v>
      </c>
      <c r="H1096" s="25" t="s">
        <v>4588</v>
      </c>
      <c r="I1096" s="25" t="s">
        <v>4589</v>
      </c>
    </row>
    <row r="1097" spans="1:9" ht="90" x14ac:dyDescent="0.25">
      <c r="A1097" s="25" t="s">
        <v>4353</v>
      </c>
      <c r="B1097" s="25" t="s">
        <v>4590</v>
      </c>
      <c r="C1097" s="25" t="s">
        <v>19</v>
      </c>
      <c r="D1097" s="25" t="s">
        <v>167</v>
      </c>
      <c r="E1097" s="24" t="b">
        <v>0</v>
      </c>
      <c r="F1097" s="25" t="s">
        <v>1027</v>
      </c>
      <c r="G1097" s="25" t="s">
        <v>4591</v>
      </c>
      <c r="H1097" s="25" t="s">
        <v>4592</v>
      </c>
      <c r="I1097" s="25" t="s">
        <v>4593</v>
      </c>
    </row>
    <row r="1098" spans="1:9" ht="60" x14ac:dyDescent="0.25">
      <c r="A1098" s="25" t="s">
        <v>4353</v>
      </c>
      <c r="B1098" s="25" t="s">
        <v>4594</v>
      </c>
      <c r="C1098" s="25" t="s">
        <v>19</v>
      </c>
      <c r="D1098" s="25" t="s">
        <v>167</v>
      </c>
      <c r="E1098" s="24" t="b">
        <v>0</v>
      </c>
      <c r="F1098" s="25" t="s">
        <v>1027</v>
      </c>
      <c r="G1098" s="25" t="s">
        <v>4595</v>
      </c>
      <c r="H1098" s="25" t="s">
        <v>4596</v>
      </c>
      <c r="I1098" s="25" t="s">
        <v>4597</v>
      </c>
    </row>
    <row r="1099" spans="1:9" ht="60" x14ac:dyDescent="0.25">
      <c r="A1099" s="25" t="s">
        <v>4353</v>
      </c>
      <c r="B1099" s="25" t="s">
        <v>1649</v>
      </c>
      <c r="C1099" s="25" t="s">
        <v>19</v>
      </c>
      <c r="D1099" s="25" t="s">
        <v>167</v>
      </c>
      <c r="E1099" s="24" t="b">
        <v>0</v>
      </c>
      <c r="F1099" s="25" t="s">
        <v>1027</v>
      </c>
      <c r="G1099" s="25" t="s">
        <v>4598</v>
      </c>
      <c r="H1099" s="25" t="s">
        <v>4599</v>
      </c>
      <c r="I1099" s="25" t="s">
        <v>4600</v>
      </c>
    </row>
    <row r="1100" spans="1:9" ht="60" x14ac:dyDescent="0.25">
      <c r="A1100" s="25" t="s">
        <v>4353</v>
      </c>
      <c r="B1100" s="25" t="s">
        <v>4601</v>
      </c>
      <c r="C1100" s="25" t="s">
        <v>19</v>
      </c>
      <c r="D1100" s="25" t="s">
        <v>167</v>
      </c>
      <c r="E1100" s="24" t="b">
        <v>0</v>
      </c>
      <c r="F1100" s="25" t="s">
        <v>1027</v>
      </c>
      <c r="G1100" s="25" t="s">
        <v>4602</v>
      </c>
      <c r="H1100" s="25" t="s">
        <v>4603</v>
      </c>
      <c r="I1100" s="25" t="s">
        <v>4604</v>
      </c>
    </row>
    <row r="1101" spans="1:9" ht="90" x14ac:dyDescent="0.25">
      <c r="A1101" s="25" t="s">
        <v>4605</v>
      </c>
      <c r="B1101" s="25" t="s">
        <v>4606</v>
      </c>
      <c r="C1101" s="25" t="s">
        <v>19</v>
      </c>
      <c r="D1101" s="25" t="s">
        <v>550</v>
      </c>
      <c r="E1101" s="24" t="b">
        <v>0</v>
      </c>
      <c r="F1101" s="25" t="s">
        <v>1027</v>
      </c>
      <c r="G1101" s="25" t="s">
        <v>55</v>
      </c>
      <c r="H1101" s="25" t="s">
        <v>4607</v>
      </c>
      <c r="I1101" s="25" t="s">
        <v>4608</v>
      </c>
    </row>
    <row r="1102" spans="1:9" ht="60" x14ac:dyDescent="0.25">
      <c r="A1102" s="25" t="s">
        <v>3599</v>
      </c>
      <c r="B1102" s="25" t="s">
        <v>4609</v>
      </c>
      <c r="C1102" s="25" t="s">
        <v>19</v>
      </c>
      <c r="D1102" s="25" t="s">
        <v>550</v>
      </c>
      <c r="E1102" s="24" t="b">
        <v>0</v>
      </c>
      <c r="F1102" s="25" t="s">
        <v>1027</v>
      </c>
      <c r="G1102" s="25" t="s">
        <v>4610</v>
      </c>
      <c r="H1102" s="25" t="s">
        <v>4611</v>
      </c>
      <c r="I1102" s="25" t="s">
        <v>4612</v>
      </c>
    </row>
    <row r="1103" spans="1:9" ht="45" x14ac:dyDescent="0.25">
      <c r="A1103" s="25" t="s">
        <v>4068</v>
      </c>
      <c r="B1103" s="25" t="s">
        <v>4613</v>
      </c>
      <c r="C1103" s="25" t="s">
        <v>11</v>
      </c>
      <c r="D1103" s="25" t="s">
        <v>550</v>
      </c>
      <c r="E1103" s="24" t="b">
        <v>0</v>
      </c>
      <c r="F1103" s="25" t="s">
        <v>542</v>
      </c>
      <c r="G1103" s="25" t="s">
        <v>4614</v>
      </c>
      <c r="H1103" s="25" t="s">
        <v>4615</v>
      </c>
      <c r="I1103" s="25" t="s">
        <v>55</v>
      </c>
    </row>
    <row r="1104" spans="1:9" ht="60" x14ac:dyDescent="0.25">
      <c r="A1104" s="25" t="s">
        <v>4068</v>
      </c>
      <c r="B1104" s="25" t="s">
        <v>4613</v>
      </c>
      <c r="C1104" s="25" t="s">
        <v>11</v>
      </c>
      <c r="D1104" s="25" t="s">
        <v>550</v>
      </c>
      <c r="E1104" s="24" t="b">
        <v>0</v>
      </c>
      <c r="F1104" s="25" t="s">
        <v>542</v>
      </c>
      <c r="G1104" s="25" t="s">
        <v>4616</v>
      </c>
      <c r="H1104" s="25" t="s">
        <v>4617</v>
      </c>
      <c r="I1104" s="25" t="s">
        <v>4618</v>
      </c>
    </row>
    <row r="1105" spans="1:9" ht="60" x14ac:dyDescent="0.25">
      <c r="A1105" s="25" t="s">
        <v>4619</v>
      </c>
      <c r="B1105" s="25" t="s">
        <v>4620</v>
      </c>
      <c r="C1105" s="25" t="s">
        <v>11</v>
      </c>
      <c r="D1105" s="25" t="s">
        <v>550</v>
      </c>
      <c r="E1105" s="24" t="b">
        <v>0</v>
      </c>
      <c r="F1105" s="25" t="s">
        <v>542</v>
      </c>
      <c r="G1105" s="25" t="s">
        <v>4621</v>
      </c>
      <c r="H1105" s="25" t="s">
        <v>4622</v>
      </c>
      <c r="I1105" s="25" t="s">
        <v>4623</v>
      </c>
    </row>
    <row r="1106" spans="1:9" ht="45" x14ac:dyDescent="0.25">
      <c r="A1106" s="25" t="s">
        <v>4619</v>
      </c>
      <c r="B1106" s="25" t="s">
        <v>4624</v>
      </c>
      <c r="C1106" s="25" t="s">
        <v>11</v>
      </c>
      <c r="D1106" s="25" t="s">
        <v>550</v>
      </c>
      <c r="E1106" s="24" t="b">
        <v>0</v>
      </c>
      <c r="F1106" s="25" t="s">
        <v>542</v>
      </c>
      <c r="G1106" s="25" t="s">
        <v>4625</v>
      </c>
      <c r="H1106" s="25" t="s">
        <v>4626</v>
      </c>
      <c r="I1106" s="25" t="s">
        <v>4627</v>
      </c>
    </row>
    <row r="1107" spans="1:9" ht="60" x14ac:dyDescent="0.25">
      <c r="A1107" s="25" t="s">
        <v>4628</v>
      </c>
      <c r="B1107" s="25" t="s">
        <v>4629</v>
      </c>
      <c r="C1107" s="25" t="s">
        <v>19</v>
      </c>
      <c r="D1107" s="25" t="s">
        <v>550</v>
      </c>
      <c r="E1107" s="24" t="b">
        <v>0</v>
      </c>
      <c r="F1107" s="25" t="s">
        <v>1027</v>
      </c>
      <c r="G1107" s="25" t="s">
        <v>4630</v>
      </c>
      <c r="H1107" s="25" t="s">
        <v>4631</v>
      </c>
      <c r="I1107" s="25" t="s">
        <v>4632</v>
      </c>
    </row>
    <row r="1108" spans="1:9" ht="45" x14ac:dyDescent="0.25">
      <c r="A1108" s="25" t="s">
        <v>4628</v>
      </c>
      <c r="B1108" s="25" t="s">
        <v>4633</v>
      </c>
      <c r="C1108" s="25" t="s">
        <v>19</v>
      </c>
      <c r="D1108" s="25" t="s">
        <v>550</v>
      </c>
      <c r="E1108" s="24" t="b">
        <v>1</v>
      </c>
      <c r="F1108" s="25" t="s">
        <v>1027</v>
      </c>
      <c r="G1108" s="25" t="s">
        <v>4634</v>
      </c>
      <c r="H1108" s="25" t="s">
        <v>4635</v>
      </c>
      <c r="I1108" s="25" t="s">
        <v>4636</v>
      </c>
    </row>
    <row r="1109" spans="1:9" ht="60" x14ac:dyDescent="0.25">
      <c r="A1109" s="25" t="s">
        <v>4637</v>
      </c>
      <c r="B1109" s="25" t="s">
        <v>4638</v>
      </c>
      <c r="C1109" s="25" t="s">
        <v>11</v>
      </c>
      <c r="D1109" s="25" t="s">
        <v>550</v>
      </c>
      <c r="E1109" s="24" t="b">
        <v>0</v>
      </c>
      <c r="F1109" s="25" t="s">
        <v>542</v>
      </c>
      <c r="G1109" s="25" t="s">
        <v>55</v>
      </c>
      <c r="H1109" s="25" t="s">
        <v>4639</v>
      </c>
      <c r="I1109" s="25" t="s">
        <v>4640</v>
      </c>
    </row>
    <row r="1110" spans="1:9" ht="60" x14ac:dyDescent="0.25">
      <c r="A1110" s="25" t="s">
        <v>3621</v>
      </c>
      <c r="B1110" s="25" t="s">
        <v>4641</v>
      </c>
      <c r="C1110" s="25" t="s">
        <v>11</v>
      </c>
      <c r="D1110" s="25" t="s">
        <v>550</v>
      </c>
      <c r="E1110" s="24" t="b">
        <v>0</v>
      </c>
      <c r="F1110" s="25" t="s">
        <v>1027</v>
      </c>
      <c r="G1110" s="25" t="s">
        <v>4642</v>
      </c>
      <c r="H1110" s="25" t="s">
        <v>4643</v>
      </c>
      <c r="I1110" s="25" t="s">
        <v>4644</v>
      </c>
    </row>
    <row r="1111" spans="1:9" ht="75" x14ac:dyDescent="0.25">
      <c r="A1111" s="25" t="s">
        <v>3621</v>
      </c>
      <c r="B1111" s="25" t="s">
        <v>4645</v>
      </c>
      <c r="C1111" s="25" t="s">
        <v>11</v>
      </c>
      <c r="D1111" s="25" t="s">
        <v>550</v>
      </c>
      <c r="E1111" s="24" t="b">
        <v>0</v>
      </c>
      <c r="F1111" s="25" t="s">
        <v>1027</v>
      </c>
      <c r="G1111" s="25" t="s">
        <v>4646</v>
      </c>
      <c r="H1111" s="25" t="s">
        <v>4647</v>
      </c>
      <c r="I1111" s="25" t="s">
        <v>4648</v>
      </c>
    </row>
    <row r="1112" spans="1:9" ht="60" x14ac:dyDescent="0.25">
      <c r="A1112" s="25" t="s">
        <v>3621</v>
      </c>
      <c r="B1112" s="25" t="s">
        <v>4649</v>
      </c>
      <c r="C1112" s="25" t="s">
        <v>11</v>
      </c>
      <c r="D1112" s="25" t="s">
        <v>550</v>
      </c>
      <c r="E1112" s="24" t="b">
        <v>0</v>
      </c>
      <c r="F1112" s="25" t="s">
        <v>1027</v>
      </c>
      <c r="G1112" s="25" t="s">
        <v>4647</v>
      </c>
      <c r="H1112" s="25" t="s">
        <v>4650</v>
      </c>
      <c r="I1112" s="25" t="s">
        <v>4651</v>
      </c>
    </row>
    <row r="1113" spans="1:9" ht="90" x14ac:dyDescent="0.25">
      <c r="A1113" s="25" t="s">
        <v>4652</v>
      </c>
      <c r="B1113" s="25" t="s">
        <v>4653</v>
      </c>
      <c r="C1113" s="25" t="s">
        <v>11</v>
      </c>
      <c r="D1113" s="25" t="s">
        <v>550</v>
      </c>
      <c r="E1113" s="24" t="b">
        <v>0</v>
      </c>
      <c r="F1113" s="25" t="s">
        <v>1027</v>
      </c>
      <c r="G1113" s="25" t="s">
        <v>4654</v>
      </c>
      <c r="H1113" s="25" t="s">
        <v>4655</v>
      </c>
      <c r="I1113" s="25" t="s">
        <v>4656</v>
      </c>
    </row>
    <row r="1114" spans="1:9" ht="45" x14ac:dyDescent="0.25">
      <c r="A1114" s="25" t="s">
        <v>4657</v>
      </c>
      <c r="B1114" s="25" t="s">
        <v>4658</v>
      </c>
      <c r="C1114" s="25" t="s">
        <v>123</v>
      </c>
      <c r="D1114" s="25" t="s">
        <v>550</v>
      </c>
      <c r="E1114" s="24" t="b">
        <v>0</v>
      </c>
      <c r="F1114" s="25" t="s">
        <v>1027</v>
      </c>
      <c r="G1114" s="25" t="s">
        <v>4659</v>
      </c>
      <c r="H1114" s="25" t="s">
        <v>4660</v>
      </c>
      <c r="I1114" s="25" t="s">
        <v>4661</v>
      </c>
    </row>
    <row r="1115" spans="1:9" ht="45" x14ac:dyDescent="0.25">
      <c r="A1115" s="25" t="s">
        <v>4662</v>
      </c>
      <c r="B1115" s="25" t="s">
        <v>4663</v>
      </c>
      <c r="C1115" s="25" t="s">
        <v>11</v>
      </c>
      <c r="D1115" s="25" t="s">
        <v>550</v>
      </c>
      <c r="E1115" s="24" t="b">
        <v>0</v>
      </c>
      <c r="F1115" s="25" t="s">
        <v>1027</v>
      </c>
      <c r="G1115" s="25" t="s">
        <v>4664</v>
      </c>
      <c r="H1115" s="25" t="s">
        <v>4665</v>
      </c>
      <c r="I1115" s="25" t="s">
        <v>4666</v>
      </c>
    </row>
    <row r="1116" spans="1:9" ht="45" x14ac:dyDescent="0.25">
      <c r="A1116" s="25" t="s">
        <v>4662</v>
      </c>
      <c r="B1116" s="25" t="s">
        <v>4663</v>
      </c>
      <c r="C1116" s="25" t="s">
        <v>19</v>
      </c>
      <c r="D1116" s="25" t="s">
        <v>550</v>
      </c>
      <c r="E1116" s="24" t="b">
        <v>0</v>
      </c>
      <c r="F1116" s="25" t="s">
        <v>1027</v>
      </c>
      <c r="G1116" s="25" t="s">
        <v>4667</v>
      </c>
      <c r="H1116" s="25" t="s">
        <v>4668</v>
      </c>
      <c r="I1116" s="25" t="s">
        <v>4669</v>
      </c>
    </row>
    <row r="1117" spans="1:9" ht="60" x14ac:dyDescent="0.25">
      <c r="A1117" s="25" t="s">
        <v>4670</v>
      </c>
      <c r="B1117" s="25" t="s">
        <v>4671</v>
      </c>
      <c r="C1117" s="25" t="s">
        <v>19</v>
      </c>
      <c r="D1117" s="25" t="s">
        <v>550</v>
      </c>
      <c r="E1117" s="24" t="b">
        <v>0</v>
      </c>
      <c r="F1117" s="25" t="s">
        <v>1027</v>
      </c>
      <c r="G1117" s="25" t="s">
        <v>4672</v>
      </c>
      <c r="H1117" s="25" t="s">
        <v>4673</v>
      </c>
      <c r="I1117" s="25" t="s">
        <v>4674</v>
      </c>
    </row>
    <row r="1118" spans="1:9" ht="60" x14ac:dyDescent="0.25">
      <c r="A1118" s="25" t="s">
        <v>3636</v>
      </c>
      <c r="B1118" s="25" t="s">
        <v>3637</v>
      </c>
      <c r="C1118" s="25" t="s">
        <v>19</v>
      </c>
      <c r="D1118" s="25" t="s">
        <v>1563</v>
      </c>
      <c r="E1118" s="24" t="b">
        <v>0</v>
      </c>
      <c r="F1118" s="25" t="s">
        <v>1027</v>
      </c>
      <c r="G1118" s="25" t="s">
        <v>4675</v>
      </c>
      <c r="H1118" s="25" t="s">
        <v>4676</v>
      </c>
      <c r="I1118" s="25" t="s">
        <v>4677</v>
      </c>
    </row>
    <row r="1119" spans="1:9" ht="75" x14ac:dyDescent="0.25">
      <c r="A1119" s="25" t="s">
        <v>3636</v>
      </c>
      <c r="B1119" s="25" t="s">
        <v>3637</v>
      </c>
      <c r="C1119" s="25" t="s">
        <v>19</v>
      </c>
      <c r="D1119" s="25" t="s">
        <v>1563</v>
      </c>
      <c r="E1119" s="24" t="b">
        <v>0</v>
      </c>
      <c r="F1119" s="25" t="s">
        <v>1027</v>
      </c>
      <c r="G1119" s="25" t="s">
        <v>4678</v>
      </c>
      <c r="H1119" s="25" t="s">
        <v>4679</v>
      </c>
      <c r="I1119" s="25" t="s">
        <v>4680</v>
      </c>
    </row>
    <row r="1120" spans="1:9" ht="60" x14ac:dyDescent="0.25">
      <c r="A1120" s="25" t="s">
        <v>3636</v>
      </c>
      <c r="B1120" s="25" t="s">
        <v>3637</v>
      </c>
      <c r="C1120" s="25" t="s">
        <v>11</v>
      </c>
      <c r="D1120" s="25" t="s">
        <v>1563</v>
      </c>
      <c r="E1120" s="24" t="b">
        <v>0</v>
      </c>
      <c r="F1120" s="25" t="s">
        <v>1027</v>
      </c>
      <c r="G1120" s="25" t="s">
        <v>4681</v>
      </c>
      <c r="H1120" s="25" t="s">
        <v>4682</v>
      </c>
      <c r="I1120" s="25" t="s">
        <v>4683</v>
      </c>
    </row>
    <row r="1121" spans="1:9" ht="60" x14ac:dyDescent="0.25">
      <c r="A1121" s="25" t="s">
        <v>3636</v>
      </c>
      <c r="B1121" s="25" t="s">
        <v>3637</v>
      </c>
      <c r="C1121" s="25" t="s">
        <v>11</v>
      </c>
      <c r="D1121" s="25" t="s">
        <v>1563</v>
      </c>
      <c r="E1121" s="24" t="b">
        <v>0</v>
      </c>
      <c r="F1121" s="25" t="s">
        <v>1027</v>
      </c>
      <c r="G1121" s="25" t="s">
        <v>4684</v>
      </c>
      <c r="H1121" s="25" t="s">
        <v>4685</v>
      </c>
      <c r="I1121" s="25" t="s">
        <v>4686</v>
      </c>
    </row>
    <row r="1122" spans="1:9" ht="60" x14ac:dyDescent="0.25">
      <c r="A1122" s="25" t="s">
        <v>4545</v>
      </c>
      <c r="B1122" s="25" t="s">
        <v>4687</v>
      </c>
      <c r="C1122" s="25" t="s">
        <v>19</v>
      </c>
      <c r="D1122" s="25" t="s">
        <v>1622</v>
      </c>
      <c r="E1122" s="24" t="b">
        <v>0</v>
      </c>
      <c r="F1122" s="25" t="s">
        <v>1027</v>
      </c>
      <c r="G1122" s="25" t="s">
        <v>4688</v>
      </c>
      <c r="H1122" s="25" t="s">
        <v>4689</v>
      </c>
      <c r="I1122" s="25" t="s">
        <v>4690</v>
      </c>
    </row>
    <row r="1123" spans="1:9" ht="75" x14ac:dyDescent="0.25">
      <c r="A1123" s="25" t="s">
        <v>3981</v>
      </c>
      <c r="B1123" s="25" t="s">
        <v>4691</v>
      </c>
      <c r="C1123" s="25" t="s">
        <v>19</v>
      </c>
      <c r="D1123" s="25" t="s">
        <v>1622</v>
      </c>
      <c r="E1123" s="24" t="b">
        <v>0</v>
      </c>
      <c r="F1123" s="25" t="s">
        <v>13</v>
      </c>
      <c r="G1123" s="25" t="s">
        <v>4692</v>
      </c>
      <c r="H1123" s="25" t="s">
        <v>4693</v>
      </c>
      <c r="I1123" s="25" t="s">
        <v>4694</v>
      </c>
    </row>
    <row r="1124" spans="1:9" ht="60" x14ac:dyDescent="0.25">
      <c r="A1124" s="25" t="s">
        <v>3981</v>
      </c>
      <c r="B1124" s="25" t="s">
        <v>4695</v>
      </c>
      <c r="C1124" s="25" t="s">
        <v>19</v>
      </c>
      <c r="D1124" s="25" t="s">
        <v>1622</v>
      </c>
      <c r="E1124" s="24" t="b">
        <v>0</v>
      </c>
      <c r="F1124" s="25" t="s">
        <v>1027</v>
      </c>
      <c r="G1124" s="25" t="s">
        <v>4693</v>
      </c>
      <c r="H1124" s="25" t="s">
        <v>4696</v>
      </c>
      <c r="I1124" s="25" t="s">
        <v>4697</v>
      </c>
    </row>
    <row r="1125" spans="1:9" ht="60" x14ac:dyDescent="0.25">
      <c r="A1125" s="25" t="s">
        <v>4080</v>
      </c>
      <c r="B1125" s="25" t="s">
        <v>4698</v>
      </c>
      <c r="C1125" s="25" t="s">
        <v>19</v>
      </c>
      <c r="D1125" s="25" t="s">
        <v>1622</v>
      </c>
      <c r="E1125" s="24" t="b">
        <v>0</v>
      </c>
      <c r="F1125" s="25" t="s">
        <v>1027</v>
      </c>
      <c r="G1125" s="25" t="s">
        <v>4699</v>
      </c>
      <c r="H1125" s="25" t="s">
        <v>4700</v>
      </c>
      <c r="I1125" s="25" t="s">
        <v>4701</v>
      </c>
    </row>
    <row r="1126" spans="1:9" ht="75" x14ac:dyDescent="0.25">
      <c r="A1126" s="25" t="s">
        <v>3405</v>
      </c>
      <c r="B1126" s="25" t="s">
        <v>4702</v>
      </c>
      <c r="C1126" s="25" t="s">
        <v>19</v>
      </c>
      <c r="D1126" s="25" t="s">
        <v>1622</v>
      </c>
      <c r="E1126" s="24" t="b">
        <v>0</v>
      </c>
      <c r="F1126" s="25" t="s">
        <v>1027</v>
      </c>
      <c r="G1126" s="25" t="s">
        <v>4703</v>
      </c>
      <c r="H1126" s="25" t="s">
        <v>4704</v>
      </c>
      <c r="I1126" s="25" t="s">
        <v>4705</v>
      </c>
    </row>
    <row r="1127" spans="1:9" ht="75" x14ac:dyDescent="0.25">
      <c r="A1127" s="25" t="s">
        <v>3405</v>
      </c>
      <c r="B1127" s="25" t="s">
        <v>4706</v>
      </c>
      <c r="C1127" s="25" t="s">
        <v>19</v>
      </c>
      <c r="D1127" s="25" t="s">
        <v>1622</v>
      </c>
      <c r="E1127" s="24" t="b">
        <v>0</v>
      </c>
      <c r="F1127" s="25" t="s">
        <v>1027</v>
      </c>
      <c r="G1127" s="25" t="s">
        <v>4707</v>
      </c>
      <c r="H1127" s="25" t="s">
        <v>4708</v>
      </c>
      <c r="I1127" s="25" t="s">
        <v>4709</v>
      </c>
    </row>
    <row r="1128" spans="1:9" ht="60" x14ac:dyDescent="0.25">
      <c r="A1128" s="25" t="s">
        <v>3553</v>
      </c>
      <c r="B1128" s="25" t="s">
        <v>4710</v>
      </c>
      <c r="C1128" s="25" t="s">
        <v>60</v>
      </c>
      <c r="D1128" s="25" t="s">
        <v>76</v>
      </c>
      <c r="E1128" s="24" t="b">
        <v>0</v>
      </c>
      <c r="F1128" s="25" t="s">
        <v>13</v>
      </c>
      <c r="G1128" s="25" t="s">
        <v>4711</v>
      </c>
      <c r="H1128" s="25" t="s">
        <v>4712</v>
      </c>
      <c r="I1128" s="25" t="s">
        <v>4713</v>
      </c>
    </row>
    <row r="1129" spans="1:9" ht="120" x14ac:dyDescent="0.25">
      <c r="A1129" s="25" t="s">
        <v>4714</v>
      </c>
      <c r="B1129" s="25" t="s">
        <v>4715</v>
      </c>
      <c r="C1129" s="25" t="s">
        <v>75</v>
      </c>
      <c r="D1129" s="25" t="s">
        <v>76</v>
      </c>
      <c r="E1129" s="24" t="b">
        <v>0</v>
      </c>
      <c r="F1129" s="25" t="s">
        <v>1027</v>
      </c>
      <c r="G1129" s="25" t="s">
        <v>55</v>
      </c>
      <c r="H1129" s="25" t="s">
        <v>4716</v>
      </c>
      <c r="I1129" s="25" t="s">
        <v>4717</v>
      </c>
    </row>
    <row r="1130" spans="1:9" ht="75" x14ac:dyDescent="0.25">
      <c r="A1130" s="25" t="s">
        <v>3813</v>
      </c>
      <c r="B1130" s="25" t="s">
        <v>4718</v>
      </c>
      <c r="C1130" s="25" t="s">
        <v>75</v>
      </c>
      <c r="D1130" s="25" t="s">
        <v>76</v>
      </c>
      <c r="E1130" s="24" t="b">
        <v>0</v>
      </c>
      <c r="F1130" s="25" t="s">
        <v>13</v>
      </c>
      <c r="G1130" s="25" t="s">
        <v>4719</v>
      </c>
      <c r="H1130" s="25" t="s">
        <v>4720</v>
      </c>
      <c r="I1130" s="25" t="s">
        <v>4721</v>
      </c>
    </row>
    <row r="1131" spans="1:9" ht="60" x14ac:dyDescent="0.25">
      <c r="A1131" s="25" t="s">
        <v>3599</v>
      </c>
      <c r="B1131" s="25" t="s">
        <v>4722</v>
      </c>
      <c r="C1131" s="25" t="s">
        <v>11</v>
      </c>
      <c r="D1131" s="25" t="s">
        <v>76</v>
      </c>
      <c r="E1131" s="24" t="b">
        <v>0</v>
      </c>
      <c r="F1131" s="25" t="s">
        <v>1027</v>
      </c>
      <c r="G1131" s="25" t="s">
        <v>4723</v>
      </c>
      <c r="H1131" s="25" t="s">
        <v>4724</v>
      </c>
      <c r="I1131" s="25" t="s">
        <v>4725</v>
      </c>
    </row>
    <row r="1132" spans="1:9" ht="60" x14ac:dyDescent="0.25">
      <c r="A1132" s="25" t="s">
        <v>3599</v>
      </c>
      <c r="B1132" s="25" t="s">
        <v>177</v>
      </c>
      <c r="C1132" s="25" t="s">
        <v>11</v>
      </c>
      <c r="D1132" s="25" t="s">
        <v>76</v>
      </c>
      <c r="E1132" s="24" t="b">
        <v>0</v>
      </c>
      <c r="F1132" s="25" t="s">
        <v>1027</v>
      </c>
      <c r="G1132" s="25" t="s">
        <v>4724</v>
      </c>
      <c r="H1132" s="25" t="s">
        <v>4726</v>
      </c>
      <c r="I1132" s="25" t="s">
        <v>4727</v>
      </c>
    </row>
    <row r="1133" spans="1:9" ht="75" x14ac:dyDescent="0.25">
      <c r="A1133" s="25" t="s">
        <v>4728</v>
      </c>
      <c r="B1133" s="25" t="s">
        <v>4729</v>
      </c>
      <c r="C1133" s="25" t="s">
        <v>75</v>
      </c>
      <c r="D1133" s="25" t="s">
        <v>76</v>
      </c>
      <c r="E1133" s="24" t="b">
        <v>0</v>
      </c>
      <c r="F1133" s="25" t="s">
        <v>13</v>
      </c>
      <c r="G1133" s="25" t="s">
        <v>55</v>
      </c>
      <c r="H1133" s="25" t="s">
        <v>4730</v>
      </c>
      <c r="I1133" s="25" t="s">
        <v>4731</v>
      </c>
    </row>
    <row r="1134" spans="1:9" ht="105" x14ac:dyDescent="0.25">
      <c r="A1134" s="25" t="s">
        <v>4732</v>
      </c>
      <c r="B1134" s="25" t="s">
        <v>4733</v>
      </c>
      <c r="C1134" s="25" t="s">
        <v>75</v>
      </c>
      <c r="D1134" s="25" t="s">
        <v>76</v>
      </c>
      <c r="E1134" s="24" t="b">
        <v>0</v>
      </c>
      <c r="F1134" s="25" t="s">
        <v>13</v>
      </c>
      <c r="G1134" s="25" t="s">
        <v>55</v>
      </c>
      <c r="H1134" s="25" t="s">
        <v>4734</v>
      </c>
      <c r="I1134" s="25" t="s">
        <v>4735</v>
      </c>
    </row>
    <row r="1135" spans="1:9" ht="90" x14ac:dyDescent="0.25">
      <c r="A1135" s="25" t="s">
        <v>4736</v>
      </c>
      <c r="B1135" s="25" t="s">
        <v>4737</v>
      </c>
      <c r="C1135" s="25" t="s">
        <v>75</v>
      </c>
      <c r="D1135" s="25" t="s">
        <v>76</v>
      </c>
      <c r="E1135" s="24" t="b">
        <v>0</v>
      </c>
      <c r="F1135" s="25" t="s">
        <v>13</v>
      </c>
      <c r="G1135" s="25" t="s">
        <v>4738</v>
      </c>
      <c r="H1135" s="25" t="s">
        <v>4739</v>
      </c>
      <c r="I1135" s="25" t="s">
        <v>4740</v>
      </c>
    </row>
    <row r="1136" spans="1:9" ht="90" x14ac:dyDescent="0.25">
      <c r="A1136" s="25" t="s">
        <v>4736</v>
      </c>
      <c r="B1136" s="25" t="s">
        <v>4741</v>
      </c>
      <c r="C1136" s="25" t="s">
        <v>75</v>
      </c>
      <c r="D1136" s="25" t="s">
        <v>76</v>
      </c>
      <c r="E1136" s="24" t="b">
        <v>0</v>
      </c>
      <c r="F1136" s="25" t="s">
        <v>13</v>
      </c>
      <c r="G1136" s="25" t="s">
        <v>4739</v>
      </c>
      <c r="H1136" s="25" t="s">
        <v>4742</v>
      </c>
      <c r="I1136" s="25" t="s">
        <v>4743</v>
      </c>
    </row>
    <row r="1137" spans="1:9" ht="60" x14ac:dyDescent="0.25">
      <c r="A1137" s="25" t="s">
        <v>4736</v>
      </c>
      <c r="B1137" s="25" t="s">
        <v>4744</v>
      </c>
      <c r="C1137" s="25" t="s">
        <v>75</v>
      </c>
      <c r="D1137" s="25" t="s">
        <v>76</v>
      </c>
      <c r="E1137" s="24" t="b">
        <v>0</v>
      </c>
      <c r="F1137" s="25" t="s">
        <v>13</v>
      </c>
      <c r="G1137" s="25" t="s">
        <v>4745</v>
      </c>
      <c r="H1137" s="25" t="s">
        <v>4746</v>
      </c>
      <c r="I1137" s="25" t="s">
        <v>4747</v>
      </c>
    </row>
    <row r="1138" spans="1:9" ht="45" x14ac:dyDescent="0.25">
      <c r="A1138" s="25" t="s">
        <v>4736</v>
      </c>
      <c r="B1138" s="25" t="s">
        <v>4748</v>
      </c>
      <c r="C1138" s="25" t="s">
        <v>19</v>
      </c>
      <c r="D1138" s="25" t="s">
        <v>76</v>
      </c>
      <c r="E1138" s="24" t="b">
        <v>0</v>
      </c>
      <c r="F1138" s="25" t="s">
        <v>1027</v>
      </c>
      <c r="G1138" s="25" t="s">
        <v>4749</v>
      </c>
      <c r="H1138" s="25" t="s">
        <v>4750</v>
      </c>
      <c r="I1138" s="25" t="s">
        <v>4751</v>
      </c>
    </row>
    <row r="1139" spans="1:9" ht="90" x14ac:dyDescent="0.25">
      <c r="A1139" s="25" t="s">
        <v>4736</v>
      </c>
      <c r="B1139" s="25" t="s">
        <v>4752</v>
      </c>
      <c r="C1139" s="25" t="s">
        <v>19</v>
      </c>
      <c r="D1139" s="25" t="s">
        <v>76</v>
      </c>
      <c r="E1139" s="24" t="b">
        <v>0</v>
      </c>
      <c r="F1139" s="25" t="s">
        <v>1027</v>
      </c>
      <c r="G1139" s="25" t="s">
        <v>4753</v>
      </c>
      <c r="H1139" s="25" t="s">
        <v>4754</v>
      </c>
      <c r="I1139" s="25" t="s">
        <v>4755</v>
      </c>
    </row>
    <row r="1140" spans="1:9" ht="75" x14ac:dyDescent="0.25">
      <c r="A1140" s="25" t="s">
        <v>4736</v>
      </c>
      <c r="B1140" s="25" t="s">
        <v>4756</v>
      </c>
      <c r="C1140" s="25" t="s">
        <v>19</v>
      </c>
      <c r="D1140" s="25" t="s">
        <v>76</v>
      </c>
      <c r="E1140" s="24" t="b">
        <v>0</v>
      </c>
      <c r="F1140" s="25" t="s">
        <v>1027</v>
      </c>
      <c r="G1140" s="25" t="s">
        <v>4754</v>
      </c>
      <c r="H1140" s="25" t="s">
        <v>4757</v>
      </c>
      <c r="I1140" s="25" t="s">
        <v>4758</v>
      </c>
    </row>
    <row r="1141" spans="1:9" ht="60" x14ac:dyDescent="0.25">
      <c r="A1141" s="25" t="s">
        <v>4736</v>
      </c>
      <c r="B1141" s="25" t="s">
        <v>4759</v>
      </c>
      <c r="C1141" s="25" t="s">
        <v>19</v>
      </c>
      <c r="D1141" s="25" t="s">
        <v>76</v>
      </c>
      <c r="E1141" s="24" t="b">
        <v>0</v>
      </c>
      <c r="F1141" s="25" t="s">
        <v>1027</v>
      </c>
      <c r="G1141" s="25" t="s">
        <v>55</v>
      </c>
      <c r="H1141" s="25" t="s">
        <v>4760</v>
      </c>
      <c r="I1141" s="25" t="s">
        <v>4761</v>
      </c>
    </row>
    <row r="1142" spans="1:9" ht="45" x14ac:dyDescent="0.25">
      <c r="A1142" s="25" t="s">
        <v>4736</v>
      </c>
      <c r="B1142" s="25" t="s">
        <v>4762</v>
      </c>
      <c r="C1142" s="25" t="s">
        <v>19</v>
      </c>
      <c r="D1142" s="25" t="s">
        <v>76</v>
      </c>
      <c r="E1142" s="24" t="b">
        <v>0</v>
      </c>
      <c r="F1142" s="25" t="s">
        <v>1027</v>
      </c>
      <c r="G1142" s="25" t="s">
        <v>4763</v>
      </c>
      <c r="H1142" s="25" t="s">
        <v>4764</v>
      </c>
      <c r="I1142" s="25" t="s">
        <v>4765</v>
      </c>
    </row>
    <row r="1143" spans="1:9" ht="60" x14ac:dyDescent="0.25">
      <c r="A1143" s="25" t="s">
        <v>4736</v>
      </c>
      <c r="B1143" s="25" t="s">
        <v>4766</v>
      </c>
      <c r="C1143" s="25" t="s">
        <v>19</v>
      </c>
      <c r="D1143" s="25" t="s">
        <v>76</v>
      </c>
      <c r="E1143" s="24" t="b">
        <v>0</v>
      </c>
      <c r="F1143" s="25" t="s">
        <v>1027</v>
      </c>
      <c r="G1143" s="25" t="s">
        <v>4767</v>
      </c>
      <c r="H1143" s="25" t="s">
        <v>4768</v>
      </c>
      <c r="I1143" s="25" t="s">
        <v>4769</v>
      </c>
    </row>
    <row r="1144" spans="1:9" ht="60" x14ac:dyDescent="0.25">
      <c r="A1144" s="25" t="s">
        <v>4770</v>
      </c>
      <c r="B1144" s="25" t="s">
        <v>4771</v>
      </c>
      <c r="C1144" s="25" t="s">
        <v>75</v>
      </c>
      <c r="D1144" s="25" t="s">
        <v>76</v>
      </c>
      <c r="E1144" s="24" t="b">
        <v>0</v>
      </c>
      <c r="F1144" s="25" t="s">
        <v>13</v>
      </c>
      <c r="G1144" s="25" t="s">
        <v>55</v>
      </c>
      <c r="H1144" s="25" t="s">
        <v>4772</v>
      </c>
      <c r="I1144" s="25" t="s">
        <v>4773</v>
      </c>
    </row>
    <row r="1145" spans="1:9" ht="60" x14ac:dyDescent="0.25">
      <c r="A1145" s="25" t="s">
        <v>3632</v>
      </c>
      <c r="B1145" s="25" t="s">
        <v>4774</v>
      </c>
      <c r="C1145" s="25" t="s">
        <v>75</v>
      </c>
      <c r="D1145" s="25" t="s">
        <v>76</v>
      </c>
      <c r="E1145" s="24" t="b">
        <v>0</v>
      </c>
      <c r="F1145" s="25" t="s">
        <v>13</v>
      </c>
      <c r="G1145" s="25" t="s">
        <v>4775</v>
      </c>
      <c r="H1145" s="25" t="s">
        <v>4776</v>
      </c>
      <c r="I1145" s="25" t="s">
        <v>4777</v>
      </c>
    </row>
    <row r="1146" spans="1:9" ht="60" x14ac:dyDescent="0.25">
      <c r="A1146" s="25" t="s">
        <v>4778</v>
      </c>
      <c r="B1146" s="25" t="s">
        <v>4779</v>
      </c>
      <c r="C1146" s="25" t="s">
        <v>123</v>
      </c>
      <c r="D1146" s="25" t="s">
        <v>76</v>
      </c>
      <c r="E1146" s="24" t="b">
        <v>0</v>
      </c>
      <c r="F1146" s="25" t="s">
        <v>13</v>
      </c>
      <c r="G1146" s="25" t="s">
        <v>4780</v>
      </c>
      <c r="H1146" s="25" t="s">
        <v>4781</v>
      </c>
      <c r="I1146" s="25" t="s">
        <v>4782</v>
      </c>
    </row>
    <row r="1147" spans="1:9" ht="45" x14ac:dyDescent="0.25">
      <c r="A1147" s="25" t="s">
        <v>4778</v>
      </c>
      <c r="B1147" s="25" t="s">
        <v>4783</v>
      </c>
      <c r="C1147" s="25" t="s">
        <v>123</v>
      </c>
      <c r="D1147" s="25" t="s">
        <v>76</v>
      </c>
      <c r="E1147" s="24" t="b">
        <v>0</v>
      </c>
      <c r="F1147" s="25" t="s">
        <v>1027</v>
      </c>
      <c r="G1147" s="25" t="s">
        <v>4784</v>
      </c>
      <c r="H1147" s="25" t="s">
        <v>4785</v>
      </c>
      <c r="I1147" s="25" t="s">
        <v>4786</v>
      </c>
    </row>
    <row r="1148" spans="1:9" ht="60" x14ac:dyDescent="0.25">
      <c r="A1148" s="25" t="s">
        <v>4787</v>
      </c>
      <c r="B1148" s="25" t="s">
        <v>4788</v>
      </c>
      <c r="C1148" s="25" t="s">
        <v>75</v>
      </c>
      <c r="D1148" s="25" t="s">
        <v>76</v>
      </c>
      <c r="E1148" s="24" t="b">
        <v>0</v>
      </c>
      <c r="F1148" s="25" t="s">
        <v>13</v>
      </c>
      <c r="G1148" s="25" t="s">
        <v>55</v>
      </c>
      <c r="H1148" s="25" t="s">
        <v>4789</v>
      </c>
      <c r="I1148" s="25" t="s">
        <v>4790</v>
      </c>
    </row>
    <row r="1149" spans="1:9" ht="75" x14ac:dyDescent="0.25">
      <c r="A1149" s="25" t="s">
        <v>4791</v>
      </c>
      <c r="B1149" s="25" t="s">
        <v>4792</v>
      </c>
      <c r="C1149" s="25" t="s">
        <v>75</v>
      </c>
      <c r="D1149" s="25" t="s">
        <v>76</v>
      </c>
      <c r="E1149" s="24" t="b">
        <v>0</v>
      </c>
      <c r="F1149" s="25" t="s">
        <v>13</v>
      </c>
      <c r="G1149" s="25" t="s">
        <v>4793</v>
      </c>
      <c r="H1149" s="25" t="s">
        <v>4794</v>
      </c>
      <c r="I1149" s="25" t="s">
        <v>4795</v>
      </c>
    </row>
    <row r="1150" spans="1:9" ht="105" x14ac:dyDescent="0.25">
      <c r="A1150" s="25" t="s">
        <v>4796</v>
      </c>
      <c r="B1150" s="25" t="s">
        <v>4797</v>
      </c>
      <c r="C1150" s="25" t="s">
        <v>123</v>
      </c>
      <c r="D1150" s="25" t="s">
        <v>76</v>
      </c>
      <c r="E1150" s="24" t="b">
        <v>0</v>
      </c>
      <c r="F1150" s="25" t="s">
        <v>13</v>
      </c>
      <c r="G1150" s="25" t="s">
        <v>4798</v>
      </c>
      <c r="H1150" s="25" t="s">
        <v>4799</v>
      </c>
      <c r="I1150" s="25" t="s">
        <v>4800</v>
      </c>
    </row>
    <row r="1151" spans="1:9" ht="45" x14ac:dyDescent="0.25">
      <c r="A1151" s="25" t="s">
        <v>4796</v>
      </c>
      <c r="B1151" s="25" t="s">
        <v>4801</v>
      </c>
      <c r="C1151" s="25" t="s">
        <v>123</v>
      </c>
      <c r="D1151" s="25" t="s">
        <v>76</v>
      </c>
      <c r="E1151" s="24" t="b">
        <v>0</v>
      </c>
      <c r="F1151" s="25" t="s">
        <v>13</v>
      </c>
      <c r="G1151" s="25" t="s">
        <v>55</v>
      </c>
      <c r="H1151" s="25" t="s">
        <v>4802</v>
      </c>
      <c r="I1151" s="25" t="s">
        <v>4803</v>
      </c>
    </row>
    <row r="1152" spans="1:9" ht="90" x14ac:dyDescent="0.25">
      <c r="A1152" s="25" t="s">
        <v>4796</v>
      </c>
      <c r="B1152" s="25" t="s">
        <v>4804</v>
      </c>
      <c r="C1152" s="25" t="s">
        <v>123</v>
      </c>
      <c r="D1152" s="25" t="s">
        <v>76</v>
      </c>
      <c r="E1152" s="24" t="b">
        <v>0</v>
      </c>
      <c r="F1152" s="25" t="s">
        <v>13</v>
      </c>
      <c r="G1152" s="25" t="s">
        <v>4805</v>
      </c>
      <c r="H1152" s="25" t="s">
        <v>4806</v>
      </c>
      <c r="I1152" s="25" t="s">
        <v>4807</v>
      </c>
    </row>
    <row r="1153" spans="1:9" ht="90" x14ac:dyDescent="0.25">
      <c r="A1153" s="25" t="s">
        <v>4796</v>
      </c>
      <c r="B1153" s="25" t="s">
        <v>4808</v>
      </c>
      <c r="C1153" s="25" t="s">
        <v>123</v>
      </c>
      <c r="D1153" s="25" t="s">
        <v>76</v>
      </c>
      <c r="E1153" s="24" t="b">
        <v>0</v>
      </c>
      <c r="F1153" s="25" t="s">
        <v>13</v>
      </c>
      <c r="G1153" s="25" t="s">
        <v>55</v>
      </c>
      <c r="H1153" s="25" t="s">
        <v>4809</v>
      </c>
      <c r="I1153" s="25" t="s">
        <v>4810</v>
      </c>
    </row>
    <row r="1154" spans="1:9" ht="90" x14ac:dyDescent="0.25">
      <c r="A1154" s="25" t="s">
        <v>4796</v>
      </c>
      <c r="B1154" s="25" t="s">
        <v>4811</v>
      </c>
      <c r="C1154" s="25" t="s">
        <v>123</v>
      </c>
      <c r="D1154" s="25" t="s">
        <v>76</v>
      </c>
      <c r="E1154" s="24" t="b">
        <v>0</v>
      </c>
      <c r="F1154" s="25" t="s">
        <v>13</v>
      </c>
      <c r="G1154" s="25" t="s">
        <v>4809</v>
      </c>
      <c r="H1154" s="25" t="s">
        <v>4810</v>
      </c>
      <c r="I1154" s="25" t="s">
        <v>55</v>
      </c>
    </row>
    <row r="1155" spans="1:9" ht="45" x14ac:dyDescent="0.25">
      <c r="A1155" s="25" t="s">
        <v>4796</v>
      </c>
      <c r="B1155" s="25" t="s">
        <v>4812</v>
      </c>
      <c r="C1155" s="25" t="s">
        <v>123</v>
      </c>
      <c r="D1155" s="25" t="s">
        <v>76</v>
      </c>
      <c r="E1155" s="24" t="b">
        <v>0</v>
      </c>
      <c r="F1155" s="25" t="s">
        <v>13</v>
      </c>
      <c r="G1155" s="25" t="s">
        <v>55</v>
      </c>
      <c r="H1155" s="25" t="s">
        <v>4813</v>
      </c>
      <c r="I1155" s="25" t="s">
        <v>4814</v>
      </c>
    </row>
    <row r="1156" spans="1:9" ht="45" x14ac:dyDescent="0.25">
      <c r="A1156" s="25" t="s">
        <v>4796</v>
      </c>
      <c r="B1156" s="25" t="s">
        <v>4815</v>
      </c>
      <c r="C1156" s="25" t="s">
        <v>123</v>
      </c>
      <c r="D1156" s="25" t="s">
        <v>76</v>
      </c>
      <c r="E1156" s="24" t="b">
        <v>0</v>
      </c>
      <c r="F1156" s="25" t="s">
        <v>13</v>
      </c>
      <c r="G1156" s="25" t="s">
        <v>55</v>
      </c>
      <c r="H1156" s="25" t="s">
        <v>4816</v>
      </c>
      <c r="I1156" s="25" t="s">
        <v>4817</v>
      </c>
    </row>
    <row r="1157" spans="1:9" ht="60" x14ac:dyDescent="0.25">
      <c r="A1157" s="25" t="s">
        <v>4796</v>
      </c>
      <c r="B1157" s="25" t="s">
        <v>4818</v>
      </c>
      <c r="C1157" s="25" t="s">
        <v>123</v>
      </c>
      <c r="D1157" s="25" t="s">
        <v>76</v>
      </c>
      <c r="E1157" s="24" t="b">
        <v>0</v>
      </c>
      <c r="F1157" s="25" t="s">
        <v>13</v>
      </c>
      <c r="G1157" s="25" t="s">
        <v>55</v>
      </c>
      <c r="H1157" s="25" t="s">
        <v>4819</v>
      </c>
      <c r="I1157" s="25" t="s">
        <v>4820</v>
      </c>
    </row>
    <row r="1158" spans="1:9" ht="75" x14ac:dyDescent="0.25">
      <c r="A1158" s="25" t="s">
        <v>4821</v>
      </c>
      <c r="B1158" s="25" t="s">
        <v>4822</v>
      </c>
      <c r="C1158" s="25" t="s">
        <v>75</v>
      </c>
      <c r="D1158" s="25" t="s">
        <v>76</v>
      </c>
      <c r="E1158" s="24" t="b">
        <v>0</v>
      </c>
      <c r="F1158" s="25" t="s">
        <v>13</v>
      </c>
      <c r="G1158" s="25" t="s">
        <v>55</v>
      </c>
      <c r="H1158" s="25" t="s">
        <v>4823</v>
      </c>
      <c r="I1158" s="25" t="s">
        <v>4824</v>
      </c>
    </row>
    <row r="1159" spans="1:9" ht="90" x14ac:dyDescent="0.25">
      <c r="A1159" s="25" t="s">
        <v>4821</v>
      </c>
      <c r="B1159" s="25" t="s">
        <v>4825</v>
      </c>
      <c r="C1159" s="25" t="s">
        <v>60</v>
      </c>
      <c r="D1159" s="25" t="s">
        <v>76</v>
      </c>
      <c r="E1159" s="24" t="b">
        <v>0</v>
      </c>
      <c r="F1159" s="25" t="s">
        <v>13</v>
      </c>
      <c r="G1159" s="25" t="s">
        <v>4826</v>
      </c>
      <c r="H1159" s="25" t="s">
        <v>4827</v>
      </c>
      <c r="I1159" s="25" t="s">
        <v>4828</v>
      </c>
    </row>
    <row r="1160" spans="1:9" ht="45" x14ac:dyDescent="0.25">
      <c r="A1160" s="25" t="s">
        <v>4821</v>
      </c>
      <c r="B1160" s="25" t="s">
        <v>4829</v>
      </c>
      <c r="C1160" s="25" t="s">
        <v>60</v>
      </c>
      <c r="D1160" s="25" t="s">
        <v>76</v>
      </c>
      <c r="E1160" s="24" t="b">
        <v>0</v>
      </c>
      <c r="F1160" s="25" t="s">
        <v>13</v>
      </c>
      <c r="G1160" s="25" t="s">
        <v>4830</v>
      </c>
      <c r="H1160" s="25" t="s">
        <v>4831</v>
      </c>
      <c r="I1160" s="25" t="s">
        <v>4832</v>
      </c>
    </row>
    <row r="1161" spans="1:9" ht="60" x14ac:dyDescent="0.25">
      <c r="A1161" s="25" t="s">
        <v>4821</v>
      </c>
      <c r="B1161" s="25" t="s">
        <v>4833</v>
      </c>
      <c r="C1161" s="25" t="s">
        <v>60</v>
      </c>
      <c r="D1161" s="25" t="s">
        <v>76</v>
      </c>
      <c r="E1161" s="24" t="b">
        <v>0</v>
      </c>
      <c r="F1161" s="25" t="s">
        <v>13</v>
      </c>
      <c r="G1161" s="25" t="s">
        <v>4834</v>
      </c>
      <c r="H1161" s="25" t="s">
        <v>4835</v>
      </c>
      <c r="I1161" s="25" t="s">
        <v>4836</v>
      </c>
    </row>
    <row r="1162" spans="1:9" ht="60" x14ac:dyDescent="0.25">
      <c r="A1162" s="25" t="s">
        <v>4837</v>
      </c>
      <c r="B1162" s="25" t="s">
        <v>4838</v>
      </c>
      <c r="C1162" s="25" t="s">
        <v>11</v>
      </c>
      <c r="D1162" s="25" t="s">
        <v>76</v>
      </c>
      <c r="E1162" s="24" t="b">
        <v>0</v>
      </c>
      <c r="F1162" s="25" t="s">
        <v>1027</v>
      </c>
      <c r="G1162" s="25" t="s">
        <v>4839</v>
      </c>
      <c r="H1162" s="25" t="s">
        <v>4840</v>
      </c>
      <c r="I1162" s="25" t="s">
        <v>4841</v>
      </c>
    </row>
    <row r="1163" spans="1:9" ht="60" x14ac:dyDescent="0.25">
      <c r="A1163" s="25" t="s">
        <v>4842</v>
      </c>
      <c r="B1163" s="25" t="s">
        <v>4843</v>
      </c>
      <c r="C1163" s="25" t="s">
        <v>123</v>
      </c>
      <c r="D1163" s="25" t="s">
        <v>76</v>
      </c>
      <c r="E1163" s="24" t="b">
        <v>0</v>
      </c>
      <c r="F1163" s="25" t="s">
        <v>13</v>
      </c>
      <c r="G1163" s="25" t="s">
        <v>55</v>
      </c>
      <c r="H1163" s="25" t="s">
        <v>4844</v>
      </c>
      <c r="I1163" s="25" t="s">
        <v>4845</v>
      </c>
    </row>
    <row r="1164" spans="1:9" ht="60" x14ac:dyDescent="0.25">
      <c r="A1164" s="25" t="s">
        <v>4846</v>
      </c>
      <c r="B1164" s="25" t="s">
        <v>4847</v>
      </c>
      <c r="C1164" s="25" t="s">
        <v>75</v>
      </c>
      <c r="D1164" s="25" t="s">
        <v>76</v>
      </c>
      <c r="E1164" s="24" t="b">
        <v>0</v>
      </c>
      <c r="F1164" s="25" t="s">
        <v>13</v>
      </c>
      <c r="G1164" s="25" t="s">
        <v>55</v>
      </c>
      <c r="H1164" s="25" t="s">
        <v>4848</v>
      </c>
      <c r="I1164" s="25" t="s">
        <v>4849</v>
      </c>
    </row>
    <row r="1165" spans="1:9" ht="45" x14ac:dyDescent="0.25">
      <c r="A1165" s="25" t="s">
        <v>4846</v>
      </c>
      <c r="B1165" s="25" t="s">
        <v>4850</v>
      </c>
      <c r="C1165" s="25" t="s">
        <v>11</v>
      </c>
      <c r="D1165" s="25" t="s">
        <v>76</v>
      </c>
      <c r="E1165" s="24" t="b">
        <v>0</v>
      </c>
      <c r="F1165" s="25" t="s">
        <v>1027</v>
      </c>
      <c r="G1165" s="25" t="s">
        <v>4851</v>
      </c>
      <c r="H1165" s="25" t="s">
        <v>4852</v>
      </c>
      <c r="I1165" s="25" t="s">
        <v>4853</v>
      </c>
    </row>
    <row r="1166" spans="1:9" ht="90" x14ac:dyDescent="0.25">
      <c r="A1166" s="25" t="s">
        <v>4854</v>
      </c>
      <c r="B1166" s="25" t="s">
        <v>4855</v>
      </c>
      <c r="C1166" s="25" t="s">
        <v>123</v>
      </c>
      <c r="D1166" s="25" t="s">
        <v>12</v>
      </c>
      <c r="E1166" s="24" t="b">
        <v>0</v>
      </c>
      <c r="F1166" s="25" t="s">
        <v>1027</v>
      </c>
      <c r="G1166" s="25" t="s">
        <v>4856</v>
      </c>
      <c r="H1166" s="25" t="s">
        <v>4857</v>
      </c>
      <c r="I1166" s="25" t="s">
        <v>4858</v>
      </c>
    </row>
    <row r="1167" spans="1:9" ht="90" x14ac:dyDescent="0.25">
      <c r="A1167" s="25" t="s">
        <v>4859</v>
      </c>
      <c r="B1167" s="25" t="s">
        <v>4860</v>
      </c>
      <c r="C1167" s="25" t="s">
        <v>11</v>
      </c>
      <c r="D1167" s="25" t="s">
        <v>12</v>
      </c>
      <c r="E1167" s="24" t="b">
        <v>0</v>
      </c>
      <c r="F1167" s="25" t="s">
        <v>1027</v>
      </c>
      <c r="G1167" s="25" t="s">
        <v>55</v>
      </c>
      <c r="H1167" s="25" t="s">
        <v>4861</v>
      </c>
      <c r="I1167" s="25" t="s">
        <v>4862</v>
      </c>
    </row>
    <row r="1168" spans="1:9" ht="45" x14ac:dyDescent="0.25">
      <c r="A1168" s="25" t="s">
        <v>3647</v>
      </c>
      <c r="B1168" s="25" t="s">
        <v>3648</v>
      </c>
      <c r="C1168" s="25" t="s">
        <v>11</v>
      </c>
      <c r="D1168" s="25" t="s">
        <v>12</v>
      </c>
      <c r="E1168" s="24" t="b">
        <v>0</v>
      </c>
      <c r="F1168" s="25" t="s">
        <v>1027</v>
      </c>
      <c r="G1168" s="25" t="s">
        <v>4863</v>
      </c>
      <c r="H1168" s="25" t="s">
        <v>4864</v>
      </c>
      <c r="I1168" s="25" t="s">
        <v>55</v>
      </c>
    </row>
    <row r="1169" spans="1:9" ht="45" x14ac:dyDescent="0.25">
      <c r="A1169" s="25" t="s">
        <v>3647</v>
      </c>
      <c r="B1169" s="25" t="s">
        <v>3655</v>
      </c>
      <c r="C1169" s="25" t="s">
        <v>19</v>
      </c>
      <c r="D1169" s="25" t="s">
        <v>12</v>
      </c>
      <c r="E1169" s="24" t="b">
        <v>0</v>
      </c>
      <c r="F1169" s="25" t="s">
        <v>1027</v>
      </c>
      <c r="G1169" s="25" t="s">
        <v>4865</v>
      </c>
      <c r="H1169" s="25" t="s">
        <v>4866</v>
      </c>
      <c r="I1169" s="25" t="s">
        <v>4867</v>
      </c>
    </row>
    <row r="1170" spans="1:9" ht="45" x14ac:dyDescent="0.25">
      <c r="A1170" s="25" t="s">
        <v>3647</v>
      </c>
      <c r="B1170" s="25" t="s">
        <v>3659</v>
      </c>
      <c r="C1170" s="25" t="s">
        <v>19</v>
      </c>
      <c r="D1170" s="25" t="s">
        <v>12</v>
      </c>
      <c r="E1170" s="24" t="b">
        <v>0</v>
      </c>
      <c r="F1170" s="25" t="s">
        <v>1027</v>
      </c>
      <c r="G1170" s="25" t="s">
        <v>4868</v>
      </c>
      <c r="H1170" s="25" t="s">
        <v>4869</v>
      </c>
      <c r="I1170" s="25" t="s">
        <v>4870</v>
      </c>
    </row>
    <row r="1171" spans="1:9" ht="45" x14ac:dyDescent="0.25">
      <c r="A1171" s="25" t="s">
        <v>3647</v>
      </c>
      <c r="B1171" s="25" t="s">
        <v>3648</v>
      </c>
      <c r="C1171" s="25" t="s">
        <v>19</v>
      </c>
      <c r="D1171" s="25" t="s">
        <v>12</v>
      </c>
      <c r="E1171" s="24" t="b">
        <v>0</v>
      </c>
      <c r="F1171" s="25" t="s">
        <v>1027</v>
      </c>
      <c r="G1171" s="25" t="s">
        <v>4871</v>
      </c>
      <c r="H1171" s="25" t="s">
        <v>4872</v>
      </c>
      <c r="I1171" s="25" t="s">
        <v>4873</v>
      </c>
    </row>
    <row r="1172" spans="1:9" ht="60" x14ac:dyDescent="0.25">
      <c r="A1172" s="25" t="s">
        <v>3647</v>
      </c>
      <c r="B1172" s="25" t="s">
        <v>3648</v>
      </c>
      <c r="C1172" s="25" t="s">
        <v>19</v>
      </c>
      <c r="D1172" s="25" t="s">
        <v>12</v>
      </c>
      <c r="E1172" s="24" t="b">
        <v>0</v>
      </c>
      <c r="F1172" s="25" t="s">
        <v>1027</v>
      </c>
      <c r="G1172" s="25" t="s">
        <v>4874</v>
      </c>
      <c r="H1172" s="25" t="s">
        <v>4875</v>
      </c>
      <c r="I1172" s="25" t="s">
        <v>4876</v>
      </c>
    </row>
    <row r="1173" spans="1:9" ht="60" x14ac:dyDescent="0.25">
      <c r="A1173" s="25" t="s">
        <v>3647</v>
      </c>
      <c r="B1173" s="25" t="s">
        <v>3655</v>
      </c>
      <c r="C1173" s="25" t="s">
        <v>19</v>
      </c>
      <c r="D1173" s="25" t="s">
        <v>12</v>
      </c>
      <c r="E1173" s="24" t="b">
        <v>0</v>
      </c>
      <c r="F1173" s="25" t="s">
        <v>13</v>
      </c>
      <c r="G1173" s="25" t="s">
        <v>4877</v>
      </c>
      <c r="H1173" s="25" t="s">
        <v>4878</v>
      </c>
      <c r="I1173" s="25" t="s">
        <v>4879</v>
      </c>
    </row>
    <row r="1174" spans="1:9" ht="45" x14ac:dyDescent="0.25">
      <c r="A1174" s="25" t="s">
        <v>3647</v>
      </c>
      <c r="B1174" s="25" t="s">
        <v>3672</v>
      </c>
      <c r="C1174" s="25" t="s">
        <v>60</v>
      </c>
      <c r="D1174" s="25" t="s">
        <v>12</v>
      </c>
      <c r="E1174" s="24" t="b">
        <v>0</v>
      </c>
      <c r="F1174" s="25" t="s">
        <v>13</v>
      </c>
      <c r="G1174" s="25" t="s">
        <v>4880</v>
      </c>
      <c r="H1174" s="25" t="s">
        <v>4881</v>
      </c>
      <c r="I1174" s="25" t="s">
        <v>4882</v>
      </c>
    </row>
    <row r="1175" spans="1:9" ht="60" x14ac:dyDescent="0.25">
      <c r="A1175" s="25" t="s">
        <v>3514</v>
      </c>
      <c r="B1175" s="25" t="s">
        <v>4883</v>
      </c>
      <c r="C1175" s="25" t="s">
        <v>11</v>
      </c>
      <c r="D1175" s="25" t="s">
        <v>12</v>
      </c>
      <c r="E1175" s="24" t="b">
        <v>0</v>
      </c>
      <c r="F1175" s="25" t="s">
        <v>1027</v>
      </c>
      <c r="G1175" s="25" t="s">
        <v>4884</v>
      </c>
      <c r="H1175" s="25" t="s">
        <v>4885</v>
      </c>
      <c r="I1175" s="25" t="s">
        <v>4886</v>
      </c>
    </row>
    <row r="1176" spans="1:9" ht="75" x14ac:dyDescent="0.25">
      <c r="A1176" s="25" t="s">
        <v>3514</v>
      </c>
      <c r="B1176" s="25" t="s">
        <v>4887</v>
      </c>
      <c r="C1176" s="25" t="s">
        <v>11</v>
      </c>
      <c r="D1176" s="25" t="s">
        <v>12</v>
      </c>
      <c r="E1176" s="24" t="b">
        <v>0</v>
      </c>
      <c r="F1176" s="25" t="s">
        <v>1027</v>
      </c>
      <c r="G1176" s="25" t="s">
        <v>4888</v>
      </c>
      <c r="H1176" s="25" t="s">
        <v>4889</v>
      </c>
      <c r="I1176" s="25" t="s">
        <v>4890</v>
      </c>
    </row>
    <row r="1177" spans="1:9" ht="90" x14ac:dyDescent="0.25">
      <c r="A1177" s="25" t="s">
        <v>3514</v>
      </c>
      <c r="B1177" s="25" t="s">
        <v>4891</v>
      </c>
      <c r="C1177" s="25" t="s">
        <v>19</v>
      </c>
      <c r="D1177" s="25" t="s">
        <v>12</v>
      </c>
      <c r="E1177" s="24" t="b">
        <v>0</v>
      </c>
      <c r="F1177" s="25" t="s">
        <v>1027</v>
      </c>
      <c r="G1177" s="25" t="s">
        <v>4892</v>
      </c>
      <c r="H1177" s="25" t="s">
        <v>4893</v>
      </c>
      <c r="I1177" s="25" t="s">
        <v>4894</v>
      </c>
    </row>
    <row r="1178" spans="1:9" ht="45" x14ac:dyDescent="0.25">
      <c r="A1178" s="25" t="s">
        <v>3514</v>
      </c>
      <c r="B1178" s="25" t="s">
        <v>4895</v>
      </c>
      <c r="C1178" s="25" t="s">
        <v>60</v>
      </c>
      <c r="D1178" s="25" t="s">
        <v>12</v>
      </c>
      <c r="E1178" s="24" t="b">
        <v>0</v>
      </c>
      <c r="F1178" s="25" t="s">
        <v>1027</v>
      </c>
      <c r="G1178" s="25" t="s">
        <v>4896</v>
      </c>
      <c r="H1178" s="25" t="s">
        <v>4897</v>
      </c>
      <c r="I1178" s="25" t="s">
        <v>4898</v>
      </c>
    </row>
    <row r="1179" spans="1:9" ht="75" x14ac:dyDescent="0.25">
      <c r="A1179" s="25" t="s">
        <v>3166</v>
      </c>
      <c r="B1179" s="25" t="s">
        <v>4899</v>
      </c>
      <c r="C1179" s="25" t="s">
        <v>11</v>
      </c>
      <c r="D1179" s="25" t="s">
        <v>12</v>
      </c>
      <c r="E1179" s="24" t="b">
        <v>0</v>
      </c>
      <c r="F1179" s="25" t="s">
        <v>1027</v>
      </c>
      <c r="G1179" s="25" t="s">
        <v>4900</v>
      </c>
      <c r="H1179" s="25" t="s">
        <v>4901</v>
      </c>
      <c r="I1179" s="25" t="s">
        <v>4902</v>
      </c>
    </row>
    <row r="1180" spans="1:9" ht="60" x14ac:dyDescent="0.25">
      <c r="A1180" s="25" t="s">
        <v>4903</v>
      </c>
      <c r="B1180" s="25" t="s">
        <v>4904</v>
      </c>
      <c r="C1180" s="25" t="s">
        <v>19</v>
      </c>
      <c r="D1180" s="25" t="s">
        <v>12</v>
      </c>
      <c r="E1180" s="24" t="b">
        <v>0</v>
      </c>
      <c r="F1180" s="25" t="s">
        <v>1027</v>
      </c>
      <c r="G1180" s="25" t="s">
        <v>4905</v>
      </c>
      <c r="H1180" s="25" t="s">
        <v>4906</v>
      </c>
      <c r="I1180" s="25" t="s">
        <v>4907</v>
      </c>
    </row>
    <row r="1181" spans="1:9" ht="45" x14ac:dyDescent="0.25">
      <c r="A1181" s="25" t="s">
        <v>4903</v>
      </c>
      <c r="B1181" s="25" t="s">
        <v>4908</v>
      </c>
      <c r="C1181" s="25" t="s">
        <v>19</v>
      </c>
      <c r="D1181" s="25" t="s">
        <v>12</v>
      </c>
      <c r="E1181" s="24" t="b">
        <v>0</v>
      </c>
      <c r="F1181" s="25" t="s">
        <v>1027</v>
      </c>
      <c r="G1181" s="25" t="s">
        <v>4909</v>
      </c>
      <c r="H1181" s="25" t="s">
        <v>4910</v>
      </c>
      <c r="I1181" s="25" t="s">
        <v>4911</v>
      </c>
    </row>
    <row r="1182" spans="1:9" ht="90" x14ac:dyDescent="0.25">
      <c r="A1182" s="25" t="s">
        <v>4903</v>
      </c>
      <c r="B1182" s="25" t="s">
        <v>4908</v>
      </c>
      <c r="C1182" s="25" t="s">
        <v>19</v>
      </c>
      <c r="D1182" s="25" t="s">
        <v>12</v>
      </c>
      <c r="E1182" s="24" t="b">
        <v>1</v>
      </c>
      <c r="F1182" s="25" t="s">
        <v>1027</v>
      </c>
      <c r="G1182" s="25" t="s">
        <v>4912</v>
      </c>
      <c r="H1182" s="25" t="s">
        <v>4913</v>
      </c>
      <c r="I1182" s="25" t="s">
        <v>4914</v>
      </c>
    </row>
    <row r="1183" spans="1:9" ht="60" x14ac:dyDescent="0.25">
      <c r="A1183" s="25" t="s">
        <v>4903</v>
      </c>
      <c r="B1183" s="25" t="s">
        <v>4915</v>
      </c>
      <c r="C1183" s="25" t="s">
        <v>19</v>
      </c>
      <c r="D1183" s="25" t="s">
        <v>12</v>
      </c>
      <c r="E1183" s="24" t="b">
        <v>0</v>
      </c>
      <c r="F1183" s="25" t="s">
        <v>1027</v>
      </c>
      <c r="G1183" s="25" t="s">
        <v>4916</v>
      </c>
      <c r="H1183" s="25" t="s">
        <v>4917</v>
      </c>
      <c r="I1183" s="25" t="s">
        <v>4918</v>
      </c>
    </row>
    <row r="1184" spans="1:9" ht="30" x14ac:dyDescent="0.25">
      <c r="A1184" s="25" t="s">
        <v>4903</v>
      </c>
      <c r="B1184" s="25" t="s">
        <v>4908</v>
      </c>
      <c r="C1184" s="25" t="s">
        <v>19</v>
      </c>
      <c r="D1184" s="25" t="s">
        <v>12</v>
      </c>
      <c r="E1184" s="24" t="b">
        <v>0</v>
      </c>
      <c r="F1184" s="25" t="s">
        <v>1027</v>
      </c>
      <c r="G1184" s="25" t="s">
        <v>4919</v>
      </c>
      <c r="H1184" s="25" t="s">
        <v>4920</v>
      </c>
      <c r="I1184" s="25" t="s">
        <v>55</v>
      </c>
    </row>
    <row r="1185" spans="1:9" ht="75" x14ac:dyDescent="0.25">
      <c r="A1185" s="25" t="s">
        <v>4903</v>
      </c>
      <c r="B1185" s="25" t="s">
        <v>4908</v>
      </c>
      <c r="C1185" s="25" t="s">
        <v>19</v>
      </c>
      <c r="D1185" s="25" t="s">
        <v>12</v>
      </c>
      <c r="E1185" s="24" t="b">
        <v>0</v>
      </c>
      <c r="F1185" s="25" t="s">
        <v>1027</v>
      </c>
      <c r="G1185" s="25" t="s">
        <v>4921</v>
      </c>
      <c r="H1185" s="25" t="s">
        <v>4922</v>
      </c>
      <c r="I1185" s="25" t="s">
        <v>4923</v>
      </c>
    </row>
    <row r="1186" spans="1:9" ht="45" x14ac:dyDescent="0.25">
      <c r="A1186" s="25" t="s">
        <v>4903</v>
      </c>
      <c r="B1186" s="25" t="s">
        <v>4904</v>
      </c>
      <c r="C1186" s="25" t="s">
        <v>11</v>
      </c>
      <c r="D1186" s="25" t="s">
        <v>12</v>
      </c>
      <c r="E1186" s="24" t="b">
        <v>0</v>
      </c>
      <c r="F1186" s="25" t="s">
        <v>1027</v>
      </c>
      <c r="G1186" s="25" t="s">
        <v>4924</v>
      </c>
      <c r="H1186" s="25" t="s">
        <v>4925</v>
      </c>
      <c r="I1186" s="25" t="s">
        <v>4926</v>
      </c>
    </row>
    <row r="1187" spans="1:9" ht="60" x14ac:dyDescent="0.25">
      <c r="A1187" s="25" t="s">
        <v>4903</v>
      </c>
      <c r="B1187" s="25" t="s">
        <v>4904</v>
      </c>
      <c r="C1187" s="25" t="s">
        <v>11</v>
      </c>
      <c r="D1187" s="25" t="s">
        <v>12</v>
      </c>
      <c r="E1187" s="24" t="b">
        <v>0</v>
      </c>
      <c r="F1187" s="25" t="s">
        <v>1027</v>
      </c>
      <c r="G1187" s="25" t="s">
        <v>4925</v>
      </c>
      <c r="H1187" s="25" t="s">
        <v>4927</v>
      </c>
      <c r="I1187" s="25" t="s">
        <v>4928</v>
      </c>
    </row>
    <row r="1188" spans="1:9" ht="45" x14ac:dyDescent="0.25">
      <c r="A1188" s="25" t="s">
        <v>4903</v>
      </c>
      <c r="B1188" s="25" t="s">
        <v>4904</v>
      </c>
      <c r="C1188" s="25" t="s">
        <v>11</v>
      </c>
      <c r="D1188" s="25" t="s">
        <v>12</v>
      </c>
      <c r="E1188" s="24" t="b">
        <v>0</v>
      </c>
      <c r="F1188" s="25" t="s">
        <v>1027</v>
      </c>
      <c r="G1188" s="25" t="s">
        <v>4929</v>
      </c>
      <c r="H1188" s="25" t="s">
        <v>4930</v>
      </c>
      <c r="I1188" s="25" t="s">
        <v>4931</v>
      </c>
    </row>
    <row r="1189" spans="1:9" ht="60" x14ac:dyDescent="0.25">
      <c r="A1189" s="25" t="s">
        <v>4903</v>
      </c>
      <c r="B1189" s="25" t="s">
        <v>4908</v>
      </c>
      <c r="C1189" s="25" t="s">
        <v>11</v>
      </c>
      <c r="D1189" s="25" t="s">
        <v>12</v>
      </c>
      <c r="E1189" s="24" t="b">
        <v>0</v>
      </c>
      <c r="F1189" s="25" t="s">
        <v>1027</v>
      </c>
      <c r="G1189" s="25" t="s">
        <v>4932</v>
      </c>
      <c r="H1189" s="25" t="s">
        <v>4933</v>
      </c>
      <c r="I1189" s="25" t="s">
        <v>55</v>
      </c>
    </row>
    <row r="1190" spans="1:9" ht="75" x14ac:dyDescent="0.25">
      <c r="A1190" s="25" t="s">
        <v>3700</v>
      </c>
      <c r="B1190" s="25" t="s">
        <v>4934</v>
      </c>
      <c r="C1190" s="25" t="s">
        <v>11</v>
      </c>
      <c r="D1190" s="25" t="s">
        <v>12</v>
      </c>
      <c r="E1190" s="24" t="b">
        <v>0</v>
      </c>
      <c r="F1190" s="25" t="s">
        <v>1027</v>
      </c>
      <c r="G1190" s="25" t="s">
        <v>4935</v>
      </c>
      <c r="H1190" s="25" t="s">
        <v>4936</v>
      </c>
      <c r="I1190" s="25" t="s">
        <v>4937</v>
      </c>
    </row>
    <row r="1191" spans="1:9" ht="60" x14ac:dyDescent="0.25">
      <c r="A1191" s="25" t="s">
        <v>3700</v>
      </c>
      <c r="B1191" s="25" t="s">
        <v>4938</v>
      </c>
      <c r="C1191" s="25" t="s">
        <v>11</v>
      </c>
      <c r="D1191" s="25" t="s">
        <v>12</v>
      </c>
      <c r="E1191" s="24" t="b">
        <v>0</v>
      </c>
      <c r="F1191" s="25" t="s">
        <v>542</v>
      </c>
      <c r="G1191" s="25" t="s">
        <v>4939</v>
      </c>
      <c r="H1191" s="25" t="s">
        <v>4940</v>
      </c>
      <c r="I1191" s="25" t="s">
        <v>4941</v>
      </c>
    </row>
    <row r="1192" spans="1:9" ht="60" x14ac:dyDescent="0.25">
      <c r="A1192" s="25" t="s">
        <v>3700</v>
      </c>
      <c r="B1192" s="25" t="s">
        <v>3701</v>
      </c>
      <c r="C1192" s="25" t="s">
        <v>19</v>
      </c>
      <c r="D1192" s="25" t="s">
        <v>12</v>
      </c>
      <c r="E1192" s="24" t="b">
        <v>0</v>
      </c>
      <c r="F1192" s="25" t="s">
        <v>1027</v>
      </c>
      <c r="G1192" s="25" t="s">
        <v>4942</v>
      </c>
      <c r="H1192" s="25" t="s">
        <v>4943</v>
      </c>
      <c r="I1192" s="25" t="s">
        <v>4944</v>
      </c>
    </row>
    <row r="1193" spans="1:9" ht="60" x14ac:dyDescent="0.25">
      <c r="A1193" s="25" t="s">
        <v>3700</v>
      </c>
      <c r="B1193" s="25" t="s">
        <v>4934</v>
      </c>
      <c r="C1193" s="25" t="s">
        <v>19</v>
      </c>
      <c r="D1193" s="25" t="s">
        <v>12</v>
      </c>
      <c r="E1193" s="24" t="b">
        <v>0</v>
      </c>
      <c r="F1193" s="25" t="s">
        <v>1027</v>
      </c>
      <c r="G1193" s="25" t="s">
        <v>4945</v>
      </c>
      <c r="H1193" s="25" t="s">
        <v>4946</v>
      </c>
      <c r="I1193" s="25" t="s">
        <v>55</v>
      </c>
    </row>
    <row r="1194" spans="1:9" ht="60" x14ac:dyDescent="0.25">
      <c r="A1194" s="25" t="s">
        <v>3700</v>
      </c>
      <c r="B1194" s="25" t="s">
        <v>4934</v>
      </c>
      <c r="C1194" s="25" t="s">
        <v>19</v>
      </c>
      <c r="D1194" s="25" t="s">
        <v>12</v>
      </c>
      <c r="E1194" s="24" t="b">
        <v>0</v>
      </c>
      <c r="F1194" s="25" t="s">
        <v>1027</v>
      </c>
      <c r="G1194" s="25" t="s">
        <v>4947</v>
      </c>
      <c r="H1194" s="25" t="s">
        <v>4948</v>
      </c>
      <c r="I1194" s="25" t="s">
        <v>55</v>
      </c>
    </row>
    <row r="1195" spans="1:9" ht="60" x14ac:dyDescent="0.25">
      <c r="A1195" s="25" t="s">
        <v>4949</v>
      </c>
      <c r="B1195" s="25" t="s">
        <v>4950</v>
      </c>
      <c r="C1195" s="25" t="s">
        <v>19</v>
      </c>
      <c r="D1195" s="25" t="s">
        <v>12</v>
      </c>
      <c r="E1195" s="24" t="b">
        <v>0</v>
      </c>
      <c r="F1195" s="25" t="s">
        <v>1027</v>
      </c>
      <c r="G1195" s="25" t="s">
        <v>4951</v>
      </c>
      <c r="H1195" s="25" t="s">
        <v>4952</v>
      </c>
      <c r="I1195" s="25" t="s">
        <v>4953</v>
      </c>
    </row>
    <row r="1196" spans="1:9" ht="45" x14ac:dyDescent="0.25">
      <c r="A1196" s="25" t="s">
        <v>4949</v>
      </c>
      <c r="B1196" s="25" t="s">
        <v>4950</v>
      </c>
      <c r="C1196" s="25" t="s">
        <v>11</v>
      </c>
      <c r="D1196" s="25" t="s">
        <v>12</v>
      </c>
      <c r="E1196" s="24" t="b">
        <v>0</v>
      </c>
      <c r="F1196" s="25" t="s">
        <v>1027</v>
      </c>
      <c r="G1196" s="25" t="s">
        <v>4954</v>
      </c>
      <c r="H1196" s="25" t="s">
        <v>4955</v>
      </c>
      <c r="I1196" s="25" t="s">
        <v>4956</v>
      </c>
    </row>
    <row r="1197" spans="1:9" ht="60" x14ac:dyDescent="0.25">
      <c r="A1197" s="25" t="s">
        <v>4058</v>
      </c>
      <c r="B1197" s="25" t="s">
        <v>4957</v>
      </c>
      <c r="C1197" s="25" t="s">
        <v>19</v>
      </c>
      <c r="D1197" s="25" t="s">
        <v>12</v>
      </c>
      <c r="E1197" s="24" t="b">
        <v>0</v>
      </c>
      <c r="F1197" s="25" t="s">
        <v>1027</v>
      </c>
      <c r="G1197" s="25" t="s">
        <v>4958</v>
      </c>
      <c r="H1197" s="25" t="s">
        <v>4959</v>
      </c>
      <c r="I1197" s="25" t="s">
        <v>4960</v>
      </c>
    </row>
    <row r="1198" spans="1:9" ht="30" x14ac:dyDescent="0.25">
      <c r="A1198" s="25" t="s">
        <v>4961</v>
      </c>
      <c r="B1198" s="25" t="s">
        <v>4962</v>
      </c>
      <c r="C1198" s="25" t="s">
        <v>11</v>
      </c>
      <c r="D1198" s="25" t="s">
        <v>12</v>
      </c>
      <c r="E1198" s="24" t="b">
        <v>0</v>
      </c>
      <c r="F1198" s="25" t="s">
        <v>542</v>
      </c>
      <c r="G1198" s="25" t="s">
        <v>55</v>
      </c>
      <c r="H1198" s="25" t="s">
        <v>4963</v>
      </c>
      <c r="I1198" s="25" t="s">
        <v>55</v>
      </c>
    </row>
    <row r="1199" spans="1:9" ht="45" x14ac:dyDescent="0.25">
      <c r="A1199" s="25" t="s">
        <v>4964</v>
      </c>
      <c r="B1199" s="25" t="s">
        <v>4965</v>
      </c>
      <c r="C1199" s="25" t="s">
        <v>11</v>
      </c>
      <c r="D1199" s="25" t="s">
        <v>12</v>
      </c>
      <c r="E1199" s="24" t="b">
        <v>0</v>
      </c>
      <c r="F1199" s="25" t="s">
        <v>1027</v>
      </c>
      <c r="G1199" s="25" t="s">
        <v>4966</v>
      </c>
      <c r="H1199" s="25" t="s">
        <v>4967</v>
      </c>
      <c r="I1199" s="25" t="s">
        <v>4968</v>
      </c>
    </row>
    <row r="1200" spans="1:9" ht="30" x14ac:dyDescent="0.25">
      <c r="A1200" s="25" t="s">
        <v>4964</v>
      </c>
      <c r="B1200" s="25" t="s">
        <v>4969</v>
      </c>
      <c r="C1200" s="25" t="s">
        <v>11</v>
      </c>
      <c r="D1200" s="25" t="s">
        <v>12</v>
      </c>
      <c r="E1200" s="24" t="b">
        <v>0</v>
      </c>
      <c r="F1200" s="25" t="s">
        <v>542</v>
      </c>
      <c r="G1200" s="25" t="s">
        <v>4970</v>
      </c>
      <c r="H1200" s="25" t="s">
        <v>4971</v>
      </c>
      <c r="I1200" s="25" t="s">
        <v>55</v>
      </c>
    </row>
    <row r="1201" spans="1:9" ht="75" x14ac:dyDescent="0.25">
      <c r="A1201" s="25" t="s">
        <v>3531</v>
      </c>
      <c r="B1201" s="25" t="s">
        <v>3705</v>
      </c>
      <c r="C1201" s="25" t="s">
        <v>11</v>
      </c>
      <c r="D1201" s="25" t="s">
        <v>12</v>
      </c>
      <c r="E1201" s="24" t="b">
        <v>0</v>
      </c>
      <c r="F1201" s="25" t="s">
        <v>1027</v>
      </c>
      <c r="G1201" s="25" t="s">
        <v>4972</v>
      </c>
      <c r="H1201" s="25" t="s">
        <v>4973</v>
      </c>
      <c r="I1201" s="25" t="s">
        <v>4974</v>
      </c>
    </row>
    <row r="1202" spans="1:9" ht="45" x14ac:dyDescent="0.25">
      <c r="A1202" s="25" t="s">
        <v>3531</v>
      </c>
      <c r="B1202" s="25" t="s">
        <v>3705</v>
      </c>
      <c r="C1202" s="25" t="s">
        <v>197</v>
      </c>
      <c r="D1202" s="25" t="s">
        <v>12</v>
      </c>
      <c r="E1202" s="24" t="b">
        <v>0</v>
      </c>
      <c r="F1202" s="25" t="s">
        <v>1027</v>
      </c>
      <c r="G1202" s="25" t="s">
        <v>2197</v>
      </c>
      <c r="H1202" s="25" t="s">
        <v>4975</v>
      </c>
      <c r="I1202" s="25" t="s">
        <v>4976</v>
      </c>
    </row>
    <row r="1203" spans="1:9" ht="105" x14ac:dyDescent="0.25">
      <c r="A1203" s="25" t="s">
        <v>3709</v>
      </c>
      <c r="B1203" s="25" t="s">
        <v>4977</v>
      </c>
      <c r="C1203" s="25" t="s">
        <v>19</v>
      </c>
      <c r="D1203" s="25" t="s">
        <v>12</v>
      </c>
      <c r="E1203" s="24" t="b">
        <v>1</v>
      </c>
      <c r="F1203" s="25" t="s">
        <v>1027</v>
      </c>
      <c r="G1203" s="25" t="s">
        <v>4978</v>
      </c>
      <c r="H1203" s="25" t="s">
        <v>3711</v>
      </c>
      <c r="I1203" s="25" t="s">
        <v>4979</v>
      </c>
    </row>
    <row r="1204" spans="1:9" ht="30" x14ac:dyDescent="0.25">
      <c r="A1204" s="25" t="s">
        <v>3709</v>
      </c>
      <c r="B1204" s="25" t="s">
        <v>4977</v>
      </c>
      <c r="C1204" s="25" t="s">
        <v>11</v>
      </c>
      <c r="D1204" s="25" t="s">
        <v>12</v>
      </c>
      <c r="E1204" s="24" t="b">
        <v>0</v>
      </c>
      <c r="F1204" s="25" t="s">
        <v>1027</v>
      </c>
      <c r="G1204" s="25" t="s">
        <v>4980</v>
      </c>
      <c r="H1204" s="25" t="s">
        <v>4981</v>
      </c>
      <c r="I1204" s="25" t="s">
        <v>4982</v>
      </c>
    </row>
    <row r="1205" spans="1:9" ht="60" x14ac:dyDescent="0.25">
      <c r="A1205" s="25" t="s">
        <v>4983</v>
      </c>
      <c r="B1205" s="25" t="s">
        <v>4984</v>
      </c>
      <c r="C1205" s="25" t="s">
        <v>11</v>
      </c>
      <c r="D1205" s="25" t="s">
        <v>12</v>
      </c>
      <c r="E1205" s="24" t="b">
        <v>0</v>
      </c>
      <c r="F1205" s="25" t="s">
        <v>1027</v>
      </c>
      <c r="G1205" s="25" t="s">
        <v>55</v>
      </c>
      <c r="H1205" s="25" t="s">
        <v>4985</v>
      </c>
      <c r="I1205" s="25" t="s">
        <v>4986</v>
      </c>
    </row>
    <row r="1206" spans="1:9" ht="45" x14ac:dyDescent="0.25">
      <c r="A1206" s="25" t="s">
        <v>4167</v>
      </c>
      <c r="B1206" s="25" t="s">
        <v>4987</v>
      </c>
      <c r="C1206" s="25" t="s">
        <v>19</v>
      </c>
      <c r="D1206" s="25" t="s">
        <v>12</v>
      </c>
      <c r="E1206" s="24" t="b">
        <v>0</v>
      </c>
      <c r="F1206" s="25" t="s">
        <v>1027</v>
      </c>
      <c r="G1206" s="25" t="s">
        <v>4988</v>
      </c>
      <c r="H1206" s="25" t="s">
        <v>4989</v>
      </c>
      <c r="I1206" s="25" t="s">
        <v>4990</v>
      </c>
    </row>
    <row r="1207" spans="1:9" ht="60" x14ac:dyDescent="0.25">
      <c r="A1207" s="25" t="s">
        <v>4167</v>
      </c>
      <c r="B1207" s="25" t="s">
        <v>4987</v>
      </c>
      <c r="C1207" s="25" t="s">
        <v>19</v>
      </c>
      <c r="D1207" s="25" t="s">
        <v>12</v>
      </c>
      <c r="E1207" s="24" t="b">
        <v>0</v>
      </c>
      <c r="F1207" s="25" t="s">
        <v>1027</v>
      </c>
      <c r="G1207" s="25" t="s">
        <v>4989</v>
      </c>
      <c r="H1207" s="25" t="s">
        <v>4991</v>
      </c>
      <c r="I1207" s="25" t="s">
        <v>4992</v>
      </c>
    </row>
    <row r="1208" spans="1:9" ht="60" x14ac:dyDescent="0.25">
      <c r="A1208" s="25" t="s">
        <v>4167</v>
      </c>
      <c r="B1208" s="25" t="s">
        <v>4987</v>
      </c>
      <c r="C1208" s="25" t="s">
        <v>19</v>
      </c>
      <c r="D1208" s="25" t="s">
        <v>12</v>
      </c>
      <c r="E1208" s="24" t="b">
        <v>0</v>
      </c>
      <c r="F1208" s="25" t="s">
        <v>1027</v>
      </c>
      <c r="G1208" s="25" t="s">
        <v>4993</v>
      </c>
      <c r="H1208" s="25" t="s">
        <v>4994</v>
      </c>
      <c r="I1208" s="25" t="s">
        <v>4995</v>
      </c>
    </row>
    <row r="1209" spans="1:9" ht="60" x14ac:dyDescent="0.25">
      <c r="A1209" s="25" t="s">
        <v>4167</v>
      </c>
      <c r="B1209" s="25" t="s">
        <v>4987</v>
      </c>
      <c r="C1209" s="25" t="s">
        <v>11</v>
      </c>
      <c r="D1209" s="25" t="s">
        <v>12</v>
      </c>
      <c r="E1209" s="24" t="b">
        <v>0</v>
      </c>
      <c r="F1209" s="25" t="s">
        <v>1027</v>
      </c>
      <c r="G1209" s="25" t="s">
        <v>4996</v>
      </c>
      <c r="H1209" s="25" t="s">
        <v>4997</v>
      </c>
      <c r="I1209" s="25" t="s">
        <v>4998</v>
      </c>
    </row>
    <row r="1210" spans="1:9" ht="30" x14ac:dyDescent="0.25">
      <c r="A1210" s="25" t="s">
        <v>4167</v>
      </c>
      <c r="B1210" s="25" t="s">
        <v>4987</v>
      </c>
      <c r="C1210" s="25" t="s">
        <v>197</v>
      </c>
      <c r="D1210" s="25" t="s">
        <v>12</v>
      </c>
      <c r="E1210" s="24" t="b">
        <v>0</v>
      </c>
      <c r="F1210" s="25" t="s">
        <v>1027</v>
      </c>
      <c r="G1210" s="25" t="s">
        <v>55</v>
      </c>
      <c r="H1210" s="25" t="s">
        <v>4999</v>
      </c>
      <c r="I1210" s="25" t="s">
        <v>55</v>
      </c>
    </row>
    <row r="1211" spans="1:9" ht="30" x14ac:dyDescent="0.25">
      <c r="A1211" s="25" t="s">
        <v>4167</v>
      </c>
      <c r="B1211" s="25" t="s">
        <v>4987</v>
      </c>
      <c r="C1211" s="25" t="s">
        <v>197</v>
      </c>
      <c r="D1211" s="25" t="s">
        <v>12</v>
      </c>
      <c r="E1211" s="24" t="b">
        <v>0</v>
      </c>
      <c r="F1211" s="25" t="s">
        <v>1027</v>
      </c>
      <c r="G1211" s="25" t="s">
        <v>55</v>
      </c>
      <c r="H1211" s="25" t="s">
        <v>5000</v>
      </c>
      <c r="I1211" s="25" t="s">
        <v>55</v>
      </c>
    </row>
    <row r="1212" spans="1:9" ht="45" x14ac:dyDescent="0.25">
      <c r="A1212" s="25" t="s">
        <v>5001</v>
      </c>
      <c r="B1212" s="25" t="s">
        <v>5002</v>
      </c>
      <c r="C1212" s="25" t="s">
        <v>11</v>
      </c>
      <c r="D1212" s="25" t="s">
        <v>12</v>
      </c>
      <c r="E1212" s="24" t="b">
        <v>0</v>
      </c>
      <c r="F1212" s="25" t="s">
        <v>1027</v>
      </c>
      <c r="G1212" s="25" t="s">
        <v>5003</v>
      </c>
      <c r="H1212" s="25" t="s">
        <v>5004</v>
      </c>
      <c r="I1212" s="25" t="s">
        <v>5005</v>
      </c>
    </row>
    <row r="1213" spans="1:9" ht="90" x14ac:dyDescent="0.25">
      <c r="A1213" s="25" t="s">
        <v>5006</v>
      </c>
      <c r="B1213" s="25" t="s">
        <v>5007</v>
      </c>
      <c r="C1213" s="25" t="s">
        <v>11</v>
      </c>
      <c r="D1213" s="25" t="s">
        <v>12</v>
      </c>
      <c r="E1213" s="24" t="b">
        <v>0</v>
      </c>
      <c r="F1213" s="25" t="s">
        <v>1027</v>
      </c>
      <c r="G1213" s="25" t="s">
        <v>5008</v>
      </c>
      <c r="H1213" s="25" t="s">
        <v>5009</v>
      </c>
      <c r="I1213" s="25" t="s">
        <v>55</v>
      </c>
    </row>
    <row r="1214" spans="1:9" ht="75" x14ac:dyDescent="0.25">
      <c r="A1214" s="25" t="s">
        <v>3714</v>
      </c>
      <c r="B1214" s="25" t="s">
        <v>5010</v>
      </c>
      <c r="C1214" s="25" t="s">
        <v>11</v>
      </c>
      <c r="D1214" s="25" t="s">
        <v>12</v>
      </c>
      <c r="E1214" s="24" t="b">
        <v>0</v>
      </c>
      <c r="F1214" s="25" t="s">
        <v>1027</v>
      </c>
      <c r="G1214" s="25" t="s">
        <v>5011</v>
      </c>
      <c r="H1214" s="25" t="s">
        <v>5012</v>
      </c>
      <c r="I1214" s="25" t="s">
        <v>5013</v>
      </c>
    </row>
    <row r="1215" spans="1:9" ht="60" x14ac:dyDescent="0.25">
      <c r="A1215" s="25" t="s">
        <v>3743</v>
      </c>
      <c r="B1215" s="25" t="s">
        <v>3744</v>
      </c>
      <c r="C1215" s="25" t="s">
        <v>11</v>
      </c>
      <c r="D1215" s="25" t="s">
        <v>12</v>
      </c>
      <c r="E1215" s="24" t="b">
        <v>0</v>
      </c>
      <c r="F1215" s="25" t="s">
        <v>1027</v>
      </c>
      <c r="G1215" s="25" t="s">
        <v>5014</v>
      </c>
      <c r="H1215" s="25" t="s">
        <v>5015</v>
      </c>
      <c r="I1215" s="25" t="s">
        <v>5016</v>
      </c>
    </row>
    <row r="1216" spans="1:9" ht="135" x14ac:dyDescent="0.25">
      <c r="A1216" s="25" t="s">
        <v>3743</v>
      </c>
      <c r="B1216" s="25" t="s">
        <v>3744</v>
      </c>
      <c r="C1216" s="25" t="s">
        <v>60</v>
      </c>
      <c r="D1216" s="25" t="s">
        <v>12</v>
      </c>
      <c r="E1216" s="24" t="b">
        <v>0</v>
      </c>
      <c r="F1216" s="25" t="s">
        <v>1027</v>
      </c>
      <c r="G1216" s="25" t="s">
        <v>5017</v>
      </c>
      <c r="H1216" s="25" t="s">
        <v>5018</v>
      </c>
      <c r="I1216" s="25" t="s">
        <v>5019</v>
      </c>
    </row>
    <row r="1217" spans="1:9" ht="90" x14ac:dyDescent="0.25">
      <c r="A1217" s="25" t="s">
        <v>5020</v>
      </c>
      <c r="B1217" s="25" t="s">
        <v>5021</v>
      </c>
      <c r="C1217" s="25" t="s">
        <v>123</v>
      </c>
      <c r="D1217" s="25" t="s">
        <v>12</v>
      </c>
      <c r="E1217" s="24" t="b">
        <v>0</v>
      </c>
      <c r="F1217" s="25" t="s">
        <v>13</v>
      </c>
      <c r="G1217" s="25" t="s">
        <v>5022</v>
      </c>
      <c r="H1217" s="25" t="s">
        <v>5023</v>
      </c>
      <c r="I1217" s="25" t="s">
        <v>5024</v>
      </c>
    </row>
    <row r="1218" spans="1:9" ht="75" x14ac:dyDescent="0.25">
      <c r="A1218" s="25" t="s">
        <v>5025</v>
      </c>
      <c r="B1218" s="25" t="s">
        <v>5026</v>
      </c>
      <c r="C1218" s="25" t="s">
        <v>11</v>
      </c>
      <c r="D1218" s="25" t="s">
        <v>12</v>
      </c>
      <c r="E1218" s="24" t="b">
        <v>0</v>
      </c>
      <c r="F1218" s="25" t="s">
        <v>1027</v>
      </c>
      <c r="G1218" s="25" t="s">
        <v>5027</v>
      </c>
      <c r="H1218" s="25" t="s">
        <v>5028</v>
      </c>
      <c r="I1218" s="25" t="s">
        <v>5029</v>
      </c>
    </row>
    <row r="1219" spans="1:9" ht="30" x14ac:dyDescent="0.25">
      <c r="A1219" s="25" t="s">
        <v>5030</v>
      </c>
      <c r="B1219" s="25" t="s">
        <v>5031</v>
      </c>
      <c r="C1219" s="25" t="s">
        <v>75</v>
      </c>
      <c r="D1219" s="25" t="s">
        <v>12</v>
      </c>
      <c r="E1219" s="24" t="b">
        <v>0</v>
      </c>
      <c r="F1219" s="25" t="s">
        <v>1027</v>
      </c>
      <c r="G1219" s="25" t="s">
        <v>5032</v>
      </c>
      <c r="H1219" s="25" t="s">
        <v>5033</v>
      </c>
      <c r="I1219" s="25" t="s">
        <v>5034</v>
      </c>
    </row>
    <row r="1220" spans="1:9" ht="45" x14ac:dyDescent="0.25">
      <c r="A1220" s="25" t="s">
        <v>5030</v>
      </c>
      <c r="B1220" s="25" t="s">
        <v>5035</v>
      </c>
      <c r="C1220" s="25" t="s">
        <v>19</v>
      </c>
      <c r="D1220" s="25" t="s">
        <v>12</v>
      </c>
      <c r="E1220" s="24" t="b">
        <v>0</v>
      </c>
      <c r="F1220" s="25" t="s">
        <v>1027</v>
      </c>
      <c r="G1220" s="25" t="s">
        <v>5036</v>
      </c>
      <c r="H1220" s="25" t="s">
        <v>5037</v>
      </c>
      <c r="I1220" s="25" t="s">
        <v>5038</v>
      </c>
    </row>
    <row r="1221" spans="1:9" ht="45" x14ac:dyDescent="0.25">
      <c r="A1221" s="25" t="s">
        <v>5039</v>
      </c>
      <c r="B1221" s="25" t="s">
        <v>5040</v>
      </c>
      <c r="C1221" s="25" t="s">
        <v>19</v>
      </c>
      <c r="D1221" s="25" t="s">
        <v>12</v>
      </c>
      <c r="E1221" s="24" t="b">
        <v>0</v>
      </c>
      <c r="F1221" s="25" t="s">
        <v>1027</v>
      </c>
      <c r="G1221" s="25" t="s">
        <v>5041</v>
      </c>
      <c r="H1221" s="25" t="s">
        <v>5042</v>
      </c>
      <c r="I1221" s="25" t="s">
        <v>5043</v>
      </c>
    </row>
    <row r="1222" spans="1:9" ht="75" x14ac:dyDescent="0.25">
      <c r="A1222" s="25" t="s">
        <v>5039</v>
      </c>
      <c r="B1222" s="25" t="s">
        <v>5040</v>
      </c>
      <c r="C1222" s="25" t="s">
        <v>19</v>
      </c>
      <c r="D1222" s="25" t="s">
        <v>12</v>
      </c>
      <c r="E1222" s="24" t="b">
        <v>0</v>
      </c>
      <c r="F1222" s="25" t="s">
        <v>1027</v>
      </c>
      <c r="G1222" s="25" t="s">
        <v>5044</v>
      </c>
      <c r="H1222" s="25" t="s">
        <v>5045</v>
      </c>
      <c r="I1222" s="25" t="s">
        <v>5046</v>
      </c>
    </row>
    <row r="1223" spans="1:9" ht="30" x14ac:dyDescent="0.25">
      <c r="A1223" s="25" t="s">
        <v>5039</v>
      </c>
      <c r="B1223" s="25" t="s">
        <v>5040</v>
      </c>
      <c r="C1223" s="25" t="s">
        <v>197</v>
      </c>
      <c r="D1223" s="25" t="s">
        <v>12</v>
      </c>
      <c r="E1223" s="24" t="b">
        <v>0</v>
      </c>
      <c r="F1223" s="25" t="s">
        <v>1027</v>
      </c>
      <c r="G1223" s="25" t="s">
        <v>2197</v>
      </c>
      <c r="H1223" s="25" t="s">
        <v>5047</v>
      </c>
      <c r="I1223" s="25" t="s">
        <v>55</v>
      </c>
    </row>
    <row r="1224" spans="1:9" ht="45" x14ac:dyDescent="0.25">
      <c r="A1224" s="25" t="s">
        <v>5048</v>
      </c>
      <c r="B1224" s="25" t="s">
        <v>5049</v>
      </c>
      <c r="C1224" s="25" t="s">
        <v>11</v>
      </c>
      <c r="D1224" s="25" t="s">
        <v>12</v>
      </c>
      <c r="E1224" s="24" t="b">
        <v>0</v>
      </c>
      <c r="F1224" s="25" t="s">
        <v>1027</v>
      </c>
      <c r="G1224" s="25" t="s">
        <v>5050</v>
      </c>
      <c r="H1224" s="25" t="s">
        <v>5051</v>
      </c>
      <c r="I1224" s="25" t="s">
        <v>5052</v>
      </c>
    </row>
    <row r="1225" spans="1:9" ht="90" x14ac:dyDescent="0.25">
      <c r="A1225" s="25" t="s">
        <v>5053</v>
      </c>
      <c r="B1225" s="25" t="s">
        <v>5054</v>
      </c>
      <c r="C1225" s="25" t="s">
        <v>11</v>
      </c>
      <c r="D1225" s="25" t="s">
        <v>12</v>
      </c>
      <c r="E1225" s="24" t="b">
        <v>0</v>
      </c>
      <c r="F1225" s="25" t="s">
        <v>1027</v>
      </c>
      <c r="G1225" s="25" t="s">
        <v>5055</v>
      </c>
      <c r="H1225" s="25" t="s">
        <v>5056</v>
      </c>
      <c r="I1225" s="25" t="s">
        <v>5057</v>
      </c>
    </row>
    <row r="1226" spans="1:9" ht="60" x14ac:dyDescent="0.25">
      <c r="A1226" s="25" t="s">
        <v>3760</v>
      </c>
      <c r="B1226" s="25" t="s">
        <v>5058</v>
      </c>
      <c r="C1226" s="25" t="s">
        <v>60</v>
      </c>
      <c r="D1226" s="25" t="s">
        <v>12</v>
      </c>
      <c r="E1226" s="24" t="b">
        <v>0</v>
      </c>
      <c r="F1226" s="25" t="s">
        <v>1027</v>
      </c>
      <c r="G1226" s="25" t="s">
        <v>5059</v>
      </c>
      <c r="H1226" s="25" t="s">
        <v>5060</v>
      </c>
      <c r="I1226" s="25" t="s">
        <v>5061</v>
      </c>
    </row>
    <row r="1227" spans="1:9" ht="75" x14ac:dyDescent="0.25">
      <c r="A1227" s="25" t="s">
        <v>4443</v>
      </c>
      <c r="B1227" s="25" t="s">
        <v>5062</v>
      </c>
      <c r="C1227" s="25" t="s">
        <v>19</v>
      </c>
      <c r="D1227" s="25" t="s">
        <v>12</v>
      </c>
      <c r="E1227" s="24" t="b">
        <v>0</v>
      </c>
      <c r="F1227" s="25" t="s">
        <v>1027</v>
      </c>
      <c r="G1227" s="25" t="s">
        <v>5063</v>
      </c>
      <c r="H1227" s="25" t="s">
        <v>5064</v>
      </c>
      <c r="I1227" s="25" t="s">
        <v>5065</v>
      </c>
    </row>
    <row r="1228" spans="1:9" ht="45" x14ac:dyDescent="0.25">
      <c r="A1228" s="25" t="s">
        <v>4443</v>
      </c>
      <c r="B1228" s="25" t="s">
        <v>5062</v>
      </c>
      <c r="C1228" s="25" t="s">
        <v>11</v>
      </c>
      <c r="D1228" s="25" t="s">
        <v>12</v>
      </c>
      <c r="E1228" s="24" t="b">
        <v>0</v>
      </c>
      <c r="F1228" s="25" t="s">
        <v>1027</v>
      </c>
      <c r="G1228" s="25" t="s">
        <v>5066</v>
      </c>
      <c r="H1228" s="25" t="s">
        <v>5067</v>
      </c>
      <c r="I1228" s="25" t="s">
        <v>5068</v>
      </c>
    </row>
    <row r="1229" spans="1:9" ht="60" x14ac:dyDescent="0.25">
      <c r="A1229" s="25" t="s">
        <v>5069</v>
      </c>
      <c r="B1229" s="25" t="s">
        <v>5070</v>
      </c>
      <c r="C1229" s="25" t="s">
        <v>123</v>
      </c>
      <c r="D1229" s="25" t="s">
        <v>12</v>
      </c>
      <c r="E1229" s="24" t="b">
        <v>0</v>
      </c>
      <c r="F1229" s="25" t="s">
        <v>1027</v>
      </c>
      <c r="G1229" s="25" t="s">
        <v>5071</v>
      </c>
      <c r="H1229" s="25" t="s">
        <v>5072</v>
      </c>
      <c r="I1229" s="25" t="s">
        <v>5073</v>
      </c>
    </row>
    <row r="1230" spans="1:9" ht="45" x14ac:dyDescent="0.25">
      <c r="A1230" s="25" t="s">
        <v>5074</v>
      </c>
      <c r="B1230" s="25" t="s">
        <v>5075</v>
      </c>
      <c r="C1230" s="25" t="s">
        <v>11</v>
      </c>
      <c r="D1230" s="25" t="s">
        <v>12</v>
      </c>
      <c r="E1230" s="24" t="b">
        <v>0</v>
      </c>
      <c r="F1230" s="25" t="s">
        <v>1027</v>
      </c>
      <c r="G1230" s="25" t="s">
        <v>5076</v>
      </c>
      <c r="H1230" s="25" t="s">
        <v>5077</v>
      </c>
      <c r="I1230" s="25" t="s">
        <v>55</v>
      </c>
    </row>
    <row r="1231" spans="1:9" ht="45" x14ac:dyDescent="0.25">
      <c r="A1231" s="25" t="s">
        <v>5078</v>
      </c>
      <c r="B1231" s="25" t="s">
        <v>5079</v>
      </c>
      <c r="C1231" s="25" t="s">
        <v>11</v>
      </c>
      <c r="D1231" s="25" t="s">
        <v>12</v>
      </c>
      <c r="E1231" s="24" t="b">
        <v>0</v>
      </c>
      <c r="F1231" s="25" t="s">
        <v>1027</v>
      </c>
      <c r="G1231" s="25" t="s">
        <v>55</v>
      </c>
      <c r="H1231" s="25" t="s">
        <v>5080</v>
      </c>
      <c r="I1231" s="25" t="s">
        <v>5081</v>
      </c>
    </row>
    <row r="1232" spans="1:9" ht="60" x14ac:dyDescent="0.25">
      <c r="A1232" s="25" t="s">
        <v>3153</v>
      </c>
      <c r="B1232" s="25" t="s">
        <v>5082</v>
      </c>
      <c r="C1232" s="25" t="s">
        <v>19</v>
      </c>
      <c r="D1232" s="25" t="s">
        <v>12</v>
      </c>
      <c r="E1232" s="24" t="b">
        <v>0</v>
      </c>
      <c r="F1232" s="25" t="s">
        <v>1027</v>
      </c>
      <c r="G1232" s="25" t="s">
        <v>5083</v>
      </c>
      <c r="H1232" s="25" t="s">
        <v>5084</v>
      </c>
      <c r="I1232" s="25" t="s">
        <v>5085</v>
      </c>
    </row>
    <row r="1233" spans="1:9" ht="90" x14ac:dyDescent="0.25">
      <c r="A1233" s="25" t="s">
        <v>3153</v>
      </c>
      <c r="B1233" s="25" t="s">
        <v>5082</v>
      </c>
      <c r="C1233" s="25" t="s">
        <v>19</v>
      </c>
      <c r="D1233" s="25" t="s">
        <v>12</v>
      </c>
      <c r="E1233" s="24" t="b">
        <v>0</v>
      </c>
      <c r="F1233" s="25" t="s">
        <v>1027</v>
      </c>
      <c r="G1233" s="25" t="s">
        <v>5086</v>
      </c>
      <c r="H1233" s="25" t="s">
        <v>5087</v>
      </c>
      <c r="I1233" s="25" t="s">
        <v>5088</v>
      </c>
    </row>
    <row r="1234" spans="1:9" ht="90" x14ac:dyDescent="0.25">
      <c r="A1234" s="25" t="s">
        <v>3153</v>
      </c>
      <c r="B1234" s="25" t="s">
        <v>5082</v>
      </c>
      <c r="C1234" s="25" t="s">
        <v>19</v>
      </c>
      <c r="D1234" s="25" t="s">
        <v>12</v>
      </c>
      <c r="E1234" s="24" t="b">
        <v>0</v>
      </c>
      <c r="F1234" s="25" t="s">
        <v>1027</v>
      </c>
      <c r="G1234" s="25" t="s">
        <v>5089</v>
      </c>
      <c r="H1234" s="25" t="s">
        <v>5090</v>
      </c>
      <c r="I1234" s="25" t="s">
        <v>5091</v>
      </c>
    </row>
    <row r="1235" spans="1:9" ht="60" x14ac:dyDescent="0.25">
      <c r="A1235" s="25" t="s">
        <v>3153</v>
      </c>
      <c r="B1235" s="25" t="s">
        <v>5082</v>
      </c>
      <c r="C1235" s="25" t="s">
        <v>11</v>
      </c>
      <c r="D1235" s="25" t="s">
        <v>12</v>
      </c>
      <c r="E1235" s="24" t="b">
        <v>0</v>
      </c>
      <c r="F1235" s="25" t="s">
        <v>1027</v>
      </c>
      <c r="G1235" s="25" t="s">
        <v>5092</v>
      </c>
      <c r="H1235" s="25" t="s">
        <v>5093</v>
      </c>
      <c r="I1235" s="25" t="s">
        <v>5094</v>
      </c>
    </row>
    <row r="1236" spans="1:9" ht="60" x14ac:dyDescent="0.25">
      <c r="A1236" s="25" t="s">
        <v>3153</v>
      </c>
      <c r="B1236" s="25" t="s">
        <v>5082</v>
      </c>
      <c r="C1236" s="25" t="s">
        <v>11</v>
      </c>
      <c r="D1236" s="25" t="s">
        <v>12</v>
      </c>
      <c r="E1236" s="24" t="b">
        <v>0</v>
      </c>
      <c r="F1236" s="25" t="s">
        <v>1027</v>
      </c>
      <c r="G1236" s="25" t="s">
        <v>5095</v>
      </c>
      <c r="H1236" s="25" t="s">
        <v>5096</v>
      </c>
      <c r="I1236" s="25" t="s">
        <v>5097</v>
      </c>
    </row>
    <row r="1237" spans="1:9" ht="90" x14ac:dyDescent="0.25">
      <c r="A1237" s="25" t="s">
        <v>3153</v>
      </c>
      <c r="B1237" s="25" t="s">
        <v>5098</v>
      </c>
      <c r="C1237" s="25" t="s">
        <v>11</v>
      </c>
      <c r="D1237" s="25" t="s">
        <v>12</v>
      </c>
      <c r="E1237" s="24" t="b">
        <v>0</v>
      </c>
      <c r="F1237" s="25" t="s">
        <v>1027</v>
      </c>
      <c r="G1237" s="25" t="s">
        <v>5099</v>
      </c>
      <c r="H1237" s="25" t="s">
        <v>5100</v>
      </c>
      <c r="I1237" s="25" t="s">
        <v>5101</v>
      </c>
    </row>
    <row r="1238" spans="1:9" ht="75" x14ac:dyDescent="0.25">
      <c r="A1238" s="25" t="s">
        <v>3153</v>
      </c>
      <c r="B1238" s="25" t="s">
        <v>5082</v>
      </c>
      <c r="C1238" s="25" t="s">
        <v>11</v>
      </c>
      <c r="D1238" s="25" t="s">
        <v>12</v>
      </c>
      <c r="E1238" s="24" t="b">
        <v>0</v>
      </c>
      <c r="F1238" s="25" t="s">
        <v>1027</v>
      </c>
      <c r="G1238" s="25" t="s">
        <v>5102</v>
      </c>
      <c r="H1238" s="25" t="s">
        <v>5103</v>
      </c>
      <c r="I1238" s="25" t="s">
        <v>5104</v>
      </c>
    </row>
    <row r="1239" spans="1:9" ht="75" x14ac:dyDescent="0.25">
      <c r="A1239" s="25" t="s">
        <v>3772</v>
      </c>
      <c r="B1239" s="25" t="s">
        <v>5105</v>
      </c>
      <c r="C1239" s="25" t="s">
        <v>75</v>
      </c>
      <c r="D1239" s="25" t="s">
        <v>12</v>
      </c>
      <c r="E1239" s="24" t="b">
        <v>0</v>
      </c>
      <c r="F1239" s="25" t="s">
        <v>13</v>
      </c>
      <c r="G1239" s="25" t="s">
        <v>5106</v>
      </c>
      <c r="H1239" s="25" t="s">
        <v>5107</v>
      </c>
      <c r="I1239" s="25" t="s">
        <v>5108</v>
      </c>
    </row>
    <row r="1240" spans="1:9" ht="60" x14ac:dyDescent="0.25">
      <c r="A1240" s="25" t="s">
        <v>3772</v>
      </c>
      <c r="B1240" s="25" t="s">
        <v>5109</v>
      </c>
      <c r="C1240" s="25" t="s">
        <v>75</v>
      </c>
      <c r="D1240" s="25" t="s">
        <v>12</v>
      </c>
      <c r="E1240" s="24" t="b">
        <v>0</v>
      </c>
      <c r="F1240" s="25" t="s">
        <v>13</v>
      </c>
      <c r="G1240" s="25" t="s">
        <v>5110</v>
      </c>
      <c r="H1240" s="25" t="s">
        <v>5111</v>
      </c>
      <c r="I1240" s="25" t="s">
        <v>5112</v>
      </c>
    </row>
    <row r="1241" spans="1:9" ht="60" x14ac:dyDescent="0.25">
      <c r="A1241" s="25" t="s">
        <v>3772</v>
      </c>
      <c r="B1241" s="25" t="s">
        <v>3779</v>
      </c>
      <c r="C1241" s="25" t="s">
        <v>75</v>
      </c>
      <c r="D1241" s="25" t="s">
        <v>12</v>
      </c>
      <c r="E1241" s="24" t="b">
        <v>0</v>
      </c>
      <c r="F1241" s="25" t="s">
        <v>13</v>
      </c>
      <c r="G1241" s="25" t="s">
        <v>5113</v>
      </c>
      <c r="H1241" s="25" t="s">
        <v>5114</v>
      </c>
      <c r="I1241" s="25" t="s">
        <v>5115</v>
      </c>
    </row>
    <row r="1242" spans="1:9" ht="45" x14ac:dyDescent="0.25">
      <c r="A1242" s="25" t="s">
        <v>4513</v>
      </c>
      <c r="B1242" s="25" t="s">
        <v>5116</v>
      </c>
      <c r="C1242" s="25" t="s">
        <v>19</v>
      </c>
      <c r="D1242" s="25" t="s">
        <v>12</v>
      </c>
      <c r="E1242" s="24" t="b">
        <v>0</v>
      </c>
      <c r="F1242" s="25" t="s">
        <v>1027</v>
      </c>
      <c r="G1242" s="25" t="s">
        <v>5117</v>
      </c>
      <c r="H1242" s="25" t="s">
        <v>5118</v>
      </c>
      <c r="I1242" s="25" t="s">
        <v>5119</v>
      </c>
    </row>
    <row r="1243" spans="1:9" ht="90" x14ac:dyDescent="0.25">
      <c r="A1243" s="25" t="s">
        <v>4513</v>
      </c>
      <c r="B1243" s="25" t="s">
        <v>5120</v>
      </c>
      <c r="C1243" s="25" t="s">
        <v>19</v>
      </c>
      <c r="D1243" s="25" t="s">
        <v>12</v>
      </c>
      <c r="E1243" s="24" t="b">
        <v>0</v>
      </c>
      <c r="F1243" s="25" t="s">
        <v>1027</v>
      </c>
      <c r="G1243" s="25" t="s">
        <v>5121</v>
      </c>
      <c r="H1243" s="25" t="s">
        <v>5122</v>
      </c>
      <c r="I1243" s="25" t="s">
        <v>5123</v>
      </c>
    </row>
    <row r="1244" spans="1:9" ht="90" x14ac:dyDescent="0.25">
      <c r="A1244" s="25" t="s">
        <v>4513</v>
      </c>
      <c r="B1244" s="25" t="s">
        <v>5120</v>
      </c>
      <c r="C1244" s="25" t="s">
        <v>60</v>
      </c>
      <c r="D1244" s="25" t="s">
        <v>12</v>
      </c>
      <c r="E1244" s="24" t="b">
        <v>0</v>
      </c>
      <c r="F1244" s="25" t="s">
        <v>1027</v>
      </c>
      <c r="G1244" s="25" t="s">
        <v>5124</v>
      </c>
      <c r="H1244" s="25" t="s">
        <v>5125</v>
      </c>
      <c r="I1244" s="25" t="s">
        <v>5126</v>
      </c>
    </row>
    <row r="1245" spans="1:9" ht="90" x14ac:dyDescent="0.25">
      <c r="A1245" s="25" t="s">
        <v>4513</v>
      </c>
      <c r="B1245" s="25" t="s">
        <v>5127</v>
      </c>
      <c r="C1245" s="25" t="s">
        <v>60</v>
      </c>
      <c r="D1245" s="25" t="s">
        <v>12</v>
      </c>
      <c r="E1245" s="24" t="b">
        <v>0</v>
      </c>
      <c r="F1245" s="25" t="s">
        <v>1027</v>
      </c>
      <c r="G1245" s="25" t="s">
        <v>5128</v>
      </c>
      <c r="H1245" s="25" t="s">
        <v>5129</v>
      </c>
      <c r="I1245" s="25" t="s">
        <v>5130</v>
      </c>
    </row>
    <row r="1246" spans="1:9" ht="60" x14ac:dyDescent="0.25">
      <c r="A1246" s="25" t="s">
        <v>4513</v>
      </c>
      <c r="B1246" s="25" t="s">
        <v>5131</v>
      </c>
      <c r="C1246" s="25" t="s">
        <v>11</v>
      </c>
      <c r="D1246" s="25" t="s">
        <v>12</v>
      </c>
      <c r="E1246" s="24" t="b">
        <v>0</v>
      </c>
      <c r="F1246" s="25" t="s">
        <v>1027</v>
      </c>
      <c r="G1246" s="25" t="s">
        <v>5132</v>
      </c>
      <c r="H1246" s="25" t="s">
        <v>5133</v>
      </c>
      <c r="I1246" s="25" t="s">
        <v>5134</v>
      </c>
    </row>
    <row r="1247" spans="1:9" ht="45" x14ac:dyDescent="0.25">
      <c r="A1247" s="25" t="s">
        <v>5135</v>
      </c>
      <c r="B1247" s="25" t="s">
        <v>5136</v>
      </c>
      <c r="C1247" s="25" t="s">
        <v>19</v>
      </c>
      <c r="D1247" s="25" t="s">
        <v>12</v>
      </c>
      <c r="E1247" s="24" t="b">
        <v>0</v>
      </c>
      <c r="F1247" s="25" t="s">
        <v>1027</v>
      </c>
      <c r="G1247" s="25" t="s">
        <v>5137</v>
      </c>
      <c r="H1247" s="25" t="s">
        <v>5138</v>
      </c>
      <c r="I1247" s="25" t="s">
        <v>5139</v>
      </c>
    </row>
    <row r="1248" spans="1:9" ht="75" x14ac:dyDescent="0.25">
      <c r="A1248" s="25" t="s">
        <v>3791</v>
      </c>
      <c r="B1248" s="25" t="s">
        <v>3792</v>
      </c>
      <c r="C1248" s="25" t="s">
        <v>11</v>
      </c>
      <c r="D1248" s="25" t="s">
        <v>12</v>
      </c>
      <c r="E1248" s="24" t="b">
        <v>0</v>
      </c>
      <c r="F1248" s="25" t="s">
        <v>1027</v>
      </c>
      <c r="G1248" s="25" t="s">
        <v>55</v>
      </c>
      <c r="H1248" s="25" t="s">
        <v>5140</v>
      </c>
      <c r="I1248" s="25" t="s">
        <v>5141</v>
      </c>
    </row>
    <row r="1249" spans="1:9" ht="45" x14ac:dyDescent="0.25">
      <c r="A1249" s="25" t="s">
        <v>5142</v>
      </c>
      <c r="B1249" s="25" t="s">
        <v>5143</v>
      </c>
      <c r="C1249" s="25" t="s">
        <v>19</v>
      </c>
      <c r="D1249" s="25" t="s">
        <v>12</v>
      </c>
      <c r="E1249" s="24" t="b">
        <v>0</v>
      </c>
      <c r="F1249" s="25" t="s">
        <v>1027</v>
      </c>
      <c r="G1249" s="25" t="s">
        <v>5144</v>
      </c>
      <c r="H1249" s="25" t="s">
        <v>5145</v>
      </c>
      <c r="I1249" s="25" t="s">
        <v>5146</v>
      </c>
    </row>
    <row r="1250" spans="1:9" ht="60" x14ac:dyDescent="0.25">
      <c r="A1250" s="25" t="s">
        <v>5142</v>
      </c>
      <c r="B1250" s="25" t="s">
        <v>5147</v>
      </c>
      <c r="C1250" s="25" t="s">
        <v>19</v>
      </c>
      <c r="D1250" s="25" t="s">
        <v>12</v>
      </c>
      <c r="E1250" s="24" t="b">
        <v>0</v>
      </c>
      <c r="F1250" s="25" t="s">
        <v>1027</v>
      </c>
      <c r="G1250" s="25" t="s">
        <v>5148</v>
      </c>
      <c r="H1250" s="25" t="s">
        <v>5149</v>
      </c>
      <c r="I1250" s="25" t="s">
        <v>5150</v>
      </c>
    </row>
    <row r="1251" spans="1:9" ht="60" x14ac:dyDescent="0.25">
      <c r="A1251" s="25" t="s">
        <v>5142</v>
      </c>
      <c r="B1251" s="25" t="s">
        <v>5143</v>
      </c>
      <c r="C1251" s="25" t="s">
        <v>11</v>
      </c>
      <c r="D1251" s="25" t="s">
        <v>12</v>
      </c>
      <c r="E1251" s="24" t="b">
        <v>0</v>
      </c>
      <c r="F1251" s="25" t="s">
        <v>1027</v>
      </c>
      <c r="G1251" s="25" t="s">
        <v>5151</v>
      </c>
      <c r="H1251" s="25" t="s">
        <v>5152</v>
      </c>
      <c r="I1251" s="25" t="s">
        <v>5153</v>
      </c>
    </row>
    <row r="1252" spans="1:9" ht="60" x14ac:dyDescent="0.25">
      <c r="A1252" s="25" t="s">
        <v>5142</v>
      </c>
      <c r="B1252" s="25" t="s">
        <v>5147</v>
      </c>
      <c r="C1252" s="25" t="s">
        <v>11</v>
      </c>
      <c r="D1252" s="25" t="s">
        <v>12</v>
      </c>
      <c r="E1252" s="24" t="b">
        <v>0</v>
      </c>
      <c r="F1252" s="25" t="s">
        <v>1027</v>
      </c>
      <c r="G1252" s="25" t="s">
        <v>5152</v>
      </c>
      <c r="H1252" s="25" t="s">
        <v>5154</v>
      </c>
      <c r="I1252" s="25" t="s">
        <v>5155</v>
      </c>
    </row>
    <row r="1253" spans="1:9" ht="75" x14ac:dyDescent="0.25">
      <c r="A1253" s="25" t="s">
        <v>5156</v>
      </c>
      <c r="B1253" s="25" t="s">
        <v>5157</v>
      </c>
      <c r="C1253" s="25" t="s">
        <v>19</v>
      </c>
      <c r="D1253" s="25" t="s">
        <v>12</v>
      </c>
      <c r="E1253" s="24" t="b">
        <v>0</v>
      </c>
      <c r="F1253" s="25" t="s">
        <v>13</v>
      </c>
      <c r="G1253" s="25" t="s">
        <v>5158</v>
      </c>
      <c r="H1253" s="25" t="s">
        <v>5159</v>
      </c>
      <c r="I1253" s="25" t="s">
        <v>5160</v>
      </c>
    </row>
    <row r="1254" spans="1:9" ht="60" x14ac:dyDescent="0.25">
      <c r="A1254" s="25" t="s">
        <v>5161</v>
      </c>
      <c r="B1254" s="25" t="s">
        <v>5162</v>
      </c>
      <c r="C1254" s="25" t="s">
        <v>11</v>
      </c>
      <c r="D1254" s="25" t="s">
        <v>28</v>
      </c>
      <c r="E1254" s="24" t="b">
        <v>0</v>
      </c>
      <c r="F1254" s="25" t="s">
        <v>1027</v>
      </c>
      <c r="G1254" s="25" t="s">
        <v>5163</v>
      </c>
      <c r="H1254" s="25" t="s">
        <v>5164</v>
      </c>
      <c r="I1254" s="25" t="s">
        <v>5165</v>
      </c>
    </row>
    <row r="1255" spans="1:9" ht="75" x14ac:dyDescent="0.25">
      <c r="A1255" s="25" t="s">
        <v>5166</v>
      </c>
      <c r="B1255" s="25" t="s">
        <v>5167</v>
      </c>
      <c r="C1255" s="25" t="s">
        <v>11</v>
      </c>
      <c r="D1255" s="25" t="s">
        <v>28</v>
      </c>
      <c r="E1255" s="24" t="b">
        <v>0</v>
      </c>
      <c r="F1255" s="25" t="s">
        <v>1027</v>
      </c>
      <c r="G1255" s="25" t="s">
        <v>5168</v>
      </c>
      <c r="H1255" s="25" t="s">
        <v>5169</v>
      </c>
      <c r="I1255" s="25" t="s">
        <v>5170</v>
      </c>
    </row>
    <row r="1256" spans="1:9" ht="75" x14ac:dyDescent="0.25">
      <c r="A1256" s="25" t="s">
        <v>5171</v>
      </c>
      <c r="B1256" s="25" t="s">
        <v>5172</v>
      </c>
      <c r="C1256" s="25" t="s">
        <v>19</v>
      </c>
      <c r="D1256" s="25" t="s">
        <v>28</v>
      </c>
      <c r="E1256" s="24" t="b">
        <v>0</v>
      </c>
      <c r="F1256" s="25" t="s">
        <v>1027</v>
      </c>
      <c r="G1256" s="25" t="s">
        <v>5173</v>
      </c>
      <c r="H1256" s="25" t="s">
        <v>5174</v>
      </c>
      <c r="I1256" s="25" t="s">
        <v>5175</v>
      </c>
    </row>
    <row r="1257" spans="1:9" ht="60" x14ac:dyDescent="0.25">
      <c r="A1257" s="25" t="s">
        <v>5171</v>
      </c>
      <c r="B1257" s="25" t="s">
        <v>5176</v>
      </c>
      <c r="C1257" s="25" t="s">
        <v>19</v>
      </c>
      <c r="D1257" s="25" t="s">
        <v>28</v>
      </c>
      <c r="E1257" s="24" t="b">
        <v>0</v>
      </c>
      <c r="F1257" s="25" t="s">
        <v>1027</v>
      </c>
      <c r="G1257" s="25" t="s">
        <v>5177</v>
      </c>
      <c r="H1257" s="25" t="s">
        <v>5178</v>
      </c>
      <c r="I1257" s="25" t="s">
        <v>5179</v>
      </c>
    </row>
    <row r="1258" spans="1:9" ht="30" x14ac:dyDescent="0.25">
      <c r="A1258" s="25" t="s">
        <v>5180</v>
      </c>
      <c r="B1258" s="25" t="s">
        <v>5181</v>
      </c>
      <c r="C1258" s="25" t="s">
        <v>11</v>
      </c>
      <c r="D1258" s="25" t="s">
        <v>772</v>
      </c>
      <c r="E1258" s="24" t="b">
        <v>0</v>
      </c>
      <c r="F1258" s="25" t="s">
        <v>542</v>
      </c>
      <c r="G1258" s="25" t="s">
        <v>5182</v>
      </c>
      <c r="H1258" s="25" t="s">
        <v>5183</v>
      </c>
      <c r="I1258" s="25" t="s">
        <v>55</v>
      </c>
    </row>
    <row r="1259" spans="1:9" ht="45" x14ac:dyDescent="0.25">
      <c r="A1259" s="25" t="s">
        <v>3108</v>
      </c>
      <c r="B1259" s="25" t="s">
        <v>5184</v>
      </c>
      <c r="C1259" s="25" t="s">
        <v>11</v>
      </c>
      <c r="D1259" s="25" t="s">
        <v>772</v>
      </c>
      <c r="E1259" s="24" t="b">
        <v>0</v>
      </c>
      <c r="F1259" s="25" t="s">
        <v>542</v>
      </c>
      <c r="G1259" s="25" t="s">
        <v>5185</v>
      </c>
      <c r="H1259" s="25" t="s">
        <v>5186</v>
      </c>
      <c r="I1259" s="25" t="s">
        <v>55</v>
      </c>
    </row>
    <row r="1260" spans="1:9" ht="45" x14ac:dyDescent="0.25">
      <c r="A1260" s="25" t="s">
        <v>5187</v>
      </c>
      <c r="B1260" s="25" t="s">
        <v>5188</v>
      </c>
      <c r="C1260" s="25" t="s">
        <v>123</v>
      </c>
      <c r="D1260" s="25" t="s">
        <v>772</v>
      </c>
      <c r="E1260" s="24" t="b">
        <v>0</v>
      </c>
      <c r="F1260" s="25" t="s">
        <v>542</v>
      </c>
      <c r="G1260" s="25" t="s">
        <v>5189</v>
      </c>
      <c r="H1260" s="25" t="s">
        <v>5190</v>
      </c>
      <c r="I1260" s="25" t="s">
        <v>55</v>
      </c>
    </row>
    <row r="1261" spans="1:9" ht="90" x14ac:dyDescent="0.25">
      <c r="A1261" s="25" t="s">
        <v>3875</v>
      </c>
      <c r="B1261" s="25" t="s">
        <v>5191</v>
      </c>
      <c r="C1261" s="25" t="s">
        <v>19</v>
      </c>
      <c r="D1261" s="25" t="s">
        <v>136</v>
      </c>
      <c r="E1261" s="24" t="b">
        <v>0</v>
      </c>
      <c r="F1261" s="25" t="s">
        <v>1027</v>
      </c>
      <c r="G1261" s="25" t="s">
        <v>5192</v>
      </c>
      <c r="H1261" s="25" t="s">
        <v>5193</v>
      </c>
      <c r="I1261" s="25" t="s">
        <v>5194</v>
      </c>
    </row>
    <row r="1262" spans="1:9" ht="60" x14ac:dyDescent="0.25">
      <c r="A1262" s="25" t="s">
        <v>5195</v>
      </c>
      <c r="B1262" s="25" t="s">
        <v>5196</v>
      </c>
      <c r="C1262" s="25" t="s">
        <v>19</v>
      </c>
      <c r="D1262" s="25" t="s">
        <v>136</v>
      </c>
      <c r="E1262" s="24" t="b">
        <v>0</v>
      </c>
      <c r="F1262" s="25" t="s">
        <v>13</v>
      </c>
      <c r="G1262" s="25" t="s">
        <v>5197</v>
      </c>
      <c r="H1262" s="25" t="s">
        <v>5198</v>
      </c>
      <c r="I1262" s="25" t="s">
        <v>5199</v>
      </c>
    </row>
    <row r="1263" spans="1:9" ht="45" x14ac:dyDescent="0.25">
      <c r="A1263" s="25" t="s">
        <v>3420</v>
      </c>
      <c r="B1263" s="25" t="s">
        <v>5200</v>
      </c>
      <c r="C1263" s="25" t="s">
        <v>11</v>
      </c>
      <c r="D1263" s="25" t="s">
        <v>136</v>
      </c>
      <c r="E1263" s="24" t="b">
        <v>0</v>
      </c>
      <c r="F1263" s="25" t="s">
        <v>1027</v>
      </c>
      <c r="G1263" s="25" t="s">
        <v>5201</v>
      </c>
      <c r="H1263" s="25" t="s">
        <v>5202</v>
      </c>
      <c r="I1263" s="25" t="s">
        <v>5203</v>
      </c>
    </row>
    <row r="1264" spans="1:9" ht="60" x14ac:dyDescent="0.25">
      <c r="A1264" s="25" t="s">
        <v>4605</v>
      </c>
      <c r="B1264" s="25" t="s">
        <v>5204</v>
      </c>
      <c r="C1264" s="25" t="s">
        <v>19</v>
      </c>
      <c r="D1264" s="25" t="s">
        <v>136</v>
      </c>
      <c r="E1264" s="24" t="b">
        <v>0</v>
      </c>
      <c r="F1264" s="25" t="s">
        <v>1027</v>
      </c>
      <c r="G1264" s="25" t="s">
        <v>5205</v>
      </c>
      <c r="H1264" s="25" t="s">
        <v>5206</v>
      </c>
      <c r="I1264" s="25" t="s">
        <v>5207</v>
      </c>
    </row>
    <row r="1265" spans="1:9" ht="75" x14ac:dyDescent="0.25">
      <c r="A1265" s="25" t="s">
        <v>5208</v>
      </c>
      <c r="B1265" s="25" t="s">
        <v>5209</v>
      </c>
      <c r="C1265" s="25" t="s">
        <v>11</v>
      </c>
      <c r="D1265" s="25" t="s">
        <v>136</v>
      </c>
      <c r="E1265" s="24" t="b">
        <v>0</v>
      </c>
      <c r="F1265" s="25" t="s">
        <v>1027</v>
      </c>
      <c r="G1265" s="25" t="s">
        <v>5210</v>
      </c>
      <c r="H1265" s="25" t="s">
        <v>5211</v>
      </c>
      <c r="I1265" s="25" t="s">
        <v>5212</v>
      </c>
    </row>
    <row r="1266" spans="1:9" ht="120" x14ac:dyDescent="0.25">
      <c r="A1266" s="25" t="s">
        <v>5213</v>
      </c>
      <c r="B1266" s="25" t="s">
        <v>5214</v>
      </c>
      <c r="C1266" s="25" t="s">
        <v>11</v>
      </c>
      <c r="D1266" s="25" t="s">
        <v>136</v>
      </c>
      <c r="E1266" s="24" t="b">
        <v>0</v>
      </c>
      <c r="F1266" s="25" t="s">
        <v>1027</v>
      </c>
      <c r="G1266" s="25" t="s">
        <v>5215</v>
      </c>
      <c r="H1266" s="25" t="s">
        <v>5216</v>
      </c>
      <c r="I1266" s="25" t="s">
        <v>5217</v>
      </c>
    </row>
    <row r="1267" spans="1:9" ht="90" x14ac:dyDescent="0.25">
      <c r="A1267" s="25" t="s">
        <v>5213</v>
      </c>
      <c r="B1267" s="25" t="s">
        <v>5218</v>
      </c>
      <c r="C1267" s="25" t="s">
        <v>11</v>
      </c>
      <c r="D1267" s="25" t="s">
        <v>136</v>
      </c>
      <c r="E1267" s="24" t="b">
        <v>0</v>
      </c>
      <c r="F1267" s="25" t="s">
        <v>1027</v>
      </c>
      <c r="G1267" s="25" t="s">
        <v>5216</v>
      </c>
      <c r="H1267" s="25" t="s">
        <v>5219</v>
      </c>
      <c r="I1267" s="25" t="s">
        <v>5220</v>
      </c>
    </row>
    <row r="1268" spans="1:9" ht="75" x14ac:dyDescent="0.25">
      <c r="A1268" s="25" t="s">
        <v>5213</v>
      </c>
      <c r="B1268" s="25" t="s">
        <v>5221</v>
      </c>
      <c r="C1268" s="25" t="s">
        <v>11</v>
      </c>
      <c r="D1268" s="25" t="s">
        <v>136</v>
      </c>
      <c r="E1268" s="24" t="b">
        <v>0</v>
      </c>
      <c r="F1268" s="25" t="s">
        <v>1027</v>
      </c>
      <c r="G1268" s="25" t="s">
        <v>5222</v>
      </c>
      <c r="H1268" s="25" t="s">
        <v>5223</v>
      </c>
      <c r="I1268" s="25" t="s">
        <v>5224</v>
      </c>
    </row>
    <row r="1269" spans="1:9" ht="45" x14ac:dyDescent="0.25">
      <c r="A1269" s="25" t="s">
        <v>5225</v>
      </c>
      <c r="B1269" s="25" t="s">
        <v>5226</v>
      </c>
      <c r="C1269" s="25" t="s">
        <v>11</v>
      </c>
      <c r="D1269" s="25" t="s">
        <v>136</v>
      </c>
      <c r="E1269" s="24" t="b">
        <v>0</v>
      </c>
      <c r="F1269" s="25" t="s">
        <v>1027</v>
      </c>
      <c r="G1269" s="25" t="s">
        <v>5227</v>
      </c>
      <c r="H1269" s="25" t="s">
        <v>5228</v>
      </c>
      <c r="I1269" s="25" t="s">
        <v>5229</v>
      </c>
    </row>
    <row r="1270" spans="1:9" ht="60" x14ac:dyDescent="0.25">
      <c r="A1270" s="25" t="s">
        <v>5230</v>
      </c>
      <c r="B1270" s="25" t="s">
        <v>5231</v>
      </c>
      <c r="C1270" s="25" t="s">
        <v>11</v>
      </c>
      <c r="D1270" s="25" t="s">
        <v>136</v>
      </c>
      <c r="E1270" s="24" t="b">
        <v>0</v>
      </c>
      <c r="F1270" s="25" t="s">
        <v>1027</v>
      </c>
      <c r="G1270" s="25" t="s">
        <v>5232</v>
      </c>
      <c r="H1270" s="25" t="s">
        <v>5233</v>
      </c>
      <c r="I1270" s="25" t="s">
        <v>5234</v>
      </c>
    </row>
    <row r="1271" spans="1:9" ht="60" x14ac:dyDescent="0.25">
      <c r="A1271" s="25" t="s">
        <v>4728</v>
      </c>
      <c r="B1271" s="25" t="s">
        <v>5235</v>
      </c>
      <c r="C1271" s="25" t="s">
        <v>75</v>
      </c>
      <c r="D1271" s="25" t="s">
        <v>136</v>
      </c>
      <c r="E1271" s="24" t="b">
        <v>0</v>
      </c>
      <c r="F1271" s="25" t="s">
        <v>13</v>
      </c>
      <c r="G1271" s="25" t="s">
        <v>4730</v>
      </c>
      <c r="H1271" s="25" t="s">
        <v>5236</v>
      </c>
      <c r="I1271" s="25" t="s">
        <v>5237</v>
      </c>
    </row>
    <row r="1272" spans="1:9" ht="60" x14ac:dyDescent="0.25">
      <c r="A1272" s="25" t="s">
        <v>5238</v>
      </c>
      <c r="B1272" s="25" t="s">
        <v>5239</v>
      </c>
      <c r="C1272" s="25" t="s">
        <v>19</v>
      </c>
      <c r="D1272" s="25" t="s">
        <v>136</v>
      </c>
      <c r="E1272" s="24" t="b">
        <v>0</v>
      </c>
      <c r="F1272" s="25" t="s">
        <v>1027</v>
      </c>
      <c r="G1272" s="25" t="s">
        <v>5240</v>
      </c>
      <c r="H1272" s="25" t="s">
        <v>5241</v>
      </c>
      <c r="I1272" s="25" t="s">
        <v>5242</v>
      </c>
    </row>
    <row r="1273" spans="1:9" ht="75" x14ac:dyDescent="0.25">
      <c r="A1273" s="25" t="s">
        <v>4235</v>
      </c>
      <c r="B1273" s="25" t="s">
        <v>5243</v>
      </c>
      <c r="C1273" s="25" t="s">
        <v>11</v>
      </c>
      <c r="D1273" s="25" t="s">
        <v>136</v>
      </c>
      <c r="E1273" s="24" t="b">
        <v>0</v>
      </c>
      <c r="F1273" s="25" t="s">
        <v>1027</v>
      </c>
      <c r="G1273" s="25" t="s">
        <v>5244</v>
      </c>
      <c r="H1273" s="25" t="s">
        <v>5245</v>
      </c>
      <c r="I1273" s="25" t="s">
        <v>5246</v>
      </c>
    </row>
    <row r="1274" spans="1:9" ht="60" x14ac:dyDescent="0.25">
      <c r="A1274" s="25" t="s">
        <v>5020</v>
      </c>
      <c r="B1274" s="25" t="s">
        <v>5247</v>
      </c>
      <c r="C1274" s="25" t="s">
        <v>123</v>
      </c>
      <c r="D1274" s="25" t="s">
        <v>136</v>
      </c>
      <c r="E1274" s="24" t="b">
        <v>0</v>
      </c>
      <c r="F1274" s="25" t="s">
        <v>13</v>
      </c>
      <c r="G1274" s="25" t="s">
        <v>5248</v>
      </c>
      <c r="H1274" s="25" t="s">
        <v>5249</v>
      </c>
      <c r="I1274" s="25" t="s">
        <v>5250</v>
      </c>
    </row>
    <row r="1275" spans="1:9" ht="45" x14ac:dyDescent="0.25">
      <c r="A1275" s="25" t="s">
        <v>3108</v>
      </c>
      <c r="B1275" s="25" t="s">
        <v>5251</v>
      </c>
      <c r="C1275" s="25" t="s">
        <v>11</v>
      </c>
      <c r="D1275" s="25" t="s">
        <v>136</v>
      </c>
      <c r="E1275" s="24" t="b">
        <v>0</v>
      </c>
      <c r="F1275" s="25" t="s">
        <v>1027</v>
      </c>
      <c r="G1275" s="25" t="s">
        <v>5252</v>
      </c>
      <c r="H1275" s="25" t="s">
        <v>5253</v>
      </c>
      <c r="I1275" s="25" t="s">
        <v>55</v>
      </c>
    </row>
    <row r="1276" spans="1:9" ht="60" x14ac:dyDescent="0.25">
      <c r="A1276" s="25" t="s">
        <v>5254</v>
      </c>
      <c r="B1276" s="25" t="s">
        <v>5255</v>
      </c>
      <c r="C1276" s="25" t="s">
        <v>19</v>
      </c>
      <c r="D1276" s="25" t="s">
        <v>136</v>
      </c>
      <c r="E1276" s="24" t="b">
        <v>0</v>
      </c>
      <c r="F1276" s="25" t="s">
        <v>1027</v>
      </c>
      <c r="G1276" s="25" t="s">
        <v>5256</v>
      </c>
      <c r="H1276" s="25" t="s">
        <v>5257</v>
      </c>
      <c r="I1276" s="25" t="s">
        <v>5258</v>
      </c>
    </row>
    <row r="1277" spans="1:9" ht="45" x14ac:dyDescent="0.25">
      <c r="A1277" s="25" t="s">
        <v>5254</v>
      </c>
      <c r="B1277" s="25" t="s">
        <v>5255</v>
      </c>
      <c r="C1277" s="25" t="s">
        <v>19</v>
      </c>
      <c r="D1277" s="25" t="s">
        <v>136</v>
      </c>
      <c r="E1277" s="24" t="b">
        <v>0</v>
      </c>
      <c r="F1277" s="25" t="s">
        <v>1027</v>
      </c>
      <c r="G1277" s="25" t="s">
        <v>5259</v>
      </c>
      <c r="H1277" s="25" t="s">
        <v>5260</v>
      </c>
      <c r="I1277" s="25" t="s">
        <v>5261</v>
      </c>
    </row>
    <row r="1278" spans="1:9" ht="60" x14ac:dyDescent="0.25">
      <c r="A1278" s="25" t="s">
        <v>3497</v>
      </c>
      <c r="B1278" s="25" t="s">
        <v>5262</v>
      </c>
      <c r="C1278" s="25" t="s">
        <v>11</v>
      </c>
      <c r="D1278" s="25" t="s">
        <v>136</v>
      </c>
      <c r="E1278" s="24" t="b">
        <v>0</v>
      </c>
      <c r="F1278" s="25" t="s">
        <v>1027</v>
      </c>
      <c r="G1278" s="25" t="s">
        <v>5263</v>
      </c>
      <c r="H1278" s="25" t="s">
        <v>5264</v>
      </c>
      <c r="I1278" s="25" t="s">
        <v>5265</v>
      </c>
    </row>
    <row r="1279" spans="1:9" ht="60" x14ac:dyDescent="0.25">
      <c r="A1279" s="25" t="s">
        <v>5266</v>
      </c>
      <c r="B1279" s="25" t="s">
        <v>5267</v>
      </c>
      <c r="C1279" s="25" t="s">
        <v>1378</v>
      </c>
      <c r="D1279" s="25" t="s">
        <v>136</v>
      </c>
      <c r="E1279" s="24" t="b">
        <v>0</v>
      </c>
      <c r="F1279" s="25" t="s">
        <v>1027</v>
      </c>
      <c r="G1279" s="25" t="s">
        <v>5268</v>
      </c>
      <c r="H1279" s="25" t="s">
        <v>5269</v>
      </c>
      <c r="I1279" s="25" t="s">
        <v>5270</v>
      </c>
    </row>
    <row r="1280" spans="1:9" ht="105" x14ac:dyDescent="0.25">
      <c r="A1280" s="25" t="s">
        <v>3548</v>
      </c>
      <c r="B1280" s="25" t="s">
        <v>5271</v>
      </c>
      <c r="C1280" s="25" t="s">
        <v>19</v>
      </c>
      <c r="D1280" s="25" t="s">
        <v>136</v>
      </c>
      <c r="E1280" s="24" t="b">
        <v>0</v>
      </c>
      <c r="F1280" s="25" t="s">
        <v>13</v>
      </c>
      <c r="G1280" s="25" t="s">
        <v>5272</v>
      </c>
      <c r="H1280" s="25" t="s">
        <v>5273</v>
      </c>
      <c r="I1280" s="25" t="s">
        <v>5274</v>
      </c>
    </row>
    <row r="1281" spans="1:9" ht="60" x14ac:dyDescent="0.25">
      <c r="A1281" s="25" t="s">
        <v>5275</v>
      </c>
      <c r="B1281" s="25" t="s">
        <v>5276</v>
      </c>
      <c r="C1281" s="25" t="s">
        <v>11</v>
      </c>
      <c r="D1281" s="25" t="s">
        <v>136</v>
      </c>
      <c r="E1281" s="24" t="b">
        <v>0</v>
      </c>
      <c r="F1281" s="25" t="s">
        <v>1027</v>
      </c>
      <c r="G1281" s="25" t="s">
        <v>5277</v>
      </c>
      <c r="H1281" s="25" t="s">
        <v>5278</v>
      </c>
      <c r="I1281" s="25" t="s">
        <v>5279</v>
      </c>
    </row>
    <row r="1282" spans="1:9" ht="75" x14ac:dyDescent="0.25">
      <c r="A1282" s="25" t="s">
        <v>3813</v>
      </c>
      <c r="B1282" s="25" t="s">
        <v>5280</v>
      </c>
      <c r="C1282" s="25" t="s">
        <v>440</v>
      </c>
      <c r="D1282" s="25" t="s">
        <v>61</v>
      </c>
      <c r="E1282" s="24" t="b">
        <v>0</v>
      </c>
      <c r="F1282" s="25" t="s">
        <v>13</v>
      </c>
      <c r="G1282" s="25" t="s">
        <v>5281</v>
      </c>
      <c r="H1282" s="25" t="s">
        <v>5282</v>
      </c>
      <c r="I1282" s="25" t="s">
        <v>5283</v>
      </c>
    </row>
    <row r="1283" spans="1:9" ht="60" x14ac:dyDescent="0.25">
      <c r="A1283" s="25" t="s">
        <v>3813</v>
      </c>
      <c r="B1283" s="25" t="s">
        <v>3814</v>
      </c>
      <c r="C1283" s="25" t="s">
        <v>440</v>
      </c>
      <c r="D1283" s="25" t="s">
        <v>61</v>
      </c>
      <c r="E1283" s="24" t="b">
        <v>0</v>
      </c>
      <c r="F1283" s="25" t="s">
        <v>1027</v>
      </c>
      <c r="G1283" s="25" t="s">
        <v>5284</v>
      </c>
      <c r="H1283" s="25" t="s">
        <v>5285</v>
      </c>
      <c r="I1283" s="25" t="s">
        <v>5286</v>
      </c>
    </row>
    <row r="1284" spans="1:9" ht="45" x14ac:dyDescent="0.25">
      <c r="A1284" s="25" t="s">
        <v>3813</v>
      </c>
      <c r="B1284" s="25" t="s">
        <v>3814</v>
      </c>
      <c r="C1284" s="25" t="s">
        <v>440</v>
      </c>
      <c r="D1284" s="25" t="s">
        <v>61</v>
      </c>
      <c r="E1284" s="24" t="b">
        <v>0</v>
      </c>
      <c r="F1284" s="25" t="s">
        <v>1027</v>
      </c>
      <c r="G1284" s="25" t="s">
        <v>5287</v>
      </c>
      <c r="H1284" s="25" t="s">
        <v>5288</v>
      </c>
      <c r="I1284" s="25" t="s">
        <v>5289</v>
      </c>
    </row>
    <row r="1285" spans="1:9" ht="45" x14ac:dyDescent="0.25">
      <c r="A1285" s="25" t="s">
        <v>3813</v>
      </c>
      <c r="B1285" s="25" t="s">
        <v>3814</v>
      </c>
      <c r="C1285" s="25" t="s">
        <v>440</v>
      </c>
      <c r="D1285" s="25" t="s">
        <v>61</v>
      </c>
      <c r="E1285" s="24" t="b">
        <v>0</v>
      </c>
      <c r="F1285" s="25" t="s">
        <v>1027</v>
      </c>
      <c r="G1285" s="25" t="s">
        <v>5288</v>
      </c>
      <c r="H1285" s="25" t="s">
        <v>5289</v>
      </c>
      <c r="I1285" s="25" t="s">
        <v>55</v>
      </c>
    </row>
    <row r="1286" spans="1:9" ht="75" x14ac:dyDescent="0.25">
      <c r="A1286" s="25" t="s">
        <v>3813</v>
      </c>
      <c r="B1286" s="25" t="s">
        <v>5290</v>
      </c>
      <c r="C1286" s="25" t="s">
        <v>75</v>
      </c>
      <c r="D1286" s="25" t="s">
        <v>61</v>
      </c>
      <c r="E1286" s="24" t="b">
        <v>0</v>
      </c>
      <c r="F1286" s="25" t="s">
        <v>13</v>
      </c>
      <c r="G1286" s="25" t="s">
        <v>5291</v>
      </c>
      <c r="H1286" s="25" t="s">
        <v>5292</v>
      </c>
      <c r="I1286" s="25" t="s">
        <v>5293</v>
      </c>
    </row>
    <row r="1287" spans="1:9" ht="60" x14ac:dyDescent="0.25">
      <c r="A1287" s="25" t="s">
        <v>3813</v>
      </c>
      <c r="B1287" s="25" t="s">
        <v>5294</v>
      </c>
      <c r="C1287" s="25" t="s">
        <v>75</v>
      </c>
      <c r="D1287" s="25" t="s">
        <v>61</v>
      </c>
      <c r="E1287" s="24" t="b">
        <v>0</v>
      </c>
      <c r="F1287" s="25" t="s">
        <v>13</v>
      </c>
      <c r="G1287" s="25" t="s">
        <v>5292</v>
      </c>
      <c r="H1287" s="25" t="s">
        <v>5295</v>
      </c>
      <c r="I1287" s="25" t="s">
        <v>5296</v>
      </c>
    </row>
    <row r="1288" spans="1:9" ht="45" x14ac:dyDescent="0.25">
      <c r="A1288" s="25" t="s">
        <v>3813</v>
      </c>
      <c r="B1288" s="25" t="s">
        <v>5297</v>
      </c>
      <c r="C1288" s="25" t="s">
        <v>75</v>
      </c>
      <c r="D1288" s="25" t="s">
        <v>61</v>
      </c>
      <c r="E1288" s="24" t="b">
        <v>0</v>
      </c>
      <c r="F1288" s="25" t="s">
        <v>13</v>
      </c>
      <c r="G1288" s="25" t="s">
        <v>5298</v>
      </c>
      <c r="H1288" s="25" t="s">
        <v>5299</v>
      </c>
      <c r="I1288" s="25" t="s">
        <v>5300</v>
      </c>
    </row>
    <row r="1289" spans="1:9" ht="60" x14ac:dyDescent="0.25">
      <c r="A1289" s="25" t="s">
        <v>3813</v>
      </c>
      <c r="B1289" s="25" t="s">
        <v>5280</v>
      </c>
      <c r="C1289" s="25" t="s">
        <v>75</v>
      </c>
      <c r="D1289" s="25" t="s">
        <v>61</v>
      </c>
      <c r="E1289" s="24" t="b">
        <v>0</v>
      </c>
      <c r="F1289" s="25" t="s">
        <v>13</v>
      </c>
      <c r="G1289" s="25" t="s">
        <v>5301</v>
      </c>
      <c r="H1289" s="25" t="s">
        <v>5302</v>
      </c>
      <c r="I1289" s="25" t="s">
        <v>5303</v>
      </c>
    </row>
    <row r="1290" spans="1:9" ht="75" x14ac:dyDescent="0.25">
      <c r="A1290" s="25" t="s">
        <v>3813</v>
      </c>
      <c r="B1290" s="25" t="s">
        <v>5280</v>
      </c>
      <c r="C1290" s="25" t="s">
        <v>75</v>
      </c>
      <c r="D1290" s="25" t="s">
        <v>61</v>
      </c>
      <c r="E1290" s="24" t="b">
        <v>0</v>
      </c>
      <c r="F1290" s="25" t="s">
        <v>13</v>
      </c>
      <c r="G1290" s="25" t="s">
        <v>5304</v>
      </c>
      <c r="H1290" s="25" t="s">
        <v>5305</v>
      </c>
      <c r="I1290" s="25" t="s">
        <v>5306</v>
      </c>
    </row>
    <row r="1291" spans="1:9" ht="75" x14ac:dyDescent="0.25">
      <c r="A1291" s="25" t="s">
        <v>3813</v>
      </c>
      <c r="B1291" s="25" t="s">
        <v>3814</v>
      </c>
      <c r="C1291" s="25" t="s">
        <v>75</v>
      </c>
      <c r="D1291" s="25" t="s">
        <v>61</v>
      </c>
      <c r="E1291" s="24" t="b">
        <v>0</v>
      </c>
      <c r="F1291" s="25" t="s">
        <v>1027</v>
      </c>
      <c r="G1291" s="25" t="s">
        <v>5305</v>
      </c>
      <c r="H1291" s="25" t="s">
        <v>5307</v>
      </c>
      <c r="I1291" s="25" t="s">
        <v>5308</v>
      </c>
    </row>
    <row r="1292" spans="1:9" ht="90" x14ac:dyDescent="0.25">
      <c r="A1292" s="25" t="s">
        <v>3813</v>
      </c>
      <c r="B1292" s="25" t="s">
        <v>3814</v>
      </c>
      <c r="C1292" s="25" t="s">
        <v>75</v>
      </c>
      <c r="D1292" s="25" t="s">
        <v>61</v>
      </c>
      <c r="E1292" s="24" t="b">
        <v>0</v>
      </c>
      <c r="F1292" s="25" t="s">
        <v>13</v>
      </c>
      <c r="G1292" s="25" t="s">
        <v>5307</v>
      </c>
      <c r="H1292" s="25" t="s">
        <v>5309</v>
      </c>
      <c r="I1292" s="25" t="s">
        <v>5310</v>
      </c>
    </row>
    <row r="1293" spans="1:9" ht="60" x14ac:dyDescent="0.25">
      <c r="A1293" s="25" t="s">
        <v>3813</v>
      </c>
      <c r="B1293" s="25" t="s">
        <v>3814</v>
      </c>
      <c r="C1293" s="25" t="s">
        <v>75</v>
      </c>
      <c r="D1293" s="25" t="s">
        <v>61</v>
      </c>
      <c r="E1293" s="24" t="b">
        <v>0</v>
      </c>
      <c r="F1293" s="25" t="s">
        <v>13</v>
      </c>
      <c r="G1293" s="25" t="s">
        <v>5309</v>
      </c>
      <c r="H1293" s="25" t="s">
        <v>5311</v>
      </c>
      <c r="I1293" s="25" t="s">
        <v>5312</v>
      </c>
    </row>
    <row r="1294" spans="1:9" ht="45" x14ac:dyDescent="0.25">
      <c r="A1294" s="25" t="s">
        <v>3813</v>
      </c>
      <c r="B1294" s="25" t="s">
        <v>3814</v>
      </c>
      <c r="C1294" s="25" t="s">
        <v>75</v>
      </c>
      <c r="D1294" s="25" t="s">
        <v>61</v>
      </c>
      <c r="E1294" s="24" t="b">
        <v>0</v>
      </c>
      <c r="F1294" s="25" t="s">
        <v>1027</v>
      </c>
      <c r="G1294" s="25" t="s">
        <v>5313</v>
      </c>
      <c r="H1294" s="25" t="s">
        <v>5314</v>
      </c>
      <c r="I1294" s="25" t="s">
        <v>55</v>
      </c>
    </row>
    <row r="1295" spans="1:9" ht="75" x14ac:dyDescent="0.25">
      <c r="A1295" s="25" t="s">
        <v>3813</v>
      </c>
      <c r="B1295" s="25" t="s">
        <v>5290</v>
      </c>
      <c r="C1295" s="25" t="s">
        <v>11</v>
      </c>
      <c r="D1295" s="25" t="s">
        <v>61</v>
      </c>
      <c r="E1295" s="24" t="b">
        <v>0</v>
      </c>
      <c r="F1295" s="25" t="s">
        <v>1027</v>
      </c>
      <c r="G1295" s="25" t="s">
        <v>5315</v>
      </c>
      <c r="H1295" s="25" t="s">
        <v>5316</v>
      </c>
      <c r="I1295" s="25" t="s">
        <v>5317</v>
      </c>
    </row>
    <row r="1296" spans="1:9" ht="45" x14ac:dyDescent="0.25">
      <c r="A1296" s="25" t="s">
        <v>3813</v>
      </c>
      <c r="B1296" s="25" t="s">
        <v>5290</v>
      </c>
      <c r="C1296" s="25" t="s">
        <v>19</v>
      </c>
      <c r="D1296" s="25" t="s">
        <v>61</v>
      </c>
      <c r="E1296" s="24" t="b">
        <v>0</v>
      </c>
      <c r="F1296" s="25" t="s">
        <v>1027</v>
      </c>
      <c r="G1296" s="25" t="s">
        <v>5318</v>
      </c>
      <c r="H1296" s="25" t="s">
        <v>5319</v>
      </c>
      <c r="I1296" s="25" t="s">
        <v>5320</v>
      </c>
    </row>
    <row r="1297" spans="1:9" ht="45" x14ac:dyDescent="0.25">
      <c r="A1297" s="25" t="s">
        <v>3813</v>
      </c>
      <c r="B1297" s="25" t="s">
        <v>5321</v>
      </c>
      <c r="C1297" s="25" t="s">
        <v>19</v>
      </c>
      <c r="D1297" s="25" t="s">
        <v>61</v>
      </c>
      <c r="E1297" s="24" t="b">
        <v>0</v>
      </c>
      <c r="F1297" s="25" t="s">
        <v>1027</v>
      </c>
      <c r="G1297" s="25" t="s">
        <v>5322</v>
      </c>
      <c r="H1297" s="25" t="s">
        <v>5323</v>
      </c>
      <c r="I1297" s="25" t="s">
        <v>5324</v>
      </c>
    </row>
    <row r="1298" spans="1:9" ht="45" x14ac:dyDescent="0.25">
      <c r="A1298" s="25" t="s">
        <v>3813</v>
      </c>
      <c r="B1298" s="25" t="s">
        <v>5325</v>
      </c>
      <c r="C1298" s="25" t="s">
        <v>19</v>
      </c>
      <c r="D1298" s="25" t="s">
        <v>61</v>
      </c>
      <c r="E1298" s="24" t="b">
        <v>0</v>
      </c>
      <c r="F1298" s="25" t="s">
        <v>13</v>
      </c>
      <c r="G1298" s="25" t="s">
        <v>5323</v>
      </c>
      <c r="H1298" s="25" t="s">
        <v>5326</v>
      </c>
      <c r="I1298" s="25" t="s">
        <v>5327</v>
      </c>
    </row>
    <row r="1299" spans="1:9" ht="30" x14ac:dyDescent="0.25">
      <c r="A1299" s="25" t="s">
        <v>3813</v>
      </c>
      <c r="B1299" s="25" t="s">
        <v>5325</v>
      </c>
      <c r="C1299" s="25" t="s">
        <v>19</v>
      </c>
      <c r="D1299" s="25" t="s">
        <v>61</v>
      </c>
      <c r="E1299" s="24" t="b">
        <v>0</v>
      </c>
      <c r="F1299" s="25" t="s">
        <v>1027</v>
      </c>
      <c r="G1299" s="25" t="s">
        <v>5326</v>
      </c>
      <c r="H1299" s="25" t="s">
        <v>5328</v>
      </c>
      <c r="I1299" s="25" t="s">
        <v>5329</v>
      </c>
    </row>
    <row r="1300" spans="1:9" ht="60" x14ac:dyDescent="0.25">
      <c r="A1300" s="25" t="s">
        <v>3813</v>
      </c>
      <c r="B1300" s="25" t="s">
        <v>5290</v>
      </c>
      <c r="C1300" s="25" t="s">
        <v>19</v>
      </c>
      <c r="D1300" s="25" t="s">
        <v>61</v>
      </c>
      <c r="E1300" s="24" t="b">
        <v>0</v>
      </c>
      <c r="F1300" s="25" t="s">
        <v>1027</v>
      </c>
      <c r="G1300" s="25" t="s">
        <v>5330</v>
      </c>
      <c r="H1300" s="25" t="s">
        <v>5331</v>
      </c>
      <c r="I1300" s="25" t="s">
        <v>5332</v>
      </c>
    </row>
    <row r="1301" spans="1:9" ht="45" x14ac:dyDescent="0.25">
      <c r="A1301" s="25" t="s">
        <v>3813</v>
      </c>
      <c r="B1301" s="25" t="s">
        <v>5280</v>
      </c>
      <c r="C1301" s="25" t="s">
        <v>75</v>
      </c>
      <c r="D1301" s="25" t="s">
        <v>61</v>
      </c>
      <c r="E1301" s="24" t="b">
        <v>0</v>
      </c>
      <c r="F1301" s="25" t="s">
        <v>1027</v>
      </c>
      <c r="G1301" s="25" t="s">
        <v>5333</v>
      </c>
      <c r="H1301" s="25" t="s">
        <v>5334</v>
      </c>
      <c r="I1301" s="25" t="s">
        <v>5335</v>
      </c>
    </row>
    <row r="1302" spans="1:9" ht="45" x14ac:dyDescent="0.25">
      <c r="A1302" s="25" t="s">
        <v>3813</v>
      </c>
      <c r="B1302" s="25" t="s">
        <v>5280</v>
      </c>
      <c r="C1302" s="25" t="s">
        <v>19</v>
      </c>
      <c r="D1302" s="25" t="s">
        <v>61</v>
      </c>
      <c r="E1302" s="24" t="b">
        <v>0</v>
      </c>
      <c r="F1302" s="25" t="s">
        <v>1027</v>
      </c>
      <c r="G1302" s="25" t="s">
        <v>5334</v>
      </c>
      <c r="H1302" s="25" t="s">
        <v>5336</v>
      </c>
      <c r="I1302" s="25" t="s">
        <v>5337</v>
      </c>
    </row>
    <row r="1303" spans="1:9" ht="60" x14ac:dyDescent="0.25">
      <c r="A1303" s="25" t="s">
        <v>3813</v>
      </c>
      <c r="B1303" s="25" t="s">
        <v>5280</v>
      </c>
      <c r="C1303" s="25" t="s">
        <v>19</v>
      </c>
      <c r="D1303" s="25" t="s">
        <v>61</v>
      </c>
      <c r="E1303" s="24" t="b">
        <v>0</v>
      </c>
      <c r="F1303" s="25" t="s">
        <v>1027</v>
      </c>
      <c r="G1303" s="25" t="s">
        <v>5336</v>
      </c>
      <c r="H1303" s="25" t="s">
        <v>5338</v>
      </c>
      <c r="I1303" s="25" t="s">
        <v>5339</v>
      </c>
    </row>
    <row r="1304" spans="1:9" ht="45" x14ac:dyDescent="0.25">
      <c r="A1304" s="25" t="s">
        <v>3813</v>
      </c>
      <c r="B1304" s="25" t="s">
        <v>5280</v>
      </c>
      <c r="C1304" s="25" t="s">
        <v>440</v>
      </c>
      <c r="D1304" s="25" t="s">
        <v>61</v>
      </c>
      <c r="E1304" s="24" t="b">
        <v>0</v>
      </c>
      <c r="F1304" s="25" t="s">
        <v>1027</v>
      </c>
      <c r="G1304" s="25" t="s">
        <v>5340</v>
      </c>
      <c r="H1304" s="25" t="s">
        <v>5341</v>
      </c>
      <c r="I1304" s="25" t="s">
        <v>5342</v>
      </c>
    </row>
    <row r="1305" spans="1:9" ht="75" x14ac:dyDescent="0.25">
      <c r="A1305" s="25" t="s">
        <v>3813</v>
      </c>
      <c r="B1305" s="25" t="s">
        <v>5280</v>
      </c>
      <c r="C1305" s="25" t="s">
        <v>19</v>
      </c>
      <c r="D1305" s="25" t="s">
        <v>61</v>
      </c>
      <c r="E1305" s="24" t="b">
        <v>0</v>
      </c>
      <c r="F1305" s="25" t="s">
        <v>1027</v>
      </c>
      <c r="G1305" s="25" t="s">
        <v>5341</v>
      </c>
      <c r="H1305" s="25" t="s">
        <v>5343</v>
      </c>
      <c r="I1305" s="25" t="s">
        <v>5344</v>
      </c>
    </row>
    <row r="1306" spans="1:9" ht="45" x14ac:dyDescent="0.25">
      <c r="A1306" s="25" t="s">
        <v>3813</v>
      </c>
      <c r="B1306" s="25" t="s">
        <v>5280</v>
      </c>
      <c r="C1306" s="25" t="s">
        <v>19</v>
      </c>
      <c r="D1306" s="25" t="s">
        <v>61</v>
      </c>
      <c r="E1306" s="24" t="b">
        <v>0</v>
      </c>
      <c r="F1306" s="25" t="s">
        <v>13</v>
      </c>
      <c r="G1306" s="25" t="s">
        <v>5345</v>
      </c>
      <c r="H1306" s="25" t="s">
        <v>5346</v>
      </c>
      <c r="I1306" s="25" t="s">
        <v>5347</v>
      </c>
    </row>
    <row r="1307" spans="1:9" ht="60" x14ac:dyDescent="0.25">
      <c r="A1307" s="25" t="s">
        <v>3813</v>
      </c>
      <c r="B1307" s="25" t="s">
        <v>5280</v>
      </c>
      <c r="C1307" s="25" t="s">
        <v>19</v>
      </c>
      <c r="D1307" s="25" t="s">
        <v>61</v>
      </c>
      <c r="E1307" s="24" t="b">
        <v>0</v>
      </c>
      <c r="F1307" s="25" t="s">
        <v>1027</v>
      </c>
      <c r="G1307" s="25" t="s">
        <v>5346</v>
      </c>
      <c r="H1307" s="25" t="s">
        <v>5348</v>
      </c>
      <c r="I1307" s="25" t="s">
        <v>5349</v>
      </c>
    </row>
    <row r="1308" spans="1:9" ht="45" x14ac:dyDescent="0.25">
      <c r="A1308" s="25" t="s">
        <v>3813</v>
      </c>
      <c r="B1308" s="25" t="s">
        <v>5280</v>
      </c>
      <c r="C1308" s="25" t="s">
        <v>75</v>
      </c>
      <c r="D1308" s="25" t="s">
        <v>61</v>
      </c>
      <c r="E1308" s="24" t="b">
        <v>0</v>
      </c>
      <c r="F1308" s="25" t="s">
        <v>1027</v>
      </c>
      <c r="G1308" s="25" t="s">
        <v>5348</v>
      </c>
      <c r="H1308" s="25" t="s">
        <v>5350</v>
      </c>
      <c r="I1308" s="25" t="s">
        <v>5351</v>
      </c>
    </row>
    <row r="1309" spans="1:9" ht="30" x14ac:dyDescent="0.25">
      <c r="A1309" s="25" t="s">
        <v>3813</v>
      </c>
      <c r="B1309" s="25" t="s">
        <v>5280</v>
      </c>
      <c r="C1309" s="25" t="s">
        <v>19</v>
      </c>
      <c r="D1309" s="25" t="s">
        <v>61</v>
      </c>
      <c r="E1309" s="24" t="b">
        <v>0</v>
      </c>
      <c r="F1309" s="25" t="s">
        <v>13</v>
      </c>
      <c r="G1309" s="25" t="s">
        <v>5350</v>
      </c>
      <c r="H1309" s="25" t="s">
        <v>5352</v>
      </c>
      <c r="I1309" s="25" t="s">
        <v>5353</v>
      </c>
    </row>
    <row r="1310" spans="1:9" ht="45" x14ac:dyDescent="0.25">
      <c r="A1310" s="25" t="s">
        <v>3813</v>
      </c>
      <c r="B1310" s="25" t="s">
        <v>5280</v>
      </c>
      <c r="C1310" s="25" t="s">
        <v>19</v>
      </c>
      <c r="D1310" s="25" t="s">
        <v>61</v>
      </c>
      <c r="E1310" s="24" t="b">
        <v>0</v>
      </c>
      <c r="F1310" s="25" t="s">
        <v>1027</v>
      </c>
      <c r="G1310" s="25" t="s">
        <v>5354</v>
      </c>
      <c r="H1310" s="25" t="s">
        <v>5355</v>
      </c>
      <c r="I1310" s="25" t="s">
        <v>5356</v>
      </c>
    </row>
    <row r="1311" spans="1:9" ht="105" x14ac:dyDescent="0.25">
      <c r="A1311" s="25" t="s">
        <v>3813</v>
      </c>
      <c r="B1311" s="25" t="s">
        <v>3814</v>
      </c>
      <c r="C1311" s="25" t="s">
        <v>440</v>
      </c>
      <c r="D1311" s="25" t="s">
        <v>61</v>
      </c>
      <c r="E1311" s="24" t="b">
        <v>0</v>
      </c>
      <c r="F1311" s="25" t="s">
        <v>1027</v>
      </c>
      <c r="G1311" s="25" t="s">
        <v>5357</v>
      </c>
      <c r="H1311" s="25" t="s">
        <v>5358</v>
      </c>
      <c r="I1311" s="25" t="s">
        <v>5359</v>
      </c>
    </row>
    <row r="1312" spans="1:9" ht="75" x14ac:dyDescent="0.25">
      <c r="A1312" s="25" t="s">
        <v>3813</v>
      </c>
      <c r="B1312" s="25" t="s">
        <v>3814</v>
      </c>
      <c r="C1312" s="25" t="s">
        <v>19</v>
      </c>
      <c r="D1312" s="25" t="s">
        <v>61</v>
      </c>
      <c r="E1312" s="24" t="b">
        <v>0</v>
      </c>
      <c r="F1312" s="25" t="s">
        <v>1027</v>
      </c>
      <c r="G1312" s="25" t="s">
        <v>5358</v>
      </c>
      <c r="H1312" s="25" t="s">
        <v>5360</v>
      </c>
      <c r="I1312" s="25" t="s">
        <v>5361</v>
      </c>
    </row>
    <row r="1313" spans="1:9" ht="75" x14ac:dyDescent="0.25">
      <c r="A1313" s="25" t="s">
        <v>3813</v>
      </c>
      <c r="B1313" s="25" t="s">
        <v>3814</v>
      </c>
      <c r="C1313" s="25" t="s">
        <v>19</v>
      </c>
      <c r="D1313" s="25" t="s">
        <v>61</v>
      </c>
      <c r="E1313" s="24" t="b">
        <v>0</v>
      </c>
      <c r="F1313" s="25" t="s">
        <v>1027</v>
      </c>
      <c r="G1313" s="25" t="s">
        <v>5360</v>
      </c>
      <c r="H1313" s="25" t="s">
        <v>3815</v>
      </c>
      <c r="I1313" s="25" t="s">
        <v>5362</v>
      </c>
    </row>
    <row r="1314" spans="1:9" ht="75" x14ac:dyDescent="0.25">
      <c r="A1314" s="25" t="s">
        <v>3813</v>
      </c>
      <c r="B1314" s="25" t="s">
        <v>5363</v>
      </c>
      <c r="C1314" s="25" t="s">
        <v>19</v>
      </c>
      <c r="D1314" s="25" t="s">
        <v>61</v>
      </c>
      <c r="E1314" s="24" t="b">
        <v>0</v>
      </c>
      <c r="F1314" s="25" t="s">
        <v>1027</v>
      </c>
      <c r="G1314" s="25" t="s">
        <v>5364</v>
      </c>
      <c r="H1314" s="25" t="s">
        <v>5365</v>
      </c>
      <c r="I1314" s="25" t="s">
        <v>5366</v>
      </c>
    </row>
    <row r="1315" spans="1:9" ht="60" x14ac:dyDescent="0.25">
      <c r="A1315" s="25" t="s">
        <v>3813</v>
      </c>
      <c r="B1315" s="25" t="s">
        <v>5297</v>
      </c>
      <c r="C1315" s="25" t="s">
        <v>19</v>
      </c>
      <c r="D1315" s="25" t="s">
        <v>61</v>
      </c>
      <c r="E1315" s="24" t="b">
        <v>0</v>
      </c>
      <c r="F1315" s="25" t="s">
        <v>1027</v>
      </c>
      <c r="G1315" s="25" t="s">
        <v>5365</v>
      </c>
      <c r="H1315" s="25" t="s">
        <v>5367</v>
      </c>
      <c r="I1315" s="25" t="s">
        <v>5368</v>
      </c>
    </row>
    <row r="1316" spans="1:9" ht="75" x14ac:dyDescent="0.25">
      <c r="A1316" s="25" t="s">
        <v>3813</v>
      </c>
      <c r="B1316" s="25" t="s">
        <v>3814</v>
      </c>
      <c r="C1316" s="25" t="s">
        <v>19</v>
      </c>
      <c r="D1316" s="25" t="s">
        <v>61</v>
      </c>
      <c r="E1316" s="24" t="b">
        <v>0</v>
      </c>
      <c r="F1316" s="25" t="s">
        <v>1027</v>
      </c>
      <c r="G1316" s="25" t="s">
        <v>5369</v>
      </c>
      <c r="H1316" s="25" t="s">
        <v>5370</v>
      </c>
      <c r="I1316" s="25" t="s">
        <v>5371</v>
      </c>
    </row>
    <row r="1317" spans="1:9" ht="45" x14ac:dyDescent="0.25">
      <c r="A1317" s="25" t="s">
        <v>3813</v>
      </c>
      <c r="B1317" s="25" t="s">
        <v>5297</v>
      </c>
      <c r="C1317" s="25" t="s">
        <v>19</v>
      </c>
      <c r="D1317" s="25" t="s">
        <v>61</v>
      </c>
      <c r="E1317" s="24" t="b">
        <v>0</v>
      </c>
      <c r="F1317" s="25" t="s">
        <v>1027</v>
      </c>
      <c r="G1317" s="25" t="s">
        <v>5370</v>
      </c>
      <c r="H1317" s="25" t="s">
        <v>5372</v>
      </c>
      <c r="I1317" s="25" t="s">
        <v>5373</v>
      </c>
    </row>
    <row r="1318" spans="1:9" ht="30" x14ac:dyDescent="0.25">
      <c r="A1318" s="25" t="s">
        <v>3813</v>
      </c>
      <c r="B1318" s="25" t="s">
        <v>3814</v>
      </c>
      <c r="C1318" s="25" t="s">
        <v>19</v>
      </c>
      <c r="D1318" s="25" t="s">
        <v>61</v>
      </c>
      <c r="E1318" s="24" t="b">
        <v>0</v>
      </c>
      <c r="F1318" s="25" t="s">
        <v>1027</v>
      </c>
      <c r="G1318" s="25" t="s">
        <v>5374</v>
      </c>
      <c r="H1318" s="25" t="s">
        <v>5375</v>
      </c>
      <c r="I1318" s="25" t="s">
        <v>5376</v>
      </c>
    </row>
    <row r="1319" spans="1:9" ht="75" x14ac:dyDescent="0.25">
      <c r="A1319" s="25" t="s">
        <v>3813</v>
      </c>
      <c r="B1319" s="25" t="s">
        <v>3814</v>
      </c>
      <c r="C1319" s="25" t="s">
        <v>19</v>
      </c>
      <c r="D1319" s="25" t="s">
        <v>61</v>
      </c>
      <c r="E1319" s="24" t="b">
        <v>0</v>
      </c>
      <c r="F1319" s="25" t="s">
        <v>1027</v>
      </c>
      <c r="G1319" s="25" t="s">
        <v>5377</v>
      </c>
      <c r="H1319" s="25" t="s">
        <v>5378</v>
      </c>
      <c r="I1319" s="25" t="s">
        <v>5379</v>
      </c>
    </row>
    <row r="1320" spans="1:9" ht="75" x14ac:dyDescent="0.25">
      <c r="A1320" s="25" t="s">
        <v>3813</v>
      </c>
      <c r="B1320" s="25" t="s">
        <v>3814</v>
      </c>
      <c r="C1320" s="25" t="s">
        <v>19</v>
      </c>
      <c r="D1320" s="25" t="s">
        <v>61</v>
      </c>
      <c r="E1320" s="24" t="b">
        <v>0</v>
      </c>
      <c r="F1320" s="25" t="s">
        <v>1027</v>
      </c>
      <c r="G1320" s="25" t="s">
        <v>5378</v>
      </c>
      <c r="H1320" s="25" t="s">
        <v>5380</v>
      </c>
      <c r="I1320" s="25" t="s">
        <v>5381</v>
      </c>
    </row>
    <row r="1321" spans="1:9" ht="45" x14ac:dyDescent="0.25">
      <c r="A1321" s="25" t="s">
        <v>3813</v>
      </c>
      <c r="B1321" s="25" t="s">
        <v>3814</v>
      </c>
      <c r="C1321" s="25" t="s">
        <v>19</v>
      </c>
      <c r="D1321" s="25" t="s">
        <v>61</v>
      </c>
      <c r="E1321" s="24" t="b">
        <v>0</v>
      </c>
      <c r="F1321" s="25" t="s">
        <v>1027</v>
      </c>
      <c r="G1321" s="25" t="s">
        <v>5380</v>
      </c>
      <c r="H1321" s="25" t="s">
        <v>5382</v>
      </c>
      <c r="I1321" s="25" t="s">
        <v>5383</v>
      </c>
    </row>
    <row r="1322" spans="1:9" ht="30" x14ac:dyDescent="0.25">
      <c r="A1322" s="25" t="s">
        <v>3813</v>
      </c>
      <c r="B1322" s="25" t="s">
        <v>3814</v>
      </c>
      <c r="C1322" s="25" t="s">
        <v>19</v>
      </c>
      <c r="D1322" s="25" t="s">
        <v>61</v>
      </c>
      <c r="E1322" s="24" t="b">
        <v>0</v>
      </c>
      <c r="F1322" s="25" t="s">
        <v>1027</v>
      </c>
      <c r="G1322" s="25" t="s">
        <v>5384</v>
      </c>
      <c r="H1322" s="25" t="s">
        <v>5385</v>
      </c>
      <c r="I1322" s="25" t="s">
        <v>5386</v>
      </c>
    </row>
    <row r="1323" spans="1:9" ht="75" x14ac:dyDescent="0.25">
      <c r="A1323" s="25" t="s">
        <v>3813</v>
      </c>
      <c r="B1323" s="25" t="s">
        <v>3814</v>
      </c>
      <c r="C1323" s="25" t="s">
        <v>19</v>
      </c>
      <c r="D1323" s="25" t="s">
        <v>61</v>
      </c>
      <c r="E1323" s="24" t="b">
        <v>0</v>
      </c>
      <c r="F1323" s="25" t="s">
        <v>1027</v>
      </c>
      <c r="G1323" s="25" t="s">
        <v>5387</v>
      </c>
      <c r="H1323" s="25" t="s">
        <v>5388</v>
      </c>
      <c r="I1323" s="25" t="s">
        <v>5389</v>
      </c>
    </row>
    <row r="1324" spans="1:9" ht="45" x14ac:dyDescent="0.25">
      <c r="A1324" s="25" t="s">
        <v>3813</v>
      </c>
      <c r="B1324" s="25" t="s">
        <v>3814</v>
      </c>
      <c r="C1324" s="25" t="s">
        <v>19</v>
      </c>
      <c r="D1324" s="25" t="s">
        <v>61</v>
      </c>
      <c r="E1324" s="24" t="b">
        <v>0</v>
      </c>
      <c r="F1324" s="25" t="s">
        <v>1027</v>
      </c>
      <c r="G1324" s="25" t="s">
        <v>5390</v>
      </c>
      <c r="H1324" s="25" t="s">
        <v>5391</v>
      </c>
      <c r="I1324" s="25" t="s">
        <v>5392</v>
      </c>
    </row>
    <row r="1325" spans="1:9" ht="30" x14ac:dyDescent="0.25">
      <c r="A1325" s="25" t="s">
        <v>3813</v>
      </c>
      <c r="B1325" s="25" t="s">
        <v>3814</v>
      </c>
      <c r="C1325" s="25" t="s">
        <v>19</v>
      </c>
      <c r="D1325" s="25" t="s">
        <v>61</v>
      </c>
      <c r="E1325" s="24" t="b">
        <v>0</v>
      </c>
      <c r="F1325" s="25" t="s">
        <v>1027</v>
      </c>
      <c r="G1325" s="25" t="s">
        <v>5391</v>
      </c>
      <c r="H1325" s="25" t="s">
        <v>5393</v>
      </c>
      <c r="I1325" s="25" t="s">
        <v>5394</v>
      </c>
    </row>
    <row r="1326" spans="1:9" ht="30" x14ac:dyDescent="0.25">
      <c r="A1326" s="25" t="s">
        <v>3813</v>
      </c>
      <c r="B1326" s="25" t="s">
        <v>5395</v>
      </c>
      <c r="C1326" s="25" t="s">
        <v>19</v>
      </c>
      <c r="D1326" s="25" t="s">
        <v>61</v>
      </c>
      <c r="E1326" s="24" t="b">
        <v>0</v>
      </c>
      <c r="F1326" s="25" t="s">
        <v>1027</v>
      </c>
      <c r="G1326" s="25" t="s">
        <v>5393</v>
      </c>
      <c r="H1326" s="25" t="s">
        <v>5396</v>
      </c>
      <c r="I1326" s="25" t="s">
        <v>5397</v>
      </c>
    </row>
    <row r="1327" spans="1:9" ht="75" x14ac:dyDescent="0.25">
      <c r="A1327" s="25" t="s">
        <v>3813</v>
      </c>
      <c r="B1327" s="25" t="s">
        <v>3814</v>
      </c>
      <c r="C1327" s="25" t="s">
        <v>19</v>
      </c>
      <c r="D1327" s="25" t="s">
        <v>61</v>
      </c>
      <c r="E1327" s="24" t="b">
        <v>0</v>
      </c>
      <c r="F1327" s="25" t="s">
        <v>1027</v>
      </c>
      <c r="G1327" s="25" t="s">
        <v>5398</v>
      </c>
      <c r="H1327" s="25" t="s">
        <v>5399</v>
      </c>
      <c r="I1327" s="25" t="s">
        <v>5400</v>
      </c>
    </row>
    <row r="1328" spans="1:9" ht="60" x14ac:dyDescent="0.25">
      <c r="A1328" s="25" t="s">
        <v>3813</v>
      </c>
      <c r="B1328" s="25" t="s">
        <v>3814</v>
      </c>
      <c r="C1328" s="25" t="s">
        <v>19</v>
      </c>
      <c r="D1328" s="25" t="s">
        <v>61</v>
      </c>
      <c r="E1328" s="24" t="b">
        <v>0</v>
      </c>
      <c r="F1328" s="25" t="s">
        <v>1027</v>
      </c>
      <c r="G1328" s="25" t="s">
        <v>5401</v>
      </c>
      <c r="H1328" s="25" t="s">
        <v>5402</v>
      </c>
      <c r="I1328" s="25" t="s">
        <v>5403</v>
      </c>
    </row>
    <row r="1329" spans="1:9" ht="75" x14ac:dyDescent="0.25">
      <c r="A1329" s="25" t="s">
        <v>3813</v>
      </c>
      <c r="B1329" s="25" t="s">
        <v>3814</v>
      </c>
      <c r="C1329" s="25" t="s">
        <v>19</v>
      </c>
      <c r="D1329" s="25" t="s">
        <v>61</v>
      </c>
      <c r="E1329" s="24" t="b">
        <v>0</v>
      </c>
      <c r="F1329" s="25" t="s">
        <v>1027</v>
      </c>
      <c r="G1329" s="25" t="s">
        <v>5404</v>
      </c>
      <c r="H1329" s="25" t="s">
        <v>5405</v>
      </c>
      <c r="I1329" s="25" t="s">
        <v>5406</v>
      </c>
    </row>
    <row r="1330" spans="1:9" ht="75" x14ac:dyDescent="0.25">
      <c r="A1330" s="25" t="s">
        <v>3813</v>
      </c>
      <c r="B1330" s="25" t="s">
        <v>3814</v>
      </c>
      <c r="C1330" s="25" t="s">
        <v>19</v>
      </c>
      <c r="D1330" s="25" t="s">
        <v>61</v>
      </c>
      <c r="E1330" s="24" t="b">
        <v>0</v>
      </c>
      <c r="F1330" s="25" t="s">
        <v>1027</v>
      </c>
      <c r="G1330" s="25" t="s">
        <v>5405</v>
      </c>
      <c r="H1330" s="25" t="s">
        <v>5407</v>
      </c>
      <c r="I1330" s="25" t="s">
        <v>5408</v>
      </c>
    </row>
    <row r="1331" spans="1:9" ht="45" x14ac:dyDescent="0.25">
      <c r="A1331" s="25" t="s">
        <v>3813</v>
      </c>
      <c r="B1331" s="25" t="s">
        <v>3814</v>
      </c>
      <c r="C1331" s="25" t="s">
        <v>19</v>
      </c>
      <c r="D1331" s="25" t="s">
        <v>61</v>
      </c>
      <c r="E1331" s="24" t="b">
        <v>0</v>
      </c>
      <c r="F1331" s="25" t="s">
        <v>1027</v>
      </c>
      <c r="G1331" s="25" t="s">
        <v>5407</v>
      </c>
      <c r="H1331" s="25" t="s">
        <v>5409</v>
      </c>
      <c r="I1331" s="25" t="s">
        <v>5410</v>
      </c>
    </row>
    <row r="1332" spans="1:9" ht="45" x14ac:dyDescent="0.25">
      <c r="A1332" s="25" t="s">
        <v>3813</v>
      </c>
      <c r="B1332" s="25" t="s">
        <v>3814</v>
      </c>
      <c r="C1332" s="25" t="s">
        <v>19</v>
      </c>
      <c r="D1332" s="25" t="s">
        <v>61</v>
      </c>
      <c r="E1332" s="24" t="b">
        <v>0</v>
      </c>
      <c r="F1332" s="25" t="s">
        <v>1027</v>
      </c>
      <c r="G1332" s="25" t="s">
        <v>5411</v>
      </c>
      <c r="H1332" s="25" t="s">
        <v>5412</v>
      </c>
      <c r="I1332" s="25" t="s">
        <v>5413</v>
      </c>
    </row>
    <row r="1333" spans="1:9" ht="90" x14ac:dyDescent="0.25">
      <c r="A1333" s="25" t="s">
        <v>3813</v>
      </c>
      <c r="B1333" s="25" t="s">
        <v>3814</v>
      </c>
      <c r="C1333" s="25" t="s">
        <v>60</v>
      </c>
      <c r="D1333" s="25" t="s">
        <v>61</v>
      </c>
      <c r="E1333" s="24" t="b">
        <v>0</v>
      </c>
      <c r="F1333" s="25" t="s">
        <v>1027</v>
      </c>
      <c r="G1333" s="25" t="s">
        <v>5414</v>
      </c>
      <c r="H1333" s="25" t="s">
        <v>5415</v>
      </c>
      <c r="I1333" s="25" t="s">
        <v>5416</v>
      </c>
    </row>
    <row r="1334" spans="1:9" ht="60" x14ac:dyDescent="0.25">
      <c r="A1334" s="25" t="s">
        <v>3813</v>
      </c>
      <c r="B1334" s="25" t="s">
        <v>3814</v>
      </c>
      <c r="C1334" s="25" t="s">
        <v>60</v>
      </c>
      <c r="D1334" s="25" t="s">
        <v>61</v>
      </c>
      <c r="E1334" s="24" t="b">
        <v>0</v>
      </c>
      <c r="F1334" s="25" t="s">
        <v>1027</v>
      </c>
      <c r="G1334" s="25" t="s">
        <v>5417</v>
      </c>
      <c r="H1334" s="25" t="s">
        <v>5418</v>
      </c>
      <c r="I1334" s="25" t="s">
        <v>5419</v>
      </c>
    </row>
    <row r="1335" spans="1:9" ht="60" x14ac:dyDescent="0.25">
      <c r="A1335" s="25" t="s">
        <v>3813</v>
      </c>
      <c r="B1335" s="25" t="s">
        <v>5321</v>
      </c>
      <c r="C1335" s="25" t="s">
        <v>304</v>
      </c>
      <c r="D1335" s="25" t="s">
        <v>61</v>
      </c>
      <c r="E1335" s="24" t="b">
        <v>0</v>
      </c>
      <c r="F1335" s="25" t="s">
        <v>13</v>
      </c>
      <c r="G1335" s="25" t="s">
        <v>5420</v>
      </c>
      <c r="H1335" s="25" t="s">
        <v>5421</v>
      </c>
      <c r="I1335" s="25" t="s">
        <v>5422</v>
      </c>
    </row>
    <row r="1336" spans="1:9" ht="105" x14ac:dyDescent="0.25">
      <c r="A1336" s="25" t="s">
        <v>3813</v>
      </c>
      <c r="B1336" s="25" t="s">
        <v>3814</v>
      </c>
      <c r="C1336" s="25" t="s">
        <v>304</v>
      </c>
      <c r="D1336" s="25" t="s">
        <v>61</v>
      </c>
      <c r="E1336" s="24" t="b">
        <v>0</v>
      </c>
      <c r="F1336" s="25" t="s">
        <v>1027</v>
      </c>
      <c r="G1336" s="25" t="s">
        <v>5423</v>
      </c>
      <c r="H1336" s="25" t="s">
        <v>5424</v>
      </c>
      <c r="I1336" s="25" t="s">
        <v>5425</v>
      </c>
    </row>
    <row r="1337" spans="1:9" ht="75" x14ac:dyDescent="0.25">
      <c r="A1337" s="25" t="s">
        <v>3813</v>
      </c>
      <c r="B1337" s="25" t="s">
        <v>5294</v>
      </c>
      <c r="C1337" s="25" t="s">
        <v>304</v>
      </c>
      <c r="D1337" s="25" t="s">
        <v>61</v>
      </c>
      <c r="E1337" s="24" t="b">
        <v>0</v>
      </c>
      <c r="F1337" s="25" t="s">
        <v>13</v>
      </c>
      <c r="G1337" s="25" t="s">
        <v>5426</v>
      </c>
      <c r="H1337" s="25" t="s">
        <v>5427</v>
      </c>
      <c r="I1337" s="25" t="s">
        <v>5428</v>
      </c>
    </row>
    <row r="1338" spans="1:9" ht="75" x14ac:dyDescent="0.25">
      <c r="A1338" s="25" t="s">
        <v>3813</v>
      </c>
      <c r="B1338" s="25" t="s">
        <v>5321</v>
      </c>
      <c r="C1338" s="25" t="s">
        <v>304</v>
      </c>
      <c r="D1338" s="25" t="s">
        <v>61</v>
      </c>
      <c r="E1338" s="24" t="b">
        <v>0</v>
      </c>
      <c r="F1338" s="25" t="s">
        <v>13</v>
      </c>
      <c r="G1338" s="25" t="s">
        <v>5429</v>
      </c>
      <c r="H1338" s="25" t="s">
        <v>5430</v>
      </c>
      <c r="I1338" s="25" t="s">
        <v>5431</v>
      </c>
    </row>
    <row r="1339" spans="1:9" ht="60" x14ac:dyDescent="0.25">
      <c r="A1339" s="25" t="s">
        <v>4013</v>
      </c>
      <c r="B1339" s="25" t="s">
        <v>5432</v>
      </c>
      <c r="C1339" s="25" t="s">
        <v>440</v>
      </c>
      <c r="D1339" s="25" t="s">
        <v>61</v>
      </c>
      <c r="E1339" s="24" t="b">
        <v>0</v>
      </c>
      <c r="F1339" s="25" t="s">
        <v>1027</v>
      </c>
      <c r="G1339" s="25" t="s">
        <v>5433</v>
      </c>
      <c r="H1339" s="25" t="s">
        <v>5434</v>
      </c>
      <c r="I1339" s="25" t="s">
        <v>5435</v>
      </c>
    </row>
    <row r="1340" spans="1:9" ht="60" x14ac:dyDescent="0.25">
      <c r="A1340" s="25" t="s">
        <v>4013</v>
      </c>
      <c r="B1340" s="25" t="s">
        <v>5432</v>
      </c>
      <c r="C1340" s="25" t="s">
        <v>11</v>
      </c>
      <c r="D1340" s="25" t="s">
        <v>61</v>
      </c>
      <c r="E1340" s="24" t="b">
        <v>0</v>
      </c>
      <c r="F1340" s="25" t="s">
        <v>1027</v>
      </c>
      <c r="G1340" s="25" t="s">
        <v>5436</v>
      </c>
      <c r="H1340" s="25" t="s">
        <v>5437</v>
      </c>
      <c r="I1340" s="25" t="s">
        <v>55</v>
      </c>
    </row>
    <row r="1341" spans="1:9" ht="90" x14ac:dyDescent="0.25">
      <c r="A1341" s="25" t="s">
        <v>4013</v>
      </c>
      <c r="B1341" s="25" t="s">
        <v>5432</v>
      </c>
      <c r="C1341" s="25" t="s">
        <v>19</v>
      </c>
      <c r="D1341" s="25" t="s">
        <v>61</v>
      </c>
      <c r="E1341" s="24" t="b">
        <v>0</v>
      </c>
      <c r="F1341" s="25" t="s">
        <v>1027</v>
      </c>
      <c r="G1341" s="25" t="s">
        <v>5438</v>
      </c>
      <c r="H1341" s="25" t="s">
        <v>5439</v>
      </c>
      <c r="I1341" s="25" t="s">
        <v>5440</v>
      </c>
    </row>
    <row r="1342" spans="1:9" ht="75" x14ac:dyDescent="0.25">
      <c r="A1342" s="25" t="s">
        <v>3818</v>
      </c>
      <c r="B1342" s="25" t="s">
        <v>5441</v>
      </c>
      <c r="C1342" s="25" t="s">
        <v>440</v>
      </c>
      <c r="D1342" s="25" t="s">
        <v>61</v>
      </c>
      <c r="E1342" s="24" t="b">
        <v>0</v>
      </c>
      <c r="F1342" s="25" t="s">
        <v>1027</v>
      </c>
      <c r="G1342" s="25" t="s">
        <v>5442</v>
      </c>
      <c r="H1342" s="25" t="s">
        <v>5443</v>
      </c>
      <c r="I1342" s="25" t="s">
        <v>5444</v>
      </c>
    </row>
    <row r="1343" spans="1:9" ht="45" x14ac:dyDescent="0.25">
      <c r="A1343" s="25" t="s">
        <v>3818</v>
      </c>
      <c r="B1343" s="25" t="s">
        <v>5441</v>
      </c>
      <c r="C1343" s="25" t="s">
        <v>440</v>
      </c>
      <c r="D1343" s="25" t="s">
        <v>61</v>
      </c>
      <c r="E1343" s="24" t="b">
        <v>0</v>
      </c>
      <c r="F1343" s="25" t="s">
        <v>1027</v>
      </c>
      <c r="G1343" s="25" t="s">
        <v>5445</v>
      </c>
      <c r="H1343" s="25" t="s">
        <v>5446</v>
      </c>
      <c r="I1343" s="25" t="s">
        <v>5447</v>
      </c>
    </row>
    <row r="1344" spans="1:9" ht="75" x14ac:dyDescent="0.25">
      <c r="A1344" s="25" t="s">
        <v>3818</v>
      </c>
      <c r="B1344" s="25" t="s">
        <v>5448</v>
      </c>
      <c r="C1344" s="25" t="s">
        <v>11</v>
      </c>
      <c r="D1344" s="25" t="s">
        <v>61</v>
      </c>
      <c r="E1344" s="24" t="b">
        <v>0</v>
      </c>
      <c r="F1344" s="25" t="s">
        <v>1027</v>
      </c>
      <c r="G1344" s="25" t="s">
        <v>5449</v>
      </c>
      <c r="H1344" s="25" t="s">
        <v>5450</v>
      </c>
      <c r="I1344" s="25" t="s">
        <v>5451</v>
      </c>
    </row>
    <row r="1345" spans="1:9" ht="75" x14ac:dyDescent="0.25">
      <c r="A1345" s="25" t="s">
        <v>3818</v>
      </c>
      <c r="B1345" s="25" t="s">
        <v>5441</v>
      </c>
      <c r="C1345" s="25" t="s">
        <v>19</v>
      </c>
      <c r="D1345" s="25" t="s">
        <v>61</v>
      </c>
      <c r="E1345" s="24" t="b">
        <v>0</v>
      </c>
      <c r="F1345" s="25" t="s">
        <v>1027</v>
      </c>
      <c r="G1345" s="25" t="s">
        <v>5452</v>
      </c>
      <c r="H1345" s="25" t="s">
        <v>5453</v>
      </c>
      <c r="I1345" s="25" t="s">
        <v>5454</v>
      </c>
    </row>
    <row r="1346" spans="1:9" ht="75" x14ac:dyDescent="0.25">
      <c r="A1346" s="25" t="s">
        <v>3818</v>
      </c>
      <c r="B1346" s="25" t="s">
        <v>5441</v>
      </c>
      <c r="C1346" s="25" t="s">
        <v>440</v>
      </c>
      <c r="D1346" s="25" t="s">
        <v>61</v>
      </c>
      <c r="E1346" s="24" t="b">
        <v>0</v>
      </c>
      <c r="F1346" s="25" t="s">
        <v>1027</v>
      </c>
      <c r="G1346" s="25" t="s">
        <v>5455</v>
      </c>
      <c r="H1346" s="25" t="s">
        <v>5456</v>
      </c>
      <c r="I1346" s="25" t="s">
        <v>5457</v>
      </c>
    </row>
    <row r="1347" spans="1:9" ht="75" x14ac:dyDescent="0.25">
      <c r="A1347" s="25" t="s">
        <v>3818</v>
      </c>
      <c r="B1347" s="25" t="s">
        <v>3819</v>
      </c>
      <c r="C1347" s="25" t="s">
        <v>440</v>
      </c>
      <c r="D1347" s="25" t="s">
        <v>61</v>
      </c>
      <c r="E1347" s="24" t="b">
        <v>0</v>
      </c>
      <c r="F1347" s="25" t="s">
        <v>1027</v>
      </c>
      <c r="G1347" s="25" t="s">
        <v>5456</v>
      </c>
      <c r="H1347" s="25" t="s">
        <v>5458</v>
      </c>
      <c r="I1347" s="25" t="s">
        <v>5459</v>
      </c>
    </row>
    <row r="1348" spans="1:9" ht="45" x14ac:dyDescent="0.25">
      <c r="A1348" s="25" t="s">
        <v>3818</v>
      </c>
      <c r="B1348" s="25" t="s">
        <v>5441</v>
      </c>
      <c r="C1348" s="25" t="s">
        <v>19</v>
      </c>
      <c r="D1348" s="25" t="s">
        <v>61</v>
      </c>
      <c r="E1348" s="24" t="b">
        <v>0</v>
      </c>
      <c r="F1348" s="25" t="s">
        <v>1027</v>
      </c>
      <c r="G1348" s="25" t="s">
        <v>5460</v>
      </c>
      <c r="H1348" s="25" t="s">
        <v>5461</v>
      </c>
      <c r="I1348" s="25" t="s">
        <v>55</v>
      </c>
    </row>
    <row r="1349" spans="1:9" ht="60" x14ac:dyDescent="0.25">
      <c r="A1349" s="25" t="s">
        <v>3818</v>
      </c>
      <c r="B1349" s="25" t="s">
        <v>5441</v>
      </c>
      <c r="C1349" s="25" t="s">
        <v>60</v>
      </c>
      <c r="D1349" s="25" t="s">
        <v>61</v>
      </c>
      <c r="E1349" s="24" t="b">
        <v>0</v>
      </c>
      <c r="F1349" s="25" t="s">
        <v>1027</v>
      </c>
      <c r="G1349" s="25" t="s">
        <v>5462</v>
      </c>
      <c r="H1349" s="25" t="s">
        <v>5463</v>
      </c>
      <c r="I1349" s="25" t="s">
        <v>5464</v>
      </c>
    </row>
    <row r="1350" spans="1:9" ht="90" x14ac:dyDescent="0.25">
      <c r="A1350" s="25" t="s">
        <v>5465</v>
      </c>
      <c r="B1350" s="25" t="s">
        <v>5466</v>
      </c>
      <c r="C1350" s="25" t="s">
        <v>75</v>
      </c>
      <c r="D1350" s="25" t="s">
        <v>61</v>
      </c>
      <c r="E1350" s="24" t="b">
        <v>0</v>
      </c>
      <c r="F1350" s="25" t="s">
        <v>13</v>
      </c>
      <c r="G1350" s="25" t="s">
        <v>5467</v>
      </c>
      <c r="H1350" s="25" t="s">
        <v>5468</v>
      </c>
      <c r="I1350" s="25" t="s">
        <v>5469</v>
      </c>
    </row>
    <row r="1351" spans="1:9" ht="60" x14ac:dyDescent="0.25">
      <c r="A1351" s="25" t="s">
        <v>5465</v>
      </c>
      <c r="B1351" s="25" t="s">
        <v>5466</v>
      </c>
      <c r="C1351" s="25" t="s">
        <v>19</v>
      </c>
      <c r="D1351" s="25" t="s">
        <v>61</v>
      </c>
      <c r="E1351" s="24" t="b">
        <v>0</v>
      </c>
      <c r="F1351" s="25" t="s">
        <v>1027</v>
      </c>
      <c r="G1351" s="25" t="s">
        <v>5470</v>
      </c>
      <c r="H1351" s="25" t="s">
        <v>5471</v>
      </c>
      <c r="I1351" s="25" t="s">
        <v>5472</v>
      </c>
    </row>
    <row r="1352" spans="1:9" ht="60" x14ac:dyDescent="0.25">
      <c r="A1352" s="25" t="s">
        <v>5465</v>
      </c>
      <c r="B1352" s="25" t="s">
        <v>5473</v>
      </c>
      <c r="C1352" s="25" t="s">
        <v>60</v>
      </c>
      <c r="D1352" s="25" t="s">
        <v>61</v>
      </c>
      <c r="E1352" s="24" t="b">
        <v>0</v>
      </c>
      <c r="F1352" s="25" t="s">
        <v>13</v>
      </c>
      <c r="G1352" s="25" t="s">
        <v>5474</v>
      </c>
      <c r="H1352" s="25" t="s">
        <v>5475</v>
      </c>
      <c r="I1352" s="25" t="s">
        <v>5476</v>
      </c>
    </row>
    <row r="1353" spans="1:9" ht="45" x14ac:dyDescent="0.25">
      <c r="A1353" s="25" t="s">
        <v>3825</v>
      </c>
      <c r="B1353" s="25" t="s">
        <v>5477</v>
      </c>
      <c r="C1353" s="25" t="s">
        <v>19</v>
      </c>
      <c r="D1353" s="25" t="s">
        <v>61</v>
      </c>
      <c r="E1353" s="24" t="b">
        <v>0</v>
      </c>
      <c r="F1353" s="25" t="s">
        <v>1027</v>
      </c>
      <c r="G1353" s="25" t="s">
        <v>5478</v>
      </c>
      <c r="H1353" s="25" t="s">
        <v>5479</v>
      </c>
      <c r="I1353" s="25" t="s">
        <v>5480</v>
      </c>
    </row>
    <row r="1354" spans="1:9" ht="45" x14ac:dyDescent="0.25">
      <c r="A1354" s="25" t="s">
        <v>3825</v>
      </c>
      <c r="B1354" s="25" t="s">
        <v>5481</v>
      </c>
      <c r="C1354" s="25" t="s">
        <v>19</v>
      </c>
      <c r="D1354" s="25" t="s">
        <v>61</v>
      </c>
      <c r="E1354" s="24" t="b">
        <v>0</v>
      </c>
      <c r="F1354" s="25" t="s">
        <v>1027</v>
      </c>
      <c r="G1354" s="25" t="s">
        <v>5482</v>
      </c>
      <c r="H1354" s="25" t="s">
        <v>5483</v>
      </c>
      <c r="I1354" s="25" t="s">
        <v>5484</v>
      </c>
    </row>
    <row r="1355" spans="1:9" ht="30" x14ac:dyDescent="0.25">
      <c r="A1355" s="25" t="s">
        <v>3825</v>
      </c>
      <c r="B1355" s="25" t="s">
        <v>5485</v>
      </c>
      <c r="C1355" s="25" t="s">
        <v>19</v>
      </c>
      <c r="D1355" s="25" t="s">
        <v>61</v>
      </c>
      <c r="E1355" s="24" t="b">
        <v>0</v>
      </c>
      <c r="F1355" s="25" t="s">
        <v>1027</v>
      </c>
      <c r="G1355" s="25" t="s">
        <v>5483</v>
      </c>
      <c r="H1355" s="25" t="s">
        <v>5486</v>
      </c>
      <c r="I1355" s="25" t="s">
        <v>5487</v>
      </c>
    </row>
    <row r="1356" spans="1:9" ht="75" x14ac:dyDescent="0.25">
      <c r="A1356" s="25" t="s">
        <v>4728</v>
      </c>
      <c r="B1356" s="25" t="s">
        <v>5488</v>
      </c>
      <c r="C1356" s="25" t="s">
        <v>11</v>
      </c>
      <c r="D1356" s="25" t="s">
        <v>61</v>
      </c>
      <c r="E1356" s="24" t="b">
        <v>0</v>
      </c>
      <c r="F1356" s="25" t="s">
        <v>1027</v>
      </c>
      <c r="G1356" s="25" t="s">
        <v>5489</v>
      </c>
      <c r="H1356" s="25" t="s">
        <v>5490</v>
      </c>
      <c r="I1356" s="25" t="s">
        <v>5491</v>
      </c>
    </row>
    <row r="1357" spans="1:9" ht="45" x14ac:dyDescent="0.25">
      <c r="A1357" s="25" t="s">
        <v>4728</v>
      </c>
      <c r="B1357" s="25" t="s">
        <v>5488</v>
      </c>
      <c r="C1357" s="25" t="s">
        <v>11</v>
      </c>
      <c r="D1357" s="25" t="s">
        <v>61</v>
      </c>
      <c r="E1357" s="24" t="b">
        <v>0</v>
      </c>
      <c r="F1357" s="25" t="s">
        <v>1027</v>
      </c>
      <c r="G1357" s="25" t="s">
        <v>5492</v>
      </c>
      <c r="H1357" s="25" t="s">
        <v>5493</v>
      </c>
      <c r="I1357" s="25" t="s">
        <v>55</v>
      </c>
    </row>
    <row r="1358" spans="1:9" ht="120" x14ac:dyDescent="0.25">
      <c r="A1358" s="25" t="s">
        <v>4101</v>
      </c>
      <c r="B1358" s="25" t="s">
        <v>5494</v>
      </c>
      <c r="C1358" s="25" t="s">
        <v>440</v>
      </c>
      <c r="D1358" s="25" t="s">
        <v>61</v>
      </c>
      <c r="E1358" s="24" t="b">
        <v>0</v>
      </c>
      <c r="F1358" s="25" t="s">
        <v>1027</v>
      </c>
      <c r="G1358" s="25" t="s">
        <v>5495</v>
      </c>
      <c r="H1358" s="25" t="s">
        <v>5496</v>
      </c>
      <c r="I1358" s="25" t="s">
        <v>5497</v>
      </c>
    </row>
    <row r="1359" spans="1:9" ht="75" x14ac:dyDescent="0.25">
      <c r="A1359" s="25" t="s">
        <v>4101</v>
      </c>
      <c r="B1359" s="25" t="s">
        <v>5494</v>
      </c>
      <c r="C1359" s="25" t="s">
        <v>75</v>
      </c>
      <c r="D1359" s="25" t="s">
        <v>61</v>
      </c>
      <c r="E1359" s="24" t="b">
        <v>0</v>
      </c>
      <c r="F1359" s="25" t="s">
        <v>1027</v>
      </c>
      <c r="G1359" s="25" t="s">
        <v>5498</v>
      </c>
      <c r="H1359" s="25" t="s">
        <v>5499</v>
      </c>
      <c r="I1359" s="25" t="s">
        <v>5500</v>
      </c>
    </row>
    <row r="1360" spans="1:9" ht="75" x14ac:dyDescent="0.25">
      <c r="A1360" s="25" t="s">
        <v>4101</v>
      </c>
      <c r="B1360" s="25" t="s">
        <v>5501</v>
      </c>
      <c r="C1360" s="25" t="s">
        <v>60</v>
      </c>
      <c r="D1360" s="25" t="s">
        <v>61</v>
      </c>
      <c r="E1360" s="24" t="b">
        <v>0</v>
      </c>
      <c r="F1360" s="25" t="s">
        <v>13</v>
      </c>
      <c r="G1360" s="25" t="s">
        <v>5502</v>
      </c>
      <c r="H1360" s="25" t="s">
        <v>5503</v>
      </c>
      <c r="I1360" s="25" t="s">
        <v>5504</v>
      </c>
    </row>
    <row r="1361" spans="1:9" ht="90" x14ac:dyDescent="0.25">
      <c r="A1361" s="25" t="s">
        <v>5505</v>
      </c>
      <c r="B1361" s="25" t="s">
        <v>5506</v>
      </c>
      <c r="C1361" s="25" t="s">
        <v>60</v>
      </c>
      <c r="D1361" s="25" t="s">
        <v>61</v>
      </c>
      <c r="E1361" s="24" t="b">
        <v>0</v>
      </c>
      <c r="F1361" s="25" t="s">
        <v>1027</v>
      </c>
      <c r="G1361" s="25" t="s">
        <v>5507</v>
      </c>
      <c r="H1361" s="25" t="s">
        <v>5508</v>
      </c>
      <c r="I1361" s="25" t="s">
        <v>5509</v>
      </c>
    </row>
    <row r="1362" spans="1:9" ht="90" x14ac:dyDescent="0.25">
      <c r="A1362" s="25" t="s">
        <v>5510</v>
      </c>
      <c r="B1362" s="25" t="s">
        <v>5511</v>
      </c>
      <c r="C1362" s="25" t="s">
        <v>60</v>
      </c>
      <c r="D1362" s="25" t="s">
        <v>61</v>
      </c>
      <c r="E1362" s="24" t="b">
        <v>0</v>
      </c>
      <c r="F1362" s="25" t="s">
        <v>1027</v>
      </c>
      <c r="G1362" s="25" t="s">
        <v>5512</v>
      </c>
      <c r="H1362" s="25" t="s">
        <v>5513</v>
      </c>
      <c r="I1362" s="25" t="s">
        <v>5514</v>
      </c>
    </row>
    <row r="1363" spans="1:9" ht="45" x14ac:dyDescent="0.25">
      <c r="A1363" s="25" t="s">
        <v>5515</v>
      </c>
      <c r="B1363" s="25" t="s">
        <v>5516</v>
      </c>
      <c r="C1363" s="25" t="s">
        <v>440</v>
      </c>
      <c r="D1363" s="25" t="s">
        <v>61</v>
      </c>
      <c r="E1363" s="24" t="b">
        <v>0</v>
      </c>
      <c r="F1363" s="25" t="s">
        <v>1027</v>
      </c>
      <c r="G1363" s="25" t="s">
        <v>55</v>
      </c>
      <c r="H1363" s="25" t="s">
        <v>5517</v>
      </c>
      <c r="I1363" s="25" t="s">
        <v>55</v>
      </c>
    </row>
    <row r="1364" spans="1:9" ht="75" x14ac:dyDescent="0.25">
      <c r="A1364" s="25" t="s">
        <v>5515</v>
      </c>
      <c r="B1364" s="25" t="s">
        <v>5516</v>
      </c>
      <c r="C1364" s="25" t="s">
        <v>75</v>
      </c>
      <c r="D1364" s="25" t="s">
        <v>61</v>
      </c>
      <c r="E1364" s="24" t="b">
        <v>0</v>
      </c>
      <c r="F1364" s="25" t="s">
        <v>13</v>
      </c>
      <c r="G1364" s="25" t="s">
        <v>5518</v>
      </c>
      <c r="H1364" s="25" t="s">
        <v>5519</v>
      </c>
      <c r="I1364" s="25" t="s">
        <v>5520</v>
      </c>
    </row>
    <row r="1365" spans="1:9" ht="75" x14ac:dyDescent="0.25">
      <c r="A1365" s="25" t="s">
        <v>5515</v>
      </c>
      <c r="B1365" s="25" t="s">
        <v>5516</v>
      </c>
      <c r="C1365" s="25" t="s">
        <v>75</v>
      </c>
      <c r="D1365" s="25" t="s">
        <v>61</v>
      </c>
      <c r="E1365" s="24" t="b">
        <v>0</v>
      </c>
      <c r="F1365" s="25" t="s">
        <v>1027</v>
      </c>
      <c r="G1365" s="25" t="s">
        <v>5521</v>
      </c>
      <c r="H1365" s="25" t="s">
        <v>5522</v>
      </c>
      <c r="I1365" s="25" t="s">
        <v>55</v>
      </c>
    </row>
    <row r="1366" spans="1:9" ht="75" x14ac:dyDescent="0.25">
      <c r="A1366" s="25" t="s">
        <v>5515</v>
      </c>
      <c r="B1366" s="25" t="s">
        <v>5516</v>
      </c>
      <c r="C1366" s="25" t="s">
        <v>60</v>
      </c>
      <c r="D1366" s="25" t="s">
        <v>61</v>
      </c>
      <c r="E1366" s="24" t="b">
        <v>0</v>
      </c>
      <c r="F1366" s="25" t="s">
        <v>1027</v>
      </c>
      <c r="G1366" s="25" t="s">
        <v>5523</v>
      </c>
      <c r="H1366" s="25" t="s">
        <v>5524</v>
      </c>
      <c r="I1366" s="25" t="s">
        <v>5525</v>
      </c>
    </row>
    <row r="1367" spans="1:9" ht="75" x14ac:dyDescent="0.25">
      <c r="A1367" s="25" t="s">
        <v>5526</v>
      </c>
      <c r="B1367" s="25" t="s">
        <v>5527</v>
      </c>
      <c r="C1367" s="25" t="s">
        <v>123</v>
      </c>
      <c r="D1367" s="25" t="s">
        <v>61</v>
      </c>
      <c r="E1367" s="24" t="b">
        <v>0</v>
      </c>
      <c r="F1367" s="25" t="s">
        <v>13</v>
      </c>
      <c r="G1367" s="25" t="s">
        <v>5528</v>
      </c>
      <c r="H1367" s="25" t="s">
        <v>5529</v>
      </c>
      <c r="I1367" s="25" t="s">
        <v>5530</v>
      </c>
    </row>
    <row r="1368" spans="1:9" ht="60" x14ac:dyDescent="0.25">
      <c r="A1368" s="25" t="s">
        <v>5526</v>
      </c>
      <c r="B1368" s="25" t="s">
        <v>5531</v>
      </c>
      <c r="C1368" s="25" t="s">
        <v>123</v>
      </c>
      <c r="D1368" s="25" t="s">
        <v>61</v>
      </c>
      <c r="E1368" s="24" t="b">
        <v>0</v>
      </c>
      <c r="F1368" s="25" t="s">
        <v>13</v>
      </c>
      <c r="G1368" s="25" t="s">
        <v>5529</v>
      </c>
      <c r="H1368" s="25" t="s">
        <v>5532</v>
      </c>
      <c r="I1368" s="25" t="s">
        <v>5533</v>
      </c>
    </row>
    <row r="1369" spans="1:9" ht="60" x14ac:dyDescent="0.25">
      <c r="A1369" s="25" t="s">
        <v>5001</v>
      </c>
      <c r="B1369" s="25" t="s">
        <v>5534</v>
      </c>
      <c r="C1369" s="25" t="s">
        <v>19</v>
      </c>
      <c r="D1369" s="25" t="s">
        <v>61</v>
      </c>
      <c r="E1369" s="24" t="b">
        <v>0</v>
      </c>
      <c r="F1369" s="25" t="s">
        <v>1027</v>
      </c>
      <c r="G1369" s="25" t="s">
        <v>5535</v>
      </c>
      <c r="H1369" s="25" t="s">
        <v>5536</v>
      </c>
      <c r="I1369" s="25" t="s">
        <v>5537</v>
      </c>
    </row>
    <row r="1370" spans="1:9" ht="60" x14ac:dyDescent="0.25">
      <c r="A1370" s="25" t="s">
        <v>3829</v>
      </c>
      <c r="B1370" s="25" t="s">
        <v>3830</v>
      </c>
      <c r="C1370" s="25" t="s">
        <v>75</v>
      </c>
      <c r="D1370" s="25" t="s">
        <v>61</v>
      </c>
      <c r="E1370" s="24" t="b">
        <v>0</v>
      </c>
      <c r="F1370" s="25" t="s">
        <v>1027</v>
      </c>
      <c r="G1370" s="25" t="s">
        <v>5538</v>
      </c>
      <c r="H1370" s="25" t="s">
        <v>5539</v>
      </c>
      <c r="I1370" s="25" t="s">
        <v>55</v>
      </c>
    </row>
    <row r="1371" spans="1:9" ht="75" x14ac:dyDescent="0.25">
      <c r="A1371" s="25" t="s">
        <v>3829</v>
      </c>
      <c r="B1371" s="25" t="s">
        <v>3830</v>
      </c>
      <c r="C1371" s="25" t="s">
        <v>11</v>
      </c>
      <c r="D1371" s="25" t="s">
        <v>61</v>
      </c>
      <c r="E1371" s="24" t="b">
        <v>0</v>
      </c>
      <c r="F1371" s="25" t="s">
        <v>1027</v>
      </c>
      <c r="G1371" s="25" t="s">
        <v>5540</v>
      </c>
      <c r="H1371" s="25" t="s">
        <v>5541</v>
      </c>
      <c r="I1371" s="25" t="s">
        <v>5542</v>
      </c>
    </row>
    <row r="1372" spans="1:9" ht="75" x14ac:dyDescent="0.25">
      <c r="A1372" s="25" t="s">
        <v>3829</v>
      </c>
      <c r="B1372" s="25" t="s">
        <v>3830</v>
      </c>
      <c r="C1372" s="25" t="s">
        <v>11</v>
      </c>
      <c r="D1372" s="25" t="s">
        <v>61</v>
      </c>
      <c r="E1372" s="24" t="b">
        <v>0</v>
      </c>
      <c r="F1372" s="25" t="s">
        <v>1027</v>
      </c>
      <c r="G1372" s="25" t="s">
        <v>5541</v>
      </c>
      <c r="H1372" s="25" t="s">
        <v>5543</v>
      </c>
      <c r="I1372" s="25" t="s">
        <v>5544</v>
      </c>
    </row>
    <row r="1373" spans="1:9" ht="75" x14ac:dyDescent="0.25">
      <c r="A1373" s="25" t="s">
        <v>3829</v>
      </c>
      <c r="B1373" s="25" t="s">
        <v>5545</v>
      </c>
      <c r="C1373" s="25" t="s">
        <v>11</v>
      </c>
      <c r="D1373" s="25" t="s">
        <v>61</v>
      </c>
      <c r="E1373" s="24" t="b">
        <v>0</v>
      </c>
      <c r="F1373" s="25" t="s">
        <v>1027</v>
      </c>
      <c r="G1373" s="25" t="s">
        <v>5543</v>
      </c>
      <c r="H1373" s="25" t="s">
        <v>5546</v>
      </c>
      <c r="I1373" s="25" t="s">
        <v>5547</v>
      </c>
    </row>
    <row r="1374" spans="1:9" ht="75" x14ac:dyDescent="0.25">
      <c r="A1374" s="25" t="s">
        <v>3829</v>
      </c>
      <c r="B1374" s="25" t="s">
        <v>3830</v>
      </c>
      <c r="C1374" s="25" t="s">
        <v>19</v>
      </c>
      <c r="D1374" s="25" t="s">
        <v>61</v>
      </c>
      <c r="E1374" s="24" t="b">
        <v>0</v>
      </c>
      <c r="F1374" s="25" t="s">
        <v>1027</v>
      </c>
      <c r="G1374" s="25" t="s">
        <v>5548</v>
      </c>
      <c r="H1374" s="25" t="s">
        <v>5549</v>
      </c>
      <c r="I1374" s="25" t="s">
        <v>5550</v>
      </c>
    </row>
    <row r="1375" spans="1:9" ht="60" x14ac:dyDescent="0.25">
      <c r="A1375" s="25" t="s">
        <v>3829</v>
      </c>
      <c r="B1375" s="25" t="s">
        <v>3830</v>
      </c>
      <c r="C1375" s="25" t="s">
        <v>19</v>
      </c>
      <c r="D1375" s="25" t="s">
        <v>61</v>
      </c>
      <c r="E1375" s="24" t="b">
        <v>0</v>
      </c>
      <c r="F1375" s="25" t="s">
        <v>1027</v>
      </c>
      <c r="G1375" s="25" t="s">
        <v>5549</v>
      </c>
      <c r="H1375" s="25" t="s">
        <v>5551</v>
      </c>
      <c r="I1375" s="25" t="s">
        <v>5552</v>
      </c>
    </row>
    <row r="1376" spans="1:9" ht="105" x14ac:dyDescent="0.25">
      <c r="A1376" s="25" t="s">
        <v>3829</v>
      </c>
      <c r="B1376" s="25" t="s">
        <v>5553</v>
      </c>
      <c r="C1376" s="25" t="s">
        <v>19</v>
      </c>
      <c r="D1376" s="25" t="s">
        <v>61</v>
      </c>
      <c r="E1376" s="24" t="b">
        <v>0</v>
      </c>
      <c r="F1376" s="25" t="s">
        <v>1027</v>
      </c>
      <c r="G1376" s="25" t="s">
        <v>5551</v>
      </c>
      <c r="H1376" s="25" t="s">
        <v>5554</v>
      </c>
      <c r="I1376" s="25" t="s">
        <v>5555</v>
      </c>
    </row>
    <row r="1377" spans="1:9" ht="90" x14ac:dyDescent="0.25">
      <c r="A1377" s="25" t="s">
        <v>3829</v>
      </c>
      <c r="B1377" s="25" t="s">
        <v>3830</v>
      </c>
      <c r="C1377" s="25" t="s">
        <v>19</v>
      </c>
      <c r="D1377" s="25" t="s">
        <v>61</v>
      </c>
      <c r="E1377" s="24" t="b">
        <v>0</v>
      </c>
      <c r="F1377" s="25" t="s">
        <v>1027</v>
      </c>
      <c r="G1377" s="25" t="s">
        <v>5556</v>
      </c>
      <c r="H1377" s="25" t="s">
        <v>5557</v>
      </c>
      <c r="I1377" s="25" t="s">
        <v>5558</v>
      </c>
    </row>
    <row r="1378" spans="1:9" ht="90" x14ac:dyDescent="0.25">
      <c r="A1378" s="25" t="s">
        <v>3829</v>
      </c>
      <c r="B1378" s="25" t="s">
        <v>3830</v>
      </c>
      <c r="C1378" s="25" t="s">
        <v>60</v>
      </c>
      <c r="D1378" s="25" t="s">
        <v>61</v>
      </c>
      <c r="E1378" s="24" t="b">
        <v>0</v>
      </c>
      <c r="F1378" s="25" t="s">
        <v>1027</v>
      </c>
      <c r="G1378" s="25" t="s">
        <v>5559</v>
      </c>
      <c r="H1378" s="25" t="s">
        <v>5560</v>
      </c>
      <c r="I1378" s="25" t="s">
        <v>5561</v>
      </c>
    </row>
    <row r="1379" spans="1:9" ht="90" x14ac:dyDescent="0.25">
      <c r="A1379" s="25" t="s">
        <v>3829</v>
      </c>
      <c r="B1379" s="25" t="s">
        <v>3830</v>
      </c>
      <c r="C1379" s="25" t="s">
        <v>60</v>
      </c>
      <c r="D1379" s="25" t="s">
        <v>61</v>
      </c>
      <c r="E1379" s="24" t="b">
        <v>0</v>
      </c>
      <c r="F1379" s="25" t="s">
        <v>1027</v>
      </c>
      <c r="G1379" s="25" t="s">
        <v>5562</v>
      </c>
      <c r="H1379" s="25" t="s">
        <v>5563</v>
      </c>
      <c r="I1379" s="25" t="s">
        <v>5564</v>
      </c>
    </row>
    <row r="1380" spans="1:9" ht="105" x14ac:dyDescent="0.25">
      <c r="A1380" s="25" t="s">
        <v>5565</v>
      </c>
      <c r="B1380" s="25" t="s">
        <v>5566</v>
      </c>
      <c r="C1380" s="25" t="s">
        <v>123</v>
      </c>
      <c r="D1380" s="25" t="s">
        <v>61</v>
      </c>
      <c r="E1380" s="24" t="b">
        <v>0</v>
      </c>
      <c r="F1380" s="25" t="s">
        <v>13</v>
      </c>
      <c r="G1380" s="25" t="s">
        <v>5567</v>
      </c>
      <c r="H1380" s="25" t="s">
        <v>5568</v>
      </c>
      <c r="I1380" s="25" t="s">
        <v>5569</v>
      </c>
    </row>
    <row r="1381" spans="1:9" ht="60" x14ac:dyDescent="0.25">
      <c r="A1381" s="25" t="s">
        <v>5565</v>
      </c>
      <c r="B1381" s="25" t="s">
        <v>5570</v>
      </c>
      <c r="C1381" s="25" t="s">
        <v>123</v>
      </c>
      <c r="D1381" s="25" t="s">
        <v>61</v>
      </c>
      <c r="E1381" s="24" t="b">
        <v>0</v>
      </c>
      <c r="F1381" s="25" t="s">
        <v>1027</v>
      </c>
      <c r="G1381" s="25" t="s">
        <v>5571</v>
      </c>
      <c r="H1381" s="25" t="s">
        <v>5572</v>
      </c>
      <c r="I1381" s="25" t="s">
        <v>5573</v>
      </c>
    </row>
    <row r="1382" spans="1:9" ht="60" x14ac:dyDescent="0.25">
      <c r="A1382" s="25" t="s">
        <v>5574</v>
      </c>
      <c r="B1382" s="25" t="s">
        <v>5575</v>
      </c>
      <c r="C1382" s="25" t="s">
        <v>440</v>
      </c>
      <c r="D1382" s="25" t="s">
        <v>61</v>
      </c>
      <c r="E1382" s="24" t="b">
        <v>0</v>
      </c>
      <c r="F1382" s="25" t="s">
        <v>1027</v>
      </c>
      <c r="G1382" s="25" t="s">
        <v>5576</v>
      </c>
      <c r="H1382" s="25" t="s">
        <v>5577</v>
      </c>
      <c r="I1382" s="25" t="s">
        <v>55</v>
      </c>
    </row>
    <row r="1383" spans="1:9" ht="60" x14ac:dyDescent="0.25">
      <c r="A1383" s="25" t="s">
        <v>5574</v>
      </c>
      <c r="B1383" s="25" t="s">
        <v>5575</v>
      </c>
      <c r="C1383" s="25" t="s">
        <v>60</v>
      </c>
      <c r="D1383" s="25" t="s">
        <v>61</v>
      </c>
      <c r="E1383" s="24" t="b">
        <v>0</v>
      </c>
      <c r="F1383" s="25" t="s">
        <v>1027</v>
      </c>
      <c r="G1383" s="25" t="s">
        <v>5578</v>
      </c>
      <c r="H1383" s="25" t="s">
        <v>5579</v>
      </c>
      <c r="I1383" s="25" t="s">
        <v>5580</v>
      </c>
    </row>
    <row r="1384" spans="1:9" ht="75" x14ac:dyDescent="0.25">
      <c r="A1384" s="25" t="s">
        <v>5574</v>
      </c>
      <c r="B1384" s="25" t="s">
        <v>5581</v>
      </c>
      <c r="C1384" s="25" t="s">
        <v>60</v>
      </c>
      <c r="D1384" s="25" t="s">
        <v>61</v>
      </c>
      <c r="E1384" s="24" t="b">
        <v>0</v>
      </c>
      <c r="F1384" s="25" t="s">
        <v>1027</v>
      </c>
      <c r="G1384" s="25" t="s">
        <v>5582</v>
      </c>
      <c r="H1384" s="25" t="s">
        <v>5583</v>
      </c>
      <c r="I1384" s="25" t="s">
        <v>55</v>
      </c>
    </row>
    <row r="1385" spans="1:9" ht="75" x14ac:dyDescent="0.25">
      <c r="A1385" s="25" t="s">
        <v>5020</v>
      </c>
      <c r="B1385" s="25" t="s">
        <v>5584</v>
      </c>
      <c r="C1385" s="25" t="s">
        <v>123</v>
      </c>
      <c r="D1385" s="25" t="s">
        <v>61</v>
      </c>
      <c r="E1385" s="24" t="b">
        <v>0</v>
      </c>
      <c r="F1385" s="25" t="s">
        <v>13</v>
      </c>
      <c r="G1385" s="25" t="s">
        <v>55</v>
      </c>
      <c r="H1385" s="25" t="s">
        <v>5585</v>
      </c>
      <c r="I1385" s="25" t="s">
        <v>5586</v>
      </c>
    </row>
    <row r="1386" spans="1:9" ht="60" x14ac:dyDescent="0.25">
      <c r="A1386" s="25" t="s">
        <v>3833</v>
      </c>
      <c r="B1386" s="25" t="s">
        <v>5587</v>
      </c>
      <c r="C1386" s="25" t="s">
        <v>19</v>
      </c>
      <c r="D1386" s="25" t="s">
        <v>61</v>
      </c>
      <c r="E1386" s="24" t="b">
        <v>0</v>
      </c>
      <c r="F1386" s="25" t="s">
        <v>1027</v>
      </c>
      <c r="G1386" s="25" t="s">
        <v>5588</v>
      </c>
      <c r="H1386" s="25" t="s">
        <v>5589</v>
      </c>
      <c r="I1386" s="25" t="s">
        <v>5590</v>
      </c>
    </row>
    <row r="1387" spans="1:9" ht="45" x14ac:dyDescent="0.25">
      <c r="A1387" s="25" t="s">
        <v>3833</v>
      </c>
      <c r="B1387" s="25" t="s">
        <v>5591</v>
      </c>
      <c r="C1387" s="25" t="s">
        <v>19</v>
      </c>
      <c r="D1387" s="25" t="s">
        <v>61</v>
      </c>
      <c r="E1387" s="24" t="b">
        <v>0</v>
      </c>
      <c r="F1387" s="25" t="s">
        <v>1027</v>
      </c>
      <c r="G1387" s="25" t="s">
        <v>5592</v>
      </c>
      <c r="H1387" s="25" t="s">
        <v>5593</v>
      </c>
      <c r="I1387" s="25" t="s">
        <v>5594</v>
      </c>
    </row>
    <row r="1388" spans="1:9" ht="60" x14ac:dyDescent="0.25">
      <c r="A1388" s="25" t="s">
        <v>3833</v>
      </c>
      <c r="B1388" s="25" t="s">
        <v>5595</v>
      </c>
      <c r="C1388" s="25" t="s">
        <v>19</v>
      </c>
      <c r="D1388" s="25" t="s">
        <v>61</v>
      </c>
      <c r="E1388" s="24" t="b">
        <v>0</v>
      </c>
      <c r="F1388" s="25" t="s">
        <v>1027</v>
      </c>
      <c r="G1388" s="25" t="s">
        <v>5596</v>
      </c>
      <c r="H1388" s="25" t="s">
        <v>5597</v>
      </c>
      <c r="I1388" s="25" t="s">
        <v>5598</v>
      </c>
    </row>
    <row r="1389" spans="1:9" ht="90" x14ac:dyDescent="0.25">
      <c r="A1389" s="25" t="s">
        <v>3833</v>
      </c>
      <c r="B1389" s="25" t="s">
        <v>5591</v>
      </c>
      <c r="C1389" s="25" t="s">
        <v>19</v>
      </c>
      <c r="D1389" s="25" t="s">
        <v>61</v>
      </c>
      <c r="E1389" s="24" t="b">
        <v>0</v>
      </c>
      <c r="F1389" s="25" t="s">
        <v>1027</v>
      </c>
      <c r="G1389" s="25" t="s">
        <v>5599</v>
      </c>
      <c r="H1389" s="25" t="s">
        <v>5600</v>
      </c>
      <c r="I1389" s="25" t="s">
        <v>5601</v>
      </c>
    </row>
    <row r="1390" spans="1:9" ht="75" x14ac:dyDescent="0.25">
      <c r="A1390" s="25" t="s">
        <v>3833</v>
      </c>
      <c r="B1390" s="25" t="s">
        <v>3834</v>
      </c>
      <c r="C1390" s="25" t="s">
        <v>19</v>
      </c>
      <c r="D1390" s="25" t="s">
        <v>61</v>
      </c>
      <c r="E1390" s="24" t="b">
        <v>0</v>
      </c>
      <c r="F1390" s="25" t="s">
        <v>1027</v>
      </c>
      <c r="G1390" s="25" t="s">
        <v>5602</v>
      </c>
      <c r="H1390" s="25" t="s">
        <v>5603</v>
      </c>
      <c r="I1390" s="25" t="s">
        <v>5604</v>
      </c>
    </row>
    <row r="1391" spans="1:9" ht="75" x14ac:dyDescent="0.25">
      <c r="A1391" s="25" t="s">
        <v>3833</v>
      </c>
      <c r="B1391" s="25" t="s">
        <v>5605</v>
      </c>
      <c r="C1391" s="25" t="s">
        <v>19</v>
      </c>
      <c r="D1391" s="25" t="s">
        <v>61</v>
      </c>
      <c r="E1391" s="24" t="b">
        <v>0</v>
      </c>
      <c r="F1391" s="25" t="s">
        <v>1027</v>
      </c>
      <c r="G1391" s="25" t="s">
        <v>5606</v>
      </c>
      <c r="H1391" s="25" t="s">
        <v>5607</v>
      </c>
      <c r="I1391" s="25" t="s">
        <v>5608</v>
      </c>
    </row>
    <row r="1392" spans="1:9" ht="90" x14ac:dyDescent="0.25">
      <c r="A1392" s="25" t="s">
        <v>3833</v>
      </c>
      <c r="B1392" s="25" t="s">
        <v>360</v>
      </c>
      <c r="C1392" s="25" t="s">
        <v>19</v>
      </c>
      <c r="D1392" s="25" t="s">
        <v>61</v>
      </c>
      <c r="E1392" s="24" t="b">
        <v>0</v>
      </c>
      <c r="F1392" s="25" t="s">
        <v>1027</v>
      </c>
      <c r="G1392" s="25" t="s">
        <v>5609</v>
      </c>
      <c r="H1392" s="25" t="s">
        <v>5610</v>
      </c>
      <c r="I1392" s="25" t="s">
        <v>5611</v>
      </c>
    </row>
    <row r="1393" spans="1:9" ht="60" x14ac:dyDescent="0.25">
      <c r="A1393" s="25" t="s">
        <v>3833</v>
      </c>
      <c r="B1393" s="25" t="s">
        <v>5612</v>
      </c>
      <c r="C1393" s="25" t="s">
        <v>60</v>
      </c>
      <c r="D1393" s="25" t="s">
        <v>61</v>
      </c>
      <c r="E1393" s="24" t="b">
        <v>0</v>
      </c>
      <c r="F1393" s="25" t="s">
        <v>1027</v>
      </c>
      <c r="G1393" s="25" t="s">
        <v>5613</v>
      </c>
      <c r="H1393" s="25" t="s">
        <v>5614</v>
      </c>
      <c r="I1393" s="25" t="s">
        <v>5615</v>
      </c>
    </row>
    <row r="1394" spans="1:9" ht="60" x14ac:dyDescent="0.25">
      <c r="A1394" s="25" t="s">
        <v>3833</v>
      </c>
      <c r="B1394" s="25" t="s">
        <v>3834</v>
      </c>
      <c r="C1394" s="25" t="s">
        <v>60</v>
      </c>
      <c r="D1394" s="25" t="s">
        <v>61</v>
      </c>
      <c r="E1394" s="24" t="b">
        <v>0</v>
      </c>
      <c r="F1394" s="25" t="s">
        <v>1027</v>
      </c>
      <c r="G1394" s="25" t="s">
        <v>5616</v>
      </c>
      <c r="H1394" s="25" t="s">
        <v>5617</v>
      </c>
      <c r="I1394" s="25" t="s">
        <v>5618</v>
      </c>
    </row>
    <row r="1395" spans="1:9" ht="60" x14ac:dyDescent="0.25">
      <c r="A1395" s="25" t="s">
        <v>5619</v>
      </c>
      <c r="B1395" s="25" t="s">
        <v>5620</v>
      </c>
      <c r="C1395" s="25" t="s">
        <v>75</v>
      </c>
      <c r="D1395" s="25" t="s">
        <v>61</v>
      </c>
      <c r="E1395" s="24" t="b">
        <v>0</v>
      </c>
      <c r="F1395" s="25" t="s">
        <v>13</v>
      </c>
      <c r="G1395" s="25" t="s">
        <v>5621</v>
      </c>
      <c r="H1395" s="25" t="s">
        <v>5622</v>
      </c>
      <c r="I1395" s="25" t="s">
        <v>5623</v>
      </c>
    </row>
    <row r="1396" spans="1:9" ht="45" x14ac:dyDescent="0.25">
      <c r="A1396" s="25" t="s">
        <v>3838</v>
      </c>
      <c r="B1396" s="25" t="s">
        <v>3839</v>
      </c>
      <c r="C1396" s="25" t="s">
        <v>440</v>
      </c>
      <c r="D1396" s="25" t="s">
        <v>61</v>
      </c>
      <c r="E1396" s="24" t="b">
        <v>0</v>
      </c>
      <c r="F1396" s="25" t="s">
        <v>1027</v>
      </c>
      <c r="G1396" s="25" t="s">
        <v>5624</v>
      </c>
      <c r="H1396" s="25" t="s">
        <v>5625</v>
      </c>
      <c r="I1396" s="25" t="s">
        <v>5626</v>
      </c>
    </row>
    <row r="1397" spans="1:9" ht="45" x14ac:dyDescent="0.25">
      <c r="A1397" s="25" t="s">
        <v>3838</v>
      </c>
      <c r="B1397" s="25" t="s">
        <v>5627</v>
      </c>
      <c r="C1397" s="25" t="s">
        <v>75</v>
      </c>
      <c r="D1397" s="25" t="s">
        <v>61</v>
      </c>
      <c r="E1397" s="24" t="b">
        <v>0</v>
      </c>
      <c r="F1397" s="25" t="s">
        <v>13</v>
      </c>
      <c r="G1397" s="25" t="s">
        <v>5628</v>
      </c>
      <c r="H1397" s="25" t="s">
        <v>5629</v>
      </c>
      <c r="I1397" s="25" t="s">
        <v>5630</v>
      </c>
    </row>
    <row r="1398" spans="1:9" ht="60" x14ac:dyDescent="0.25">
      <c r="A1398" s="25" t="s">
        <v>3838</v>
      </c>
      <c r="B1398" s="25" t="s">
        <v>3839</v>
      </c>
      <c r="C1398" s="25" t="s">
        <v>75</v>
      </c>
      <c r="D1398" s="25" t="s">
        <v>61</v>
      </c>
      <c r="E1398" s="24" t="b">
        <v>0</v>
      </c>
      <c r="F1398" s="25" t="s">
        <v>13</v>
      </c>
      <c r="G1398" s="25" t="s">
        <v>5629</v>
      </c>
      <c r="H1398" s="25" t="s">
        <v>5631</v>
      </c>
      <c r="I1398" s="25" t="s">
        <v>5632</v>
      </c>
    </row>
    <row r="1399" spans="1:9" ht="60" x14ac:dyDescent="0.25">
      <c r="A1399" s="25" t="s">
        <v>3838</v>
      </c>
      <c r="B1399" s="25" t="s">
        <v>3839</v>
      </c>
      <c r="C1399" s="25" t="s">
        <v>75</v>
      </c>
      <c r="D1399" s="25" t="s">
        <v>61</v>
      </c>
      <c r="E1399" s="24" t="b">
        <v>0</v>
      </c>
      <c r="F1399" s="25" t="s">
        <v>1027</v>
      </c>
      <c r="G1399" s="25" t="s">
        <v>5633</v>
      </c>
      <c r="H1399" s="25" t="s">
        <v>5634</v>
      </c>
      <c r="I1399" s="25" t="s">
        <v>5635</v>
      </c>
    </row>
    <row r="1400" spans="1:9" ht="30" x14ac:dyDescent="0.25">
      <c r="A1400" s="25" t="s">
        <v>3838</v>
      </c>
      <c r="B1400" s="25" t="s">
        <v>3839</v>
      </c>
      <c r="C1400" s="25" t="s">
        <v>75</v>
      </c>
      <c r="D1400" s="25" t="s">
        <v>61</v>
      </c>
      <c r="E1400" s="24" t="b">
        <v>0</v>
      </c>
      <c r="F1400" s="25" t="s">
        <v>1027</v>
      </c>
      <c r="G1400" s="25" t="s">
        <v>5636</v>
      </c>
      <c r="H1400" s="25" t="s">
        <v>5637</v>
      </c>
      <c r="I1400" s="25" t="s">
        <v>5638</v>
      </c>
    </row>
    <row r="1401" spans="1:9" ht="60" x14ac:dyDescent="0.25">
      <c r="A1401" s="25" t="s">
        <v>3838</v>
      </c>
      <c r="B1401" s="25" t="s">
        <v>3839</v>
      </c>
      <c r="C1401" s="25" t="s">
        <v>19</v>
      </c>
      <c r="D1401" s="25" t="s">
        <v>61</v>
      </c>
      <c r="E1401" s="24" t="b">
        <v>0</v>
      </c>
      <c r="F1401" s="25" t="s">
        <v>1027</v>
      </c>
      <c r="G1401" s="25" t="s">
        <v>5639</v>
      </c>
      <c r="H1401" s="25" t="s">
        <v>5640</v>
      </c>
      <c r="I1401" s="25" t="s">
        <v>5641</v>
      </c>
    </row>
    <row r="1402" spans="1:9" ht="45" x14ac:dyDescent="0.25">
      <c r="A1402" s="25" t="s">
        <v>3838</v>
      </c>
      <c r="B1402" s="25" t="s">
        <v>3839</v>
      </c>
      <c r="C1402" s="25" t="s">
        <v>19</v>
      </c>
      <c r="D1402" s="25" t="s">
        <v>61</v>
      </c>
      <c r="E1402" s="24" t="b">
        <v>0</v>
      </c>
      <c r="F1402" s="25" t="s">
        <v>1027</v>
      </c>
      <c r="G1402" s="25" t="s">
        <v>5642</v>
      </c>
      <c r="H1402" s="25" t="s">
        <v>5643</v>
      </c>
      <c r="I1402" s="25" t="s">
        <v>5644</v>
      </c>
    </row>
    <row r="1403" spans="1:9" ht="45" x14ac:dyDescent="0.25">
      <c r="A1403" s="25" t="s">
        <v>3838</v>
      </c>
      <c r="B1403" s="25" t="s">
        <v>3839</v>
      </c>
      <c r="C1403" s="25" t="s">
        <v>19</v>
      </c>
      <c r="D1403" s="25" t="s">
        <v>61</v>
      </c>
      <c r="E1403" s="24" t="b">
        <v>0</v>
      </c>
      <c r="F1403" s="25" t="s">
        <v>1027</v>
      </c>
      <c r="G1403" s="25" t="s">
        <v>5645</v>
      </c>
      <c r="H1403" s="25" t="s">
        <v>5646</v>
      </c>
      <c r="I1403" s="25" t="s">
        <v>5647</v>
      </c>
    </row>
    <row r="1404" spans="1:9" ht="45" x14ac:dyDescent="0.25">
      <c r="A1404" s="25" t="s">
        <v>3838</v>
      </c>
      <c r="B1404" s="25" t="s">
        <v>3839</v>
      </c>
      <c r="C1404" s="25" t="s">
        <v>19</v>
      </c>
      <c r="D1404" s="25" t="s">
        <v>61</v>
      </c>
      <c r="E1404" s="24" t="b">
        <v>0</v>
      </c>
      <c r="F1404" s="25" t="s">
        <v>1027</v>
      </c>
      <c r="G1404" s="25" t="s">
        <v>5646</v>
      </c>
      <c r="H1404" s="25" t="s">
        <v>5648</v>
      </c>
      <c r="I1404" s="25" t="s">
        <v>5649</v>
      </c>
    </row>
    <row r="1405" spans="1:9" ht="45" x14ac:dyDescent="0.25">
      <c r="A1405" s="25" t="s">
        <v>3838</v>
      </c>
      <c r="B1405" s="25" t="s">
        <v>3839</v>
      </c>
      <c r="C1405" s="25" t="s">
        <v>19</v>
      </c>
      <c r="D1405" s="25" t="s">
        <v>61</v>
      </c>
      <c r="E1405" s="24" t="b">
        <v>1</v>
      </c>
      <c r="F1405" s="25" t="s">
        <v>1027</v>
      </c>
      <c r="G1405" s="25" t="s">
        <v>5650</v>
      </c>
      <c r="H1405" s="25" t="s">
        <v>5651</v>
      </c>
      <c r="I1405" s="25" t="s">
        <v>5652</v>
      </c>
    </row>
    <row r="1406" spans="1:9" ht="75" x14ac:dyDescent="0.25">
      <c r="A1406" s="25" t="s">
        <v>3838</v>
      </c>
      <c r="B1406" s="25" t="s">
        <v>3839</v>
      </c>
      <c r="C1406" s="25" t="s">
        <v>19</v>
      </c>
      <c r="D1406" s="25" t="s">
        <v>61</v>
      </c>
      <c r="E1406" s="24" t="b">
        <v>0</v>
      </c>
      <c r="F1406" s="25" t="s">
        <v>1027</v>
      </c>
      <c r="G1406" s="25" t="s">
        <v>5653</v>
      </c>
      <c r="H1406" s="25" t="s">
        <v>5654</v>
      </c>
      <c r="I1406" s="25" t="s">
        <v>5655</v>
      </c>
    </row>
    <row r="1407" spans="1:9" ht="30" x14ac:dyDescent="0.25">
      <c r="A1407" s="25" t="s">
        <v>3838</v>
      </c>
      <c r="B1407" s="25" t="s">
        <v>3839</v>
      </c>
      <c r="C1407" s="25" t="s">
        <v>19</v>
      </c>
      <c r="D1407" s="25" t="s">
        <v>61</v>
      </c>
      <c r="E1407" s="24" t="b">
        <v>0</v>
      </c>
      <c r="F1407" s="25" t="s">
        <v>1027</v>
      </c>
      <c r="G1407" s="25" t="s">
        <v>5656</v>
      </c>
      <c r="H1407" s="25" t="s">
        <v>5657</v>
      </c>
      <c r="I1407" s="25" t="s">
        <v>55</v>
      </c>
    </row>
    <row r="1408" spans="1:9" ht="75" x14ac:dyDescent="0.25">
      <c r="A1408" s="25" t="s">
        <v>3838</v>
      </c>
      <c r="B1408" s="25" t="s">
        <v>3839</v>
      </c>
      <c r="C1408" s="25" t="s">
        <v>60</v>
      </c>
      <c r="D1408" s="25" t="s">
        <v>61</v>
      </c>
      <c r="E1408" s="24" t="b">
        <v>0</v>
      </c>
      <c r="F1408" s="25" t="s">
        <v>1027</v>
      </c>
      <c r="G1408" s="25" t="s">
        <v>5658</v>
      </c>
      <c r="H1408" s="25" t="s">
        <v>5659</v>
      </c>
      <c r="I1408" s="25" t="s">
        <v>5660</v>
      </c>
    </row>
    <row r="1409" spans="1:9" ht="30" x14ac:dyDescent="0.25">
      <c r="A1409" s="25" t="s">
        <v>3087</v>
      </c>
      <c r="B1409" s="25" t="s">
        <v>5661</v>
      </c>
      <c r="C1409" s="25" t="s">
        <v>19</v>
      </c>
      <c r="D1409" s="25" t="s">
        <v>61</v>
      </c>
      <c r="E1409" s="24" t="b">
        <v>0</v>
      </c>
      <c r="F1409" s="25" t="s">
        <v>1027</v>
      </c>
      <c r="G1409" s="25" t="s">
        <v>5662</v>
      </c>
      <c r="H1409" s="25" t="s">
        <v>5663</v>
      </c>
      <c r="I1409" s="25" t="s">
        <v>5664</v>
      </c>
    </row>
    <row r="1410" spans="1:9" ht="60" x14ac:dyDescent="0.25">
      <c r="A1410" s="25" t="s">
        <v>3087</v>
      </c>
      <c r="B1410" s="25" t="s">
        <v>5665</v>
      </c>
      <c r="C1410" s="25" t="s">
        <v>19</v>
      </c>
      <c r="D1410" s="25" t="s">
        <v>61</v>
      </c>
      <c r="E1410" s="24" t="b">
        <v>0</v>
      </c>
      <c r="F1410" s="25" t="s">
        <v>1027</v>
      </c>
      <c r="G1410" s="25" t="s">
        <v>5666</v>
      </c>
      <c r="H1410" s="25" t="s">
        <v>5667</v>
      </c>
      <c r="I1410" s="25" t="s">
        <v>5668</v>
      </c>
    </row>
    <row r="1411" spans="1:9" ht="30" x14ac:dyDescent="0.25">
      <c r="A1411" s="25" t="s">
        <v>3846</v>
      </c>
      <c r="B1411" s="25" t="s">
        <v>3850</v>
      </c>
      <c r="C1411" s="25" t="s">
        <v>1229</v>
      </c>
      <c r="D1411" s="25" t="s">
        <v>61</v>
      </c>
      <c r="E1411" s="24" t="b">
        <v>0</v>
      </c>
      <c r="F1411" s="25" t="s">
        <v>1027</v>
      </c>
      <c r="G1411" s="25" t="s">
        <v>55</v>
      </c>
      <c r="H1411" s="25" t="s">
        <v>5669</v>
      </c>
      <c r="I1411" s="25" t="s">
        <v>55</v>
      </c>
    </row>
    <row r="1412" spans="1:9" ht="75" x14ac:dyDescent="0.25">
      <c r="A1412" s="25" t="s">
        <v>3846</v>
      </c>
      <c r="B1412" s="25" t="s">
        <v>3850</v>
      </c>
      <c r="C1412" s="25" t="s">
        <v>440</v>
      </c>
      <c r="D1412" s="25" t="s">
        <v>61</v>
      </c>
      <c r="E1412" s="24" t="b">
        <v>0</v>
      </c>
      <c r="F1412" s="25" t="s">
        <v>1027</v>
      </c>
      <c r="G1412" s="25" t="s">
        <v>5670</v>
      </c>
      <c r="H1412" s="25" t="s">
        <v>5671</v>
      </c>
      <c r="I1412" s="25" t="s">
        <v>5672</v>
      </c>
    </row>
    <row r="1413" spans="1:9" ht="60" x14ac:dyDescent="0.25">
      <c r="A1413" s="25" t="s">
        <v>3846</v>
      </c>
      <c r="B1413" s="25" t="s">
        <v>3850</v>
      </c>
      <c r="C1413" s="25" t="s">
        <v>440</v>
      </c>
      <c r="D1413" s="25" t="s">
        <v>61</v>
      </c>
      <c r="E1413" s="24" t="b">
        <v>0</v>
      </c>
      <c r="F1413" s="25" t="s">
        <v>1027</v>
      </c>
      <c r="G1413" s="25" t="s">
        <v>5673</v>
      </c>
      <c r="H1413" s="25" t="s">
        <v>5674</v>
      </c>
      <c r="I1413" s="25" t="s">
        <v>5675</v>
      </c>
    </row>
    <row r="1414" spans="1:9" ht="60" x14ac:dyDescent="0.25">
      <c r="A1414" s="25" t="s">
        <v>3846</v>
      </c>
      <c r="B1414" s="25" t="s">
        <v>3850</v>
      </c>
      <c r="C1414" s="25" t="s">
        <v>440</v>
      </c>
      <c r="D1414" s="25" t="s">
        <v>61</v>
      </c>
      <c r="E1414" s="24" t="b">
        <v>0</v>
      </c>
      <c r="F1414" s="25" t="s">
        <v>1027</v>
      </c>
      <c r="G1414" s="25" t="s">
        <v>5674</v>
      </c>
      <c r="H1414" s="25" t="s">
        <v>5676</v>
      </c>
      <c r="I1414" s="25" t="s">
        <v>5677</v>
      </c>
    </row>
    <row r="1415" spans="1:9" ht="45" x14ac:dyDescent="0.25">
      <c r="A1415" s="25" t="s">
        <v>3846</v>
      </c>
      <c r="B1415" s="25" t="s">
        <v>3850</v>
      </c>
      <c r="C1415" s="25" t="s">
        <v>440</v>
      </c>
      <c r="D1415" s="25" t="s">
        <v>61</v>
      </c>
      <c r="E1415" s="24" t="b">
        <v>0</v>
      </c>
      <c r="F1415" s="25" t="s">
        <v>1027</v>
      </c>
      <c r="G1415" s="25" t="s">
        <v>5678</v>
      </c>
      <c r="H1415" s="25" t="s">
        <v>5679</v>
      </c>
      <c r="I1415" s="25" t="s">
        <v>55</v>
      </c>
    </row>
    <row r="1416" spans="1:9" ht="60" x14ac:dyDescent="0.25">
      <c r="A1416" s="25" t="s">
        <v>3846</v>
      </c>
      <c r="B1416" s="25" t="s">
        <v>3850</v>
      </c>
      <c r="C1416" s="25" t="s">
        <v>75</v>
      </c>
      <c r="D1416" s="25" t="s">
        <v>61</v>
      </c>
      <c r="E1416" s="24" t="b">
        <v>0</v>
      </c>
      <c r="F1416" s="25" t="s">
        <v>1027</v>
      </c>
      <c r="G1416" s="25" t="s">
        <v>5680</v>
      </c>
      <c r="H1416" s="25" t="s">
        <v>5681</v>
      </c>
      <c r="I1416" s="25" t="s">
        <v>55</v>
      </c>
    </row>
    <row r="1417" spans="1:9" ht="60" x14ac:dyDescent="0.25">
      <c r="A1417" s="25" t="s">
        <v>3846</v>
      </c>
      <c r="B1417" s="25" t="s">
        <v>3847</v>
      </c>
      <c r="C1417" s="25" t="s">
        <v>11</v>
      </c>
      <c r="D1417" s="25" t="s">
        <v>61</v>
      </c>
      <c r="E1417" s="24" t="b">
        <v>0</v>
      </c>
      <c r="F1417" s="25" t="s">
        <v>1027</v>
      </c>
      <c r="G1417" s="25" t="s">
        <v>5682</v>
      </c>
      <c r="H1417" s="25" t="s">
        <v>5683</v>
      </c>
      <c r="I1417" s="25" t="s">
        <v>5684</v>
      </c>
    </row>
    <row r="1418" spans="1:9" ht="60" x14ac:dyDescent="0.25">
      <c r="A1418" s="25" t="s">
        <v>3846</v>
      </c>
      <c r="B1418" s="25" t="s">
        <v>3847</v>
      </c>
      <c r="C1418" s="25" t="s">
        <v>19</v>
      </c>
      <c r="D1418" s="25" t="s">
        <v>61</v>
      </c>
      <c r="E1418" s="24" t="b">
        <v>0</v>
      </c>
      <c r="F1418" s="25" t="s">
        <v>1027</v>
      </c>
      <c r="G1418" s="25" t="s">
        <v>5685</v>
      </c>
      <c r="H1418" s="25" t="s">
        <v>5686</v>
      </c>
      <c r="I1418" s="25" t="s">
        <v>5687</v>
      </c>
    </row>
    <row r="1419" spans="1:9" ht="60" x14ac:dyDescent="0.25">
      <c r="A1419" s="25" t="s">
        <v>3846</v>
      </c>
      <c r="B1419" s="25" t="s">
        <v>3847</v>
      </c>
      <c r="C1419" s="25" t="s">
        <v>19</v>
      </c>
      <c r="D1419" s="25" t="s">
        <v>61</v>
      </c>
      <c r="E1419" s="24" t="b">
        <v>0</v>
      </c>
      <c r="F1419" s="25" t="s">
        <v>1027</v>
      </c>
      <c r="G1419" s="25" t="s">
        <v>5686</v>
      </c>
      <c r="H1419" s="25" t="s">
        <v>5688</v>
      </c>
      <c r="I1419" s="25" t="s">
        <v>5689</v>
      </c>
    </row>
    <row r="1420" spans="1:9" ht="60" x14ac:dyDescent="0.25">
      <c r="A1420" s="25" t="s">
        <v>3846</v>
      </c>
      <c r="B1420" s="25" t="s">
        <v>3850</v>
      </c>
      <c r="C1420" s="25" t="s">
        <v>19</v>
      </c>
      <c r="D1420" s="25" t="s">
        <v>61</v>
      </c>
      <c r="E1420" s="24" t="b">
        <v>0</v>
      </c>
      <c r="F1420" s="25" t="s">
        <v>1027</v>
      </c>
      <c r="G1420" s="25" t="s">
        <v>5688</v>
      </c>
      <c r="H1420" s="25" t="s">
        <v>5690</v>
      </c>
      <c r="I1420" s="25" t="s">
        <v>5691</v>
      </c>
    </row>
    <row r="1421" spans="1:9" ht="45" x14ac:dyDescent="0.25">
      <c r="A1421" s="25" t="s">
        <v>3846</v>
      </c>
      <c r="B1421" s="25" t="s">
        <v>3850</v>
      </c>
      <c r="C1421" s="25" t="s">
        <v>19</v>
      </c>
      <c r="D1421" s="25" t="s">
        <v>61</v>
      </c>
      <c r="E1421" s="24" t="b">
        <v>0</v>
      </c>
      <c r="F1421" s="25" t="s">
        <v>1027</v>
      </c>
      <c r="G1421" s="25" t="s">
        <v>5692</v>
      </c>
      <c r="H1421" s="25" t="s">
        <v>5693</v>
      </c>
      <c r="I1421" s="25" t="s">
        <v>5694</v>
      </c>
    </row>
    <row r="1422" spans="1:9" ht="60" x14ac:dyDescent="0.25">
      <c r="A1422" s="25" t="s">
        <v>3846</v>
      </c>
      <c r="B1422" s="25" t="s">
        <v>3850</v>
      </c>
      <c r="C1422" s="25" t="s">
        <v>19</v>
      </c>
      <c r="D1422" s="25" t="s">
        <v>61</v>
      </c>
      <c r="E1422" s="24" t="b">
        <v>0</v>
      </c>
      <c r="F1422" s="25" t="s">
        <v>1027</v>
      </c>
      <c r="G1422" s="25" t="s">
        <v>5693</v>
      </c>
      <c r="H1422" s="25" t="s">
        <v>5695</v>
      </c>
      <c r="I1422" s="25" t="s">
        <v>5696</v>
      </c>
    </row>
    <row r="1423" spans="1:9" ht="45" x14ac:dyDescent="0.25">
      <c r="A1423" s="25" t="s">
        <v>3846</v>
      </c>
      <c r="B1423" s="25" t="s">
        <v>3850</v>
      </c>
      <c r="C1423" s="25" t="s">
        <v>19</v>
      </c>
      <c r="D1423" s="25" t="s">
        <v>61</v>
      </c>
      <c r="E1423" s="24" t="b">
        <v>0</v>
      </c>
      <c r="F1423" s="25" t="s">
        <v>1027</v>
      </c>
      <c r="G1423" s="25" t="s">
        <v>5697</v>
      </c>
      <c r="H1423" s="25" t="s">
        <v>5698</v>
      </c>
      <c r="I1423" s="25" t="s">
        <v>5699</v>
      </c>
    </row>
    <row r="1424" spans="1:9" ht="60" x14ac:dyDescent="0.25">
      <c r="A1424" s="25" t="s">
        <v>3846</v>
      </c>
      <c r="B1424" s="25" t="s">
        <v>3847</v>
      </c>
      <c r="C1424" s="25" t="s">
        <v>19</v>
      </c>
      <c r="D1424" s="25" t="s">
        <v>61</v>
      </c>
      <c r="E1424" s="24" t="b">
        <v>0</v>
      </c>
      <c r="F1424" s="25" t="s">
        <v>1027</v>
      </c>
      <c r="G1424" s="25" t="s">
        <v>5698</v>
      </c>
      <c r="H1424" s="25" t="s">
        <v>5700</v>
      </c>
      <c r="I1424" s="25" t="s">
        <v>5701</v>
      </c>
    </row>
    <row r="1425" spans="1:9" ht="45" x14ac:dyDescent="0.25">
      <c r="A1425" s="25" t="s">
        <v>3846</v>
      </c>
      <c r="B1425" s="25" t="s">
        <v>3850</v>
      </c>
      <c r="C1425" s="25" t="s">
        <v>19</v>
      </c>
      <c r="D1425" s="25" t="s">
        <v>61</v>
      </c>
      <c r="E1425" s="24" t="b">
        <v>0</v>
      </c>
      <c r="F1425" s="25" t="s">
        <v>1027</v>
      </c>
      <c r="G1425" s="25" t="s">
        <v>5702</v>
      </c>
      <c r="H1425" s="25" t="s">
        <v>5703</v>
      </c>
      <c r="I1425" s="25" t="s">
        <v>5704</v>
      </c>
    </row>
    <row r="1426" spans="1:9" ht="45" x14ac:dyDescent="0.25">
      <c r="A1426" s="25" t="s">
        <v>3846</v>
      </c>
      <c r="B1426" s="25" t="s">
        <v>3847</v>
      </c>
      <c r="C1426" s="25" t="s">
        <v>19</v>
      </c>
      <c r="D1426" s="25" t="s">
        <v>61</v>
      </c>
      <c r="E1426" s="24" t="b">
        <v>0</v>
      </c>
      <c r="F1426" s="25" t="s">
        <v>1027</v>
      </c>
      <c r="G1426" s="25" t="s">
        <v>5703</v>
      </c>
      <c r="H1426" s="25" t="s">
        <v>5704</v>
      </c>
      <c r="I1426" s="25" t="s">
        <v>55</v>
      </c>
    </row>
    <row r="1427" spans="1:9" ht="75" x14ac:dyDescent="0.25">
      <c r="A1427" s="25" t="s">
        <v>3846</v>
      </c>
      <c r="B1427" s="25" t="s">
        <v>3850</v>
      </c>
      <c r="C1427" s="25" t="s">
        <v>60</v>
      </c>
      <c r="D1427" s="25" t="s">
        <v>61</v>
      </c>
      <c r="E1427" s="24" t="b">
        <v>0</v>
      </c>
      <c r="F1427" s="25" t="s">
        <v>1027</v>
      </c>
      <c r="G1427" s="25" t="s">
        <v>5705</v>
      </c>
      <c r="H1427" s="25" t="s">
        <v>5706</v>
      </c>
      <c r="I1427" s="25" t="s">
        <v>5707</v>
      </c>
    </row>
    <row r="1428" spans="1:9" ht="60" x14ac:dyDescent="0.25">
      <c r="A1428" s="25" t="s">
        <v>3846</v>
      </c>
      <c r="B1428" s="25" t="s">
        <v>3850</v>
      </c>
      <c r="C1428" s="25" t="s">
        <v>60</v>
      </c>
      <c r="D1428" s="25" t="s">
        <v>61</v>
      </c>
      <c r="E1428" s="24" t="b">
        <v>0</v>
      </c>
      <c r="F1428" s="25" t="s">
        <v>1027</v>
      </c>
      <c r="G1428" s="25" t="s">
        <v>5706</v>
      </c>
      <c r="H1428" s="25" t="s">
        <v>5708</v>
      </c>
      <c r="I1428" s="25" t="s">
        <v>5709</v>
      </c>
    </row>
    <row r="1429" spans="1:9" ht="90" x14ac:dyDescent="0.25">
      <c r="A1429" s="25" t="s">
        <v>3846</v>
      </c>
      <c r="B1429" s="25" t="s">
        <v>3850</v>
      </c>
      <c r="C1429" s="25" t="s">
        <v>60</v>
      </c>
      <c r="D1429" s="25" t="s">
        <v>61</v>
      </c>
      <c r="E1429" s="24" t="b">
        <v>0</v>
      </c>
      <c r="F1429" s="25" t="s">
        <v>1027</v>
      </c>
      <c r="G1429" s="25" t="s">
        <v>5710</v>
      </c>
      <c r="H1429" s="25" t="s">
        <v>5711</v>
      </c>
      <c r="I1429" s="25" t="s">
        <v>5712</v>
      </c>
    </row>
    <row r="1430" spans="1:9" ht="75" x14ac:dyDescent="0.25">
      <c r="A1430" s="25" t="s">
        <v>3846</v>
      </c>
      <c r="B1430" s="25" t="s">
        <v>3850</v>
      </c>
      <c r="C1430" s="25" t="s">
        <v>60</v>
      </c>
      <c r="D1430" s="25" t="s">
        <v>61</v>
      </c>
      <c r="E1430" s="24" t="b">
        <v>0</v>
      </c>
      <c r="F1430" s="25" t="s">
        <v>1027</v>
      </c>
      <c r="G1430" s="25" t="s">
        <v>5713</v>
      </c>
      <c r="H1430" s="25" t="s">
        <v>5714</v>
      </c>
      <c r="I1430" s="25" t="s">
        <v>5715</v>
      </c>
    </row>
    <row r="1431" spans="1:9" ht="75" x14ac:dyDescent="0.25">
      <c r="A1431" s="25" t="s">
        <v>3846</v>
      </c>
      <c r="B1431" s="25" t="s">
        <v>3850</v>
      </c>
      <c r="C1431" s="25" t="s">
        <v>60</v>
      </c>
      <c r="D1431" s="25" t="s">
        <v>61</v>
      </c>
      <c r="E1431" s="24" t="b">
        <v>0</v>
      </c>
      <c r="F1431" s="25" t="s">
        <v>1027</v>
      </c>
      <c r="G1431" s="25" t="s">
        <v>5714</v>
      </c>
      <c r="H1431" s="25" t="s">
        <v>5716</v>
      </c>
      <c r="I1431" s="25" t="s">
        <v>5717</v>
      </c>
    </row>
    <row r="1432" spans="1:9" ht="45" x14ac:dyDescent="0.25">
      <c r="A1432" s="25" t="s">
        <v>3846</v>
      </c>
      <c r="B1432" s="25" t="s">
        <v>3850</v>
      </c>
      <c r="C1432" s="25" t="s">
        <v>60</v>
      </c>
      <c r="D1432" s="25" t="s">
        <v>61</v>
      </c>
      <c r="E1432" s="24" t="b">
        <v>0</v>
      </c>
      <c r="F1432" s="25" t="s">
        <v>1027</v>
      </c>
      <c r="G1432" s="25" t="s">
        <v>5716</v>
      </c>
      <c r="H1432" s="25" t="s">
        <v>5718</v>
      </c>
      <c r="I1432" s="25" t="s">
        <v>5719</v>
      </c>
    </row>
    <row r="1433" spans="1:9" ht="90" x14ac:dyDescent="0.25">
      <c r="A1433" s="25" t="s">
        <v>5720</v>
      </c>
      <c r="B1433" s="25" t="s">
        <v>5721</v>
      </c>
      <c r="C1433" s="25" t="s">
        <v>123</v>
      </c>
      <c r="D1433" s="25" t="s">
        <v>61</v>
      </c>
      <c r="E1433" s="24" t="b">
        <v>0</v>
      </c>
      <c r="F1433" s="25" t="s">
        <v>13</v>
      </c>
      <c r="G1433" s="25" t="s">
        <v>5722</v>
      </c>
      <c r="H1433" s="25" t="s">
        <v>5723</v>
      </c>
      <c r="I1433" s="25" t="s">
        <v>5724</v>
      </c>
    </row>
    <row r="1434" spans="1:9" ht="75" x14ac:dyDescent="0.25">
      <c r="A1434" s="25" t="s">
        <v>5725</v>
      </c>
      <c r="B1434" s="25" t="s">
        <v>5726</v>
      </c>
      <c r="C1434" s="25" t="s">
        <v>440</v>
      </c>
      <c r="D1434" s="25" t="s">
        <v>61</v>
      </c>
      <c r="E1434" s="24" t="b">
        <v>0</v>
      </c>
      <c r="F1434" s="25" t="s">
        <v>1027</v>
      </c>
      <c r="G1434" s="25" t="s">
        <v>5727</v>
      </c>
      <c r="H1434" s="25" t="s">
        <v>5728</v>
      </c>
      <c r="I1434" s="25" t="s">
        <v>5729</v>
      </c>
    </row>
    <row r="1435" spans="1:9" ht="120" x14ac:dyDescent="0.25">
      <c r="A1435" s="25" t="s">
        <v>5725</v>
      </c>
      <c r="B1435" s="25" t="s">
        <v>5726</v>
      </c>
      <c r="C1435" s="25" t="s">
        <v>11</v>
      </c>
      <c r="D1435" s="25" t="s">
        <v>61</v>
      </c>
      <c r="E1435" s="24" t="b">
        <v>0</v>
      </c>
      <c r="F1435" s="25" t="s">
        <v>1027</v>
      </c>
      <c r="G1435" s="25" t="s">
        <v>5730</v>
      </c>
      <c r="H1435" s="25" t="s">
        <v>5731</v>
      </c>
      <c r="I1435" s="25" t="s">
        <v>5732</v>
      </c>
    </row>
    <row r="1436" spans="1:9" ht="105" x14ac:dyDescent="0.25">
      <c r="A1436" s="25" t="s">
        <v>3116</v>
      </c>
      <c r="B1436" s="25" t="s">
        <v>5733</v>
      </c>
      <c r="C1436" s="25" t="s">
        <v>440</v>
      </c>
      <c r="D1436" s="25" t="s">
        <v>61</v>
      </c>
      <c r="E1436" s="24" t="b">
        <v>0</v>
      </c>
      <c r="F1436" s="25" t="s">
        <v>1027</v>
      </c>
      <c r="G1436" s="25" t="s">
        <v>5734</v>
      </c>
      <c r="H1436" s="25" t="s">
        <v>5735</v>
      </c>
      <c r="I1436" s="25" t="s">
        <v>5736</v>
      </c>
    </row>
    <row r="1437" spans="1:9" ht="75" x14ac:dyDescent="0.25">
      <c r="A1437" s="25" t="s">
        <v>3116</v>
      </c>
      <c r="B1437" s="25" t="s">
        <v>5733</v>
      </c>
      <c r="C1437" s="25" t="s">
        <v>19</v>
      </c>
      <c r="D1437" s="25" t="s">
        <v>61</v>
      </c>
      <c r="E1437" s="24" t="b">
        <v>0</v>
      </c>
      <c r="F1437" s="25" t="s">
        <v>1027</v>
      </c>
      <c r="G1437" s="25" t="s">
        <v>5737</v>
      </c>
      <c r="H1437" s="25" t="s">
        <v>5738</v>
      </c>
      <c r="I1437" s="25" t="s">
        <v>55</v>
      </c>
    </row>
    <row r="1438" spans="1:9" ht="120" x14ac:dyDescent="0.25">
      <c r="A1438" s="25" t="s">
        <v>3116</v>
      </c>
      <c r="B1438" s="25" t="s">
        <v>5733</v>
      </c>
      <c r="C1438" s="25" t="s">
        <v>19</v>
      </c>
      <c r="D1438" s="25" t="s">
        <v>61</v>
      </c>
      <c r="E1438" s="24" t="b">
        <v>0</v>
      </c>
      <c r="F1438" s="25" t="s">
        <v>1027</v>
      </c>
      <c r="G1438" s="25" t="s">
        <v>5739</v>
      </c>
      <c r="H1438" s="25" t="s">
        <v>5740</v>
      </c>
      <c r="I1438" s="25" t="s">
        <v>5741</v>
      </c>
    </row>
    <row r="1439" spans="1:9" ht="75" x14ac:dyDescent="0.25">
      <c r="A1439" s="25" t="s">
        <v>3116</v>
      </c>
      <c r="B1439" s="25" t="s">
        <v>5742</v>
      </c>
      <c r="C1439" s="25" t="s">
        <v>19</v>
      </c>
      <c r="D1439" s="25" t="s">
        <v>61</v>
      </c>
      <c r="E1439" s="24" t="b">
        <v>0</v>
      </c>
      <c r="F1439" s="25" t="s">
        <v>1027</v>
      </c>
      <c r="G1439" s="25" t="s">
        <v>5743</v>
      </c>
      <c r="H1439" s="25" t="s">
        <v>5744</v>
      </c>
      <c r="I1439" s="25" t="s">
        <v>5745</v>
      </c>
    </row>
    <row r="1440" spans="1:9" ht="60" x14ac:dyDescent="0.25">
      <c r="A1440" s="25" t="s">
        <v>3116</v>
      </c>
      <c r="B1440" s="25" t="s">
        <v>5746</v>
      </c>
      <c r="C1440" s="25" t="s">
        <v>440</v>
      </c>
      <c r="D1440" s="25" t="s">
        <v>61</v>
      </c>
      <c r="E1440" s="24" t="b">
        <v>0</v>
      </c>
      <c r="F1440" s="25" t="s">
        <v>1027</v>
      </c>
      <c r="G1440" s="25" t="s">
        <v>5747</v>
      </c>
      <c r="H1440" s="25" t="s">
        <v>5748</v>
      </c>
      <c r="I1440" s="25" t="s">
        <v>5749</v>
      </c>
    </row>
    <row r="1441" spans="1:9" ht="90" x14ac:dyDescent="0.25">
      <c r="A1441" s="25" t="s">
        <v>3116</v>
      </c>
      <c r="B1441" s="25" t="s">
        <v>5750</v>
      </c>
      <c r="C1441" s="25" t="s">
        <v>19</v>
      </c>
      <c r="D1441" s="25" t="s">
        <v>61</v>
      </c>
      <c r="E1441" s="24" t="b">
        <v>0</v>
      </c>
      <c r="F1441" s="25" t="s">
        <v>1027</v>
      </c>
      <c r="G1441" s="25" t="s">
        <v>5751</v>
      </c>
      <c r="H1441" s="25" t="s">
        <v>5752</v>
      </c>
      <c r="I1441" s="25" t="s">
        <v>5753</v>
      </c>
    </row>
    <row r="1442" spans="1:9" ht="105" x14ac:dyDescent="0.25">
      <c r="A1442" s="25" t="s">
        <v>3116</v>
      </c>
      <c r="B1442" s="25" t="s">
        <v>5746</v>
      </c>
      <c r="C1442" s="25" t="s">
        <v>19</v>
      </c>
      <c r="D1442" s="25" t="s">
        <v>61</v>
      </c>
      <c r="E1442" s="24" t="b">
        <v>0</v>
      </c>
      <c r="F1442" s="25" t="s">
        <v>1027</v>
      </c>
      <c r="G1442" s="25" t="s">
        <v>5754</v>
      </c>
      <c r="H1442" s="25" t="s">
        <v>5755</v>
      </c>
      <c r="I1442" s="25" t="s">
        <v>5756</v>
      </c>
    </row>
    <row r="1443" spans="1:9" ht="90" x14ac:dyDescent="0.25">
      <c r="A1443" s="25" t="s">
        <v>3116</v>
      </c>
      <c r="B1443" s="25" t="s">
        <v>5757</v>
      </c>
      <c r="C1443" s="25" t="s">
        <v>19</v>
      </c>
      <c r="D1443" s="25" t="s">
        <v>61</v>
      </c>
      <c r="E1443" s="24" t="b">
        <v>0</v>
      </c>
      <c r="F1443" s="25" t="s">
        <v>1027</v>
      </c>
      <c r="G1443" s="25" t="s">
        <v>5755</v>
      </c>
      <c r="H1443" s="25" t="s">
        <v>5758</v>
      </c>
      <c r="I1443" s="25" t="s">
        <v>5759</v>
      </c>
    </row>
    <row r="1444" spans="1:9" ht="75" x14ac:dyDescent="0.25">
      <c r="A1444" s="25" t="s">
        <v>3116</v>
      </c>
      <c r="B1444" s="25" t="s">
        <v>5746</v>
      </c>
      <c r="C1444" s="25" t="s">
        <v>19</v>
      </c>
      <c r="D1444" s="25" t="s">
        <v>61</v>
      </c>
      <c r="E1444" s="24" t="b">
        <v>0</v>
      </c>
      <c r="F1444" s="25" t="s">
        <v>1027</v>
      </c>
      <c r="G1444" s="25" t="s">
        <v>5758</v>
      </c>
      <c r="H1444" s="25" t="s">
        <v>5760</v>
      </c>
      <c r="I1444" s="25" t="s">
        <v>5761</v>
      </c>
    </row>
    <row r="1445" spans="1:9" ht="45" x14ac:dyDescent="0.25">
      <c r="A1445" s="25" t="s">
        <v>3116</v>
      </c>
      <c r="B1445" s="25" t="s">
        <v>5762</v>
      </c>
      <c r="C1445" s="25" t="s">
        <v>19</v>
      </c>
      <c r="D1445" s="25" t="s">
        <v>61</v>
      </c>
      <c r="E1445" s="24" t="b">
        <v>0</v>
      </c>
      <c r="F1445" s="25" t="s">
        <v>1027</v>
      </c>
      <c r="G1445" s="25" t="s">
        <v>5763</v>
      </c>
      <c r="H1445" s="25" t="s">
        <v>5764</v>
      </c>
      <c r="I1445" s="25" t="s">
        <v>5765</v>
      </c>
    </row>
    <row r="1446" spans="1:9" ht="75" x14ac:dyDescent="0.25">
      <c r="A1446" s="25" t="s">
        <v>3116</v>
      </c>
      <c r="B1446" s="25" t="s">
        <v>5766</v>
      </c>
      <c r="C1446" s="25" t="s">
        <v>19</v>
      </c>
      <c r="D1446" s="25" t="s">
        <v>61</v>
      </c>
      <c r="E1446" s="24" t="b">
        <v>0</v>
      </c>
      <c r="F1446" s="25" t="s">
        <v>1027</v>
      </c>
      <c r="G1446" s="25" t="s">
        <v>5767</v>
      </c>
      <c r="H1446" s="25" t="s">
        <v>5768</v>
      </c>
      <c r="I1446" s="25" t="s">
        <v>5769</v>
      </c>
    </row>
    <row r="1447" spans="1:9" ht="60" x14ac:dyDescent="0.25">
      <c r="A1447" s="25" t="s">
        <v>3116</v>
      </c>
      <c r="B1447" s="25" t="s">
        <v>5770</v>
      </c>
      <c r="C1447" s="25" t="s">
        <v>19</v>
      </c>
      <c r="D1447" s="25" t="s">
        <v>61</v>
      </c>
      <c r="E1447" s="24" t="b">
        <v>0</v>
      </c>
      <c r="F1447" s="25" t="s">
        <v>1027</v>
      </c>
      <c r="G1447" s="25" t="s">
        <v>5768</v>
      </c>
      <c r="H1447" s="25" t="s">
        <v>5771</v>
      </c>
      <c r="I1447" s="25" t="s">
        <v>5772</v>
      </c>
    </row>
    <row r="1448" spans="1:9" ht="45" x14ac:dyDescent="0.25">
      <c r="A1448" s="25" t="s">
        <v>3116</v>
      </c>
      <c r="B1448" s="25" t="s">
        <v>5766</v>
      </c>
      <c r="C1448" s="25" t="s">
        <v>19</v>
      </c>
      <c r="D1448" s="25" t="s">
        <v>61</v>
      </c>
      <c r="E1448" s="24" t="b">
        <v>0</v>
      </c>
      <c r="F1448" s="25" t="s">
        <v>1027</v>
      </c>
      <c r="G1448" s="25" t="s">
        <v>5773</v>
      </c>
      <c r="H1448" s="25" t="s">
        <v>5774</v>
      </c>
      <c r="I1448" s="25" t="s">
        <v>5775</v>
      </c>
    </row>
    <row r="1449" spans="1:9" ht="75" x14ac:dyDescent="0.25">
      <c r="A1449" s="25" t="s">
        <v>3116</v>
      </c>
      <c r="B1449" s="25" t="s">
        <v>5733</v>
      </c>
      <c r="C1449" s="25" t="s">
        <v>19</v>
      </c>
      <c r="D1449" s="25" t="s">
        <v>61</v>
      </c>
      <c r="E1449" s="24" t="b">
        <v>0</v>
      </c>
      <c r="F1449" s="25" t="s">
        <v>1027</v>
      </c>
      <c r="G1449" s="25" t="s">
        <v>5776</v>
      </c>
      <c r="H1449" s="25" t="s">
        <v>5777</v>
      </c>
      <c r="I1449" s="25" t="s">
        <v>5778</v>
      </c>
    </row>
    <row r="1450" spans="1:9" ht="60" x14ac:dyDescent="0.25">
      <c r="A1450" s="25" t="s">
        <v>3116</v>
      </c>
      <c r="B1450" s="25" t="s">
        <v>5779</v>
      </c>
      <c r="C1450" s="25" t="s">
        <v>19</v>
      </c>
      <c r="D1450" s="25" t="s">
        <v>61</v>
      </c>
      <c r="E1450" s="24" t="b">
        <v>0</v>
      </c>
      <c r="F1450" s="25" t="s">
        <v>1027</v>
      </c>
      <c r="G1450" s="25" t="s">
        <v>5780</v>
      </c>
      <c r="H1450" s="25" t="s">
        <v>5781</v>
      </c>
      <c r="I1450" s="25" t="s">
        <v>5782</v>
      </c>
    </row>
    <row r="1451" spans="1:9" ht="105" x14ac:dyDescent="0.25">
      <c r="A1451" s="25" t="s">
        <v>3116</v>
      </c>
      <c r="B1451" s="25" t="s">
        <v>5733</v>
      </c>
      <c r="C1451" s="25" t="s">
        <v>19</v>
      </c>
      <c r="D1451" s="25" t="s">
        <v>61</v>
      </c>
      <c r="E1451" s="24" t="b">
        <v>0</v>
      </c>
      <c r="F1451" s="25" t="s">
        <v>1027</v>
      </c>
      <c r="G1451" s="25" t="s">
        <v>5783</v>
      </c>
      <c r="H1451" s="25" t="s">
        <v>5784</v>
      </c>
      <c r="I1451" s="25" t="s">
        <v>5785</v>
      </c>
    </row>
    <row r="1452" spans="1:9" ht="90" x14ac:dyDescent="0.25">
      <c r="A1452" s="25" t="s">
        <v>3116</v>
      </c>
      <c r="B1452" s="25" t="s">
        <v>5786</v>
      </c>
      <c r="C1452" s="25" t="s">
        <v>19</v>
      </c>
      <c r="D1452" s="25" t="s">
        <v>61</v>
      </c>
      <c r="E1452" s="24" t="b">
        <v>0</v>
      </c>
      <c r="F1452" s="25" t="s">
        <v>1027</v>
      </c>
      <c r="G1452" s="25" t="s">
        <v>5787</v>
      </c>
      <c r="H1452" s="25" t="s">
        <v>5788</v>
      </c>
      <c r="I1452" s="25" t="s">
        <v>5789</v>
      </c>
    </row>
    <row r="1453" spans="1:9" ht="90" x14ac:dyDescent="0.25">
      <c r="A1453" s="25" t="s">
        <v>3116</v>
      </c>
      <c r="B1453" s="25" t="s">
        <v>5746</v>
      </c>
      <c r="C1453" s="25" t="s">
        <v>19</v>
      </c>
      <c r="D1453" s="25" t="s">
        <v>61</v>
      </c>
      <c r="E1453" s="24" t="b">
        <v>0</v>
      </c>
      <c r="F1453" s="25" t="s">
        <v>1027</v>
      </c>
      <c r="G1453" s="25" t="s">
        <v>5788</v>
      </c>
      <c r="H1453" s="25" t="s">
        <v>5790</v>
      </c>
      <c r="I1453" s="25" t="s">
        <v>5791</v>
      </c>
    </row>
    <row r="1454" spans="1:9" ht="60" x14ac:dyDescent="0.25">
      <c r="A1454" s="25" t="s">
        <v>3116</v>
      </c>
      <c r="B1454" s="25" t="s">
        <v>5792</v>
      </c>
      <c r="C1454" s="25" t="s">
        <v>19</v>
      </c>
      <c r="D1454" s="25" t="s">
        <v>61</v>
      </c>
      <c r="E1454" s="24" t="b">
        <v>0</v>
      </c>
      <c r="F1454" s="25" t="s">
        <v>1027</v>
      </c>
      <c r="G1454" s="25" t="s">
        <v>5790</v>
      </c>
      <c r="H1454" s="25" t="s">
        <v>5793</v>
      </c>
      <c r="I1454" s="25" t="s">
        <v>5794</v>
      </c>
    </row>
    <row r="1455" spans="1:9" ht="60" x14ac:dyDescent="0.25">
      <c r="A1455" s="25" t="s">
        <v>3116</v>
      </c>
      <c r="B1455" s="25" t="s">
        <v>5746</v>
      </c>
      <c r="C1455" s="25" t="s">
        <v>19</v>
      </c>
      <c r="D1455" s="25" t="s">
        <v>61</v>
      </c>
      <c r="E1455" s="24" t="b">
        <v>0</v>
      </c>
      <c r="F1455" s="25" t="s">
        <v>1027</v>
      </c>
      <c r="G1455" s="25" t="s">
        <v>5795</v>
      </c>
      <c r="H1455" s="25" t="s">
        <v>5796</v>
      </c>
      <c r="I1455" s="25" t="s">
        <v>5797</v>
      </c>
    </row>
    <row r="1456" spans="1:9" ht="75" x14ac:dyDescent="0.25">
      <c r="A1456" s="25" t="s">
        <v>3116</v>
      </c>
      <c r="B1456" s="25" t="s">
        <v>5733</v>
      </c>
      <c r="C1456" s="25" t="s">
        <v>60</v>
      </c>
      <c r="D1456" s="25" t="s">
        <v>61</v>
      </c>
      <c r="E1456" s="24" t="b">
        <v>0</v>
      </c>
      <c r="F1456" s="25" t="s">
        <v>1027</v>
      </c>
      <c r="G1456" s="25" t="s">
        <v>5798</v>
      </c>
      <c r="H1456" s="25" t="s">
        <v>5799</v>
      </c>
      <c r="I1456" s="25" t="s">
        <v>5800</v>
      </c>
    </row>
    <row r="1457" spans="1:9" ht="60" x14ac:dyDescent="0.25">
      <c r="A1457" s="25" t="s">
        <v>3116</v>
      </c>
      <c r="B1457" s="25" t="s">
        <v>5766</v>
      </c>
      <c r="C1457" s="25" t="s">
        <v>60</v>
      </c>
      <c r="D1457" s="25" t="s">
        <v>61</v>
      </c>
      <c r="E1457" s="24" t="b">
        <v>0</v>
      </c>
      <c r="F1457" s="25" t="s">
        <v>1027</v>
      </c>
      <c r="G1457" s="25" t="s">
        <v>5801</v>
      </c>
      <c r="H1457" s="25" t="s">
        <v>5802</v>
      </c>
      <c r="I1457" s="25" t="s">
        <v>5803</v>
      </c>
    </row>
    <row r="1458" spans="1:9" ht="90" x14ac:dyDescent="0.25">
      <c r="A1458" s="25" t="s">
        <v>3116</v>
      </c>
      <c r="B1458" s="25" t="s">
        <v>5766</v>
      </c>
      <c r="C1458" s="25" t="s">
        <v>60</v>
      </c>
      <c r="D1458" s="25" t="s">
        <v>61</v>
      </c>
      <c r="E1458" s="24" t="b">
        <v>0</v>
      </c>
      <c r="F1458" s="25" t="s">
        <v>1027</v>
      </c>
      <c r="G1458" s="25" t="s">
        <v>5802</v>
      </c>
      <c r="H1458" s="25" t="s">
        <v>5804</v>
      </c>
      <c r="I1458" s="25" t="s">
        <v>5805</v>
      </c>
    </row>
    <row r="1459" spans="1:9" ht="60" x14ac:dyDescent="0.25">
      <c r="A1459" s="25" t="s">
        <v>3116</v>
      </c>
      <c r="B1459" s="25" t="s">
        <v>5806</v>
      </c>
      <c r="C1459" s="25" t="s">
        <v>60</v>
      </c>
      <c r="D1459" s="25" t="s">
        <v>61</v>
      </c>
      <c r="E1459" s="24" t="b">
        <v>0</v>
      </c>
      <c r="F1459" s="25" t="s">
        <v>1027</v>
      </c>
      <c r="G1459" s="25" t="s">
        <v>5807</v>
      </c>
      <c r="H1459" s="25" t="s">
        <v>5808</v>
      </c>
      <c r="I1459" s="25" t="s">
        <v>5809</v>
      </c>
    </row>
    <row r="1460" spans="1:9" ht="90" x14ac:dyDescent="0.25">
      <c r="A1460" s="25" t="s">
        <v>3116</v>
      </c>
      <c r="B1460" s="25" t="s">
        <v>5742</v>
      </c>
      <c r="C1460" s="25" t="s">
        <v>11</v>
      </c>
      <c r="D1460" s="25" t="s">
        <v>61</v>
      </c>
      <c r="E1460" s="24" t="b">
        <v>0</v>
      </c>
      <c r="F1460" s="25" t="s">
        <v>1027</v>
      </c>
      <c r="G1460" s="25" t="s">
        <v>5810</v>
      </c>
      <c r="H1460" s="25" t="s">
        <v>5811</v>
      </c>
      <c r="I1460" s="25" t="s">
        <v>5812</v>
      </c>
    </row>
    <row r="1461" spans="1:9" ht="75" x14ac:dyDescent="0.25">
      <c r="A1461" s="25" t="s">
        <v>5813</v>
      </c>
      <c r="B1461" s="25" t="s">
        <v>5814</v>
      </c>
      <c r="C1461" s="25" t="s">
        <v>123</v>
      </c>
      <c r="D1461" s="25" t="s">
        <v>61</v>
      </c>
      <c r="E1461" s="24" t="b">
        <v>0</v>
      </c>
      <c r="F1461" s="25" t="s">
        <v>13</v>
      </c>
      <c r="G1461" s="25" t="s">
        <v>5815</v>
      </c>
      <c r="H1461" s="25" t="s">
        <v>5816</v>
      </c>
      <c r="I1461" s="25" t="s">
        <v>5817</v>
      </c>
    </row>
    <row r="1462" spans="1:9" ht="60" x14ac:dyDescent="0.25">
      <c r="A1462" s="25" t="s">
        <v>5818</v>
      </c>
      <c r="B1462" s="25" t="s">
        <v>5819</v>
      </c>
      <c r="C1462" s="25" t="s">
        <v>75</v>
      </c>
      <c r="D1462" s="25" t="s">
        <v>61</v>
      </c>
      <c r="E1462" s="24" t="b">
        <v>0</v>
      </c>
      <c r="F1462" s="25" t="s">
        <v>1027</v>
      </c>
      <c r="G1462" s="25" t="s">
        <v>5820</v>
      </c>
      <c r="H1462" s="25" t="s">
        <v>5821</v>
      </c>
      <c r="I1462" s="25" t="s">
        <v>5822</v>
      </c>
    </row>
    <row r="1463" spans="1:9" ht="75" x14ac:dyDescent="0.25">
      <c r="A1463" s="25" t="s">
        <v>5818</v>
      </c>
      <c r="B1463" s="25" t="s">
        <v>5823</v>
      </c>
      <c r="C1463" s="25" t="s">
        <v>60</v>
      </c>
      <c r="D1463" s="25" t="s">
        <v>61</v>
      </c>
      <c r="E1463" s="24" t="b">
        <v>0</v>
      </c>
      <c r="F1463" s="25" t="s">
        <v>13</v>
      </c>
      <c r="G1463" s="25" t="s">
        <v>5824</v>
      </c>
      <c r="H1463" s="25" t="s">
        <v>5825</v>
      </c>
      <c r="I1463" s="25" t="s">
        <v>5826</v>
      </c>
    </row>
    <row r="1464" spans="1:9" ht="90" x14ac:dyDescent="0.25">
      <c r="A1464" s="25" t="s">
        <v>5827</v>
      </c>
      <c r="B1464" s="25" t="s">
        <v>5828</v>
      </c>
      <c r="C1464" s="25" t="s">
        <v>123</v>
      </c>
      <c r="D1464" s="25" t="s">
        <v>61</v>
      </c>
      <c r="E1464" s="24" t="b">
        <v>0</v>
      </c>
      <c r="F1464" s="25" t="s">
        <v>13</v>
      </c>
      <c r="G1464" s="25" t="s">
        <v>5829</v>
      </c>
      <c r="H1464" s="25" t="s">
        <v>5830</v>
      </c>
      <c r="I1464" s="25" t="s">
        <v>5831</v>
      </c>
    </row>
    <row r="1465" spans="1:9" ht="60" x14ac:dyDescent="0.25">
      <c r="A1465" s="25" t="s">
        <v>5827</v>
      </c>
      <c r="B1465" s="25" t="s">
        <v>5828</v>
      </c>
      <c r="C1465" s="25" t="s">
        <v>123</v>
      </c>
      <c r="D1465" s="25" t="s">
        <v>61</v>
      </c>
      <c r="E1465" s="24" t="b">
        <v>0</v>
      </c>
      <c r="F1465" s="25" t="s">
        <v>13</v>
      </c>
      <c r="G1465" s="25" t="s">
        <v>5832</v>
      </c>
      <c r="H1465" s="25" t="s">
        <v>5833</v>
      </c>
      <c r="I1465" s="25" t="s">
        <v>5834</v>
      </c>
    </row>
    <row r="1466" spans="1:9" ht="45" x14ac:dyDescent="0.25">
      <c r="A1466" s="25" t="s">
        <v>5835</v>
      </c>
      <c r="B1466" s="25" t="s">
        <v>5836</v>
      </c>
      <c r="C1466" s="25" t="s">
        <v>304</v>
      </c>
      <c r="D1466" s="25" t="s">
        <v>61</v>
      </c>
      <c r="E1466" s="24" t="b">
        <v>0</v>
      </c>
      <c r="F1466" s="25" t="s">
        <v>1027</v>
      </c>
      <c r="G1466" s="25" t="s">
        <v>55</v>
      </c>
      <c r="H1466" s="25" t="s">
        <v>5837</v>
      </c>
      <c r="I1466" s="25" t="s">
        <v>55</v>
      </c>
    </row>
    <row r="1467" spans="1:9" ht="90" x14ac:dyDescent="0.25">
      <c r="A1467" s="25" t="s">
        <v>5838</v>
      </c>
      <c r="B1467" s="25" t="s">
        <v>5839</v>
      </c>
      <c r="C1467" s="25" t="s">
        <v>19</v>
      </c>
      <c r="D1467" s="25" t="s">
        <v>61</v>
      </c>
      <c r="E1467" s="24" t="b">
        <v>0</v>
      </c>
      <c r="F1467" s="25" t="s">
        <v>1027</v>
      </c>
      <c r="G1467" s="25" t="s">
        <v>5840</v>
      </c>
      <c r="H1467" s="25" t="s">
        <v>5841</v>
      </c>
      <c r="I1467" s="25" t="s">
        <v>5842</v>
      </c>
    </row>
    <row r="1468" spans="1:9" ht="45" x14ac:dyDescent="0.25">
      <c r="A1468" s="25" t="s">
        <v>5838</v>
      </c>
      <c r="B1468" s="25" t="s">
        <v>5843</v>
      </c>
      <c r="C1468" s="25" t="s">
        <v>19</v>
      </c>
      <c r="D1468" s="25" t="s">
        <v>61</v>
      </c>
      <c r="E1468" s="24" t="b">
        <v>0</v>
      </c>
      <c r="F1468" s="25" t="s">
        <v>1027</v>
      </c>
      <c r="G1468" s="25" t="s">
        <v>5844</v>
      </c>
      <c r="H1468" s="25" t="s">
        <v>5845</v>
      </c>
      <c r="I1468" s="25" t="s">
        <v>5846</v>
      </c>
    </row>
    <row r="1469" spans="1:9" ht="60" x14ac:dyDescent="0.25">
      <c r="A1469" s="25" t="s">
        <v>5838</v>
      </c>
      <c r="B1469" s="25" t="s">
        <v>5847</v>
      </c>
      <c r="C1469" s="25" t="s">
        <v>19</v>
      </c>
      <c r="D1469" s="25" t="s">
        <v>61</v>
      </c>
      <c r="E1469" s="24" t="b">
        <v>0</v>
      </c>
      <c r="F1469" s="25" t="s">
        <v>1027</v>
      </c>
      <c r="G1469" s="25" t="s">
        <v>5848</v>
      </c>
      <c r="H1469" s="25" t="s">
        <v>5849</v>
      </c>
      <c r="I1469" s="25" t="s">
        <v>5850</v>
      </c>
    </row>
    <row r="1470" spans="1:9" ht="60" x14ac:dyDescent="0.25">
      <c r="A1470" s="25" t="s">
        <v>5838</v>
      </c>
      <c r="B1470" s="25" t="s">
        <v>5851</v>
      </c>
      <c r="C1470" s="25" t="s">
        <v>19</v>
      </c>
      <c r="D1470" s="25" t="s">
        <v>61</v>
      </c>
      <c r="E1470" s="24" t="b">
        <v>0</v>
      </c>
      <c r="F1470" s="25" t="s">
        <v>1027</v>
      </c>
      <c r="G1470" s="25" t="s">
        <v>5852</v>
      </c>
      <c r="H1470" s="25" t="s">
        <v>5853</v>
      </c>
      <c r="I1470" s="25" t="s">
        <v>5854</v>
      </c>
    </row>
    <row r="1471" spans="1:9" ht="45" x14ac:dyDescent="0.25">
      <c r="A1471" s="25" t="s">
        <v>5838</v>
      </c>
      <c r="B1471" s="25" t="s">
        <v>5855</v>
      </c>
      <c r="C1471" s="25" t="s">
        <v>60</v>
      </c>
      <c r="D1471" s="25" t="s">
        <v>61</v>
      </c>
      <c r="E1471" s="24" t="b">
        <v>0</v>
      </c>
      <c r="F1471" s="25" t="s">
        <v>1027</v>
      </c>
      <c r="G1471" s="25" t="s">
        <v>5856</v>
      </c>
      <c r="H1471" s="25" t="s">
        <v>5857</v>
      </c>
      <c r="I1471" s="25" t="s">
        <v>5858</v>
      </c>
    </row>
    <row r="1472" spans="1:9" ht="60" x14ac:dyDescent="0.25">
      <c r="A1472" s="25" t="s">
        <v>5838</v>
      </c>
      <c r="B1472" s="25" t="s">
        <v>5859</v>
      </c>
      <c r="C1472" s="25" t="s">
        <v>60</v>
      </c>
      <c r="D1472" s="25" t="s">
        <v>61</v>
      </c>
      <c r="E1472" s="24" t="b">
        <v>0</v>
      </c>
      <c r="F1472" s="25" t="s">
        <v>1027</v>
      </c>
      <c r="G1472" s="25" t="s">
        <v>5857</v>
      </c>
      <c r="H1472" s="25" t="s">
        <v>5860</v>
      </c>
      <c r="I1472" s="25" t="s">
        <v>5861</v>
      </c>
    </row>
    <row r="1473" spans="1:9" ht="45" x14ac:dyDescent="0.25">
      <c r="A1473" s="25" t="s">
        <v>5838</v>
      </c>
      <c r="B1473" s="25" t="s">
        <v>5859</v>
      </c>
      <c r="C1473" s="25" t="s">
        <v>60</v>
      </c>
      <c r="D1473" s="25" t="s">
        <v>61</v>
      </c>
      <c r="E1473" s="24" t="b">
        <v>0</v>
      </c>
      <c r="F1473" s="25" t="s">
        <v>1027</v>
      </c>
      <c r="G1473" s="25" t="s">
        <v>5862</v>
      </c>
      <c r="H1473" s="25" t="s">
        <v>5863</v>
      </c>
      <c r="I1473" s="25" t="s">
        <v>5864</v>
      </c>
    </row>
    <row r="1474" spans="1:9" ht="45" x14ac:dyDescent="0.25">
      <c r="A1474" s="25" t="s">
        <v>5838</v>
      </c>
      <c r="B1474" s="25" t="s">
        <v>5865</v>
      </c>
      <c r="C1474" s="25" t="s">
        <v>60</v>
      </c>
      <c r="D1474" s="25" t="s">
        <v>61</v>
      </c>
      <c r="E1474" s="24" t="b">
        <v>0</v>
      </c>
      <c r="F1474" s="25" t="s">
        <v>1027</v>
      </c>
      <c r="G1474" s="25" t="s">
        <v>5866</v>
      </c>
      <c r="H1474" s="25" t="s">
        <v>5867</v>
      </c>
      <c r="I1474" s="25" t="s">
        <v>5868</v>
      </c>
    </row>
    <row r="1475" spans="1:9" ht="75" x14ac:dyDescent="0.25">
      <c r="A1475" s="25" t="s">
        <v>5838</v>
      </c>
      <c r="B1475" s="25" t="s">
        <v>5851</v>
      </c>
      <c r="C1475" s="25" t="s">
        <v>60</v>
      </c>
      <c r="D1475" s="25" t="s">
        <v>61</v>
      </c>
      <c r="E1475" s="24" t="b">
        <v>0</v>
      </c>
      <c r="F1475" s="25" t="s">
        <v>1027</v>
      </c>
      <c r="G1475" s="25" t="s">
        <v>5869</v>
      </c>
      <c r="H1475" s="25" t="s">
        <v>5870</v>
      </c>
      <c r="I1475" s="25" t="s">
        <v>5871</v>
      </c>
    </row>
    <row r="1476" spans="1:9" ht="60" x14ac:dyDescent="0.25">
      <c r="A1476" s="25" t="s">
        <v>5838</v>
      </c>
      <c r="B1476" s="25" t="s">
        <v>5847</v>
      </c>
      <c r="C1476" s="25" t="s">
        <v>60</v>
      </c>
      <c r="D1476" s="25" t="s">
        <v>61</v>
      </c>
      <c r="E1476" s="24" t="b">
        <v>0</v>
      </c>
      <c r="F1476" s="25" t="s">
        <v>1027</v>
      </c>
      <c r="G1476" s="25" t="s">
        <v>5872</v>
      </c>
      <c r="H1476" s="25" t="s">
        <v>5873</v>
      </c>
      <c r="I1476" s="25" t="s">
        <v>5874</v>
      </c>
    </row>
    <row r="1477" spans="1:9" ht="75" x14ac:dyDescent="0.25">
      <c r="A1477" s="25" t="s">
        <v>5838</v>
      </c>
      <c r="B1477" s="25" t="s">
        <v>5847</v>
      </c>
      <c r="C1477" s="25" t="s">
        <v>60</v>
      </c>
      <c r="D1477" s="25" t="s">
        <v>61</v>
      </c>
      <c r="E1477" s="24" t="b">
        <v>0</v>
      </c>
      <c r="F1477" s="25" t="s">
        <v>1027</v>
      </c>
      <c r="G1477" s="25" t="s">
        <v>5873</v>
      </c>
      <c r="H1477" s="25" t="s">
        <v>5875</v>
      </c>
      <c r="I1477" s="25" t="s">
        <v>5876</v>
      </c>
    </row>
    <row r="1478" spans="1:9" ht="45" x14ac:dyDescent="0.25">
      <c r="A1478" s="25" t="s">
        <v>5838</v>
      </c>
      <c r="B1478" s="25" t="s">
        <v>5877</v>
      </c>
      <c r="C1478" s="25" t="s">
        <v>60</v>
      </c>
      <c r="D1478" s="25" t="s">
        <v>61</v>
      </c>
      <c r="E1478" s="24" t="b">
        <v>0</v>
      </c>
      <c r="F1478" s="25" t="s">
        <v>1027</v>
      </c>
      <c r="G1478" s="25" t="s">
        <v>5878</v>
      </c>
      <c r="H1478" s="25" t="s">
        <v>5879</v>
      </c>
      <c r="I1478" s="25" t="s">
        <v>5880</v>
      </c>
    </row>
    <row r="1479" spans="1:9" ht="60" x14ac:dyDescent="0.25">
      <c r="A1479" s="25" t="s">
        <v>3772</v>
      </c>
      <c r="B1479" s="25" t="s">
        <v>5881</v>
      </c>
      <c r="C1479" s="25" t="s">
        <v>75</v>
      </c>
      <c r="D1479" s="25" t="s">
        <v>61</v>
      </c>
      <c r="E1479" s="24" t="b">
        <v>0</v>
      </c>
      <c r="F1479" s="25" t="s">
        <v>13</v>
      </c>
      <c r="G1479" s="25" t="s">
        <v>5882</v>
      </c>
      <c r="H1479" s="25" t="s">
        <v>5883</v>
      </c>
      <c r="I1479" s="25" t="s">
        <v>5884</v>
      </c>
    </row>
    <row r="1480" spans="1:9" ht="60" x14ac:dyDescent="0.25">
      <c r="A1480" s="25" t="s">
        <v>3772</v>
      </c>
      <c r="B1480" s="25" t="s">
        <v>5885</v>
      </c>
      <c r="C1480" s="25" t="s">
        <v>75</v>
      </c>
      <c r="D1480" s="25" t="s">
        <v>61</v>
      </c>
      <c r="E1480" s="24" t="b">
        <v>0</v>
      </c>
      <c r="F1480" s="25" t="s">
        <v>13</v>
      </c>
      <c r="G1480" s="25" t="s">
        <v>5886</v>
      </c>
      <c r="H1480" s="25" t="s">
        <v>5887</v>
      </c>
      <c r="I1480" s="25" t="s">
        <v>5888</v>
      </c>
    </row>
    <row r="1481" spans="1:9" ht="45" x14ac:dyDescent="0.25">
      <c r="A1481" s="25" t="s">
        <v>3772</v>
      </c>
      <c r="B1481" s="25" t="s">
        <v>5889</v>
      </c>
      <c r="C1481" s="25" t="s">
        <v>75</v>
      </c>
      <c r="D1481" s="25" t="s">
        <v>61</v>
      </c>
      <c r="E1481" s="24" t="b">
        <v>0</v>
      </c>
      <c r="F1481" s="25" t="s">
        <v>13</v>
      </c>
      <c r="G1481" s="25" t="s">
        <v>5890</v>
      </c>
      <c r="H1481" s="25" t="s">
        <v>5891</v>
      </c>
      <c r="I1481" s="25" t="s">
        <v>55</v>
      </c>
    </row>
    <row r="1482" spans="1:9" ht="45" x14ac:dyDescent="0.25">
      <c r="A1482" s="25" t="s">
        <v>3772</v>
      </c>
      <c r="B1482" s="25" t="s">
        <v>5892</v>
      </c>
      <c r="C1482" s="25" t="s">
        <v>75</v>
      </c>
      <c r="D1482" s="25" t="s">
        <v>61</v>
      </c>
      <c r="E1482" s="24" t="b">
        <v>0</v>
      </c>
      <c r="F1482" s="25" t="s">
        <v>13</v>
      </c>
      <c r="G1482" s="25" t="s">
        <v>5893</v>
      </c>
      <c r="H1482" s="25" t="s">
        <v>5894</v>
      </c>
      <c r="I1482" s="25" t="s">
        <v>5895</v>
      </c>
    </row>
    <row r="1483" spans="1:9" ht="75" x14ac:dyDescent="0.25">
      <c r="A1483" s="25" t="s">
        <v>5896</v>
      </c>
      <c r="B1483" s="25" t="s">
        <v>5897</v>
      </c>
      <c r="C1483" s="25" t="s">
        <v>123</v>
      </c>
      <c r="D1483" s="25" t="s">
        <v>61</v>
      </c>
      <c r="E1483" s="24" t="b">
        <v>0</v>
      </c>
      <c r="F1483" s="25" t="s">
        <v>13</v>
      </c>
      <c r="G1483" s="25" t="s">
        <v>5898</v>
      </c>
      <c r="H1483" s="25" t="s">
        <v>5899</v>
      </c>
      <c r="I1483" s="25" t="s">
        <v>5900</v>
      </c>
    </row>
    <row r="1484" spans="1:9" ht="60" x14ac:dyDescent="0.25">
      <c r="A1484" s="25" t="s">
        <v>5901</v>
      </c>
      <c r="B1484" s="25" t="s">
        <v>5902</v>
      </c>
      <c r="C1484" s="25" t="s">
        <v>11</v>
      </c>
      <c r="D1484" s="25" t="s">
        <v>802</v>
      </c>
      <c r="E1484" s="24" t="b">
        <v>0</v>
      </c>
      <c r="F1484" s="25" t="s">
        <v>1027</v>
      </c>
      <c r="G1484" s="25" t="s">
        <v>5903</v>
      </c>
      <c r="H1484" s="25" t="s">
        <v>5904</v>
      </c>
      <c r="I1484" s="25" t="s">
        <v>5905</v>
      </c>
    </row>
    <row r="1485" spans="1:9" ht="75" x14ac:dyDescent="0.25">
      <c r="A1485" s="25" t="s">
        <v>5906</v>
      </c>
      <c r="B1485" s="25" t="s">
        <v>5907</v>
      </c>
      <c r="C1485" s="25" t="s">
        <v>11</v>
      </c>
      <c r="D1485" s="25" t="s">
        <v>802</v>
      </c>
      <c r="E1485" s="24" t="b">
        <v>0</v>
      </c>
      <c r="F1485" s="25" t="s">
        <v>1027</v>
      </c>
      <c r="G1485" s="25" t="s">
        <v>5908</v>
      </c>
      <c r="H1485" s="25" t="s">
        <v>5909</v>
      </c>
      <c r="I1485" s="25" t="s">
        <v>5910</v>
      </c>
    </row>
    <row r="1486" spans="1:9" ht="75" x14ac:dyDescent="0.25">
      <c r="A1486" s="25" t="s">
        <v>3411</v>
      </c>
      <c r="B1486" s="25" t="s">
        <v>5911</v>
      </c>
      <c r="C1486" s="25" t="s">
        <v>19</v>
      </c>
      <c r="D1486" s="25" t="s">
        <v>20</v>
      </c>
      <c r="E1486" s="24" t="b">
        <v>0</v>
      </c>
      <c r="F1486" s="25" t="s">
        <v>1027</v>
      </c>
      <c r="G1486" s="25" t="s">
        <v>5912</v>
      </c>
      <c r="H1486" s="25" t="s">
        <v>5913</v>
      </c>
      <c r="I1486" s="25" t="s">
        <v>5914</v>
      </c>
    </row>
    <row r="1487" spans="1:9" ht="90" x14ac:dyDescent="0.25">
      <c r="A1487" s="25" t="s">
        <v>3411</v>
      </c>
      <c r="B1487" s="25" t="s">
        <v>5915</v>
      </c>
      <c r="C1487" s="25" t="s">
        <v>19</v>
      </c>
      <c r="D1487" s="25" t="s">
        <v>20</v>
      </c>
      <c r="E1487" s="24" t="b">
        <v>0</v>
      </c>
      <c r="F1487" s="25" t="s">
        <v>1027</v>
      </c>
      <c r="G1487" s="25" t="s">
        <v>5916</v>
      </c>
      <c r="H1487" s="25" t="s">
        <v>5917</v>
      </c>
      <c r="I1487" s="25" t="s">
        <v>5918</v>
      </c>
    </row>
    <row r="1488" spans="1:9" ht="90" x14ac:dyDescent="0.25">
      <c r="A1488" s="25" t="s">
        <v>3411</v>
      </c>
      <c r="B1488" s="25" t="s">
        <v>5919</v>
      </c>
      <c r="C1488" s="25" t="s">
        <v>19</v>
      </c>
      <c r="D1488" s="25" t="s">
        <v>20</v>
      </c>
      <c r="E1488" s="24" t="b">
        <v>0</v>
      </c>
      <c r="F1488" s="25" t="s">
        <v>1027</v>
      </c>
      <c r="G1488" s="25" t="s">
        <v>5920</v>
      </c>
      <c r="H1488" s="25" t="s">
        <v>5921</v>
      </c>
      <c r="I1488" s="25" t="s">
        <v>5922</v>
      </c>
    </row>
    <row r="1489" spans="1:9" ht="60" x14ac:dyDescent="0.25">
      <c r="A1489" s="25" t="s">
        <v>3411</v>
      </c>
      <c r="B1489" s="25" t="s">
        <v>5923</v>
      </c>
      <c r="C1489" s="25" t="s">
        <v>19</v>
      </c>
      <c r="D1489" s="25" t="s">
        <v>20</v>
      </c>
      <c r="E1489" s="24" t="b">
        <v>0</v>
      </c>
      <c r="F1489" s="25" t="s">
        <v>13</v>
      </c>
      <c r="G1489" s="25" t="s">
        <v>5924</v>
      </c>
      <c r="H1489" s="25" t="s">
        <v>5925</v>
      </c>
      <c r="I1489" s="25" t="s">
        <v>5926</v>
      </c>
    </row>
    <row r="1490" spans="1:9" ht="60" x14ac:dyDescent="0.25">
      <c r="A1490" s="25" t="s">
        <v>3411</v>
      </c>
      <c r="B1490" s="25" t="s">
        <v>5927</v>
      </c>
      <c r="C1490" s="25" t="s">
        <v>19</v>
      </c>
      <c r="D1490" s="25" t="s">
        <v>20</v>
      </c>
      <c r="E1490" s="24" t="b">
        <v>0</v>
      </c>
      <c r="F1490" s="25" t="s">
        <v>1027</v>
      </c>
      <c r="G1490" s="25" t="s">
        <v>5928</v>
      </c>
      <c r="H1490" s="25" t="s">
        <v>5929</v>
      </c>
      <c r="I1490" s="25" t="s">
        <v>55</v>
      </c>
    </row>
    <row r="1491" spans="1:9" ht="90" x14ac:dyDescent="0.25">
      <c r="A1491" s="25" t="s">
        <v>3411</v>
      </c>
      <c r="B1491" s="25" t="s">
        <v>5930</v>
      </c>
      <c r="C1491" s="25" t="s">
        <v>19</v>
      </c>
      <c r="D1491" s="25" t="s">
        <v>20</v>
      </c>
      <c r="E1491" s="24" t="b">
        <v>0</v>
      </c>
      <c r="F1491" s="25" t="s">
        <v>13</v>
      </c>
      <c r="G1491" s="25" t="s">
        <v>5931</v>
      </c>
      <c r="H1491" s="25" t="s">
        <v>5932</v>
      </c>
      <c r="I1491" s="25" t="s">
        <v>5933</v>
      </c>
    </row>
    <row r="1492" spans="1:9" ht="60" x14ac:dyDescent="0.25">
      <c r="A1492" s="25" t="s">
        <v>3411</v>
      </c>
      <c r="B1492" s="25" t="s">
        <v>5934</v>
      </c>
      <c r="C1492" s="25" t="s">
        <v>19</v>
      </c>
      <c r="D1492" s="25" t="s">
        <v>20</v>
      </c>
      <c r="E1492" s="24" t="b">
        <v>0</v>
      </c>
      <c r="F1492" s="25" t="s">
        <v>1027</v>
      </c>
      <c r="G1492" s="25" t="s">
        <v>5932</v>
      </c>
      <c r="H1492" s="25" t="s">
        <v>5935</v>
      </c>
      <c r="I1492" s="25" t="s">
        <v>5936</v>
      </c>
    </row>
    <row r="1493" spans="1:9" ht="75" x14ac:dyDescent="0.25">
      <c r="A1493" s="25" t="s">
        <v>3411</v>
      </c>
      <c r="B1493" s="25" t="s">
        <v>5937</v>
      </c>
      <c r="C1493" s="25" t="s">
        <v>19</v>
      </c>
      <c r="D1493" s="25" t="s">
        <v>20</v>
      </c>
      <c r="E1493" s="24" t="b">
        <v>0</v>
      </c>
      <c r="F1493" s="25" t="s">
        <v>1027</v>
      </c>
      <c r="G1493" s="25" t="s">
        <v>5938</v>
      </c>
      <c r="H1493" s="25" t="s">
        <v>5939</v>
      </c>
      <c r="I1493" s="25" t="s">
        <v>5940</v>
      </c>
    </row>
    <row r="1494" spans="1:9" ht="75" x14ac:dyDescent="0.25">
      <c r="A1494" s="25" t="s">
        <v>3411</v>
      </c>
      <c r="B1494" s="25" t="s">
        <v>5937</v>
      </c>
      <c r="C1494" s="25" t="s">
        <v>19</v>
      </c>
      <c r="D1494" s="25" t="s">
        <v>20</v>
      </c>
      <c r="E1494" s="24" t="b">
        <v>0</v>
      </c>
      <c r="F1494" s="25" t="s">
        <v>13</v>
      </c>
      <c r="G1494" s="25" t="s">
        <v>5939</v>
      </c>
      <c r="H1494" s="25" t="s">
        <v>5941</v>
      </c>
      <c r="I1494" s="25" t="s">
        <v>5942</v>
      </c>
    </row>
    <row r="1495" spans="1:9" ht="60" x14ac:dyDescent="0.25">
      <c r="A1495" s="25" t="s">
        <v>3411</v>
      </c>
      <c r="B1495" s="25" t="s">
        <v>5943</v>
      </c>
      <c r="C1495" s="25" t="s">
        <v>19</v>
      </c>
      <c r="D1495" s="25" t="s">
        <v>20</v>
      </c>
      <c r="E1495" s="24" t="b">
        <v>0</v>
      </c>
      <c r="F1495" s="25" t="s">
        <v>1027</v>
      </c>
      <c r="G1495" s="25" t="s">
        <v>5944</v>
      </c>
      <c r="H1495" s="25" t="s">
        <v>5945</v>
      </c>
      <c r="I1495" s="25" t="s">
        <v>5946</v>
      </c>
    </row>
    <row r="1496" spans="1:9" ht="75" x14ac:dyDescent="0.25">
      <c r="A1496" s="25" t="s">
        <v>5947</v>
      </c>
      <c r="B1496" s="25" t="s">
        <v>5948</v>
      </c>
      <c r="C1496" s="25" t="s">
        <v>19</v>
      </c>
      <c r="D1496" s="25" t="s">
        <v>20</v>
      </c>
      <c r="E1496" s="24" t="b">
        <v>0</v>
      </c>
      <c r="F1496" s="25" t="s">
        <v>1027</v>
      </c>
      <c r="G1496" s="25" t="s">
        <v>5949</v>
      </c>
      <c r="H1496" s="25" t="s">
        <v>5950</v>
      </c>
      <c r="I1496" s="25" t="s">
        <v>5951</v>
      </c>
    </row>
    <row r="1497" spans="1:9" ht="75" x14ac:dyDescent="0.25">
      <c r="A1497" s="25" t="s">
        <v>5947</v>
      </c>
      <c r="B1497" s="25" t="s">
        <v>5952</v>
      </c>
      <c r="C1497" s="25" t="s">
        <v>19</v>
      </c>
      <c r="D1497" s="25" t="s">
        <v>20</v>
      </c>
      <c r="E1497" s="24" t="b">
        <v>0</v>
      </c>
      <c r="F1497" s="25" t="s">
        <v>1027</v>
      </c>
      <c r="G1497" s="25" t="s">
        <v>5950</v>
      </c>
      <c r="H1497" s="25" t="s">
        <v>5953</v>
      </c>
      <c r="I1497" s="25" t="s">
        <v>5954</v>
      </c>
    </row>
    <row r="1498" spans="1:9" ht="75" x14ac:dyDescent="0.25">
      <c r="A1498" s="25" t="s">
        <v>5947</v>
      </c>
      <c r="B1498" s="25" t="s">
        <v>5955</v>
      </c>
      <c r="C1498" s="25" t="s">
        <v>19</v>
      </c>
      <c r="D1498" s="25" t="s">
        <v>20</v>
      </c>
      <c r="E1498" s="24" t="b">
        <v>0</v>
      </c>
      <c r="F1498" s="25" t="s">
        <v>1027</v>
      </c>
      <c r="G1498" s="25" t="s">
        <v>5956</v>
      </c>
      <c r="H1498" s="25" t="s">
        <v>5957</v>
      </c>
      <c r="I1498" s="25" t="s">
        <v>5958</v>
      </c>
    </row>
    <row r="1499" spans="1:9" ht="60" x14ac:dyDescent="0.25">
      <c r="A1499" s="25" t="s">
        <v>5947</v>
      </c>
      <c r="B1499" s="25" t="s">
        <v>5959</v>
      </c>
      <c r="C1499" s="25" t="s">
        <v>19</v>
      </c>
      <c r="D1499" s="25" t="s">
        <v>20</v>
      </c>
      <c r="E1499" s="24" t="b">
        <v>0</v>
      </c>
      <c r="F1499" s="25" t="s">
        <v>1027</v>
      </c>
      <c r="G1499" s="25" t="s">
        <v>5960</v>
      </c>
      <c r="H1499" s="25" t="s">
        <v>5961</v>
      </c>
      <c r="I1499" s="25" t="s">
        <v>5962</v>
      </c>
    </row>
    <row r="1500" spans="1:9" ht="75" x14ac:dyDescent="0.25">
      <c r="A1500" s="25" t="s">
        <v>5947</v>
      </c>
      <c r="B1500" s="25" t="s">
        <v>5963</v>
      </c>
      <c r="C1500" s="25" t="s">
        <v>19</v>
      </c>
      <c r="D1500" s="25" t="s">
        <v>20</v>
      </c>
      <c r="E1500" s="24" t="b">
        <v>0</v>
      </c>
      <c r="F1500" s="25" t="s">
        <v>1027</v>
      </c>
      <c r="G1500" s="25" t="s">
        <v>5964</v>
      </c>
      <c r="H1500" s="25" t="s">
        <v>5965</v>
      </c>
      <c r="I1500" s="25" t="s">
        <v>5966</v>
      </c>
    </row>
    <row r="1501" spans="1:9" ht="105" x14ac:dyDescent="0.25">
      <c r="A1501" s="25" t="s">
        <v>5947</v>
      </c>
      <c r="B1501" s="25" t="s">
        <v>5967</v>
      </c>
      <c r="C1501" s="25" t="s">
        <v>19</v>
      </c>
      <c r="D1501" s="25" t="s">
        <v>20</v>
      </c>
      <c r="E1501" s="24" t="b">
        <v>0</v>
      </c>
      <c r="F1501" s="25" t="s">
        <v>1027</v>
      </c>
      <c r="G1501" s="25" t="s">
        <v>5965</v>
      </c>
      <c r="H1501" s="25" t="s">
        <v>5968</v>
      </c>
      <c r="I1501" s="25" t="s">
        <v>5969</v>
      </c>
    </row>
    <row r="1502" spans="1:9" ht="75" x14ac:dyDescent="0.25">
      <c r="A1502" s="25" t="s">
        <v>5947</v>
      </c>
      <c r="B1502" s="25" t="s">
        <v>5970</v>
      </c>
      <c r="C1502" s="25" t="s">
        <v>19</v>
      </c>
      <c r="D1502" s="25" t="s">
        <v>20</v>
      </c>
      <c r="E1502" s="24" t="b">
        <v>0</v>
      </c>
      <c r="F1502" s="25" t="s">
        <v>1027</v>
      </c>
      <c r="G1502" s="25" t="s">
        <v>5971</v>
      </c>
      <c r="H1502" s="25" t="s">
        <v>5972</v>
      </c>
      <c r="I1502" s="25" t="s">
        <v>5973</v>
      </c>
    </row>
    <row r="1503" spans="1:9" ht="105" x14ac:dyDescent="0.25">
      <c r="A1503" s="25" t="s">
        <v>5947</v>
      </c>
      <c r="B1503" s="25" t="s">
        <v>5974</v>
      </c>
      <c r="C1503" s="25" t="s">
        <v>19</v>
      </c>
      <c r="D1503" s="25" t="s">
        <v>20</v>
      </c>
      <c r="E1503" s="24" t="b">
        <v>0</v>
      </c>
      <c r="F1503" s="25" t="s">
        <v>1027</v>
      </c>
      <c r="G1503" s="25" t="s">
        <v>5975</v>
      </c>
      <c r="H1503" s="25" t="s">
        <v>5976</v>
      </c>
      <c r="I1503" s="25" t="s">
        <v>5977</v>
      </c>
    </row>
    <row r="1504" spans="1:9" ht="90" x14ac:dyDescent="0.25">
      <c r="A1504" s="25" t="s">
        <v>5947</v>
      </c>
      <c r="B1504" s="25" t="s">
        <v>5978</v>
      </c>
      <c r="C1504" s="25" t="s">
        <v>19</v>
      </c>
      <c r="D1504" s="25" t="s">
        <v>20</v>
      </c>
      <c r="E1504" s="24" t="b">
        <v>0</v>
      </c>
      <c r="F1504" s="25" t="s">
        <v>1027</v>
      </c>
      <c r="G1504" s="25" t="s">
        <v>5976</v>
      </c>
      <c r="H1504" s="25" t="s">
        <v>5979</v>
      </c>
      <c r="I1504" s="25" t="s">
        <v>5980</v>
      </c>
    </row>
    <row r="1505" spans="1:9" ht="60" x14ac:dyDescent="0.25">
      <c r="A1505" s="25" t="s">
        <v>4903</v>
      </c>
      <c r="B1505" s="25" t="s">
        <v>5981</v>
      </c>
      <c r="C1505" s="25" t="s">
        <v>19</v>
      </c>
      <c r="D1505" s="25" t="s">
        <v>20</v>
      </c>
      <c r="E1505" s="24" t="b">
        <v>1</v>
      </c>
      <c r="F1505" s="25" t="s">
        <v>1027</v>
      </c>
      <c r="G1505" s="25" t="s">
        <v>5982</v>
      </c>
      <c r="H1505" s="25" t="s">
        <v>5983</v>
      </c>
      <c r="I1505" s="25" t="s">
        <v>5984</v>
      </c>
    </row>
    <row r="1506" spans="1:9" ht="45" x14ac:dyDescent="0.25">
      <c r="A1506" s="25" t="s">
        <v>4949</v>
      </c>
      <c r="B1506" s="25" t="s">
        <v>5985</v>
      </c>
      <c r="C1506" s="25" t="s">
        <v>11</v>
      </c>
      <c r="D1506" s="25" t="s">
        <v>20</v>
      </c>
      <c r="E1506" s="24" t="b">
        <v>0</v>
      </c>
      <c r="F1506" s="25" t="s">
        <v>1027</v>
      </c>
      <c r="G1506" s="25" t="s">
        <v>5986</v>
      </c>
      <c r="H1506" s="25" t="s">
        <v>4954</v>
      </c>
      <c r="I1506" s="25" t="s">
        <v>5987</v>
      </c>
    </row>
    <row r="1507" spans="1:9" ht="75" x14ac:dyDescent="0.25">
      <c r="A1507" s="25" t="s">
        <v>3853</v>
      </c>
      <c r="B1507" s="25" t="s">
        <v>5988</v>
      </c>
      <c r="C1507" s="25" t="s">
        <v>19</v>
      </c>
      <c r="D1507" s="25" t="s">
        <v>20</v>
      </c>
      <c r="E1507" s="24" t="b">
        <v>0</v>
      </c>
      <c r="F1507" s="25" t="s">
        <v>1027</v>
      </c>
      <c r="G1507" s="25" t="s">
        <v>5989</v>
      </c>
      <c r="H1507" s="25" t="s">
        <v>5990</v>
      </c>
      <c r="I1507" s="25" t="s">
        <v>5991</v>
      </c>
    </row>
    <row r="1508" spans="1:9" ht="45" x14ac:dyDescent="0.25">
      <c r="A1508" s="25" t="s">
        <v>3853</v>
      </c>
      <c r="B1508" s="25" t="s">
        <v>5992</v>
      </c>
      <c r="C1508" s="25" t="s">
        <v>11</v>
      </c>
      <c r="D1508" s="25" t="s">
        <v>20</v>
      </c>
      <c r="E1508" s="24" t="b">
        <v>0</v>
      </c>
      <c r="F1508" s="25" t="s">
        <v>1027</v>
      </c>
      <c r="G1508" s="25" t="s">
        <v>5990</v>
      </c>
      <c r="H1508" s="25" t="s">
        <v>5993</v>
      </c>
      <c r="I1508" s="25" t="s">
        <v>5994</v>
      </c>
    </row>
    <row r="1509" spans="1:9" ht="90" x14ac:dyDescent="0.25">
      <c r="A1509" s="25" t="s">
        <v>3853</v>
      </c>
      <c r="B1509" s="25" t="s">
        <v>5995</v>
      </c>
      <c r="C1509" s="25" t="s">
        <v>19</v>
      </c>
      <c r="D1509" s="25" t="s">
        <v>20</v>
      </c>
      <c r="E1509" s="24" t="b">
        <v>0</v>
      </c>
      <c r="F1509" s="25" t="s">
        <v>1027</v>
      </c>
      <c r="G1509" s="25" t="s">
        <v>5996</v>
      </c>
      <c r="H1509" s="25" t="s">
        <v>5997</v>
      </c>
      <c r="I1509" s="25" t="s">
        <v>5998</v>
      </c>
    </row>
    <row r="1510" spans="1:9" ht="60" x14ac:dyDescent="0.25">
      <c r="A1510" s="25" t="s">
        <v>3853</v>
      </c>
      <c r="B1510" s="25" t="s">
        <v>3854</v>
      </c>
      <c r="C1510" s="25" t="s">
        <v>19</v>
      </c>
      <c r="D1510" s="25" t="s">
        <v>20</v>
      </c>
      <c r="E1510" s="24" t="b">
        <v>0</v>
      </c>
      <c r="F1510" s="25" t="s">
        <v>1027</v>
      </c>
      <c r="G1510" s="25" t="s">
        <v>5999</v>
      </c>
      <c r="H1510" s="25" t="s">
        <v>6000</v>
      </c>
      <c r="I1510" s="25" t="s">
        <v>6001</v>
      </c>
    </row>
    <row r="1511" spans="1:9" ht="90" x14ac:dyDescent="0.25">
      <c r="A1511" s="25" t="s">
        <v>6002</v>
      </c>
      <c r="B1511" s="25" t="s">
        <v>6003</v>
      </c>
      <c r="C1511" s="25" t="s">
        <v>123</v>
      </c>
      <c r="D1511" s="25" t="s">
        <v>20</v>
      </c>
      <c r="E1511" s="24" t="b">
        <v>0</v>
      </c>
      <c r="F1511" s="25" t="s">
        <v>1027</v>
      </c>
      <c r="G1511" s="25" t="s">
        <v>6004</v>
      </c>
      <c r="H1511" s="25" t="s">
        <v>6005</v>
      </c>
      <c r="I1511" s="25" t="s">
        <v>6006</v>
      </c>
    </row>
    <row r="1512" spans="1:9" ht="60" x14ac:dyDescent="0.25">
      <c r="A1512" s="25" t="s">
        <v>6002</v>
      </c>
      <c r="B1512" s="25" t="s">
        <v>6007</v>
      </c>
      <c r="C1512" s="25" t="s">
        <v>123</v>
      </c>
      <c r="D1512" s="25" t="s">
        <v>20</v>
      </c>
      <c r="E1512" s="24" t="b">
        <v>0</v>
      </c>
      <c r="F1512" s="25" t="s">
        <v>13</v>
      </c>
      <c r="G1512" s="25" t="s">
        <v>6008</v>
      </c>
      <c r="H1512" s="25" t="s">
        <v>6009</v>
      </c>
      <c r="I1512" s="25" t="s">
        <v>6010</v>
      </c>
    </row>
    <row r="1513" spans="1:9" ht="75" x14ac:dyDescent="0.25">
      <c r="A1513" s="25" t="s">
        <v>6011</v>
      </c>
      <c r="B1513" s="25" t="s">
        <v>6012</v>
      </c>
      <c r="C1513" s="25" t="s">
        <v>19</v>
      </c>
      <c r="D1513" s="25" t="s">
        <v>20</v>
      </c>
      <c r="E1513" s="24" t="b">
        <v>0</v>
      </c>
      <c r="F1513" s="25" t="s">
        <v>1027</v>
      </c>
      <c r="G1513" s="25" t="s">
        <v>6013</v>
      </c>
      <c r="H1513" s="25" t="s">
        <v>6014</v>
      </c>
      <c r="I1513" s="25" t="s">
        <v>55</v>
      </c>
    </row>
    <row r="1514" spans="1:9" ht="30" x14ac:dyDescent="0.25">
      <c r="A1514" s="25" t="s">
        <v>6011</v>
      </c>
      <c r="B1514" s="25" t="s">
        <v>6015</v>
      </c>
      <c r="C1514" s="25" t="s">
        <v>19</v>
      </c>
      <c r="D1514" s="25" t="s">
        <v>20</v>
      </c>
      <c r="E1514" s="24" t="b">
        <v>0</v>
      </c>
      <c r="F1514" s="25" t="s">
        <v>1027</v>
      </c>
      <c r="G1514" s="25" t="s">
        <v>6016</v>
      </c>
      <c r="H1514" s="25" t="s">
        <v>6017</v>
      </c>
      <c r="I1514" s="25" t="s">
        <v>55</v>
      </c>
    </row>
    <row r="1515" spans="1:9" ht="45" x14ac:dyDescent="0.25">
      <c r="A1515" s="25" t="s">
        <v>6011</v>
      </c>
      <c r="B1515" s="25" t="s">
        <v>6015</v>
      </c>
      <c r="C1515" s="25" t="s">
        <v>19</v>
      </c>
      <c r="D1515" s="25" t="s">
        <v>20</v>
      </c>
      <c r="E1515" s="24" t="b">
        <v>0</v>
      </c>
      <c r="F1515" s="25" t="s">
        <v>1027</v>
      </c>
      <c r="G1515" s="25" t="s">
        <v>6018</v>
      </c>
      <c r="H1515" s="25" t="s">
        <v>6019</v>
      </c>
      <c r="I1515" s="25" t="s">
        <v>6020</v>
      </c>
    </row>
    <row r="1516" spans="1:9" ht="45" x14ac:dyDescent="0.25">
      <c r="A1516" s="25" t="s">
        <v>6011</v>
      </c>
      <c r="B1516" s="25" t="s">
        <v>6021</v>
      </c>
      <c r="C1516" s="25" t="s">
        <v>19</v>
      </c>
      <c r="D1516" s="25" t="s">
        <v>20</v>
      </c>
      <c r="E1516" s="24" t="b">
        <v>0</v>
      </c>
      <c r="F1516" s="25" t="s">
        <v>1027</v>
      </c>
      <c r="G1516" s="25" t="s">
        <v>6022</v>
      </c>
      <c r="H1516" s="25" t="s">
        <v>6023</v>
      </c>
      <c r="I1516" s="25" t="s">
        <v>6024</v>
      </c>
    </row>
    <row r="1517" spans="1:9" ht="60" x14ac:dyDescent="0.25">
      <c r="A1517" s="25" t="s">
        <v>3833</v>
      </c>
      <c r="B1517" s="25" t="s">
        <v>6025</v>
      </c>
      <c r="C1517" s="25" t="s">
        <v>19</v>
      </c>
      <c r="D1517" s="25" t="s">
        <v>20</v>
      </c>
      <c r="E1517" s="24" t="b">
        <v>0</v>
      </c>
      <c r="F1517" s="25" t="s">
        <v>1027</v>
      </c>
      <c r="G1517" s="25" t="s">
        <v>6026</v>
      </c>
      <c r="H1517" s="25" t="s">
        <v>6027</v>
      </c>
      <c r="I1517" s="25" t="s">
        <v>6028</v>
      </c>
    </row>
    <row r="1518" spans="1:9" ht="105" x14ac:dyDescent="0.25">
      <c r="A1518" s="25" t="s">
        <v>5039</v>
      </c>
      <c r="B1518" s="25" t="s">
        <v>6029</v>
      </c>
      <c r="C1518" s="25" t="s">
        <v>11</v>
      </c>
      <c r="D1518" s="25" t="s">
        <v>20</v>
      </c>
      <c r="E1518" s="24" t="b">
        <v>0</v>
      </c>
      <c r="F1518" s="25" t="s">
        <v>1027</v>
      </c>
      <c r="G1518" s="25" t="s">
        <v>6030</v>
      </c>
      <c r="H1518" s="25" t="s">
        <v>6031</v>
      </c>
      <c r="I1518" s="25" t="s">
        <v>6032</v>
      </c>
    </row>
    <row r="1519" spans="1:9" ht="75" x14ac:dyDescent="0.25">
      <c r="A1519" s="25" t="s">
        <v>5074</v>
      </c>
      <c r="B1519" s="25" t="s">
        <v>6033</v>
      </c>
      <c r="C1519" s="25" t="s">
        <v>11</v>
      </c>
      <c r="D1519" s="25" t="s">
        <v>20</v>
      </c>
      <c r="E1519" s="24" t="b">
        <v>0</v>
      </c>
      <c r="F1519" s="25" t="s">
        <v>1027</v>
      </c>
      <c r="G1519" s="25" t="s">
        <v>6034</v>
      </c>
      <c r="H1519" s="25" t="s">
        <v>6035</v>
      </c>
      <c r="I1519" s="25" t="s">
        <v>6036</v>
      </c>
    </row>
    <row r="1520" spans="1:9" ht="60" x14ac:dyDescent="0.25">
      <c r="A1520" s="25" t="s">
        <v>6037</v>
      </c>
      <c r="B1520" s="25" t="s">
        <v>6038</v>
      </c>
      <c r="C1520" s="25" t="s">
        <v>11</v>
      </c>
      <c r="D1520" s="25" t="s">
        <v>20</v>
      </c>
      <c r="E1520" s="24" t="b">
        <v>0</v>
      </c>
      <c r="F1520" s="25" t="s">
        <v>1027</v>
      </c>
      <c r="G1520" s="25" t="s">
        <v>6039</v>
      </c>
      <c r="H1520" s="25" t="s">
        <v>6040</v>
      </c>
      <c r="I1520" s="25" t="s">
        <v>6041</v>
      </c>
    </row>
    <row r="1521" spans="1:9" ht="75" x14ac:dyDescent="0.25">
      <c r="A1521" s="25" t="s">
        <v>3153</v>
      </c>
      <c r="B1521" s="25" t="s">
        <v>6042</v>
      </c>
      <c r="C1521" s="25" t="s">
        <v>11</v>
      </c>
      <c r="D1521" s="25" t="s">
        <v>20</v>
      </c>
      <c r="E1521" s="24" t="b">
        <v>0</v>
      </c>
      <c r="F1521" s="25" t="s">
        <v>1027</v>
      </c>
      <c r="G1521" s="25" t="s">
        <v>6043</v>
      </c>
      <c r="H1521" s="25" t="s">
        <v>6044</v>
      </c>
      <c r="I1521" s="25" t="s">
        <v>6045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612C5-EF20-4F17-B2A1-1D6E2379F704}">
  <dimension ref="A1:AC547"/>
  <sheetViews>
    <sheetView topLeftCell="A517" zoomScale="85" zoomScaleNormal="85" workbookViewId="0">
      <selection activeCell="M546" sqref="B546:M546"/>
    </sheetView>
  </sheetViews>
  <sheetFormatPr defaultRowHeight="15" x14ac:dyDescent="0.25"/>
  <cols>
    <col min="1" max="1" width="16" customWidth="1"/>
    <col min="2" max="2" width="12.85546875" customWidth="1"/>
    <col min="3" max="4" width="12.5703125" customWidth="1"/>
    <col min="5" max="5" width="12.85546875" customWidth="1"/>
    <col min="6" max="6" width="9.5703125" customWidth="1"/>
    <col min="7" max="7" width="14.140625" customWidth="1"/>
    <col min="9" max="9" width="11" customWidth="1"/>
    <col min="10" max="10" width="10.85546875" customWidth="1"/>
    <col min="12" max="12" width="12.42578125" customWidth="1"/>
    <col min="13" max="13" width="10.42578125" customWidth="1"/>
    <col min="17" max="18" width="9.7109375" bestFit="1" customWidth="1"/>
    <col min="19" max="19" width="10.7109375" bestFit="1" customWidth="1"/>
    <col min="20" max="20" width="9.7109375" bestFit="1" customWidth="1"/>
    <col min="21" max="21" width="11.7109375" bestFit="1" customWidth="1"/>
    <col min="22" max="23" width="10.7109375" bestFit="1" customWidth="1"/>
    <col min="24" max="24" width="11.7109375" bestFit="1" customWidth="1"/>
    <col min="25" max="26" width="9.7109375" bestFit="1" customWidth="1"/>
    <col min="27" max="27" width="10.7109375" bestFit="1" customWidth="1"/>
    <col min="28" max="28" width="9.7109375" bestFit="1" customWidth="1"/>
    <col min="29" max="29" width="10.28515625" bestFit="1" customWidth="1"/>
  </cols>
  <sheetData>
    <row r="1" spans="1:29" x14ac:dyDescent="0.25">
      <c r="A1" t="s">
        <v>0</v>
      </c>
      <c r="B1" t="s">
        <v>440</v>
      </c>
      <c r="C1" t="s">
        <v>789</v>
      </c>
      <c r="D1" t="s">
        <v>123</v>
      </c>
      <c r="E1" t="s">
        <v>1378</v>
      </c>
      <c r="F1" t="s">
        <v>304</v>
      </c>
      <c r="G1" t="s">
        <v>60</v>
      </c>
      <c r="H1" t="s">
        <v>4</v>
      </c>
      <c r="I1" t="s">
        <v>75</v>
      </c>
      <c r="J1" t="s">
        <v>11</v>
      </c>
      <c r="K1" t="s">
        <v>19</v>
      </c>
      <c r="L1" t="s">
        <v>197</v>
      </c>
      <c r="M1" t="s">
        <v>1229</v>
      </c>
      <c r="N1" s="7" t="s">
        <v>3084</v>
      </c>
      <c r="P1" t="s">
        <v>0</v>
      </c>
      <c r="Q1" t="s">
        <v>440</v>
      </c>
      <c r="R1" t="s">
        <v>789</v>
      </c>
      <c r="S1" t="s">
        <v>123</v>
      </c>
      <c r="T1" t="s">
        <v>1378</v>
      </c>
      <c r="U1" t="s">
        <v>304</v>
      </c>
      <c r="V1" t="s">
        <v>60</v>
      </c>
      <c r="W1" t="s">
        <v>4</v>
      </c>
      <c r="X1" t="s">
        <v>75</v>
      </c>
      <c r="Y1" t="s">
        <v>11</v>
      </c>
      <c r="Z1" t="s">
        <v>19</v>
      </c>
      <c r="AA1" t="s">
        <v>197</v>
      </c>
      <c r="AB1" t="s">
        <v>1229</v>
      </c>
      <c r="AC1" s="7" t="s">
        <v>3084</v>
      </c>
    </row>
    <row r="2" spans="1:29" x14ac:dyDescent="0.25">
      <c r="A2" t="s">
        <v>6011</v>
      </c>
      <c r="B2">
        <v>0</v>
      </c>
      <c r="C2">
        <v>0</v>
      </c>
      <c r="D2">
        <v>0</v>
      </c>
      <c r="E2">
        <v>0</v>
      </c>
      <c r="F2">
        <v>0</v>
      </c>
      <c r="G2">
        <v>0</v>
      </c>
      <c r="H2">
        <v>0</v>
      </c>
      <c r="I2">
        <v>0</v>
      </c>
      <c r="J2">
        <v>0</v>
      </c>
      <c r="K2">
        <v>4</v>
      </c>
      <c r="L2">
        <v>0</v>
      </c>
      <c r="M2">
        <v>0</v>
      </c>
      <c r="N2" s="7">
        <f>SUM(Table10[[#This Row],[Abstract]:[Title]])</f>
        <v>4</v>
      </c>
      <c r="P2" t="s">
        <v>6011</v>
      </c>
      <c r="Q2">
        <f>Table10[[#This Row],[Abstract]]/Table10[[#This Row],[TOTAL]]</f>
        <v>0</v>
      </c>
      <c r="R2">
        <f>Table10[[#This Row],[Acknowledgments]]/Table10[[#This Row],[TOTAL]]</f>
        <v>0</v>
      </c>
      <c r="S2">
        <f>Table10[[#This Row],[Article]]/Table10[[#This Row],[TOTAL]]</f>
        <v>0</v>
      </c>
      <c r="T2">
        <f>Table10[[#This Row],[Case study]]/Table10[[#This Row],[TOTAL]]</f>
        <v>0</v>
      </c>
      <c r="U2">
        <f>Table10[[#This Row],[Conclusion]]/Table10[[#This Row],[TOTAL]]</f>
        <v>0</v>
      </c>
      <c r="V2">
        <f>Table10[[#This Row],[Discussion]]/Table10[[#This Row],[TOTAL]]</f>
        <v>0</v>
      </c>
      <c r="W2">
        <f>Table10[[#This Row],[Figure]]/Table10[[#This Row],[TOTAL]]</f>
        <v>0</v>
      </c>
      <c r="X2">
        <f>Table10[[#This Row],[Introduction]]/Table10[[#This Row],[TOTAL]]</f>
        <v>0</v>
      </c>
      <c r="Y2">
        <f>Table10[[#This Row],[Methods]]/Table10[[#This Row],[TOTAL]]</f>
        <v>0</v>
      </c>
      <c r="Z2">
        <f>Table10[[#This Row],[Results]]/Table10[[#This Row],[TOTAL]]</f>
        <v>1</v>
      </c>
      <c r="AA2">
        <f>Table10[[#This Row],[Supplementary material]]/Table10[[#This Row],[TOTAL]]</f>
        <v>0</v>
      </c>
      <c r="AB2">
        <f>Table10[[#This Row],[Title]]/Table10[[#This Row],[TOTAL]]</f>
        <v>0</v>
      </c>
      <c r="AC2" s="15">
        <f>SUM(Table1012[[#This Row],[Abstract]:[Title]])</f>
        <v>1</v>
      </c>
    </row>
    <row r="3" spans="1:29" x14ac:dyDescent="0.25">
      <c r="A3" t="s">
        <v>4087</v>
      </c>
      <c r="B3">
        <v>0</v>
      </c>
      <c r="C3">
        <v>0</v>
      </c>
      <c r="D3">
        <v>1</v>
      </c>
      <c r="E3">
        <v>0</v>
      </c>
      <c r="F3">
        <v>0</v>
      </c>
      <c r="G3">
        <v>0</v>
      </c>
      <c r="H3">
        <v>0</v>
      </c>
      <c r="I3">
        <v>0</v>
      </c>
      <c r="J3">
        <v>0</v>
      </c>
      <c r="K3">
        <v>0</v>
      </c>
      <c r="L3">
        <v>0</v>
      </c>
      <c r="M3">
        <v>0</v>
      </c>
      <c r="N3" s="7">
        <f>SUM(Table10[[#This Row],[Abstract]:[Title]])</f>
        <v>1</v>
      </c>
      <c r="P3" t="s">
        <v>4087</v>
      </c>
      <c r="Q3">
        <f>Table10[[#This Row],[Abstract]]/Table10[[#This Row],[TOTAL]]</f>
        <v>0</v>
      </c>
      <c r="R3">
        <f>Table10[[#This Row],[Acknowledgments]]/Table10[[#This Row],[TOTAL]]</f>
        <v>0</v>
      </c>
      <c r="S3">
        <f>Table10[[#This Row],[Article]]/Table10[[#This Row],[TOTAL]]</f>
        <v>1</v>
      </c>
      <c r="T3">
        <f>Table10[[#This Row],[Case study]]/Table10[[#This Row],[TOTAL]]</f>
        <v>0</v>
      </c>
      <c r="U3">
        <f>Table10[[#This Row],[Conclusion]]/Table10[[#This Row],[TOTAL]]</f>
        <v>0</v>
      </c>
      <c r="V3">
        <f>Table10[[#This Row],[Discussion]]/Table10[[#This Row],[TOTAL]]</f>
        <v>0</v>
      </c>
      <c r="W3">
        <f>Table10[[#This Row],[Figure]]/Table10[[#This Row],[TOTAL]]</f>
        <v>0</v>
      </c>
      <c r="X3">
        <f>Table10[[#This Row],[Introduction]]/Table10[[#This Row],[TOTAL]]</f>
        <v>0</v>
      </c>
      <c r="Y3">
        <f>Table10[[#This Row],[Methods]]/Table10[[#This Row],[TOTAL]]</f>
        <v>0</v>
      </c>
      <c r="Z3">
        <f>Table10[[#This Row],[Results]]/Table10[[#This Row],[TOTAL]]</f>
        <v>0</v>
      </c>
      <c r="AA3">
        <f>Table10[[#This Row],[Supplementary material]]/Table10[[#This Row],[TOTAL]]</f>
        <v>0</v>
      </c>
      <c r="AB3">
        <f>Table10[[#This Row],[Title]]/Table10[[#This Row],[TOTAL]]</f>
        <v>0</v>
      </c>
      <c r="AC3" s="15">
        <f>SUM(Table1012[[#This Row],[Abstract]:[Title]])</f>
        <v>1</v>
      </c>
    </row>
    <row r="4" spans="1:29" x14ac:dyDescent="0.25">
      <c r="A4" t="s">
        <v>2727</v>
      </c>
      <c r="B4">
        <v>0</v>
      </c>
      <c r="C4">
        <v>0</v>
      </c>
      <c r="D4">
        <v>0</v>
      </c>
      <c r="E4">
        <v>0</v>
      </c>
      <c r="F4">
        <v>0</v>
      </c>
      <c r="G4">
        <v>0</v>
      </c>
      <c r="H4">
        <v>0</v>
      </c>
      <c r="I4">
        <v>0</v>
      </c>
      <c r="J4">
        <v>0</v>
      </c>
      <c r="K4">
        <v>2</v>
      </c>
      <c r="L4">
        <v>2</v>
      </c>
      <c r="M4">
        <v>0</v>
      </c>
      <c r="N4" s="7">
        <f>SUM(Table10[[#This Row],[Abstract]:[Title]])</f>
        <v>4</v>
      </c>
      <c r="P4" t="s">
        <v>2727</v>
      </c>
      <c r="Q4">
        <f>Table10[[#This Row],[Abstract]]/Table10[[#This Row],[TOTAL]]</f>
        <v>0</v>
      </c>
      <c r="R4">
        <f>Table10[[#This Row],[Acknowledgments]]/Table10[[#This Row],[TOTAL]]</f>
        <v>0</v>
      </c>
      <c r="S4">
        <f>Table10[[#This Row],[Article]]/Table10[[#This Row],[TOTAL]]</f>
        <v>0</v>
      </c>
      <c r="T4">
        <f>Table10[[#This Row],[Case study]]/Table10[[#This Row],[TOTAL]]</f>
        <v>0</v>
      </c>
      <c r="U4">
        <f>Table10[[#This Row],[Conclusion]]/Table10[[#This Row],[TOTAL]]</f>
        <v>0</v>
      </c>
      <c r="V4">
        <f>Table10[[#This Row],[Discussion]]/Table10[[#This Row],[TOTAL]]</f>
        <v>0</v>
      </c>
      <c r="W4">
        <f>Table10[[#This Row],[Figure]]/Table10[[#This Row],[TOTAL]]</f>
        <v>0</v>
      </c>
      <c r="X4">
        <f>Table10[[#This Row],[Introduction]]/Table10[[#This Row],[TOTAL]]</f>
        <v>0</v>
      </c>
      <c r="Y4">
        <f>Table10[[#This Row],[Methods]]/Table10[[#This Row],[TOTAL]]</f>
        <v>0</v>
      </c>
      <c r="Z4">
        <f>Table10[[#This Row],[Results]]/Table10[[#This Row],[TOTAL]]</f>
        <v>0.5</v>
      </c>
      <c r="AA4">
        <f>Table10[[#This Row],[Supplementary material]]/Table10[[#This Row],[TOTAL]]</f>
        <v>0.5</v>
      </c>
      <c r="AB4">
        <f>Table10[[#This Row],[Title]]/Table10[[#This Row],[TOTAL]]</f>
        <v>0</v>
      </c>
      <c r="AC4" s="15">
        <f>SUM(Table1012[[#This Row],[Abstract]:[Title]])</f>
        <v>1</v>
      </c>
    </row>
    <row r="5" spans="1:29" x14ac:dyDescent="0.25">
      <c r="A5" t="s">
        <v>382</v>
      </c>
      <c r="B5">
        <v>0</v>
      </c>
      <c r="C5">
        <v>0</v>
      </c>
      <c r="D5">
        <v>0</v>
      </c>
      <c r="E5">
        <v>0</v>
      </c>
      <c r="F5">
        <v>0</v>
      </c>
      <c r="G5">
        <v>1</v>
      </c>
      <c r="H5">
        <v>0</v>
      </c>
      <c r="I5">
        <v>0</v>
      </c>
      <c r="J5">
        <v>0</v>
      </c>
      <c r="K5">
        <v>2</v>
      </c>
      <c r="L5">
        <v>0</v>
      </c>
      <c r="M5">
        <v>0</v>
      </c>
      <c r="N5" s="7">
        <f>SUM(Table10[[#This Row],[Abstract]:[Title]])</f>
        <v>3</v>
      </c>
      <c r="P5" t="s">
        <v>382</v>
      </c>
      <c r="Q5">
        <f>Table10[[#This Row],[Abstract]]/Table10[[#This Row],[TOTAL]]</f>
        <v>0</v>
      </c>
      <c r="R5">
        <f>Table10[[#This Row],[Acknowledgments]]/Table10[[#This Row],[TOTAL]]</f>
        <v>0</v>
      </c>
      <c r="S5">
        <f>Table10[[#This Row],[Article]]/Table10[[#This Row],[TOTAL]]</f>
        <v>0</v>
      </c>
      <c r="T5">
        <f>Table10[[#This Row],[Case study]]/Table10[[#This Row],[TOTAL]]</f>
        <v>0</v>
      </c>
      <c r="U5">
        <f>Table10[[#This Row],[Conclusion]]/Table10[[#This Row],[TOTAL]]</f>
        <v>0</v>
      </c>
      <c r="V5">
        <f>Table10[[#This Row],[Discussion]]/Table10[[#This Row],[TOTAL]]</f>
        <v>0.33333333333333331</v>
      </c>
      <c r="W5">
        <f>Table10[[#This Row],[Figure]]/Table10[[#This Row],[TOTAL]]</f>
        <v>0</v>
      </c>
      <c r="X5">
        <f>Table10[[#This Row],[Introduction]]/Table10[[#This Row],[TOTAL]]</f>
        <v>0</v>
      </c>
      <c r="Y5">
        <f>Table10[[#This Row],[Methods]]/Table10[[#This Row],[TOTAL]]</f>
        <v>0</v>
      </c>
      <c r="Z5">
        <f>Table10[[#This Row],[Results]]/Table10[[#This Row],[TOTAL]]</f>
        <v>0.66666666666666663</v>
      </c>
      <c r="AA5">
        <f>Table10[[#This Row],[Supplementary material]]/Table10[[#This Row],[TOTAL]]</f>
        <v>0</v>
      </c>
      <c r="AB5">
        <f>Table10[[#This Row],[Title]]/Table10[[#This Row],[TOTAL]]</f>
        <v>0</v>
      </c>
      <c r="AC5" s="15">
        <f>SUM(Table1012[[#This Row],[Abstract]:[Title]])</f>
        <v>1</v>
      </c>
    </row>
    <row r="6" spans="1:29" x14ac:dyDescent="0.25">
      <c r="A6" t="s">
        <v>4167</v>
      </c>
      <c r="B6">
        <v>0</v>
      </c>
      <c r="C6">
        <v>0</v>
      </c>
      <c r="D6">
        <v>0</v>
      </c>
      <c r="E6">
        <v>0</v>
      </c>
      <c r="F6">
        <v>0</v>
      </c>
      <c r="G6">
        <v>0</v>
      </c>
      <c r="H6">
        <v>0</v>
      </c>
      <c r="I6">
        <v>0</v>
      </c>
      <c r="J6">
        <v>1</v>
      </c>
      <c r="K6">
        <v>10</v>
      </c>
      <c r="L6">
        <v>2</v>
      </c>
      <c r="M6">
        <v>0</v>
      </c>
      <c r="N6" s="7">
        <f>SUM(Table10[[#This Row],[Abstract]:[Title]])</f>
        <v>13</v>
      </c>
      <c r="P6" t="s">
        <v>4167</v>
      </c>
      <c r="Q6">
        <f>Table10[[#This Row],[Abstract]]/Table10[[#This Row],[TOTAL]]</f>
        <v>0</v>
      </c>
      <c r="R6">
        <f>Table10[[#This Row],[Acknowledgments]]/Table10[[#This Row],[TOTAL]]</f>
        <v>0</v>
      </c>
      <c r="S6">
        <f>Table10[[#This Row],[Article]]/Table10[[#This Row],[TOTAL]]</f>
        <v>0</v>
      </c>
      <c r="T6">
        <f>Table10[[#This Row],[Case study]]/Table10[[#This Row],[TOTAL]]</f>
        <v>0</v>
      </c>
      <c r="U6">
        <f>Table10[[#This Row],[Conclusion]]/Table10[[#This Row],[TOTAL]]</f>
        <v>0</v>
      </c>
      <c r="V6">
        <f>Table10[[#This Row],[Discussion]]/Table10[[#This Row],[TOTAL]]</f>
        <v>0</v>
      </c>
      <c r="W6">
        <f>Table10[[#This Row],[Figure]]/Table10[[#This Row],[TOTAL]]</f>
        <v>0</v>
      </c>
      <c r="X6">
        <f>Table10[[#This Row],[Introduction]]/Table10[[#This Row],[TOTAL]]</f>
        <v>0</v>
      </c>
      <c r="Y6">
        <f>Table10[[#This Row],[Methods]]/Table10[[#This Row],[TOTAL]]</f>
        <v>7.6923076923076927E-2</v>
      </c>
      <c r="Z6">
        <f>Table10[[#This Row],[Results]]/Table10[[#This Row],[TOTAL]]</f>
        <v>0.76923076923076927</v>
      </c>
      <c r="AA6">
        <f>Table10[[#This Row],[Supplementary material]]/Table10[[#This Row],[TOTAL]]</f>
        <v>0.15384615384615385</v>
      </c>
      <c r="AB6">
        <f>Table10[[#This Row],[Title]]/Table10[[#This Row],[TOTAL]]</f>
        <v>0</v>
      </c>
      <c r="AC6" s="15">
        <f>SUM(Table1012[[#This Row],[Abstract]:[Title]])</f>
        <v>1</v>
      </c>
    </row>
    <row r="7" spans="1:29" x14ac:dyDescent="0.25">
      <c r="A7" t="s">
        <v>4448</v>
      </c>
      <c r="B7">
        <v>0</v>
      </c>
      <c r="C7">
        <v>0</v>
      </c>
      <c r="D7">
        <v>2</v>
      </c>
      <c r="E7">
        <v>0</v>
      </c>
      <c r="F7">
        <v>0</v>
      </c>
      <c r="G7">
        <v>0</v>
      </c>
      <c r="H7">
        <v>0</v>
      </c>
      <c r="I7">
        <v>0</v>
      </c>
      <c r="J7">
        <v>0</v>
      </c>
      <c r="K7">
        <v>0</v>
      </c>
      <c r="L7">
        <v>0</v>
      </c>
      <c r="M7">
        <v>0</v>
      </c>
      <c r="N7" s="7">
        <f>SUM(Table10[[#This Row],[Abstract]:[Title]])</f>
        <v>2</v>
      </c>
      <c r="P7" t="s">
        <v>4448</v>
      </c>
      <c r="Q7">
        <f>Table10[[#This Row],[Abstract]]/Table10[[#This Row],[TOTAL]]</f>
        <v>0</v>
      </c>
      <c r="R7">
        <f>Table10[[#This Row],[Acknowledgments]]/Table10[[#This Row],[TOTAL]]</f>
        <v>0</v>
      </c>
      <c r="S7">
        <f>Table10[[#This Row],[Article]]/Table10[[#This Row],[TOTAL]]</f>
        <v>1</v>
      </c>
      <c r="T7">
        <f>Table10[[#This Row],[Case study]]/Table10[[#This Row],[TOTAL]]</f>
        <v>0</v>
      </c>
      <c r="U7">
        <f>Table10[[#This Row],[Conclusion]]/Table10[[#This Row],[TOTAL]]</f>
        <v>0</v>
      </c>
      <c r="V7">
        <f>Table10[[#This Row],[Discussion]]/Table10[[#This Row],[TOTAL]]</f>
        <v>0</v>
      </c>
      <c r="W7">
        <f>Table10[[#This Row],[Figure]]/Table10[[#This Row],[TOTAL]]</f>
        <v>0</v>
      </c>
      <c r="X7">
        <f>Table10[[#This Row],[Introduction]]/Table10[[#This Row],[TOTAL]]</f>
        <v>0</v>
      </c>
      <c r="Y7">
        <f>Table10[[#This Row],[Methods]]/Table10[[#This Row],[TOTAL]]</f>
        <v>0</v>
      </c>
      <c r="Z7">
        <f>Table10[[#This Row],[Results]]/Table10[[#This Row],[TOTAL]]</f>
        <v>0</v>
      </c>
      <c r="AA7">
        <f>Table10[[#This Row],[Supplementary material]]/Table10[[#This Row],[TOTAL]]</f>
        <v>0</v>
      </c>
      <c r="AB7">
        <f>Table10[[#This Row],[Title]]/Table10[[#This Row],[TOTAL]]</f>
        <v>0</v>
      </c>
      <c r="AC7" s="15">
        <f>SUM(Table1012[[#This Row],[Abstract]:[Title]])</f>
        <v>1</v>
      </c>
    </row>
    <row r="8" spans="1:29" x14ac:dyDescent="0.25">
      <c r="A8" t="s">
        <v>378</v>
      </c>
      <c r="B8">
        <v>0</v>
      </c>
      <c r="C8">
        <v>0</v>
      </c>
      <c r="D8">
        <v>0</v>
      </c>
      <c r="E8">
        <v>0</v>
      </c>
      <c r="F8">
        <v>0</v>
      </c>
      <c r="G8">
        <v>0</v>
      </c>
      <c r="H8">
        <v>0</v>
      </c>
      <c r="I8">
        <v>1</v>
      </c>
      <c r="J8">
        <v>0</v>
      </c>
      <c r="K8">
        <v>0</v>
      </c>
      <c r="L8">
        <v>0</v>
      </c>
      <c r="M8">
        <v>0</v>
      </c>
      <c r="N8" s="7">
        <f>SUM(Table10[[#This Row],[Abstract]:[Title]])</f>
        <v>1</v>
      </c>
      <c r="P8" t="s">
        <v>378</v>
      </c>
      <c r="Q8">
        <f>Table10[[#This Row],[Abstract]]/Table10[[#This Row],[TOTAL]]</f>
        <v>0</v>
      </c>
      <c r="R8">
        <f>Table10[[#This Row],[Acknowledgments]]/Table10[[#This Row],[TOTAL]]</f>
        <v>0</v>
      </c>
      <c r="S8">
        <f>Table10[[#This Row],[Article]]/Table10[[#This Row],[TOTAL]]</f>
        <v>0</v>
      </c>
      <c r="T8">
        <f>Table10[[#This Row],[Case study]]/Table10[[#This Row],[TOTAL]]</f>
        <v>0</v>
      </c>
      <c r="U8">
        <f>Table10[[#This Row],[Conclusion]]/Table10[[#This Row],[TOTAL]]</f>
        <v>0</v>
      </c>
      <c r="V8">
        <f>Table10[[#This Row],[Discussion]]/Table10[[#This Row],[TOTAL]]</f>
        <v>0</v>
      </c>
      <c r="W8">
        <f>Table10[[#This Row],[Figure]]/Table10[[#This Row],[TOTAL]]</f>
        <v>0</v>
      </c>
      <c r="X8">
        <f>Table10[[#This Row],[Introduction]]/Table10[[#This Row],[TOTAL]]</f>
        <v>1</v>
      </c>
      <c r="Y8">
        <f>Table10[[#This Row],[Methods]]/Table10[[#This Row],[TOTAL]]</f>
        <v>0</v>
      </c>
      <c r="Z8">
        <f>Table10[[#This Row],[Results]]/Table10[[#This Row],[TOTAL]]</f>
        <v>0</v>
      </c>
      <c r="AA8">
        <f>Table10[[#This Row],[Supplementary material]]/Table10[[#This Row],[TOTAL]]</f>
        <v>0</v>
      </c>
      <c r="AB8">
        <f>Table10[[#This Row],[Title]]/Table10[[#This Row],[TOTAL]]</f>
        <v>0</v>
      </c>
      <c r="AC8" s="15">
        <f>SUM(Table1012[[#This Row],[Abstract]:[Title]])</f>
        <v>1</v>
      </c>
    </row>
    <row r="9" spans="1:29" x14ac:dyDescent="0.25">
      <c r="A9" t="s">
        <v>2670</v>
      </c>
      <c r="B9">
        <v>0</v>
      </c>
      <c r="C9">
        <v>0</v>
      </c>
      <c r="D9">
        <v>0</v>
      </c>
      <c r="E9">
        <v>0</v>
      </c>
      <c r="F9">
        <v>0</v>
      </c>
      <c r="G9">
        <v>0</v>
      </c>
      <c r="H9">
        <v>0</v>
      </c>
      <c r="I9">
        <v>0</v>
      </c>
      <c r="J9">
        <v>0</v>
      </c>
      <c r="K9">
        <v>1</v>
      </c>
      <c r="L9">
        <v>0</v>
      </c>
      <c r="M9">
        <v>0</v>
      </c>
      <c r="N9" s="7">
        <f>SUM(Table10[[#This Row],[Abstract]:[Title]])</f>
        <v>1</v>
      </c>
      <c r="P9" t="s">
        <v>2670</v>
      </c>
      <c r="Q9">
        <f>Table10[[#This Row],[Abstract]]/Table10[[#This Row],[TOTAL]]</f>
        <v>0</v>
      </c>
      <c r="R9">
        <f>Table10[[#This Row],[Acknowledgments]]/Table10[[#This Row],[TOTAL]]</f>
        <v>0</v>
      </c>
      <c r="S9">
        <f>Table10[[#This Row],[Article]]/Table10[[#This Row],[TOTAL]]</f>
        <v>0</v>
      </c>
      <c r="T9">
        <f>Table10[[#This Row],[Case study]]/Table10[[#This Row],[TOTAL]]</f>
        <v>0</v>
      </c>
      <c r="U9">
        <f>Table10[[#This Row],[Conclusion]]/Table10[[#This Row],[TOTAL]]</f>
        <v>0</v>
      </c>
      <c r="V9">
        <f>Table10[[#This Row],[Discussion]]/Table10[[#This Row],[TOTAL]]</f>
        <v>0</v>
      </c>
      <c r="W9">
        <f>Table10[[#This Row],[Figure]]/Table10[[#This Row],[TOTAL]]</f>
        <v>0</v>
      </c>
      <c r="X9">
        <f>Table10[[#This Row],[Introduction]]/Table10[[#This Row],[TOTAL]]</f>
        <v>0</v>
      </c>
      <c r="Y9">
        <f>Table10[[#This Row],[Methods]]/Table10[[#This Row],[TOTAL]]</f>
        <v>0</v>
      </c>
      <c r="Z9">
        <f>Table10[[#This Row],[Results]]/Table10[[#This Row],[TOTAL]]</f>
        <v>1</v>
      </c>
      <c r="AA9">
        <f>Table10[[#This Row],[Supplementary material]]/Table10[[#This Row],[TOTAL]]</f>
        <v>0</v>
      </c>
      <c r="AB9">
        <f>Table10[[#This Row],[Title]]/Table10[[#This Row],[TOTAL]]</f>
        <v>0</v>
      </c>
      <c r="AC9" s="15">
        <f>SUM(Table1012[[#This Row],[Abstract]:[Title]])</f>
        <v>1</v>
      </c>
    </row>
    <row r="10" spans="1:29" x14ac:dyDescent="0.25">
      <c r="A10" t="s">
        <v>2934</v>
      </c>
      <c r="B10">
        <v>0</v>
      </c>
      <c r="C10">
        <v>0</v>
      </c>
      <c r="D10">
        <v>0</v>
      </c>
      <c r="E10">
        <v>0</v>
      </c>
      <c r="F10">
        <v>0</v>
      </c>
      <c r="G10">
        <v>0</v>
      </c>
      <c r="H10">
        <v>0</v>
      </c>
      <c r="I10">
        <v>1</v>
      </c>
      <c r="J10">
        <v>1</v>
      </c>
      <c r="K10">
        <v>0</v>
      </c>
      <c r="L10">
        <v>0</v>
      </c>
      <c r="M10">
        <v>0</v>
      </c>
      <c r="N10" s="7">
        <f>SUM(Table10[[#This Row],[Abstract]:[Title]])</f>
        <v>2</v>
      </c>
      <c r="P10" t="s">
        <v>2934</v>
      </c>
      <c r="Q10">
        <f>Table10[[#This Row],[Abstract]]/Table10[[#This Row],[TOTAL]]</f>
        <v>0</v>
      </c>
      <c r="R10">
        <f>Table10[[#This Row],[Acknowledgments]]/Table10[[#This Row],[TOTAL]]</f>
        <v>0</v>
      </c>
      <c r="S10">
        <f>Table10[[#This Row],[Article]]/Table10[[#This Row],[TOTAL]]</f>
        <v>0</v>
      </c>
      <c r="T10">
        <f>Table10[[#This Row],[Case study]]/Table10[[#This Row],[TOTAL]]</f>
        <v>0</v>
      </c>
      <c r="U10">
        <f>Table10[[#This Row],[Conclusion]]/Table10[[#This Row],[TOTAL]]</f>
        <v>0</v>
      </c>
      <c r="V10">
        <f>Table10[[#This Row],[Discussion]]/Table10[[#This Row],[TOTAL]]</f>
        <v>0</v>
      </c>
      <c r="W10">
        <f>Table10[[#This Row],[Figure]]/Table10[[#This Row],[TOTAL]]</f>
        <v>0</v>
      </c>
      <c r="X10">
        <f>Table10[[#This Row],[Introduction]]/Table10[[#This Row],[TOTAL]]</f>
        <v>0.5</v>
      </c>
      <c r="Y10">
        <f>Table10[[#This Row],[Methods]]/Table10[[#This Row],[TOTAL]]</f>
        <v>0.5</v>
      </c>
      <c r="Z10">
        <f>Table10[[#This Row],[Results]]/Table10[[#This Row],[TOTAL]]</f>
        <v>0</v>
      </c>
      <c r="AA10">
        <f>Table10[[#This Row],[Supplementary material]]/Table10[[#This Row],[TOTAL]]</f>
        <v>0</v>
      </c>
      <c r="AB10">
        <f>Table10[[#This Row],[Title]]/Table10[[#This Row],[TOTAL]]</f>
        <v>0</v>
      </c>
      <c r="AC10" s="15">
        <f>SUM(Table1012[[#This Row],[Abstract]:[Title]])</f>
        <v>1</v>
      </c>
    </row>
    <row r="11" spans="1:29" x14ac:dyDescent="0.25">
      <c r="A11" t="s">
        <v>660</v>
      </c>
      <c r="B11">
        <v>0</v>
      </c>
      <c r="C11">
        <v>0</v>
      </c>
      <c r="D11">
        <v>0</v>
      </c>
      <c r="E11">
        <v>0</v>
      </c>
      <c r="F11">
        <v>0</v>
      </c>
      <c r="G11">
        <v>0</v>
      </c>
      <c r="H11">
        <v>0</v>
      </c>
      <c r="I11">
        <v>0</v>
      </c>
      <c r="J11">
        <v>1</v>
      </c>
      <c r="K11">
        <v>5</v>
      </c>
      <c r="L11">
        <v>0</v>
      </c>
      <c r="M11">
        <v>0</v>
      </c>
      <c r="N11" s="7">
        <f>SUM(Table10[[#This Row],[Abstract]:[Title]])</f>
        <v>6</v>
      </c>
      <c r="P11" t="s">
        <v>660</v>
      </c>
      <c r="Q11">
        <f>Table10[[#This Row],[Abstract]]/Table10[[#This Row],[TOTAL]]</f>
        <v>0</v>
      </c>
      <c r="R11">
        <f>Table10[[#This Row],[Acknowledgments]]/Table10[[#This Row],[TOTAL]]</f>
        <v>0</v>
      </c>
      <c r="S11">
        <f>Table10[[#This Row],[Article]]/Table10[[#This Row],[TOTAL]]</f>
        <v>0</v>
      </c>
      <c r="T11">
        <f>Table10[[#This Row],[Case study]]/Table10[[#This Row],[TOTAL]]</f>
        <v>0</v>
      </c>
      <c r="U11">
        <f>Table10[[#This Row],[Conclusion]]/Table10[[#This Row],[TOTAL]]</f>
        <v>0</v>
      </c>
      <c r="V11">
        <f>Table10[[#This Row],[Discussion]]/Table10[[#This Row],[TOTAL]]</f>
        <v>0</v>
      </c>
      <c r="W11">
        <f>Table10[[#This Row],[Figure]]/Table10[[#This Row],[TOTAL]]</f>
        <v>0</v>
      </c>
      <c r="X11">
        <f>Table10[[#This Row],[Introduction]]/Table10[[#This Row],[TOTAL]]</f>
        <v>0</v>
      </c>
      <c r="Y11">
        <f>Table10[[#This Row],[Methods]]/Table10[[#This Row],[TOTAL]]</f>
        <v>0.16666666666666666</v>
      </c>
      <c r="Z11">
        <f>Table10[[#This Row],[Results]]/Table10[[#This Row],[TOTAL]]</f>
        <v>0.83333333333333337</v>
      </c>
      <c r="AA11">
        <f>Table10[[#This Row],[Supplementary material]]/Table10[[#This Row],[TOTAL]]</f>
        <v>0</v>
      </c>
      <c r="AB11">
        <f>Table10[[#This Row],[Title]]/Table10[[#This Row],[TOTAL]]</f>
        <v>0</v>
      </c>
      <c r="AC11" s="15">
        <f>SUM(Table1012[[#This Row],[Abstract]:[Title]])</f>
        <v>1</v>
      </c>
    </row>
    <row r="12" spans="1:29" x14ac:dyDescent="0.25">
      <c r="A12" t="s">
        <v>932</v>
      </c>
      <c r="B12">
        <v>0</v>
      </c>
      <c r="C12">
        <v>0</v>
      </c>
      <c r="D12">
        <v>1</v>
      </c>
      <c r="E12">
        <v>0</v>
      </c>
      <c r="F12">
        <v>0</v>
      </c>
      <c r="G12">
        <v>0</v>
      </c>
      <c r="H12">
        <v>0</v>
      </c>
      <c r="I12">
        <v>0</v>
      </c>
      <c r="J12">
        <v>0</v>
      </c>
      <c r="K12">
        <v>1</v>
      </c>
      <c r="L12">
        <v>0</v>
      </c>
      <c r="M12">
        <v>0</v>
      </c>
      <c r="N12" s="7">
        <f>SUM(Table10[[#This Row],[Abstract]:[Title]])</f>
        <v>2</v>
      </c>
      <c r="P12" t="s">
        <v>932</v>
      </c>
      <c r="Q12">
        <f>Table10[[#This Row],[Abstract]]/Table10[[#This Row],[TOTAL]]</f>
        <v>0</v>
      </c>
      <c r="R12">
        <f>Table10[[#This Row],[Acknowledgments]]/Table10[[#This Row],[TOTAL]]</f>
        <v>0</v>
      </c>
      <c r="S12">
        <f>Table10[[#This Row],[Article]]/Table10[[#This Row],[TOTAL]]</f>
        <v>0.5</v>
      </c>
      <c r="T12">
        <f>Table10[[#This Row],[Case study]]/Table10[[#This Row],[TOTAL]]</f>
        <v>0</v>
      </c>
      <c r="U12">
        <f>Table10[[#This Row],[Conclusion]]/Table10[[#This Row],[TOTAL]]</f>
        <v>0</v>
      </c>
      <c r="V12">
        <f>Table10[[#This Row],[Discussion]]/Table10[[#This Row],[TOTAL]]</f>
        <v>0</v>
      </c>
      <c r="W12">
        <f>Table10[[#This Row],[Figure]]/Table10[[#This Row],[TOTAL]]</f>
        <v>0</v>
      </c>
      <c r="X12">
        <f>Table10[[#This Row],[Introduction]]/Table10[[#This Row],[TOTAL]]</f>
        <v>0</v>
      </c>
      <c r="Y12">
        <f>Table10[[#This Row],[Methods]]/Table10[[#This Row],[TOTAL]]</f>
        <v>0</v>
      </c>
      <c r="Z12">
        <f>Table10[[#This Row],[Results]]/Table10[[#This Row],[TOTAL]]</f>
        <v>0.5</v>
      </c>
      <c r="AA12">
        <f>Table10[[#This Row],[Supplementary material]]/Table10[[#This Row],[TOTAL]]</f>
        <v>0</v>
      </c>
      <c r="AB12">
        <f>Table10[[#This Row],[Title]]/Table10[[#This Row],[TOTAL]]</f>
        <v>0</v>
      </c>
      <c r="AC12" s="15">
        <f>SUM(Table1012[[#This Row],[Abstract]:[Title]])</f>
        <v>1</v>
      </c>
    </row>
    <row r="13" spans="1:29" x14ac:dyDescent="0.25">
      <c r="A13" t="s">
        <v>5515</v>
      </c>
      <c r="B13">
        <v>1</v>
      </c>
      <c r="C13">
        <v>0</v>
      </c>
      <c r="D13">
        <v>0</v>
      </c>
      <c r="E13">
        <v>0</v>
      </c>
      <c r="F13">
        <v>0</v>
      </c>
      <c r="G13">
        <v>1</v>
      </c>
      <c r="H13">
        <v>0</v>
      </c>
      <c r="I13">
        <v>2</v>
      </c>
      <c r="J13">
        <v>0</v>
      </c>
      <c r="K13">
        <v>0</v>
      </c>
      <c r="L13">
        <v>0</v>
      </c>
      <c r="M13">
        <v>0</v>
      </c>
      <c r="N13" s="7">
        <f>SUM(Table10[[#This Row],[Abstract]:[Title]])</f>
        <v>4</v>
      </c>
      <c r="P13" t="s">
        <v>5515</v>
      </c>
      <c r="Q13">
        <f>Table10[[#This Row],[Abstract]]/Table10[[#This Row],[TOTAL]]</f>
        <v>0.25</v>
      </c>
      <c r="R13">
        <f>Table10[[#This Row],[Acknowledgments]]/Table10[[#This Row],[TOTAL]]</f>
        <v>0</v>
      </c>
      <c r="S13">
        <f>Table10[[#This Row],[Article]]/Table10[[#This Row],[TOTAL]]</f>
        <v>0</v>
      </c>
      <c r="T13">
        <f>Table10[[#This Row],[Case study]]/Table10[[#This Row],[TOTAL]]</f>
        <v>0</v>
      </c>
      <c r="U13">
        <f>Table10[[#This Row],[Conclusion]]/Table10[[#This Row],[TOTAL]]</f>
        <v>0</v>
      </c>
      <c r="V13">
        <f>Table10[[#This Row],[Discussion]]/Table10[[#This Row],[TOTAL]]</f>
        <v>0.25</v>
      </c>
      <c r="W13">
        <f>Table10[[#This Row],[Figure]]/Table10[[#This Row],[TOTAL]]</f>
        <v>0</v>
      </c>
      <c r="X13">
        <f>Table10[[#This Row],[Introduction]]/Table10[[#This Row],[TOTAL]]</f>
        <v>0.5</v>
      </c>
      <c r="Y13">
        <f>Table10[[#This Row],[Methods]]/Table10[[#This Row],[TOTAL]]</f>
        <v>0</v>
      </c>
      <c r="Z13">
        <f>Table10[[#This Row],[Results]]/Table10[[#This Row],[TOTAL]]</f>
        <v>0</v>
      </c>
      <c r="AA13">
        <f>Table10[[#This Row],[Supplementary material]]/Table10[[#This Row],[TOTAL]]</f>
        <v>0</v>
      </c>
      <c r="AB13">
        <f>Table10[[#This Row],[Title]]/Table10[[#This Row],[TOTAL]]</f>
        <v>0</v>
      </c>
      <c r="AC13" s="15">
        <f>SUM(Table1012[[#This Row],[Abstract]:[Title]])</f>
        <v>1</v>
      </c>
    </row>
    <row r="14" spans="1:29" x14ac:dyDescent="0.25">
      <c r="A14" t="s">
        <v>466</v>
      </c>
      <c r="B14">
        <v>0</v>
      </c>
      <c r="C14">
        <v>0</v>
      </c>
      <c r="D14">
        <v>0</v>
      </c>
      <c r="E14">
        <v>0</v>
      </c>
      <c r="F14">
        <v>0</v>
      </c>
      <c r="G14">
        <v>0</v>
      </c>
      <c r="H14">
        <v>0</v>
      </c>
      <c r="I14">
        <v>1</v>
      </c>
      <c r="J14">
        <v>2</v>
      </c>
      <c r="K14">
        <v>3</v>
      </c>
      <c r="L14">
        <v>0</v>
      </c>
      <c r="M14">
        <v>0</v>
      </c>
      <c r="N14" s="7">
        <f>SUM(Table10[[#This Row],[Abstract]:[Title]])</f>
        <v>6</v>
      </c>
      <c r="P14" t="s">
        <v>466</v>
      </c>
      <c r="Q14">
        <f>Table10[[#This Row],[Abstract]]/Table10[[#This Row],[TOTAL]]</f>
        <v>0</v>
      </c>
      <c r="R14">
        <f>Table10[[#This Row],[Acknowledgments]]/Table10[[#This Row],[TOTAL]]</f>
        <v>0</v>
      </c>
      <c r="S14">
        <f>Table10[[#This Row],[Article]]/Table10[[#This Row],[TOTAL]]</f>
        <v>0</v>
      </c>
      <c r="T14">
        <f>Table10[[#This Row],[Case study]]/Table10[[#This Row],[TOTAL]]</f>
        <v>0</v>
      </c>
      <c r="U14">
        <f>Table10[[#This Row],[Conclusion]]/Table10[[#This Row],[TOTAL]]</f>
        <v>0</v>
      </c>
      <c r="V14">
        <f>Table10[[#This Row],[Discussion]]/Table10[[#This Row],[TOTAL]]</f>
        <v>0</v>
      </c>
      <c r="W14">
        <f>Table10[[#This Row],[Figure]]/Table10[[#This Row],[TOTAL]]</f>
        <v>0</v>
      </c>
      <c r="X14">
        <f>Table10[[#This Row],[Introduction]]/Table10[[#This Row],[TOTAL]]</f>
        <v>0.16666666666666666</v>
      </c>
      <c r="Y14">
        <f>Table10[[#This Row],[Methods]]/Table10[[#This Row],[TOTAL]]</f>
        <v>0.33333333333333331</v>
      </c>
      <c r="Z14">
        <f>Table10[[#This Row],[Results]]/Table10[[#This Row],[TOTAL]]</f>
        <v>0.5</v>
      </c>
      <c r="AA14">
        <f>Table10[[#This Row],[Supplementary material]]/Table10[[#This Row],[TOTAL]]</f>
        <v>0</v>
      </c>
      <c r="AB14">
        <f>Table10[[#This Row],[Title]]/Table10[[#This Row],[TOTAL]]</f>
        <v>0</v>
      </c>
      <c r="AC14" s="15">
        <f>SUM(Table1012[[#This Row],[Abstract]:[Title]])</f>
        <v>1</v>
      </c>
    </row>
    <row r="15" spans="1:29" x14ac:dyDescent="0.25">
      <c r="A15" t="s">
        <v>624</v>
      </c>
      <c r="B15">
        <v>0</v>
      </c>
      <c r="C15">
        <v>0</v>
      </c>
      <c r="D15">
        <v>0</v>
      </c>
      <c r="E15">
        <v>0</v>
      </c>
      <c r="F15">
        <v>0</v>
      </c>
      <c r="G15">
        <v>0</v>
      </c>
      <c r="H15">
        <v>0</v>
      </c>
      <c r="I15">
        <v>0</v>
      </c>
      <c r="J15">
        <v>3</v>
      </c>
      <c r="K15">
        <v>0</v>
      </c>
      <c r="L15">
        <v>0</v>
      </c>
      <c r="M15">
        <v>0</v>
      </c>
      <c r="N15" s="7">
        <f>SUM(Table10[[#This Row],[Abstract]:[Title]])</f>
        <v>3</v>
      </c>
      <c r="P15" t="s">
        <v>624</v>
      </c>
      <c r="Q15">
        <f>Table10[[#This Row],[Abstract]]/Table10[[#This Row],[TOTAL]]</f>
        <v>0</v>
      </c>
      <c r="R15">
        <f>Table10[[#This Row],[Acknowledgments]]/Table10[[#This Row],[TOTAL]]</f>
        <v>0</v>
      </c>
      <c r="S15">
        <f>Table10[[#This Row],[Article]]/Table10[[#This Row],[TOTAL]]</f>
        <v>0</v>
      </c>
      <c r="T15">
        <f>Table10[[#This Row],[Case study]]/Table10[[#This Row],[TOTAL]]</f>
        <v>0</v>
      </c>
      <c r="U15">
        <f>Table10[[#This Row],[Conclusion]]/Table10[[#This Row],[TOTAL]]</f>
        <v>0</v>
      </c>
      <c r="V15">
        <f>Table10[[#This Row],[Discussion]]/Table10[[#This Row],[TOTAL]]</f>
        <v>0</v>
      </c>
      <c r="W15">
        <f>Table10[[#This Row],[Figure]]/Table10[[#This Row],[TOTAL]]</f>
        <v>0</v>
      </c>
      <c r="X15">
        <f>Table10[[#This Row],[Introduction]]/Table10[[#This Row],[TOTAL]]</f>
        <v>0</v>
      </c>
      <c r="Y15">
        <f>Table10[[#This Row],[Methods]]/Table10[[#This Row],[TOTAL]]</f>
        <v>1</v>
      </c>
      <c r="Z15">
        <f>Table10[[#This Row],[Results]]/Table10[[#This Row],[TOTAL]]</f>
        <v>0</v>
      </c>
      <c r="AA15">
        <f>Table10[[#This Row],[Supplementary material]]/Table10[[#This Row],[TOTAL]]</f>
        <v>0</v>
      </c>
      <c r="AB15">
        <f>Table10[[#This Row],[Title]]/Table10[[#This Row],[TOTAL]]</f>
        <v>0</v>
      </c>
      <c r="AC15" s="15">
        <f>SUM(Table1012[[#This Row],[Abstract]:[Title]])</f>
        <v>1</v>
      </c>
    </row>
    <row r="16" spans="1:29" x14ac:dyDescent="0.25">
      <c r="A16" t="s">
        <v>3981</v>
      </c>
      <c r="B16">
        <v>0</v>
      </c>
      <c r="C16">
        <v>0</v>
      </c>
      <c r="D16">
        <v>0</v>
      </c>
      <c r="E16">
        <v>0</v>
      </c>
      <c r="F16">
        <v>0</v>
      </c>
      <c r="G16">
        <v>0</v>
      </c>
      <c r="H16">
        <v>0</v>
      </c>
      <c r="I16">
        <v>0</v>
      </c>
      <c r="J16">
        <v>0</v>
      </c>
      <c r="K16">
        <v>7</v>
      </c>
      <c r="L16">
        <v>0</v>
      </c>
      <c r="M16">
        <v>0</v>
      </c>
      <c r="N16" s="7">
        <f>SUM(Table10[[#This Row],[Abstract]:[Title]])</f>
        <v>7</v>
      </c>
      <c r="P16" t="s">
        <v>3981</v>
      </c>
      <c r="Q16">
        <f>Table10[[#This Row],[Abstract]]/Table10[[#This Row],[TOTAL]]</f>
        <v>0</v>
      </c>
      <c r="R16">
        <f>Table10[[#This Row],[Acknowledgments]]/Table10[[#This Row],[TOTAL]]</f>
        <v>0</v>
      </c>
      <c r="S16">
        <f>Table10[[#This Row],[Article]]/Table10[[#This Row],[TOTAL]]</f>
        <v>0</v>
      </c>
      <c r="T16">
        <f>Table10[[#This Row],[Case study]]/Table10[[#This Row],[TOTAL]]</f>
        <v>0</v>
      </c>
      <c r="U16">
        <f>Table10[[#This Row],[Conclusion]]/Table10[[#This Row],[TOTAL]]</f>
        <v>0</v>
      </c>
      <c r="V16">
        <f>Table10[[#This Row],[Discussion]]/Table10[[#This Row],[TOTAL]]</f>
        <v>0</v>
      </c>
      <c r="W16">
        <f>Table10[[#This Row],[Figure]]/Table10[[#This Row],[TOTAL]]</f>
        <v>0</v>
      </c>
      <c r="X16">
        <f>Table10[[#This Row],[Introduction]]/Table10[[#This Row],[TOTAL]]</f>
        <v>0</v>
      </c>
      <c r="Y16">
        <f>Table10[[#This Row],[Methods]]/Table10[[#This Row],[TOTAL]]</f>
        <v>0</v>
      </c>
      <c r="Z16">
        <f>Table10[[#This Row],[Results]]/Table10[[#This Row],[TOTAL]]</f>
        <v>1</v>
      </c>
      <c r="AA16">
        <f>Table10[[#This Row],[Supplementary material]]/Table10[[#This Row],[TOTAL]]</f>
        <v>0</v>
      </c>
      <c r="AB16">
        <f>Table10[[#This Row],[Title]]/Table10[[#This Row],[TOTAL]]</f>
        <v>0</v>
      </c>
      <c r="AC16" s="15">
        <f>SUM(Table1012[[#This Row],[Abstract]:[Title]])</f>
        <v>1</v>
      </c>
    </row>
    <row r="17" spans="1:29" x14ac:dyDescent="0.25">
      <c r="A17" t="s">
        <v>3188</v>
      </c>
      <c r="B17">
        <v>0</v>
      </c>
      <c r="C17">
        <v>0</v>
      </c>
      <c r="D17">
        <v>1</v>
      </c>
      <c r="E17">
        <v>0</v>
      </c>
      <c r="F17">
        <v>0</v>
      </c>
      <c r="G17">
        <v>0</v>
      </c>
      <c r="H17">
        <v>0</v>
      </c>
      <c r="I17">
        <v>0</v>
      </c>
      <c r="J17">
        <v>0</v>
      </c>
      <c r="K17">
        <v>0</v>
      </c>
      <c r="L17">
        <v>0</v>
      </c>
      <c r="M17">
        <v>0</v>
      </c>
      <c r="N17" s="7">
        <f>SUM(Table10[[#This Row],[Abstract]:[Title]])</f>
        <v>1</v>
      </c>
      <c r="P17" t="s">
        <v>3188</v>
      </c>
      <c r="Q17">
        <f>Table10[[#This Row],[Abstract]]/Table10[[#This Row],[TOTAL]]</f>
        <v>0</v>
      </c>
      <c r="R17">
        <f>Table10[[#This Row],[Acknowledgments]]/Table10[[#This Row],[TOTAL]]</f>
        <v>0</v>
      </c>
      <c r="S17">
        <f>Table10[[#This Row],[Article]]/Table10[[#This Row],[TOTAL]]</f>
        <v>1</v>
      </c>
      <c r="T17">
        <f>Table10[[#This Row],[Case study]]/Table10[[#This Row],[TOTAL]]</f>
        <v>0</v>
      </c>
      <c r="U17">
        <f>Table10[[#This Row],[Conclusion]]/Table10[[#This Row],[TOTAL]]</f>
        <v>0</v>
      </c>
      <c r="V17">
        <f>Table10[[#This Row],[Discussion]]/Table10[[#This Row],[TOTAL]]</f>
        <v>0</v>
      </c>
      <c r="W17">
        <f>Table10[[#This Row],[Figure]]/Table10[[#This Row],[TOTAL]]</f>
        <v>0</v>
      </c>
      <c r="X17">
        <f>Table10[[#This Row],[Introduction]]/Table10[[#This Row],[TOTAL]]</f>
        <v>0</v>
      </c>
      <c r="Y17">
        <f>Table10[[#This Row],[Methods]]/Table10[[#This Row],[TOTAL]]</f>
        <v>0</v>
      </c>
      <c r="Z17">
        <f>Table10[[#This Row],[Results]]/Table10[[#This Row],[TOTAL]]</f>
        <v>0</v>
      </c>
      <c r="AA17">
        <f>Table10[[#This Row],[Supplementary material]]/Table10[[#This Row],[TOTAL]]</f>
        <v>0</v>
      </c>
      <c r="AB17">
        <f>Table10[[#This Row],[Title]]/Table10[[#This Row],[TOTAL]]</f>
        <v>0</v>
      </c>
      <c r="AC17" s="15">
        <f>SUM(Table1012[[#This Row],[Abstract]:[Title]])</f>
        <v>1</v>
      </c>
    </row>
    <row r="18" spans="1:29" x14ac:dyDescent="0.25">
      <c r="A18" t="s">
        <v>2393</v>
      </c>
      <c r="B18">
        <v>0</v>
      </c>
      <c r="C18">
        <v>0</v>
      </c>
      <c r="D18">
        <v>0</v>
      </c>
      <c r="E18">
        <v>0</v>
      </c>
      <c r="F18">
        <v>0</v>
      </c>
      <c r="G18">
        <v>0</v>
      </c>
      <c r="H18">
        <v>0</v>
      </c>
      <c r="I18">
        <v>0</v>
      </c>
      <c r="J18">
        <v>1</v>
      </c>
      <c r="K18">
        <v>0</v>
      </c>
      <c r="L18">
        <v>0</v>
      </c>
      <c r="M18">
        <v>0</v>
      </c>
      <c r="N18" s="7">
        <f>SUM(Table10[[#This Row],[Abstract]:[Title]])</f>
        <v>1</v>
      </c>
      <c r="P18" t="s">
        <v>2393</v>
      </c>
      <c r="Q18">
        <f>Table10[[#This Row],[Abstract]]/Table10[[#This Row],[TOTAL]]</f>
        <v>0</v>
      </c>
      <c r="R18">
        <f>Table10[[#This Row],[Acknowledgments]]/Table10[[#This Row],[TOTAL]]</f>
        <v>0</v>
      </c>
      <c r="S18">
        <f>Table10[[#This Row],[Article]]/Table10[[#This Row],[TOTAL]]</f>
        <v>0</v>
      </c>
      <c r="T18">
        <f>Table10[[#This Row],[Case study]]/Table10[[#This Row],[TOTAL]]</f>
        <v>0</v>
      </c>
      <c r="U18">
        <f>Table10[[#This Row],[Conclusion]]/Table10[[#This Row],[TOTAL]]</f>
        <v>0</v>
      </c>
      <c r="V18">
        <f>Table10[[#This Row],[Discussion]]/Table10[[#This Row],[TOTAL]]</f>
        <v>0</v>
      </c>
      <c r="W18">
        <f>Table10[[#This Row],[Figure]]/Table10[[#This Row],[TOTAL]]</f>
        <v>0</v>
      </c>
      <c r="X18">
        <f>Table10[[#This Row],[Introduction]]/Table10[[#This Row],[TOTAL]]</f>
        <v>0</v>
      </c>
      <c r="Y18">
        <f>Table10[[#This Row],[Methods]]/Table10[[#This Row],[TOTAL]]</f>
        <v>1</v>
      </c>
      <c r="Z18">
        <f>Table10[[#This Row],[Results]]/Table10[[#This Row],[TOTAL]]</f>
        <v>0</v>
      </c>
      <c r="AA18">
        <f>Table10[[#This Row],[Supplementary material]]/Table10[[#This Row],[TOTAL]]</f>
        <v>0</v>
      </c>
      <c r="AB18">
        <f>Table10[[#This Row],[Title]]/Table10[[#This Row],[TOTAL]]</f>
        <v>0</v>
      </c>
      <c r="AC18" s="15">
        <f>SUM(Table1012[[#This Row],[Abstract]:[Title]])</f>
        <v>1</v>
      </c>
    </row>
    <row r="19" spans="1:29" x14ac:dyDescent="0.25">
      <c r="A19" t="s">
        <v>3626</v>
      </c>
      <c r="B19">
        <v>0</v>
      </c>
      <c r="C19">
        <v>0</v>
      </c>
      <c r="D19">
        <v>0</v>
      </c>
      <c r="E19">
        <v>0</v>
      </c>
      <c r="F19">
        <v>0</v>
      </c>
      <c r="G19">
        <v>0</v>
      </c>
      <c r="H19">
        <v>0</v>
      </c>
      <c r="I19">
        <v>0</v>
      </c>
      <c r="J19">
        <v>2</v>
      </c>
      <c r="K19">
        <v>0</v>
      </c>
      <c r="L19">
        <v>0</v>
      </c>
      <c r="M19">
        <v>0</v>
      </c>
      <c r="N19" s="7">
        <f>SUM(Table10[[#This Row],[Abstract]:[Title]])</f>
        <v>2</v>
      </c>
      <c r="P19" t="s">
        <v>3626</v>
      </c>
      <c r="Q19">
        <f>Table10[[#This Row],[Abstract]]/Table10[[#This Row],[TOTAL]]</f>
        <v>0</v>
      </c>
      <c r="R19">
        <f>Table10[[#This Row],[Acknowledgments]]/Table10[[#This Row],[TOTAL]]</f>
        <v>0</v>
      </c>
      <c r="S19">
        <f>Table10[[#This Row],[Article]]/Table10[[#This Row],[TOTAL]]</f>
        <v>0</v>
      </c>
      <c r="T19">
        <f>Table10[[#This Row],[Case study]]/Table10[[#This Row],[TOTAL]]</f>
        <v>0</v>
      </c>
      <c r="U19">
        <f>Table10[[#This Row],[Conclusion]]/Table10[[#This Row],[TOTAL]]</f>
        <v>0</v>
      </c>
      <c r="V19">
        <f>Table10[[#This Row],[Discussion]]/Table10[[#This Row],[TOTAL]]</f>
        <v>0</v>
      </c>
      <c r="W19">
        <f>Table10[[#This Row],[Figure]]/Table10[[#This Row],[TOTAL]]</f>
        <v>0</v>
      </c>
      <c r="X19">
        <f>Table10[[#This Row],[Introduction]]/Table10[[#This Row],[TOTAL]]</f>
        <v>0</v>
      </c>
      <c r="Y19">
        <f>Table10[[#This Row],[Methods]]/Table10[[#This Row],[TOTAL]]</f>
        <v>1</v>
      </c>
      <c r="Z19">
        <f>Table10[[#This Row],[Results]]/Table10[[#This Row],[TOTAL]]</f>
        <v>0</v>
      </c>
      <c r="AA19">
        <f>Table10[[#This Row],[Supplementary material]]/Table10[[#This Row],[TOTAL]]</f>
        <v>0</v>
      </c>
      <c r="AB19">
        <f>Table10[[#This Row],[Title]]/Table10[[#This Row],[TOTAL]]</f>
        <v>0</v>
      </c>
      <c r="AC19" s="15">
        <f>SUM(Table1012[[#This Row],[Abstract]:[Title]])</f>
        <v>1</v>
      </c>
    </row>
    <row r="20" spans="1:29" x14ac:dyDescent="0.25">
      <c r="A20" t="s">
        <v>444</v>
      </c>
      <c r="B20">
        <v>0</v>
      </c>
      <c r="C20">
        <v>0</v>
      </c>
      <c r="D20">
        <v>0</v>
      </c>
      <c r="E20">
        <v>0</v>
      </c>
      <c r="F20">
        <v>0</v>
      </c>
      <c r="G20">
        <v>0</v>
      </c>
      <c r="H20">
        <v>0</v>
      </c>
      <c r="I20">
        <v>0</v>
      </c>
      <c r="J20">
        <v>1</v>
      </c>
      <c r="K20">
        <v>0</v>
      </c>
      <c r="L20">
        <v>0</v>
      </c>
      <c r="M20">
        <v>0</v>
      </c>
      <c r="N20" s="7">
        <f>SUM(Table10[[#This Row],[Abstract]:[Title]])</f>
        <v>1</v>
      </c>
      <c r="P20" t="s">
        <v>444</v>
      </c>
      <c r="Q20">
        <f>Table10[[#This Row],[Abstract]]/Table10[[#This Row],[TOTAL]]</f>
        <v>0</v>
      </c>
      <c r="R20">
        <f>Table10[[#This Row],[Acknowledgments]]/Table10[[#This Row],[TOTAL]]</f>
        <v>0</v>
      </c>
      <c r="S20">
        <f>Table10[[#This Row],[Article]]/Table10[[#This Row],[TOTAL]]</f>
        <v>0</v>
      </c>
      <c r="T20">
        <f>Table10[[#This Row],[Case study]]/Table10[[#This Row],[TOTAL]]</f>
        <v>0</v>
      </c>
      <c r="U20">
        <f>Table10[[#This Row],[Conclusion]]/Table10[[#This Row],[TOTAL]]</f>
        <v>0</v>
      </c>
      <c r="V20">
        <f>Table10[[#This Row],[Discussion]]/Table10[[#This Row],[TOTAL]]</f>
        <v>0</v>
      </c>
      <c r="W20">
        <f>Table10[[#This Row],[Figure]]/Table10[[#This Row],[TOTAL]]</f>
        <v>0</v>
      </c>
      <c r="X20">
        <f>Table10[[#This Row],[Introduction]]/Table10[[#This Row],[TOTAL]]</f>
        <v>0</v>
      </c>
      <c r="Y20">
        <f>Table10[[#This Row],[Methods]]/Table10[[#This Row],[TOTAL]]</f>
        <v>1</v>
      </c>
      <c r="Z20">
        <f>Table10[[#This Row],[Results]]/Table10[[#This Row],[TOTAL]]</f>
        <v>0</v>
      </c>
      <c r="AA20">
        <f>Table10[[#This Row],[Supplementary material]]/Table10[[#This Row],[TOTAL]]</f>
        <v>0</v>
      </c>
      <c r="AB20">
        <f>Table10[[#This Row],[Title]]/Table10[[#This Row],[TOTAL]]</f>
        <v>0</v>
      </c>
      <c r="AC20" s="15">
        <f>SUM(Table1012[[#This Row],[Abstract]:[Title]])</f>
        <v>1</v>
      </c>
    </row>
    <row r="21" spans="1:29" x14ac:dyDescent="0.25">
      <c r="A21" t="s">
        <v>586</v>
      </c>
      <c r="B21">
        <v>0</v>
      </c>
      <c r="C21">
        <v>0</v>
      </c>
      <c r="D21">
        <v>0</v>
      </c>
      <c r="E21">
        <v>0</v>
      </c>
      <c r="F21">
        <v>0</v>
      </c>
      <c r="G21">
        <v>0</v>
      </c>
      <c r="H21">
        <v>0</v>
      </c>
      <c r="I21">
        <v>0</v>
      </c>
      <c r="J21">
        <v>1</v>
      </c>
      <c r="K21">
        <v>0</v>
      </c>
      <c r="L21">
        <v>0</v>
      </c>
      <c r="M21">
        <v>0</v>
      </c>
      <c r="N21" s="7">
        <f>SUM(Table10[[#This Row],[Abstract]:[Title]])</f>
        <v>1</v>
      </c>
      <c r="P21" t="s">
        <v>586</v>
      </c>
      <c r="Q21">
        <f>Table10[[#This Row],[Abstract]]/Table10[[#This Row],[TOTAL]]</f>
        <v>0</v>
      </c>
      <c r="R21">
        <f>Table10[[#This Row],[Acknowledgments]]/Table10[[#This Row],[TOTAL]]</f>
        <v>0</v>
      </c>
      <c r="S21">
        <f>Table10[[#This Row],[Article]]/Table10[[#This Row],[TOTAL]]</f>
        <v>0</v>
      </c>
      <c r="T21">
        <f>Table10[[#This Row],[Case study]]/Table10[[#This Row],[TOTAL]]</f>
        <v>0</v>
      </c>
      <c r="U21">
        <f>Table10[[#This Row],[Conclusion]]/Table10[[#This Row],[TOTAL]]</f>
        <v>0</v>
      </c>
      <c r="V21">
        <f>Table10[[#This Row],[Discussion]]/Table10[[#This Row],[TOTAL]]</f>
        <v>0</v>
      </c>
      <c r="W21">
        <f>Table10[[#This Row],[Figure]]/Table10[[#This Row],[TOTAL]]</f>
        <v>0</v>
      </c>
      <c r="X21">
        <f>Table10[[#This Row],[Introduction]]/Table10[[#This Row],[TOTAL]]</f>
        <v>0</v>
      </c>
      <c r="Y21">
        <f>Table10[[#This Row],[Methods]]/Table10[[#This Row],[TOTAL]]</f>
        <v>1</v>
      </c>
      <c r="Z21">
        <f>Table10[[#This Row],[Results]]/Table10[[#This Row],[TOTAL]]</f>
        <v>0</v>
      </c>
      <c r="AA21">
        <f>Table10[[#This Row],[Supplementary material]]/Table10[[#This Row],[TOTAL]]</f>
        <v>0</v>
      </c>
      <c r="AB21">
        <f>Table10[[#This Row],[Title]]/Table10[[#This Row],[TOTAL]]</f>
        <v>0</v>
      </c>
      <c r="AC21" s="15">
        <f>SUM(Table1012[[#This Row],[Abstract]:[Title]])</f>
        <v>1</v>
      </c>
    </row>
    <row r="22" spans="1:29" x14ac:dyDescent="0.25">
      <c r="A22" t="s">
        <v>820</v>
      </c>
      <c r="B22">
        <v>0</v>
      </c>
      <c r="C22">
        <v>0</v>
      </c>
      <c r="D22">
        <v>0</v>
      </c>
      <c r="E22">
        <v>0</v>
      </c>
      <c r="F22">
        <v>0</v>
      </c>
      <c r="G22">
        <v>0</v>
      </c>
      <c r="H22">
        <v>0</v>
      </c>
      <c r="I22">
        <v>0</v>
      </c>
      <c r="J22">
        <v>0</v>
      </c>
      <c r="K22">
        <v>1</v>
      </c>
      <c r="L22">
        <v>0</v>
      </c>
      <c r="M22">
        <v>0</v>
      </c>
      <c r="N22" s="7">
        <f>SUM(Table10[[#This Row],[Abstract]:[Title]])</f>
        <v>1</v>
      </c>
      <c r="P22" t="s">
        <v>820</v>
      </c>
      <c r="Q22">
        <f>Table10[[#This Row],[Abstract]]/Table10[[#This Row],[TOTAL]]</f>
        <v>0</v>
      </c>
      <c r="R22">
        <f>Table10[[#This Row],[Acknowledgments]]/Table10[[#This Row],[TOTAL]]</f>
        <v>0</v>
      </c>
      <c r="S22">
        <f>Table10[[#This Row],[Article]]/Table10[[#This Row],[TOTAL]]</f>
        <v>0</v>
      </c>
      <c r="T22">
        <f>Table10[[#This Row],[Case study]]/Table10[[#This Row],[TOTAL]]</f>
        <v>0</v>
      </c>
      <c r="U22">
        <f>Table10[[#This Row],[Conclusion]]/Table10[[#This Row],[TOTAL]]</f>
        <v>0</v>
      </c>
      <c r="V22">
        <f>Table10[[#This Row],[Discussion]]/Table10[[#This Row],[TOTAL]]</f>
        <v>0</v>
      </c>
      <c r="W22">
        <f>Table10[[#This Row],[Figure]]/Table10[[#This Row],[TOTAL]]</f>
        <v>0</v>
      </c>
      <c r="X22">
        <f>Table10[[#This Row],[Introduction]]/Table10[[#This Row],[TOTAL]]</f>
        <v>0</v>
      </c>
      <c r="Y22">
        <f>Table10[[#This Row],[Methods]]/Table10[[#This Row],[TOTAL]]</f>
        <v>0</v>
      </c>
      <c r="Z22">
        <f>Table10[[#This Row],[Results]]/Table10[[#This Row],[TOTAL]]</f>
        <v>1</v>
      </c>
      <c r="AA22">
        <f>Table10[[#This Row],[Supplementary material]]/Table10[[#This Row],[TOTAL]]</f>
        <v>0</v>
      </c>
      <c r="AB22">
        <f>Table10[[#This Row],[Title]]/Table10[[#This Row],[TOTAL]]</f>
        <v>0</v>
      </c>
      <c r="AC22" s="15">
        <f>SUM(Table1012[[#This Row],[Abstract]:[Title]])</f>
        <v>1</v>
      </c>
    </row>
    <row r="23" spans="1:29" x14ac:dyDescent="0.25">
      <c r="A23" t="s">
        <v>4560</v>
      </c>
      <c r="B23">
        <v>0</v>
      </c>
      <c r="C23">
        <v>0</v>
      </c>
      <c r="D23">
        <v>0</v>
      </c>
      <c r="E23">
        <v>0</v>
      </c>
      <c r="F23">
        <v>0</v>
      </c>
      <c r="G23">
        <v>0</v>
      </c>
      <c r="H23">
        <v>0</v>
      </c>
      <c r="I23">
        <v>0</v>
      </c>
      <c r="J23">
        <v>0</v>
      </c>
      <c r="K23">
        <v>2</v>
      </c>
      <c r="L23">
        <v>0</v>
      </c>
      <c r="M23">
        <v>0</v>
      </c>
      <c r="N23" s="7">
        <f>SUM(Table10[[#This Row],[Abstract]:[Title]])</f>
        <v>2</v>
      </c>
      <c r="P23" t="s">
        <v>4560</v>
      </c>
      <c r="Q23">
        <f>Table10[[#This Row],[Abstract]]/Table10[[#This Row],[TOTAL]]</f>
        <v>0</v>
      </c>
      <c r="R23">
        <f>Table10[[#This Row],[Acknowledgments]]/Table10[[#This Row],[TOTAL]]</f>
        <v>0</v>
      </c>
      <c r="S23">
        <f>Table10[[#This Row],[Article]]/Table10[[#This Row],[TOTAL]]</f>
        <v>0</v>
      </c>
      <c r="T23">
        <f>Table10[[#This Row],[Case study]]/Table10[[#This Row],[TOTAL]]</f>
        <v>0</v>
      </c>
      <c r="U23">
        <f>Table10[[#This Row],[Conclusion]]/Table10[[#This Row],[TOTAL]]</f>
        <v>0</v>
      </c>
      <c r="V23">
        <f>Table10[[#This Row],[Discussion]]/Table10[[#This Row],[TOTAL]]</f>
        <v>0</v>
      </c>
      <c r="W23">
        <f>Table10[[#This Row],[Figure]]/Table10[[#This Row],[TOTAL]]</f>
        <v>0</v>
      </c>
      <c r="X23">
        <f>Table10[[#This Row],[Introduction]]/Table10[[#This Row],[TOTAL]]</f>
        <v>0</v>
      </c>
      <c r="Y23">
        <f>Table10[[#This Row],[Methods]]/Table10[[#This Row],[TOTAL]]</f>
        <v>0</v>
      </c>
      <c r="Z23">
        <f>Table10[[#This Row],[Results]]/Table10[[#This Row],[TOTAL]]</f>
        <v>1</v>
      </c>
      <c r="AA23">
        <f>Table10[[#This Row],[Supplementary material]]/Table10[[#This Row],[TOTAL]]</f>
        <v>0</v>
      </c>
      <c r="AB23">
        <f>Table10[[#This Row],[Title]]/Table10[[#This Row],[TOTAL]]</f>
        <v>0</v>
      </c>
      <c r="AC23" s="15">
        <f>SUM(Table1012[[#This Row],[Abstract]:[Title]])</f>
        <v>1</v>
      </c>
    </row>
    <row r="24" spans="1:29" x14ac:dyDescent="0.25">
      <c r="A24" t="s">
        <v>3230</v>
      </c>
      <c r="B24">
        <v>0</v>
      </c>
      <c r="C24">
        <v>0</v>
      </c>
      <c r="D24">
        <v>0</v>
      </c>
      <c r="E24">
        <v>0</v>
      </c>
      <c r="F24">
        <v>0</v>
      </c>
      <c r="G24">
        <v>0</v>
      </c>
      <c r="H24">
        <v>0</v>
      </c>
      <c r="I24">
        <v>0</v>
      </c>
      <c r="J24">
        <v>0</v>
      </c>
      <c r="K24">
        <v>1</v>
      </c>
      <c r="L24">
        <v>0</v>
      </c>
      <c r="M24">
        <v>0</v>
      </c>
      <c r="N24" s="7">
        <f>SUM(Table10[[#This Row],[Abstract]:[Title]])</f>
        <v>1</v>
      </c>
      <c r="P24" t="s">
        <v>3230</v>
      </c>
      <c r="Q24">
        <f>Table10[[#This Row],[Abstract]]/Table10[[#This Row],[TOTAL]]</f>
        <v>0</v>
      </c>
      <c r="R24">
        <f>Table10[[#This Row],[Acknowledgments]]/Table10[[#This Row],[TOTAL]]</f>
        <v>0</v>
      </c>
      <c r="S24">
        <f>Table10[[#This Row],[Article]]/Table10[[#This Row],[TOTAL]]</f>
        <v>0</v>
      </c>
      <c r="T24">
        <f>Table10[[#This Row],[Case study]]/Table10[[#This Row],[TOTAL]]</f>
        <v>0</v>
      </c>
      <c r="U24">
        <f>Table10[[#This Row],[Conclusion]]/Table10[[#This Row],[TOTAL]]</f>
        <v>0</v>
      </c>
      <c r="V24">
        <f>Table10[[#This Row],[Discussion]]/Table10[[#This Row],[TOTAL]]</f>
        <v>0</v>
      </c>
      <c r="W24">
        <f>Table10[[#This Row],[Figure]]/Table10[[#This Row],[TOTAL]]</f>
        <v>0</v>
      </c>
      <c r="X24">
        <f>Table10[[#This Row],[Introduction]]/Table10[[#This Row],[TOTAL]]</f>
        <v>0</v>
      </c>
      <c r="Y24">
        <f>Table10[[#This Row],[Methods]]/Table10[[#This Row],[TOTAL]]</f>
        <v>0</v>
      </c>
      <c r="Z24">
        <f>Table10[[#This Row],[Results]]/Table10[[#This Row],[TOTAL]]</f>
        <v>1</v>
      </c>
      <c r="AA24">
        <f>Table10[[#This Row],[Supplementary material]]/Table10[[#This Row],[TOTAL]]</f>
        <v>0</v>
      </c>
      <c r="AB24">
        <f>Table10[[#This Row],[Title]]/Table10[[#This Row],[TOTAL]]</f>
        <v>0</v>
      </c>
      <c r="AC24" s="15">
        <f>SUM(Table1012[[#This Row],[Abstract]:[Title]])</f>
        <v>1</v>
      </c>
    </row>
    <row r="25" spans="1:29" x14ac:dyDescent="0.25">
      <c r="A25" t="s">
        <v>5725</v>
      </c>
      <c r="B25">
        <v>1</v>
      </c>
      <c r="C25">
        <v>0</v>
      </c>
      <c r="D25">
        <v>0</v>
      </c>
      <c r="E25">
        <v>0</v>
      </c>
      <c r="F25">
        <v>0</v>
      </c>
      <c r="G25">
        <v>0</v>
      </c>
      <c r="H25">
        <v>0</v>
      </c>
      <c r="I25">
        <v>0</v>
      </c>
      <c r="J25">
        <v>1</v>
      </c>
      <c r="K25">
        <v>0</v>
      </c>
      <c r="L25">
        <v>0</v>
      </c>
      <c r="M25">
        <v>0</v>
      </c>
      <c r="N25" s="7">
        <f>SUM(Table10[[#This Row],[Abstract]:[Title]])</f>
        <v>2</v>
      </c>
      <c r="P25" t="s">
        <v>5725</v>
      </c>
      <c r="Q25">
        <f>Table10[[#This Row],[Abstract]]/Table10[[#This Row],[TOTAL]]</f>
        <v>0.5</v>
      </c>
      <c r="R25">
        <f>Table10[[#This Row],[Acknowledgments]]/Table10[[#This Row],[TOTAL]]</f>
        <v>0</v>
      </c>
      <c r="S25">
        <f>Table10[[#This Row],[Article]]/Table10[[#This Row],[TOTAL]]</f>
        <v>0</v>
      </c>
      <c r="T25">
        <f>Table10[[#This Row],[Case study]]/Table10[[#This Row],[TOTAL]]</f>
        <v>0</v>
      </c>
      <c r="U25">
        <f>Table10[[#This Row],[Conclusion]]/Table10[[#This Row],[TOTAL]]</f>
        <v>0</v>
      </c>
      <c r="V25">
        <f>Table10[[#This Row],[Discussion]]/Table10[[#This Row],[TOTAL]]</f>
        <v>0</v>
      </c>
      <c r="W25">
        <f>Table10[[#This Row],[Figure]]/Table10[[#This Row],[TOTAL]]</f>
        <v>0</v>
      </c>
      <c r="X25">
        <f>Table10[[#This Row],[Introduction]]/Table10[[#This Row],[TOTAL]]</f>
        <v>0</v>
      </c>
      <c r="Y25">
        <f>Table10[[#This Row],[Methods]]/Table10[[#This Row],[TOTAL]]</f>
        <v>0.5</v>
      </c>
      <c r="Z25">
        <f>Table10[[#This Row],[Results]]/Table10[[#This Row],[TOTAL]]</f>
        <v>0</v>
      </c>
      <c r="AA25">
        <f>Table10[[#This Row],[Supplementary material]]/Table10[[#This Row],[TOTAL]]</f>
        <v>0</v>
      </c>
      <c r="AB25">
        <f>Table10[[#This Row],[Title]]/Table10[[#This Row],[TOTAL]]</f>
        <v>0</v>
      </c>
      <c r="AC25" s="15">
        <f>SUM(Table1012[[#This Row],[Abstract]:[Title]])</f>
        <v>1</v>
      </c>
    </row>
    <row r="26" spans="1:29" x14ac:dyDescent="0.25">
      <c r="A26" t="s">
        <v>639</v>
      </c>
      <c r="B26">
        <v>0</v>
      </c>
      <c r="C26">
        <v>0</v>
      </c>
      <c r="D26">
        <v>0</v>
      </c>
      <c r="E26">
        <v>0</v>
      </c>
      <c r="F26">
        <v>0</v>
      </c>
      <c r="G26">
        <v>0</v>
      </c>
      <c r="H26">
        <v>0</v>
      </c>
      <c r="I26">
        <v>0</v>
      </c>
      <c r="J26">
        <v>1</v>
      </c>
      <c r="K26">
        <v>0</v>
      </c>
      <c r="L26">
        <v>0</v>
      </c>
      <c r="M26">
        <v>0</v>
      </c>
      <c r="N26" s="7">
        <f>SUM(Table10[[#This Row],[Abstract]:[Title]])</f>
        <v>1</v>
      </c>
      <c r="P26" t="s">
        <v>639</v>
      </c>
      <c r="Q26">
        <f>Table10[[#This Row],[Abstract]]/Table10[[#This Row],[TOTAL]]</f>
        <v>0</v>
      </c>
      <c r="R26">
        <f>Table10[[#This Row],[Acknowledgments]]/Table10[[#This Row],[TOTAL]]</f>
        <v>0</v>
      </c>
      <c r="S26">
        <f>Table10[[#This Row],[Article]]/Table10[[#This Row],[TOTAL]]</f>
        <v>0</v>
      </c>
      <c r="T26">
        <f>Table10[[#This Row],[Case study]]/Table10[[#This Row],[TOTAL]]</f>
        <v>0</v>
      </c>
      <c r="U26">
        <f>Table10[[#This Row],[Conclusion]]/Table10[[#This Row],[TOTAL]]</f>
        <v>0</v>
      </c>
      <c r="V26">
        <f>Table10[[#This Row],[Discussion]]/Table10[[#This Row],[TOTAL]]</f>
        <v>0</v>
      </c>
      <c r="W26">
        <f>Table10[[#This Row],[Figure]]/Table10[[#This Row],[TOTAL]]</f>
        <v>0</v>
      </c>
      <c r="X26">
        <f>Table10[[#This Row],[Introduction]]/Table10[[#This Row],[TOTAL]]</f>
        <v>0</v>
      </c>
      <c r="Y26">
        <f>Table10[[#This Row],[Methods]]/Table10[[#This Row],[TOTAL]]</f>
        <v>1</v>
      </c>
      <c r="Z26">
        <f>Table10[[#This Row],[Results]]/Table10[[#This Row],[TOTAL]]</f>
        <v>0</v>
      </c>
      <c r="AA26">
        <f>Table10[[#This Row],[Supplementary material]]/Table10[[#This Row],[TOTAL]]</f>
        <v>0</v>
      </c>
      <c r="AB26">
        <f>Table10[[#This Row],[Title]]/Table10[[#This Row],[TOTAL]]</f>
        <v>0</v>
      </c>
      <c r="AC26" s="15">
        <f>SUM(Table1012[[#This Row],[Abstract]:[Title]])</f>
        <v>1</v>
      </c>
    </row>
    <row r="27" spans="1:29" x14ac:dyDescent="0.25">
      <c r="A27" t="s">
        <v>1685</v>
      </c>
      <c r="B27">
        <v>0</v>
      </c>
      <c r="C27">
        <v>0</v>
      </c>
      <c r="D27">
        <v>1</v>
      </c>
      <c r="E27">
        <v>0</v>
      </c>
      <c r="F27">
        <v>0</v>
      </c>
      <c r="G27">
        <v>0</v>
      </c>
      <c r="H27">
        <v>1</v>
      </c>
      <c r="I27">
        <v>0</v>
      </c>
      <c r="J27">
        <v>0</v>
      </c>
      <c r="K27">
        <v>0</v>
      </c>
      <c r="L27">
        <v>0</v>
      </c>
      <c r="M27">
        <v>0</v>
      </c>
      <c r="N27" s="7">
        <f>SUM(Table10[[#This Row],[Abstract]:[Title]])</f>
        <v>2</v>
      </c>
      <c r="P27" t="s">
        <v>1685</v>
      </c>
      <c r="Q27">
        <f>Table10[[#This Row],[Abstract]]/Table10[[#This Row],[TOTAL]]</f>
        <v>0</v>
      </c>
      <c r="R27">
        <f>Table10[[#This Row],[Acknowledgments]]/Table10[[#This Row],[TOTAL]]</f>
        <v>0</v>
      </c>
      <c r="S27">
        <f>Table10[[#This Row],[Article]]/Table10[[#This Row],[TOTAL]]</f>
        <v>0.5</v>
      </c>
      <c r="T27">
        <f>Table10[[#This Row],[Case study]]/Table10[[#This Row],[TOTAL]]</f>
        <v>0</v>
      </c>
      <c r="U27">
        <f>Table10[[#This Row],[Conclusion]]/Table10[[#This Row],[TOTAL]]</f>
        <v>0</v>
      </c>
      <c r="V27">
        <f>Table10[[#This Row],[Discussion]]/Table10[[#This Row],[TOTAL]]</f>
        <v>0</v>
      </c>
      <c r="W27">
        <f>Table10[[#This Row],[Figure]]/Table10[[#This Row],[TOTAL]]</f>
        <v>0.5</v>
      </c>
      <c r="X27">
        <f>Table10[[#This Row],[Introduction]]/Table10[[#This Row],[TOTAL]]</f>
        <v>0</v>
      </c>
      <c r="Y27">
        <f>Table10[[#This Row],[Methods]]/Table10[[#This Row],[TOTAL]]</f>
        <v>0</v>
      </c>
      <c r="Z27">
        <f>Table10[[#This Row],[Results]]/Table10[[#This Row],[TOTAL]]</f>
        <v>0</v>
      </c>
      <c r="AA27">
        <f>Table10[[#This Row],[Supplementary material]]/Table10[[#This Row],[TOTAL]]</f>
        <v>0</v>
      </c>
      <c r="AB27">
        <f>Table10[[#This Row],[Title]]/Table10[[#This Row],[TOTAL]]</f>
        <v>0</v>
      </c>
      <c r="AC27" s="15">
        <f>SUM(Table1012[[#This Row],[Abstract]:[Title]])</f>
        <v>1</v>
      </c>
    </row>
    <row r="28" spans="1:29" x14ac:dyDescent="0.25">
      <c r="A28" t="s">
        <v>4215</v>
      </c>
      <c r="B28">
        <v>0</v>
      </c>
      <c r="C28">
        <v>0</v>
      </c>
      <c r="D28">
        <v>2</v>
      </c>
      <c r="E28">
        <v>0</v>
      </c>
      <c r="F28">
        <v>0</v>
      </c>
      <c r="G28">
        <v>0</v>
      </c>
      <c r="H28">
        <v>0</v>
      </c>
      <c r="I28">
        <v>0</v>
      </c>
      <c r="J28">
        <v>1</v>
      </c>
      <c r="K28">
        <v>0</v>
      </c>
      <c r="L28">
        <v>0</v>
      </c>
      <c r="M28">
        <v>0</v>
      </c>
      <c r="N28" s="7">
        <f>SUM(Table10[[#This Row],[Abstract]:[Title]])</f>
        <v>3</v>
      </c>
      <c r="P28" t="s">
        <v>4215</v>
      </c>
      <c r="Q28">
        <f>Table10[[#This Row],[Abstract]]/Table10[[#This Row],[TOTAL]]</f>
        <v>0</v>
      </c>
      <c r="R28">
        <f>Table10[[#This Row],[Acknowledgments]]/Table10[[#This Row],[TOTAL]]</f>
        <v>0</v>
      </c>
      <c r="S28">
        <f>Table10[[#This Row],[Article]]/Table10[[#This Row],[TOTAL]]</f>
        <v>0.66666666666666663</v>
      </c>
      <c r="T28">
        <f>Table10[[#This Row],[Case study]]/Table10[[#This Row],[TOTAL]]</f>
        <v>0</v>
      </c>
      <c r="U28">
        <f>Table10[[#This Row],[Conclusion]]/Table10[[#This Row],[TOTAL]]</f>
        <v>0</v>
      </c>
      <c r="V28">
        <f>Table10[[#This Row],[Discussion]]/Table10[[#This Row],[TOTAL]]</f>
        <v>0</v>
      </c>
      <c r="W28">
        <f>Table10[[#This Row],[Figure]]/Table10[[#This Row],[TOTAL]]</f>
        <v>0</v>
      </c>
      <c r="X28">
        <f>Table10[[#This Row],[Introduction]]/Table10[[#This Row],[TOTAL]]</f>
        <v>0</v>
      </c>
      <c r="Y28">
        <f>Table10[[#This Row],[Methods]]/Table10[[#This Row],[TOTAL]]</f>
        <v>0.33333333333333331</v>
      </c>
      <c r="Z28">
        <f>Table10[[#This Row],[Results]]/Table10[[#This Row],[TOTAL]]</f>
        <v>0</v>
      </c>
      <c r="AA28">
        <f>Table10[[#This Row],[Supplementary material]]/Table10[[#This Row],[TOTAL]]</f>
        <v>0</v>
      </c>
      <c r="AB28">
        <f>Table10[[#This Row],[Title]]/Table10[[#This Row],[TOTAL]]</f>
        <v>0</v>
      </c>
      <c r="AC28" s="15">
        <f>SUM(Table1012[[#This Row],[Abstract]:[Title]])</f>
        <v>1</v>
      </c>
    </row>
    <row r="29" spans="1:29" x14ac:dyDescent="0.25">
      <c r="A29" t="s">
        <v>2648</v>
      </c>
      <c r="B29">
        <v>0</v>
      </c>
      <c r="C29">
        <v>0</v>
      </c>
      <c r="D29">
        <v>0</v>
      </c>
      <c r="E29">
        <v>0</v>
      </c>
      <c r="F29">
        <v>0</v>
      </c>
      <c r="G29">
        <v>0</v>
      </c>
      <c r="H29">
        <v>0</v>
      </c>
      <c r="I29">
        <v>0</v>
      </c>
      <c r="J29">
        <v>1</v>
      </c>
      <c r="K29">
        <v>0</v>
      </c>
      <c r="L29">
        <v>0</v>
      </c>
      <c r="M29">
        <v>0</v>
      </c>
      <c r="N29" s="7">
        <f>SUM(Table10[[#This Row],[Abstract]:[Title]])</f>
        <v>1</v>
      </c>
      <c r="P29" t="s">
        <v>2648</v>
      </c>
      <c r="Q29">
        <f>Table10[[#This Row],[Abstract]]/Table10[[#This Row],[TOTAL]]</f>
        <v>0</v>
      </c>
      <c r="R29">
        <f>Table10[[#This Row],[Acknowledgments]]/Table10[[#This Row],[TOTAL]]</f>
        <v>0</v>
      </c>
      <c r="S29">
        <f>Table10[[#This Row],[Article]]/Table10[[#This Row],[TOTAL]]</f>
        <v>0</v>
      </c>
      <c r="T29">
        <f>Table10[[#This Row],[Case study]]/Table10[[#This Row],[TOTAL]]</f>
        <v>0</v>
      </c>
      <c r="U29">
        <f>Table10[[#This Row],[Conclusion]]/Table10[[#This Row],[TOTAL]]</f>
        <v>0</v>
      </c>
      <c r="V29">
        <f>Table10[[#This Row],[Discussion]]/Table10[[#This Row],[TOTAL]]</f>
        <v>0</v>
      </c>
      <c r="W29">
        <f>Table10[[#This Row],[Figure]]/Table10[[#This Row],[TOTAL]]</f>
        <v>0</v>
      </c>
      <c r="X29">
        <f>Table10[[#This Row],[Introduction]]/Table10[[#This Row],[TOTAL]]</f>
        <v>0</v>
      </c>
      <c r="Y29">
        <f>Table10[[#This Row],[Methods]]/Table10[[#This Row],[TOTAL]]</f>
        <v>1</v>
      </c>
      <c r="Z29">
        <f>Table10[[#This Row],[Results]]/Table10[[#This Row],[TOTAL]]</f>
        <v>0</v>
      </c>
      <c r="AA29">
        <f>Table10[[#This Row],[Supplementary material]]/Table10[[#This Row],[TOTAL]]</f>
        <v>0</v>
      </c>
      <c r="AB29">
        <f>Table10[[#This Row],[Title]]/Table10[[#This Row],[TOTAL]]</f>
        <v>0</v>
      </c>
      <c r="AC29" s="15">
        <f>SUM(Table1012[[#This Row],[Abstract]:[Title]])</f>
        <v>1</v>
      </c>
    </row>
    <row r="30" spans="1:29" x14ac:dyDescent="0.25">
      <c r="A30" t="s">
        <v>711</v>
      </c>
      <c r="B30">
        <v>0</v>
      </c>
      <c r="C30">
        <v>0</v>
      </c>
      <c r="D30">
        <v>0</v>
      </c>
      <c r="E30">
        <v>0</v>
      </c>
      <c r="F30">
        <v>0</v>
      </c>
      <c r="G30">
        <v>0</v>
      </c>
      <c r="H30">
        <v>0</v>
      </c>
      <c r="I30">
        <v>0</v>
      </c>
      <c r="J30">
        <v>0</v>
      </c>
      <c r="K30">
        <v>1</v>
      </c>
      <c r="L30">
        <v>0</v>
      </c>
      <c r="M30">
        <v>0</v>
      </c>
      <c r="N30" s="7">
        <f>SUM(Table10[[#This Row],[Abstract]:[Title]])</f>
        <v>1</v>
      </c>
      <c r="P30" t="s">
        <v>711</v>
      </c>
      <c r="Q30">
        <f>Table10[[#This Row],[Abstract]]/Table10[[#This Row],[TOTAL]]</f>
        <v>0</v>
      </c>
      <c r="R30">
        <f>Table10[[#This Row],[Acknowledgments]]/Table10[[#This Row],[TOTAL]]</f>
        <v>0</v>
      </c>
      <c r="S30">
        <f>Table10[[#This Row],[Article]]/Table10[[#This Row],[TOTAL]]</f>
        <v>0</v>
      </c>
      <c r="T30">
        <f>Table10[[#This Row],[Case study]]/Table10[[#This Row],[TOTAL]]</f>
        <v>0</v>
      </c>
      <c r="U30">
        <f>Table10[[#This Row],[Conclusion]]/Table10[[#This Row],[TOTAL]]</f>
        <v>0</v>
      </c>
      <c r="V30">
        <f>Table10[[#This Row],[Discussion]]/Table10[[#This Row],[TOTAL]]</f>
        <v>0</v>
      </c>
      <c r="W30">
        <f>Table10[[#This Row],[Figure]]/Table10[[#This Row],[TOTAL]]</f>
        <v>0</v>
      </c>
      <c r="X30">
        <f>Table10[[#This Row],[Introduction]]/Table10[[#This Row],[TOTAL]]</f>
        <v>0</v>
      </c>
      <c r="Y30">
        <f>Table10[[#This Row],[Methods]]/Table10[[#This Row],[TOTAL]]</f>
        <v>0</v>
      </c>
      <c r="Z30">
        <f>Table10[[#This Row],[Results]]/Table10[[#This Row],[TOTAL]]</f>
        <v>1</v>
      </c>
      <c r="AA30">
        <f>Table10[[#This Row],[Supplementary material]]/Table10[[#This Row],[TOTAL]]</f>
        <v>0</v>
      </c>
      <c r="AB30">
        <f>Table10[[#This Row],[Title]]/Table10[[#This Row],[TOTAL]]</f>
        <v>0</v>
      </c>
      <c r="AC30" s="15">
        <f>SUM(Table1012[[#This Row],[Abstract]:[Title]])</f>
        <v>1</v>
      </c>
    </row>
    <row r="31" spans="1:29" x14ac:dyDescent="0.25">
      <c r="A31" t="s">
        <v>1514</v>
      </c>
      <c r="B31">
        <v>0</v>
      </c>
      <c r="C31">
        <v>0</v>
      </c>
      <c r="D31">
        <v>0</v>
      </c>
      <c r="E31">
        <v>0</v>
      </c>
      <c r="F31">
        <v>0</v>
      </c>
      <c r="G31">
        <v>0</v>
      </c>
      <c r="H31">
        <v>0</v>
      </c>
      <c r="I31">
        <v>0</v>
      </c>
      <c r="J31">
        <v>1</v>
      </c>
      <c r="K31">
        <v>0</v>
      </c>
      <c r="L31">
        <v>0</v>
      </c>
      <c r="M31">
        <v>0</v>
      </c>
      <c r="N31" s="7">
        <f>SUM(Table10[[#This Row],[Abstract]:[Title]])</f>
        <v>1</v>
      </c>
      <c r="P31" t="s">
        <v>1514</v>
      </c>
      <c r="Q31">
        <f>Table10[[#This Row],[Abstract]]/Table10[[#This Row],[TOTAL]]</f>
        <v>0</v>
      </c>
      <c r="R31">
        <f>Table10[[#This Row],[Acknowledgments]]/Table10[[#This Row],[TOTAL]]</f>
        <v>0</v>
      </c>
      <c r="S31">
        <f>Table10[[#This Row],[Article]]/Table10[[#This Row],[TOTAL]]</f>
        <v>0</v>
      </c>
      <c r="T31">
        <f>Table10[[#This Row],[Case study]]/Table10[[#This Row],[TOTAL]]</f>
        <v>0</v>
      </c>
      <c r="U31">
        <f>Table10[[#This Row],[Conclusion]]/Table10[[#This Row],[TOTAL]]</f>
        <v>0</v>
      </c>
      <c r="V31">
        <f>Table10[[#This Row],[Discussion]]/Table10[[#This Row],[TOTAL]]</f>
        <v>0</v>
      </c>
      <c r="W31">
        <f>Table10[[#This Row],[Figure]]/Table10[[#This Row],[TOTAL]]</f>
        <v>0</v>
      </c>
      <c r="X31">
        <f>Table10[[#This Row],[Introduction]]/Table10[[#This Row],[TOTAL]]</f>
        <v>0</v>
      </c>
      <c r="Y31">
        <f>Table10[[#This Row],[Methods]]/Table10[[#This Row],[TOTAL]]</f>
        <v>1</v>
      </c>
      <c r="Z31">
        <f>Table10[[#This Row],[Results]]/Table10[[#This Row],[TOTAL]]</f>
        <v>0</v>
      </c>
      <c r="AA31">
        <f>Table10[[#This Row],[Supplementary material]]/Table10[[#This Row],[TOTAL]]</f>
        <v>0</v>
      </c>
      <c r="AB31">
        <f>Table10[[#This Row],[Title]]/Table10[[#This Row],[TOTAL]]</f>
        <v>0</v>
      </c>
      <c r="AC31" s="15">
        <f>SUM(Table1012[[#This Row],[Abstract]:[Title]])</f>
        <v>1</v>
      </c>
    </row>
    <row r="32" spans="1:29" x14ac:dyDescent="0.25">
      <c r="A32" t="s">
        <v>275</v>
      </c>
      <c r="B32">
        <v>1</v>
      </c>
      <c r="C32">
        <v>0</v>
      </c>
      <c r="D32">
        <v>0</v>
      </c>
      <c r="E32">
        <v>0</v>
      </c>
      <c r="F32">
        <v>2</v>
      </c>
      <c r="G32">
        <v>7</v>
      </c>
      <c r="H32">
        <v>0</v>
      </c>
      <c r="I32">
        <v>0</v>
      </c>
      <c r="J32">
        <v>2</v>
      </c>
      <c r="K32">
        <v>1</v>
      </c>
      <c r="L32">
        <v>0</v>
      </c>
      <c r="M32">
        <v>0</v>
      </c>
      <c r="N32" s="7">
        <f>SUM(Table10[[#This Row],[Abstract]:[Title]])</f>
        <v>13</v>
      </c>
      <c r="P32" t="s">
        <v>275</v>
      </c>
      <c r="Q32">
        <f>Table10[[#This Row],[Abstract]]/Table10[[#This Row],[TOTAL]]</f>
        <v>7.6923076923076927E-2</v>
      </c>
      <c r="R32">
        <f>Table10[[#This Row],[Acknowledgments]]/Table10[[#This Row],[TOTAL]]</f>
        <v>0</v>
      </c>
      <c r="S32">
        <f>Table10[[#This Row],[Article]]/Table10[[#This Row],[TOTAL]]</f>
        <v>0</v>
      </c>
      <c r="T32">
        <f>Table10[[#This Row],[Case study]]/Table10[[#This Row],[TOTAL]]</f>
        <v>0</v>
      </c>
      <c r="U32">
        <f>Table10[[#This Row],[Conclusion]]/Table10[[#This Row],[TOTAL]]</f>
        <v>0.15384615384615385</v>
      </c>
      <c r="V32">
        <f>Table10[[#This Row],[Discussion]]/Table10[[#This Row],[TOTAL]]</f>
        <v>0.53846153846153844</v>
      </c>
      <c r="W32">
        <f>Table10[[#This Row],[Figure]]/Table10[[#This Row],[TOTAL]]</f>
        <v>0</v>
      </c>
      <c r="X32">
        <f>Table10[[#This Row],[Introduction]]/Table10[[#This Row],[TOTAL]]</f>
        <v>0</v>
      </c>
      <c r="Y32">
        <f>Table10[[#This Row],[Methods]]/Table10[[#This Row],[TOTAL]]</f>
        <v>0.15384615384615385</v>
      </c>
      <c r="Z32">
        <f>Table10[[#This Row],[Results]]/Table10[[#This Row],[TOTAL]]</f>
        <v>7.6923076923076927E-2</v>
      </c>
      <c r="AA32">
        <f>Table10[[#This Row],[Supplementary material]]/Table10[[#This Row],[TOTAL]]</f>
        <v>0</v>
      </c>
      <c r="AB32">
        <f>Table10[[#This Row],[Title]]/Table10[[#This Row],[TOTAL]]</f>
        <v>0</v>
      </c>
      <c r="AC32" s="15">
        <f>SUM(Table1012[[#This Row],[Abstract]:[Title]])</f>
        <v>1</v>
      </c>
    </row>
    <row r="33" spans="1:29" x14ac:dyDescent="0.25">
      <c r="A33" t="s">
        <v>2267</v>
      </c>
      <c r="B33">
        <v>1</v>
      </c>
      <c r="C33">
        <v>0</v>
      </c>
      <c r="D33">
        <v>0</v>
      </c>
      <c r="E33">
        <v>0</v>
      </c>
      <c r="F33">
        <v>0</v>
      </c>
      <c r="G33">
        <v>0</v>
      </c>
      <c r="H33">
        <v>0</v>
      </c>
      <c r="I33">
        <v>0</v>
      </c>
      <c r="J33">
        <v>1</v>
      </c>
      <c r="K33">
        <v>0</v>
      </c>
      <c r="L33">
        <v>0</v>
      </c>
      <c r="M33">
        <v>0</v>
      </c>
      <c r="N33" s="7">
        <f>SUM(Table10[[#This Row],[Abstract]:[Title]])</f>
        <v>2</v>
      </c>
      <c r="P33" t="s">
        <v>2267</v>
      </c>
      <c r="Q33">
        <f>Table10[[#This Row],[Abstract]]/Table10[[#This Row],[TOTAL]]</f>
        <v>0.5</v>
      </c>
      <c r="R33">
        <f>Table10[[#This Row],[Acknowledgments]]/Table10[[#This Row],[TOTAL]]</f>
        <v>0</v>
      </c>
      <c r="S33">
        <f>Table10[[#This Row],[Article]]/Table10[[#This Row],[TOTAL]]</f>
        <v>0</v>
      </c>
      <c r="T33">
        <f>Table10[[#This Row],[Case study]]/Table10[[#This Row],[TOTAL]]</f>
        <v>0</v>
      </c>
      <c r="U33">
        <f>Table10[[#This Row],[Conclusion]]/Table10[[#This Row],[TOTAL]]</f>
        <v>0</v>
      </c>
      <c r="V33">
        <f>Table10[[#This Row],[Discussion]]/Table10[[#This Row],[TOTAL]]</f>
        <v>0</v>
      </c>
      <c r="W33">
        <f>Table10[[#This Row],[Figure]]/Table10[[#This Row],[TOTAL]]</f>
        <v>0</v>
      </c>
      <c r="X33">
        <f>Table10[[#This Row],[Introduction]]/Table10[[#This Row],[TOTAL]]</f>
        <v>0</v>
      </c>
      <c r="Y33">
        <f>Table10[[#This Row],[Methods]]/Table10[[#This Row],[TOTAL]]</f>
        <v>0.5</v>
      </c>
      <c r="Z33">
        <f>Table10[[#This Row],[Results]]/Table10[[#This Row],[TOTAL]]</f>
        <v>0</v>
      </c>
      <c r="AA33">
        <f>Table10[[#This Row],[Supplementary material]]/Table10[[#This Row],[TOTAL]]</f>
        <v>0</v>
      </c>
      <c r="AB33">
        <f>Table10[[#This Row],[Title]]/Table10[[#This Row],[TOTAL]]</f>
        <v>0</v>
      </c>
      <c r="AC33" s="15">
        <f>SUM(Table1012[[#This Row],[Abstract]:[Title]])</f>
        <v>1</v>
      </c>
    </row>
    <row r="34" spans="1:29" x14ac:dyDescent="0.25">
      <c r="A34" t="s">
        <v>2015</v>
      </c>
      <c r="B34">
        <v>0</v>
      </c>
      <c r="C34">
        <v>0</v>
      </c>
      <c r="D34">
        <v>0</v>
      </c>
      <c r="E34">
        <v>0</v>
      </c>
      <c r="F34">
        <v>0</v>
      </c>
      <c r="G34">
        <v>0</v>
      </c>
      <c r="H34">
        <v>0</v>
      </c>
      <c r="I34">
        <v>0</v>
      </c>
      <c r="J34">
        <v>1</v>
      </c>
      <c r="K34">
        <v>0</v>
      </c>
      <c r="L34">
        <v>0</v>
      </c>
      <c r="M34">
        <v>0</v>
      </c>
      <c r="N34" s="7">
        <f>SUM(Table10[[#This Row],[Abstract]:[Title]])</f>
        <v>1</v>
      </c>
      <c r="P34" t="s">
        <v>2015</v>
      </c>
      <c r="Q34">
        <f>Table10[[#This Row],[Abstract]]/Table10[[#This Row],[TOTAL]]</f>
        <v>0</v>
      </c>
      <c r="R34">
        <f>Table10[[#This Row],[Acknowledgments]]/Table10[[#This Row],[TOTAL]]</f>
        <v>0</v>
      </c>
      <c r="S34">
        <f>Table10[[#This Row],[Article]]/Table10[[#This Row],[TOTAL]]</f>
        <v>0</v>
      </c>
      <c r="T34">
        <f>Table10[[#This Row],[Case study]]/Table10[[#This Row],[TOTAL]]</f>
        <v>0</v>
      </c>
      <c r="U34">
        <f>Table10[[#This Row],[Conclusion]]/Table10[[#This Row],[TOTAL]]</f>
        <v>0</v>
      </c>
      <c r="V34">
        <f>Table10[[#This Row],[Discussion]]/Table10[[#This Row],[TOTAL]]</f>
        <v>0</v>
      </c>
      <c r="W34">
        <f>Table10[[#This Row],[Figure]]/Table10[[#This Row],[TOTAL]]</f>
        <v>0</v>
      </c>
      <c r="X34">
        <f>Table10[[#This Row],[Introduction]]/Table10[[#This Row],[TOTAL]]</f>
        <v>0</v>
      </c>
      <c r="Y34">
        <f>Table10[[#This Row],[Methods]]/Table10[[#This Row],[TOTAL]]</f>
        <v>1</v>
      </c>
      <c r="Z34">
        <f>Table10[[#This Row],[Results]]/Table10[[#This Row],[TOTAL]]</f>
        <v>0</v>
      </c>
      <c r="AA34">
        <f>Table10[[#This Row],[Supplementary material]]/Table10[[#This Row],[TOTAL]]</f>
        <v>0</v>
      </c>
      <c r="AB34">
        <f>Table10[[#This Row],[Title]]/Table10[[#This Row],[TOTAL]]</f>
        <v>0</v>
      </c>
      <c r="AC34" s="15">
        <f>SUM(Table1012[[#This Row],[Abstract]:[Title]])</f>
        <v>1</v>
      </c>
    </row>
    <row r="35" spans="1:29" x14ac:dyDescent="0.25">
      <c r="A35" t="s">
        <v>2795</v>
      </c>
      <c r="B35">
        <v>0</v>
      </c>
      <c r="C35">
        <v>0</v>
      </c>
      <c r="D35">
        <v>0</v>
      </c>
      <c r="E35">
        <v>0</v>
      </c>
      <c r="F35">
        <v>0</v>
      </c>
      <c r="G35">
        <v>0</v>
      </c>
      <c r="H35">
        <v>0</v>
      </c>
      <c r="I35">
        <v>0</v>
      </c>
      <c r="J35">
        <v>1</v>
      </c>
      <c r="K35">
        <v>0</v>
      </c>
      <c r="L35">
        <v>0</v>
      </c>
      <c r="M35">
        <v>0</v>
      </c>
      <c r="N35" s="7">
        <f>SUM(Table10[[#This Row],[Abstract]:[Title]])</f>
        <v>1</v>
      </c>
      <c r="P35" t="s">
        <v>2795</v>
      </c>
      <c r="Q35">
        <f>Table10[[#This Row],[Abstract]]/Table10[[#This Row],[TOTAL]]</f>
        <v>0</v>
      </c>
      <c r="R35">
        <f>Table10[[#This Row],[Acknowledgments]]/Table10[[#This Row],[TOTAL]]</f>
        <v>0</v>
      </c>
      <c r="S35">
        <f>Table10[[#This Row],[Article]]/Table10[[#This Row],[TOTAL]]</f>
        <v>0</v>
      </c>
      <c r="T35">
        <f>Table10[[#This Row],[Case study]]/Table10[[#This Row],[TOTAL]]</f>
        <v>0</v>
      </c>
      <c r="U35">
        <f>Table10[[#This Row],[Conclusion]]/Table10[[#This Row],[TOTAL]]</f>
        <v>0</v>
      </c>
      <c r="V35">
        <f>Table10[[#This Row],[Discussion]]/Table10[[#This Row],[TOTAL]]</f>
        <v>0</v>
      </c>
      <c r="W35">
        <f>Table10[[#This Row],[Figure]]/Table10[[#This Row],[TOTAL]]</f>
        <v>0</v>
      </c>
      <c r="X35">
        <f>Table10[[#This Row],[Introduction]]/Table10[[#This Row],[TOTAL]]</f>
        <v>0</v>
      </c>
      <c r="Y35">
        <f>Table10[[#This Row],[Methods]]/Table10[[#This Row],[TOTAL]]</f>
        <v>1</v>
      </c>
      <c r="Z35">
        <f>Table10[[#This Row],[Results]]/Table10[[#This Row],[TOTAL]]</f>
        <v>0</v>
      </c>
      <c r="AA35">
        <f>Table10[[#This Row],[Supplementary material]]/Table10[[#This Row],[TOTAL]]</f>
        <v>0</v>
      </c>
      <c r="AB35">
        <f>Table10[[#This Row],[Title]]/Table10[[#This Row],[TOTAL]]</f>
        <v>0</v>
      </c>
      <c r="AC35" s="15">
        <f>SUM(Table1012[[#This Row],[Abstract]:[Title]])</f>
        <v>1</v>
      </c>
    </row>
    <row r="36" spans="1:29" x14ac:dyDescent="0.25">
      <c r="A36" t="s">
        <v>3492</v>
      </c>
      <c r="B36">
        <v>0</v>
      </c>
      <c r="C36">
        <v>0</v>
      </c>
      <c r="D36">
        <v>0</v>
      </c>
      <c r="E36">
        <v>0</v>
      </c>
      <c r="F36">
        <v>0</v>
      </c>
      <c r="G36">
        <v>0</v>
      </c>
      <c r="H36">
        <v>0</v>
      </c>
      <c r="I36">
        <v>0</v>
      </c>
      <c r="J36">
        <v>1</v>
      </c>
      <c r="K36">
        <v>0</v>
      </c>
      <c r="L36">
        <v>0</v>
      </c>
      <c r="M36">
        <v>0</v>
      </c>
      <c r="N36" s="7">
        <f>SUM(Table10[[#This Row],[Abstract]:[Title]])</f>
        <v>1</v>
      </c>
      <c r="P36" t="s">
        <v>3492</v>
      </c>
      <c r="Q36">
        <f>Table10[[#This Row],[Abstract]]/Table10[[#This Row],[TOTAL]]</f>
        <v>0</v>
      </c>
      <c r="R36">
        <f>Table10[[#This Row],[Acknowledgments]]/Table10[[#This Row],[TOTAL]]</f>
        <v>0</v>
      </c>
      <c r="S36">
        <f>Table10[[#This Row],[Article]]/Table10[[#This Row],[TOTAL]]</f>
        <v>0</v>
      </c>
      <c r="T36">
        <f>Table10[[#This Row],[Case study]]/Table10[[#This Row],[TOTAL]]</f>
        <v>0</v>
      </c>
      <c r="U36">
        <f>Table10[[#This Row],[Conclusion]]/Table10[[#This Row],[TOTAL]]</f>
        <v>0</v>
      </c>
      <c r="V36">
        <f>Table10[[#This Row],[Discussion]]/Table10[[#This Row],[TOTAL]]</f>
        <v>0</v>
      </c>
      <c r="W36">
        <f>Table10[[#This Row],[Figure]]/Table10[[#This Row],[TOTAL]]</f>
        <v>0</v>
      </c>
      <c r="X36">
        <f>Table10[[#This Row],[Introduction]]/Table10[[#This Row],[TOTAL]]</f>
        <v>0</v>
      </c>
      <c r="Y36">
        <f>Table10[[#This Row],[Methods]]/Table10[[#This Row],[TOTAL]]</f>
        <v>1</v>
      </c>
      <c r="Z36">
        <f>Table10[[#This Row],[Results]]/Table10[[#This Row],[TOTAL]]</f>
        <v>0</v>
      </c>
      <c r="AA36">
        <f>Table10[[#This Row],[Supplementary material]]/Table10[[#This Row],[TOTAL]]</f>
        <v>0</v>
      </c>
      <c r="AB36">
        <f>Table10[[#This Row],[Title]]/Table10[[#This Row],[TOTAL]]</f>
        <v>0</v>
      </c>
      <c r="AC36" s="15">
        <f>SUM(Table1012[[#This Row],[Abstract]:[Title]])</f>
        <v>1</v>
      </c>
    </row>
    <row r="37" spans="1:29" x14ac:dyDescent="0.25">
      <c r="A37" t="s">
        <v>655</v>
      </c>
      <c r="B37">
        <v>0</v>
      </c>
      <c r="C37">
        <v>0</v>
      </c>
      <c r="D37">
        <v>0</v>
      </c>
      <c r="E37">
        <v>0</v>
      </c>
      <c r="F37">
        <v>0</v>
      </c>
      <c r="G37">
        <v>0</v>
      </c>
      <c r="H37">
        <v>0</v>
      </c>
      <c r="I37">
        <v>0</v>
      </c>
      <c r="J37">
        <v>1</v>
      </c>
      <c r="K37">
        <v>1</v>
      </c>
      <c r="L37">
        <v>0</v>
      </c>
      <c r="M37">
        <v>0</v>
      </c>
      <c r="N37" s="7">
        <f>SUM(Table10[[#This Row],[Abstract]:[Title]])</f>
        <v>2</v>
      </c>
      <c r="P37" t="s">
        <v>655</v>
      </c>
      <c r="Q37">
        <f>Table10[[#This Row],[Abstract]]/Table10[[#This Row],[TOTAL]]</f>
        <v>0</v>
      </c>
      <c r="R37">
        <f>Table10[[#This Row],[Acknowledgments]]/Table10[[#This Row],[TOTAL]]</f>
        <v>0</v>
      </c>
      <c r="S37">
        <f>Table10[[#This Row],[Article]]/Table10[[#This Row],[TOTAL]]</f>
        <v>0</v>
      </c>
      <c r="T37">
        <f>Table10[[#This Row],[Case study]]/Table10[[#This Row],[TOTAL]]</f>
        <v>0</v>
      </c>
      <c r="U37">
        <f>Table10[[#This Row],[Conclusion]]/Table10[[#This Row],[TOTAL]]</f>
        <v>0</v>
      </c>
      <c r="V37">
        <f>Table10[[#This Row],[Discussion]]/Table10[[#This Row],[TOTAL]]</f>
        <v>0</v>
      </c>
      <c r="W37">
        <f>Table10[[#This Row],[Figure]]/Table10[[#This Row],[TOTAL]]</f>
        <v>0</v>
      </c>
      <c r="X37">
        <f>Table10[[#This Row],[Introduction]]/Table10[[#This Row],[TOTAL]]</f>
        <v>0</v>
      </c>
      <c r="Y37">
        <f>Table10[[#This Row],[Methods]]/Table10[[#This Row],[TOTAL]]</f>
        <v>0.5</v>
      </c>
      <c r="Z37">
        <f>Table10[[#This Row],[Results]]/Table10[[#This Row],[TOTAL]]</f>
        <v>0.5</v>
      </c>
      <c r="AA37">
        <f>Table10[[#This Row],[Supplementary material]]/Table10[[#This Row],[TOTAL]]</f>
        <v>0</v>
      </c>
      <c r="AB37">
        <f>Table10[[#This Row],[Title]]/Table10[[#This Row],[TOTAL]]</f>
        <v>0</v>
      </c>
      <c r="AC37" s="15">
        <f>SUM(Table1012[[#This Row],[Abstract]:[Title]])</f>
        <v>1</v>
      </c>
    </row>
    <row r="38" spans="1:29" x14ac:dyDescent="0.25">
      <c r="A38" t="s">
        <v>5048</v>
      </c>
      <c r="B38">
        <v>0</v>
      </c>
      <c r="C38">
        <v>0</v>
      </c>
      <c r="D38">
        <v>0</v>
      </c>
      <c r="E38">
        <v>0</v>
      </c>
      <c r="F38">
        <v>0</v>
      </c>
      <c r="G38">
        <v>0</v>
      </c>
      <c r="H38">
        <v>0</v>
      </c>
      <c r="I38">
        <v>0</v>
      </c>
      <c r="J38">
        <v>1</v>
      </c>
      <c r="K38">
        <v>0</v>
      </c>
      <c r="L38">
        <v>0</v>
      </c>
      <c r="M38">
        <v>0</v>
      </c>
      <c r="N38" s="7">
        <f>SUM(Table10[[#This Row],[Abstract]:[Title]])</f>
        <v>1</v>
      </c>
      <c r="P38" t="s">
        <v>5048</v>
      </c>
      <c r="Q38">
        <f>Table10[[#This Row],[Abstract]]/Table10[[#This Row],[TOTAL]]</f>
        <v>0</v>
      </c>
      <c r="R38">
        <f>Table10[[#This Row],[Acknowledgments]]/Table10[[#This Row],[TOTAL]]</f>
        <v>0</v>
      </c>
      <c r="S38">
        <f>Table10[[#This Row],[Article]]/Table10[[#This Row],[TOTAL]]</f>
        <v>0</v>
      </c>
      <c r="T38">
        <f>Table10[[#This Row],[Case study]]/Table10[[#This Row],[TOTAL]]</f>
        <v>0</v>
      </c>
      <c r="U38">
        <f>Table10[[#This Row],[Conclusion]]/Table10[[#This Row],[TOTAL]]</f>
        <v>0</v>
      </c>
      <c r="V38">
        <f>Table10[[#This Row],[Discussion]]/Table10[[#This Row],[TOTAL]]</f>
        <v>0</v>
      </c>
      <c r="W38">
        <f>Table10[[#This Row],[Figure]]/Table10[[#This Row],[TOTAL]]</f>
        <v>0</v>
      </c>
      <c r="X38">
        <f>Table10[[#This Row],[Introduction]]/Table10[[#This Row],[TOTAL]]</f>
        <v>0</v>
      </c>
      <c r="Y38">
        <f>Table10[[#This Row],[Methods]]/Table10[[#This Row],[TOTAL]]</f>
        <v>1</v>
      </c>
      <c r="Z38">
        <f>Table10[[#This Row],[Results]]/Table10[[#This Row],[TOTAL]]</f>
        <v>0</v>
      </c>
      <c r="AA38">
        <f>Table10[[#This Row],[Supplementary material]]/Table10[[#This Row],[TOTAL]]</f>
        <v>0</v>
      </c>
      <c r="AB38">
        <f>Table10[[#This Row],[Title]]/Table10[[#This Row],[TOTAL]]</f>
        <v>0</v>
      </c>
      <c r="AC38" s="15">
        <f>SUM(Table1012[[#This Row],[Abstract]:[Title]])</f>
        <v>1</v>
      </c>
    </row>
    <row r="39" spans="1:29" x14ac:dyDescent="0.25">
      <c r="A39" t="s">
        <v>2422</v>
      </c>
      <c r="B39">
        <v>0</v>
      </c>
      <c r="C39">
        <v>0</v>
      </c>
      <c r="D39">
        <v>0</v>
      </c>
      <c r="E39">
        <v>0</v>
      </c>
      <c r="F39">
        <v>0</v>
      </c>
      <c r="G39">
        <v>0</v>
      </c>
      <c r="H39">
        <v>0</v>
      </c>
      <c r="I39">
        <v>0</v>
      </c>
      <c r="J39">
        <v>2</v>
      </c>
      <c r="K39">
        <v>2</v>
      </c>
      <c r="L39">
        <v>0</v>
      </c>
      <c r="M39">
        <v>0</v>
      </c>
      <c r="N39" s="7">
        <f>SUM(Table10[[#This Row],[Abstract]:[Title]])</f>
        <v>4</v>
      </c>
      <c r="P39" t="s">
        <v>2422</v>
      </c>
      <c r="Q39">
        <f>Table10[[#This Row],[Abstract]]/Table10[[#This Row],[TOTAL]]</f>
        <v>0</v>
      </c>
      <c r="R39">
        <f>Table10[[#This Row],[Acknowledgments]]/Table10[[#This Row],[TOTAL]]</f>
        <v>0</v>
      </c>
      <c r="S39">
        <f>Table10[[#This Row],[Article]]/Table10[[#This Row],[TOTAL]]</f>
        <v>0</v>
      </c>
      <c r="T39">
        <f>Table10[[#This Row],[Case study]]/Table10[[#This Row],[TOTAL]]</f>
        <v>0</v>
      </c>
      <c r="U39">
        <f>Table10[[#This Row],[Conclusion]]/Table10[[#This Row],[TOTAL]]</f>
        <v>0</v>
      </c>
      <c r="V39">
        <f>Table10[[#This Row],[Discussion]]/Table10[[#This Row],[TOTAL]]</f>
        <v>0</v>
      </c>
      <c r="W39">
        <f>Table10[[#This Row],[Figure]]/Table10[[#This Row],[TOTAL]]</f>
        <v>0</v>
      </c>
      <c r="X39">
        <f>Table10[[#This Row],[Introduction]]/Table10[[#This Row],[TOTAL]]</f>
        <v>0</v>
      </c>
      <c r="Y39">
        <f>Table10[[#This Row],[Methods]]/Table10[[#This Row],[TOTAL]]</f>
        <v>0.5</v>
      </c>
      <c r="Z39">
        <f>Table10[[#This Row],[Results]]/Table10[[#This Row],[TOTAL]]</f>
        <v>0.5</v>
      </c>
      <c r="AA39">
        <f>Table10[[#This Row],[Supplementary material]]/Table10[[#This Row],[TOTAL]]</f>
        <v>0</v>
      </c>
      <c r="AB39">
        <f>Table10[[#This Row],[Title]]/Table10[[#This Row],[TOTAL]]</f>
        <v>0</v>
      </c>
      <c r="AC39" s="15">
        <f>SUM(Table1012[[#This Row],[Abstract]:[Title]])</f>
        <v>1</v>
      </c>
    </row>
    <row r="40" spans="1:29" x14ac:dyDescent="0.25">
      <c r="A40" t="s">
        <v>4292</v>
      </c>
      <c r="B40">
        <v>0</v>
      </c>
      <c r="C40">
        <v>0</v>
      </c>
      <c r="D40">
        <v>0</v>
      </c>
      <c r="E40">
        <v>0</v>
      </c>
      <c r="F40">
        <v>0</v>
      </c>
      <c r="G40">
        <v>0</v>
      </c>
      <c r="H40">
        <v>0</v>
      </c>
      <c r="I40">
        <v>1</v>
      </c>
      <c r="J40">
        <v>1</v>
      </c>
      <c r="K40">
        <v>2</v>
      </c>
      <c r="L40">
        <v>0</v>
      </c>
      <c r="M40">
        <v>0</v>
      </c>
      <c r="N40" s="7">
        <f>SUM(Table10[[#This Row],[Abstract]:[Title]])</f>
        <v>4</v>
      </c>
      <c r="P40" t="s">
        <v>4292</v>
      </c>
      <c r="Q40">
        <f>Table10[[#This Row],[Abstract]]/Table10[[#This Row],[TOTAL]]</f>
        <v>0</v>
      </c>
      <c r="R40">
        <f>Table10[[#This Row],[Acknowledgments]]/Table10[[#This Row],[TOTAL]]</f>
        <v>0</v>
      </c>
      <c r="S40">
        <f>Table10[[#This Row],[Article]]/Table10[[#This Row],[TOTAL]]</f>
        <v>0</v>
      </c>
      <c r="T40">
        <f>Table10[[#This Row],[Case study]]/Table10[[#This Row],[TOTAL]]</f>
        <v>0</v>
      </c>
      <c r="U40">
        <f>Table10[[#This Row],[Conclusion]]/Table10[[#This Row],[TOTAL]]</f>
        <v>0</v>
      </c>
      <c r="V40">
        <f>Table10[[#This Row],[Discussion]]/Table10[[#This Row],[TOTAL]]</f>
        <v>0</v>
      </c>
      <c r="W40">
        <f>Table10[[#This Row],[Figure]]/Table10[[#This Row],[TOTAL]]</f>
        <v>0</v>
      </c>
      <c r="X40">
        <f>Table10[[#This Row],[Introduction]]/Table10[[#This Row],[TOTAL]]</f>
        <v>0.25</v>
      </c>
      <c r="Y40">
        <f>Table10[[#This Row],[Methods]]/Table10[[#This Row],[TOTAL]]</f>
        <v>0.25</v>
      </c>
      <c r="Z40">
        <f>Table10[[#This Row],[Results]]/Table10[[#This Row],[TOTAL]]</f>
        <v>0.5</v>
      </c>
      <c r="AA40">
        <f>Table10[[#This Row],[Supplementary material]]/Table10[[#This Row],[TOTAL]]</f>
        <v>0</v>
      </c>
      <c r="AB40">
        <f>Table10[[#This Row],[Title]]/Table10[[#This Row],[TOTAL]]</f>
        <v>0</v>
      </c>
      <c r="AC40" s="15">
        <f>SUM(Table1012[[#This Row],[Abstract]:[Title]])</f>
        <v>1</v>
      </c>
    </row>
    <row r="41" spans="1:29" x14ac:dyDescent="0.25">
      <c r="A41" t="s">
        <v>3420</v>
      </c>
      <c r="B41">
        <v>0</v>
      </c>
      <c r="C41">
        <v>0</v>
      </c>
      <c r="D41">
        <v>0</v>
      </c>
      <c r="E41">
        <v>0</v>
      </c>
      <c r="F41">
        <v>0</v>
      </c>
      <c r="G41">
        <v>0</v>
      </c>
      <c r="H41">
        <v>0</v>
      </c>
      <c r="I41">
        <v>0</v>
      </c>
      <c r="J41">
        <v>2</v>
      </c>
      <c r="K41">
        <v>0</v>
      </c>
      <c r="L41">
        <v>0</v>
      </c>
      <c r="M41">
        <v>0</v>
      </c>
      <c r="N41" s="7">
        <f>SUM(Table10[[#This Row],[Abstract]:[Title]])</f>
        <v>2</v>
      </c>
      <c r="P41" t="s">
        <v>3420</v>
      </c>
      <c r="Q41">
        <f>Table10[[#This Row],[Abstract]]/Table10[[#This Row],[TOTAL]]</f>
        <v>0</v>
      </c>
      <c r="R41">
        <f>Table10[[#This Row],[Acknowledgments]]/Table10[[#This Row],[TOTAL]]</f>
        <v>0</v>
      </c>
      <c r="S41">
        <f>Table10[[#This Row],[Article]]/Table10[[#This Row],[TOTAL]]</f>
        <v>0</v>
      </c>
      <c r="T41">
        <f>Table10[[#This Row],[Case study]]/Table10[[#This Row],[TOTAL]]</f>
        <v>0</v>
      </c>
      <c r="U41">
        <f>Table10[[#This Row],[Conclusion]]/Table10[[#This Row],[TOTAL]]</f>
        <v>0</v>
      </c>
      <c r="V41">
        <f>Table10[[#This Row],[Discussion]]/Table10[[#This Row],[TOTAL]]</f>
        <v>0</v>
      </c>
      <c r="W41">
        <f>Table10[[#This Row],[Figure]]/Table10[[#This Row],[TOTAL]]</f>
        <v>0</v>
      </c>
      <c r="X41">
        <f>Table10[[#This Row],[Introduction]]/Table10[[#This Row],[TOTAL]]</f>
        <v>0</v>
      </c>
      <c r="Y41">
        <f>Table10[[#This Row],[Methods]]/Table10[[#This Row],[TOTAL]]</f>
        <v>1</v>
      </c>
      <c r="Z41">
        <f>Table10[[#This Row],[Results]]/Table10[[#This Row],[TOTAL]]</f>
        <v>0</v>
      </c>
      <c r="AA41">
        <f>Table10[[#This Row],[Supplementary material]]/Table10[[#This Row],[TOTAL]]</f>
        <v>0</v>
      </c>
      <c r="AB41">
        <f>Table10[[#This Row],[Title]]/Table10[[#This Row],[TOTAL]]</f>
        <v>0</v>
      </c>
      <c r="AC41" s="15">
        <f>SUM(Table1012[[#This Row],[Abstract]:[Title]])</f>
        <v>1</v>
      </c>
    </row>
    <row r="42" spans="1:29" x14ac:dyDescent="0.25">
      <c r="A42" t="s">
        <v>3795</v>
      </c>
      <c r="B42">
        <v>0</v>
      </c>
      <c r="C42">
        <v>0</v>
      </c>
      <c r="D42">
        <v>0</v>
      </c>
      <c r="E42">
        <v>0</v>
      </c>
      <c r="F42">
        <v>0</v>
      </c>
      <c r="G42">
        <v>0</v>
      </c>
      <c r="H42">
        <v>4</v>
      </c>
      <c r="I42">
        <v>0</v>
      </c>
      <c r="J42">
        <v>0</v>
      </c>
      <c r="K42">
        <v>0</v>
      </c>
      <c r="L42">
        <v>0</v>
      </c>
      <c r="M42">
        <v>0</v>
      </c>
      <c r="N42" s="7">
        <f>SUM(Table10[[#This Row],[Abstract]:[Title]])</f>
        <v>4</v>
      </c>
      <c r="P42" t="s">
        <v>3795</v>
      </c>
      <c r="Q42">
        <f>Table10[[#This Row],[Abstract]]/Table10[[#This Row],[TOTAL]]</f>
        <v>0</v>
      </c>
      <c r="R42">
        <f>Table10[[#This Row],[Acknowledgments]]/Table10[[#This Row],[TOTAL]]</f>
        <v>0</v>
      </c>
      <c r="S42">
        <f>Table10[[#This Row],[Article]]/Table10[[#This Row],[TOTAL]]</f>
        <v>0</v>
      </c>
      <c r="T42">
        <f>Table10[[#This Row],[Case study]]/Table10[[#This Row],[TOTAL]]</f>
        <v>0</v>
      </c>
      <c r="U42">
        <f>Table10[[#This Row],[Conclusion]]/Table10[[#This Row],[TOTAL]]</f>
        <v>0</v>
      </c>
      <c r="V42">
        <f>Table10[[#This Row],[Discussion]]/Table10[[#This Row],[TOTAL]]</f>
        <v>0</v>
      </c>
      <c r="W42">
        <f>Table10[[#This Row],[Figure]]/Table10[[#This Row],[TOTAL]]</f>
        <v>1</v>
      </c>
      <c r="X42">
        <f>Table10[[#This Row],[Introduction]]/Table10[[#This Row],[TOTAL]]</f>
        <v>0</v>
      </c>
      <c r="Y42">
        <f>Table10[[#This Row],[Methods]]/Table10[[#This Row],[TOTAL]]</f>
        <v>0</v>
      </c>
      <c r="Z42">
        <f>Table10[[#This Row],[Results]]/Table10[[#This Row],[TOTAL]]</f>
        <v>0</v>
      </c>
      <c r="AA42">
        <f>Table10[[#This Row],[Supplementary material]]/Table10[[#This Row],[TOTAL]]</f>
        <v>0</v>
      </c>
      <c r="AB42">
        <f>Table10[[#This Row],[Title]]/Table10[[#This Row],[TOTAL]]</f>
        <v>0</v>
      </c>
      <c r="AC42" s="15">
        <f>SUM(Table1012[[#This Row],[Abstract]:[Title]])</f>
        <v>1</v>
      </c>
    </row>
    <row r="43" spans="1:29" x14ac:dyDescent="0.25">
      <c r="A43" t="s">
        <v>3374</v>
      </c>
      <c r="B43">
        <v>0</v>
      </c>
      <c r="C43">
        <v>1</v>
      </c>
      <c r="D43">
        <v>0</v>
      </c>
      <c r="E43">
        <v>0</v>
      </c>
      <c r="F43">
        <v>0</v>
      </c>
      <c r="G43">
        <v>0</v>
      </c>
      <c r="H43">
        <v>0</v>
      </c>
      <c r="I43">
        <v>0</v>
      </c>
      <c r="J43">
        <v>3</v>
      </c>
      <c r="K43">
        <v>1</v>
      </c>
      <c r="L43">
        <v>0</v>
      </c>
      <c r="M43">
        <v>0</v>
      </c>
      <c r="N43" s="7">
        <f>SUM(Table10[[#This Row],[Abstract]:[Title]])</f>
        <v>5</v>
      </c>
      <c r="P43" t="s">
        <v>3374</v>
      </c>
      <c r="Q43">
        <f>Table10[[#This Row],[Abstract]]/Table10[[#This Row],[TOTAL]]</f>
        <v>0</v>
      </c>
      <c r="R43">
        <f>Table10[[#This Row],[Acknowledgments]]/Table10[[#This Row],[TOTAL]]</f>
        <v>0.2</v>
      </c>
      <c r="S43">
        <f>Table10[[#This Row],[Article]]/Table10[[#This Row],[TOTAL]]</f>
        <v>0</v>
      </c>
      <c r="T43">
        <f>Table10[[#This Row],[Case study]]/Table10[[#This Row],[TOTAL]]</f>
        <v>0</v>
      </c>
      <c r="U43">
        <f>Table10[[#This Row],[Conclusion]]/Table10[[#This Row],[TOTAL]]</f>
        <v>0</v>
      </c>
      <c r="V43">
        <f>Table10[[#This Row],[Discussion]]/Table10[[#This Row],[TOTAL]]</f>
        <v>0</v>
      </c>
      <c r="W43">
        <f>Table10[[#This Row],[Figure]]/Table10[[#This Row],[TOTAL]]</f>
        <v>0</v>
      </c>
      <c r="X43">
        <f>Table10[[#This Row],[Introduction]]/Table10[[#This Row],[TOTAL]]</f>
        <v>0</v>
      </c>
      <c r="Y43">
        <f>Table10[[#This Row],[Methods]]/Table10[[#This Row],[TOTAL]]</f>
        <v>0.6</v>
      </c>
      <c r="Z43">
        <f>Table10[[#This Row],[Results]]/Table10[[#This Row],[TOTAL]]</f>
        <v>0.2</v>
      </c>
      <c r="AA43">
        <f>Table10[[#This Row],[Supplementary material]]/Table10[[#This Row],[TOTAL]]</f>
        <v>0</v>
      </c>
      <c r="AB43">
        <f>Table10[[#This Row],[Title]]/Table10[[#This Row],[TOTAL]]</f>
        <v>0</v>
      </c>
      <c r="AC43" s="15">
        <f>SUM(Table1012[[#This Row],[Abstract]:[Title]])</f>
        <v>1</v>
      </c>
    </row>
    <row r="44" spans="1:29" x14ac:dyDescent="0.25">
      <c r="A44" t="s">
        <v>1376</v>
      </c>
      <c r="B44">
        <v>0</v>
      </c>
      <c r="C44">
        <v>0</v>
      </c>
      <c r="D44">
        <v>0</v>
      </c>
      <c r="E44">
        <v>1</v>
      </c>
      <c r="F44">
        <v>0</v>
      </c>
      <c r="G44">
        <v>0</v>
      </c>
      <c r="H44">
        <v>0</v>
      </c>
      <c r="I44">
        <v>0</v>
      </c>
      <c r="J44">
        <v>0</v>
      </c>
      <c r="K44">
        <v>0</v>
      </c>
      <c r="L44">
        <v>0</v>
      </c>
      <c r="M44">
        <v>0</v>
      </c>
      <c r="N44" s="7">
        <f>SUM(Table10[[#This Row],[Abstract]:[Title]])</f>
        <v>1</v>
      </c>
      <c r="P44" t="s">
        <v>1376</v>
      </c>
      <c r="Q44">
        <f>Table10[[#This Row],[Abstract]]/Table10[[#This Row],[TOTAL]]</f>
        <v>0</v>
      </c>
      <c r="R44">
        <f>Table10[[#This Row],[Acknowledgments]]/Table10[[#This Row],[TOTAL]]</f>
        <v>0</v>
      </c>
      <c r="S44">
        <f>Table10[[#This Row],[Article]]/Table10[[#This Row],[TOTAL]]</f>
        <v>0</v>
      </c>
      <c r="T44">
        <f>Table10[[#This Row],[Case study]]/Table10[[#This Row],[TOTAL]]</f>
        <v>1</v>
      </c>
      <c r="U44">
        <f>Table10[[#This Row],[Conclusion]]/Table10[[#This Row],[TOTAL]]</f>
        <v>0</v>
      </c>
      <c r="V44">
        <f>Table10[[#This Row],[Discussion]]/Table10[[#This Row],[TOTAL]]</f>
        <v>0</v>
      </c>
      <c r="W44">
        <f>Table10[[#This Row],[Figure]]/Table10[[#This Row],[TOTAL]]</f>
        <v>0</v>
      </c>
      <c r="X44">
        <f>Table10[[#This Row],[Introduction]]/Table10[[#This Row],[TOTAL]]</f>
        <v>0</v>
      </c>
      <c r="Y44">
        <f>Table10[[#This Row],[Methods]]/Table10[[#This Row],[TOTAL]]</f>
        <v>0</v>
      </c>
      <c r="Z44">
        <f>Table10[[#This Row],[Results]]/Table10[[#This Row],[TOTAL]]</f>
        <v>0</v>
      </c>
      <c r="AA44">
        <f>Table10[[#This Row],[Supplementary material]]/Table10[[#This Row],[TOTAL]]</f>
        <v>0</v>
      </c>
      <c r="AB44">
        <f>Table10[[#This Row],[Title]]/Table10[[#This Row],[TOTAL]]</f>
        <v>0</v>
      </c>
      <c r="AC44" s="15">
        <f>SUM(Table1012[[#This Row],[Abstract]:[Title]])</f>
        <v>1</v>
      </c>
    </row>
    <row r="45" spans="1:29" x14ac:dyDescent="0.25">
      <c r="A45" t="s">
        <v>3809</v>
      </c>
      <c r="B45">
        <v>0</v>
      </c>
      <c r="C45">
        <v>0</v>
      </c>
      <c r="D45">
        <v>0</v>
      </c>
      <c r="E45">
        <v>0</v>
      </c>
      <c r="F45">
        <v>0</v>
      </c>
      <c r="G45">
        <v>0</v>
      </c>
      <c r="H45">
        <v>0</v>
      </c>
      <c r="I45">
        <v>0</v>
      </c>
      <c r="J45">
        <v>1</v>
      </c>
      <c r="K45">
        <v>0</v>
      </c>
      <c r="L45">
        <v>0</v>
      </c>
      <c r="M45">
        <v>0</v>
      </c>
      <c r="N45" s="7">
        <f>SUM(Table10[[#This Row],[Abstract]:[Title]])</f>
        <v>1</v>
      </c>
      <c r="P45" t="s">
        <v>3809</v>
      </c>
      <c r="Q45">
        <f>Table10[[#This Row],[Abstract]]/Table10[[#This Row],[TOTAL]]</f>
        <v>0</v>
      </c>
      <c r="R45">
        <f>Table10[[#This Row],[Acknowledgments]]/Table10[[#This Row],[TOTAL]]</f>
        <v>0</v>
      </c>
      <c r="S45">
        <f>Table10[[#This Row],[Article]]/Table10[[#This Row],[TOTAL]]</f>
        <v>0</v>
      </c>
      <c r="T45">
        <f>Table10[[#This Row],[Case study]]/Table10[[#This Row],[TOTAL]]</f>
        <v>0</v>
      </c>
      <c r="U45">
        <f>Table10[[#This Row],[Conclusion]]/Table10[[#This Row],[TOTAL]]</f>
        <v>0</v>
      </c>
      <c r="V45">
        <f>Table10[[#This Row],[Discussion]]/Table10[[#This Row],[TOTAL]]</f>
        <v>0</v>
      </c>
      <c r="W45">
        <f>Table10[[#This Row],[Figure]]/Table10[[#This Row],[TOTAL]]</f>
        <v>0</v>
      </c>
      <c r="X45">
        <f>Table10[[#This Row],[Introduction]]/Table10[[#This Row],[TOTAL]]</f>
        <v>0</v>
      </c>
      <c r="Y45">
        <f>Table10[[#This Row],[Methods]]/Table10[[#This Row],[TOTAL]]</f>
        <v>1</v>
      </c>
      <c r="Z45">
        <f>Table10[[#This Row],[Results]]/Table10[[#This Row],[TOTAL]]</f>
        <v>0</v>
      </c>
      <c r="AA45">
        <f>Table10[[#This Row],[Supplementary material]]/Table10[[#This Row],[TOTAL]]</f>
        <v>0</v>
      </c>
      <c r="AB45">
        <f>Table10[[#This Row],[Title]]/Table10[[#This Row],[TOTAL]]</f>
        <v>0</v>
      </c>
      <c r="AC45" s="15">
        <f>SUM(Table1012[[#This Row],[Abstract]:[Title]])</f>
        <v>1</v>
      </c>
    </row>
    <row r="46" spans="1:29" x14ac:dyDescent="0.25">
      <c r="A46" t="s">
        <v>974</v>
      </c>
      <c r="B46">
        <v>0</v>
      </c>
      <c r="C46">
        <v>0</v>
      </c>
      <c r="D46">
        <v>0</v>
      </c>
      <c r="E46">
        <v>0</v>
      </c>
      <c r="F46">
        <v>0</v>
      </c>
      <c r="G46">
        <v>0</v>
      </c>
      <c r="H46">
        <v>0</v>
      </c>
      <c r="I46">
        <v>0</v>
      </c>
      <c r="J46">
        <v>3</v>
      </c>
      <c r="K46">
        <v>1</v>
      </c>
      <c r="L46">
        <v>0</v>
      </c>
      <c r="M46">
        <v>0</v>
      </c>
      <c r="N46" s="7">
        <f>SUM(Table10[[#This Row],[Abstract]:[Title]])</f>
        <v>4</v>
      </c>
      <c r="P46" t="s">
        <v>974</v>
      </c>
      <c r="Q46">
        <f>Table10[[#This Row],[Abstract]]/Table10[[#This Row],[TOTAL]]</f>
        <v>0</v>
      </c>
      <c r="R46">
        <f>Table10[[#This Row],[Acknowledgments]]/Table10[[#This Row],[TOTAL]]</f>
        <v>0</v>
      </c>
      <c r="S46">
        <f>Table10[[#This Row],[Article]]/Table10[[#This Row],[TOTAL]]</f>
        <v>0</v>
      </c>
      <c r="T46">
        <f>Table10[[#This Row],[Case study]]/Table10[[#This Row],[TOTAL]]</f>
        <v>0</v>
      </c>
      <c r="U46">
        <f>Table10[[#This Row],[Conclusion]]/Table10[[#This Row],[TOTAL]]</f>
        <v>0</v>
      </c>
      <c r="V46">
        <f>Table10[[#This Row],[Discussion]]/Table10[[#This Row],[TOTAL]]</f>
        <v>0</v>
      </c>
      <c r="W46">
        <f>Table10[[#This Row],[Figure]]/Table10[[#This Row],[TOTAL]]</f>
        <v>0</v>
      </c>
      <c r="X46">
        <f>Table10[[#This Row],[Introduction]]/Table10[[#This Row],[TOTAL]]</f>
        <v>0</v>
      </c>
      <c r="Y46">
        <f>Table10[[#This Row],[Methods]]/Table10[[#This Row],[TOTAL]]</f>
        <v>0.75</v>
      </c>
      <c r="Z46">
        <f>Table10[[#This Row],[Results]]/Table10[[#This Row],[TOTAL]]</f>
        <v>0.25</v>
      </c>
      <c r="AA46">
        <f>Table10[[#This Row],[Supplementary material]]/Table10[[#This Row],[TOTAL]]</f>
        <v>0</v>
      </c>
      <c r="AB46">
        <f>Table10[[#This Row],[Title]]/Table10[[#This Row],[TOTAL]]</f>
        <v>0</v>
      </c>
      <c r="AC46" s="15">
        <f>SUM(Table1012[[#This Row],[Abstract]:[Title]])</f>
        <v>1</v>
      </c>
    </row>
    <row r="47" spans="1:29" x14ac:dyDescent="0.25">
      <c r="A47" t="s">
        <v>4068</v>
      </c>
      <c r="B47">
        <v>0</v>
      </c>
      <c r="C47">
        <v>0</v>
      </c>
      <c r="D47">
        <v>0</v>
      </c>
      <c r="E47">
        <v>0</v>
      </c>
      <c r="F47">
        <v>0</v>
      </c>
      <c r="G47">
        <v>0</v>
      </c>
      <c r="H47">
        <v>0</v>
      </c>
      <c r="I47">
        <v>0</v>
      </c>
      <c r="J47">
        <v>3</v>
      </c>
      <c r="K47">
        <v>0</v>
      </c>
      <c r="L47">
        <v>0</v>
      </c>
      <c r="M47">
        <v>0</v>
      </c>
      <c r="N47" s="7">
        <f>SUM(Table10[[#This Row],[Abstract]:[Title]])</f>
        <v>3</v>
      </c>
      <c r="P47" t="s">
        <v>4068</v>
      </c>
      <c r="Q47">
        <f>Table10[[#This Row],[Abstract]]/Table10[[#This Row],[TOTAL]]</f>
        <v>0</v>
      </c>
      <c r="R47">
        <f>Table10[[#This Row],[Acknowledgments]]/Table10[[#This Row],[TOTAL]]</f>
        <v>0</v>
      </c>
      <c r="S47">
        <f>Table10[[#This Row],[Article]]/Table10[[#This Row],[TOTAL]]</f>
        <v>0</v>
      </c>
      <c r="T47">
        <f>Table10[[#This Row],[Case study]]/Table10[[#This Row],[TOTAL]]</f>
        <v>0</v>
      </c>
      <c r="U47">
        <f>Table10[[#This Row],[Conclusion]]/Table10[[#This Row],[TOTAL]]</f>
        <v>0</v>
      </c>
      <c r="V47">
        <f>Table10[[#This Row],[Discussion]]/Table10[[#This Row],[TOTAL]]</f>
        <v>0</v>
      </c>
      <c r="W47">
        <f>Table10[[#This Row],[Figure]]/Table10[[#This Row],[TOTAL]]</f>
        <v>0</v>
      </c>
      <c r="X47">
        <f>Table10[[#This Row],[Introduction]]/Table10[[#This Row],[TOTAL]]</f>
        <v>0</v>
      </c>
      <c r="Y47">
        <f>Table10[[#This Row],[Methods]]/Table10[[#This Row],[TOTAL]]</f>
        <v>1</v>
      </c>
      <c r="Z47">
        <f>Table10[[#This Row],[Results]]/Table10[[#This Row],[TOTAL]]</f>
        <v>0</v>
      </c>
      <c r="AA47">
        <f>Table10[[#This Row],[Supplementary material]]/Table10[[#This Row],[TOTAL]]</f>
        <v>0</v>
      </c>
      <c r="AB47">
        <f>Table10[[#This Row],[Title]]/Table10[[#This Row],[TOTAL]]</f>
        <v>0</v>
      </c>
      <c r="AC47" s="15">
        <f>SUM(Table1012[[#This Row],[Abstract]:[Title]])</f>
        <v>1</v>
      </c>
    </row>
    <row r="48" spans="1:29" x14ac:dyDescent="0.25">
      <c r="A48" t="s">
        <v>4964</v>
      </c>
      <c r="B48">
        <v>0</v>
      </c>
      <c r="C48">
        <v>0</v>
      </c>
      <c r="D48">
        <v>0</v>
      </c>
      <c r="E48">
        <v>0</v>
      </c>
      <c r="F48">
        <v>0</v>
      </c>
      <c r="G48">
        <v>0</v>
      </c>
      <c r="H48">
        <v>0</v>
      </c>
      <c r="I48">
        <v>0</v>
      </c>
      <c r="J48">
        <v>2</v>
      </c>
      <c r="K48">
        <v>0</v>
      </c>
      <c r="L48">
        <v>0</v>
      </c>
      <c r="M48">
        <v>0</v>
      </c>
      <c r="N48" s="7">
        <f>SUM(Table10[[#This Row],[Abstract]:[Title]])</f>
        <v>2</v>
      </c>
      <c r="P48" t="s">
        <v>4964</v>
      </c>
      <c r="Q48">
        <f>Table10[[#This Row],[Abstract]]/Table10[[#This Row],[TOTAL]]</f>
        <v>0</v>
      </c>
      <c r="R48">
        <f>Table10[[#This Row],[Acknowledgments]]/Table10[[#This Row],[TOTAL]]</f>
        <v>0</v>
      </c>
      <c r="S48">
        <f>Table10[[#This Row],[Article]]/Table10[[#This Row],[TOTAL]]</f>
        <v>0</v>
      </c>
      <c r="T48">
        <f>Table10[[#This Row],[Case study]]/Table10[[#This Row],[TOTAL]]</f>
        <v>0</v>
      </c>
      <c r="U48">
        <f>Table10[[#This Row],[Conclusion]]/Table10[[#This Row],[TOTAL]]</f>
        <v>0</v>
      </c>
      <c r="V48">
        <f>Table10[[#This Row],[Discussion]]/Table10[[#This Row],[TOTAL]]</f>
        <v>0</v>
      </c>
      <c r="W48">
        <f>Table10[[#This Row],[Figure]]/Table10[[#This Row],[TOTAL]]</f>
        <v>0</v>
      </c>
      <c r="X48">
        <f>Table10[[#This Row],[Introduction]]/Table10[[#This Row],[TOTAL]]</f>
        <v>0</v>
      </c>
      <c r="Y48">
        <f>Table10[[#This Row],[Methods]]/Table10[[#This Row],[TOTAL]]</f>
        <v>1</v>
      </c>
      <c r="Z48">
        <f>Table10[[#This Row],[Results]]/Table10[[#This Row],[TOTAL]]</f>
        <v>0</v>
      </c>
      <c r="AA48">
        <f>Table10[[#This Row],[Supplementary material]]/Table10[[#This Row],[TOTAL]]</f>
        <v>0</v>
      </c>
      <c r="AB48">
        <f>Table10[[#This Row],[Title]]/Table10[[#This Row],[TOTAL]]</f>
        <v>0</v>
      </c>
      <c r="AC48" s="15">
        <f>SUM(Table1012[[#This Row],[Abstract]:[Title]])</f>
        <v>1</v>
      </c>
    </row>
    <row r="49" spans="1:29" x14ac:dyDescent="0.25">
      <c r="A49" t="s">
        <v>635</v>
      </c>
      <c r="B49">
        <v>0</v>
      </c>
      <c r="C49">
        <v>0</v>
      </c>
      <c r="D49">
        <v>1</v>
      </c>
      <c r="E49">
        <v>0</v>
      </c>
      <c r="F49">
        <v>0</v>
      </c>
      <c r="G49">
        <v>0</v>
      </c>
      <c r="H49">
        <v>0</v>
      </c>
      <c r="I49">
        <v>0</v>
      </c>
      <c r="J49">
        <v>0</v>
      </c>
      <c r="K49">
        <v>0</v>
      </c>
      <c r="L49">
        <v>0</v>
      </c>
      <c r="M49">
        <v>0</v>
      </c>
      <c r="N49" s="7">
        <f>SUM(Table10[[#This Row],[Abstract]:[Title]])</f>
        <v>1</v>
      </c>
      <c r="P49" t="s">
        <v>635</v>
      </c>
      <c r="Q49">
        <f>Table10[[#This Row],[Abstract]]/Table10[[#This Row],[TOTAL]]</f>
        <v>0</v>
      </c>
      <c r="R49">
        <f>Table10[[#This Row],[Acknowledgments]]/Table10[[#This Row],[TOTAL]]</f>
        <v>0</v>
      </c>
      <c r="S49">
        <f>Table10[[#This Row],[Article]]/Table10[[#This Row],[TOTAL]]</f>
        <v>1</v>
      </c>
      <c r="T49">
        <f>Table10[[#This Row],[Case study]]/Table10[[#This Row],[TOTAL]]</f>
        <v>0</v>
      </c>
      <c r="U49">
        <f>Table10[[#This Row],[Conclusion]]/Table10[[#This Row],[TOTAL]]</f>
        <v>0</v>
      </c>
      <c r="V49">
        <f>Table10[[#This Row],[Discussion]]/Table10[[#This Row],[TOTAL]]</f>
        <v>0</v>
      </c>
      <c r="W49">
        <f>Table10[[#This Row],[Figure]]/Table10[[#This Row],[TOTAL]]</f>
        <v>0</v>
      </c>
      <c r="X49">
        <f>Table10[[#This Row],[Introduction]]/Table10[[#This Row],[TOTAL]]</f>
        <v>0</v>
      </c>
      <c r="Y49">
        <f>Table10[[#This Row],[Methods]]/Table10[[#This Row],[TOTAL]]</f>
        <v>0</v>
      </c>
      <c r="Z49">
        <f>Table10[[#This Row],[Results]]/Table10[[#This Row],[TOTAL]]</f>
        <v>0</v>
      </c>
      <c r="AA49">
        <f>Table10[[#This Row],[Supplementary material]]/Table10[[#This Row],[TOTAL]]</f>
        <v>0</v>
      </c>
      <c r="AB49">
        <f>Table10[[#This Row],[Title]]/Table10[[#This Row],[TOTAL]]</f>
        <v>0</v>
      </c>
      <c r="AC49" s="15">
        <f>SUM(Table1012[[#This Row],[Abstract]:[Title]])</f>
        <v>1</v>
      </c>
    </row>
    <row r="50" spans="1:29" x14ac:dyDescent="0.25">
      <c r="A50" t="s">
        <v>2474</v>
      </c>
      <c r="B50">
        <v>0</v>
      </c>
      <c r="C50">
        <v>0</v>
      </c>
      <c r="D50">
        <v>0</v>
      </c>
      <c r="E50">
        <v>0</v>
      </c>
      <c r="F50">
        <v>0</v>
      </c>
      <c r="G50">
        <v>0</v>
      </c>
      <c r="H50">
        <v>0</v>
      </c>
      <c r="I50">
        <v>0</v>
      </c>
      <c r="J50">
        <v>0</v>
      </c>
      <c r="K50">
        <v>1</v>
      </c>
      <c r="L50">
        <v>0</v>
      </c>
      <c r="M50">
        <v>0</v>
      </c>
      <c r="N50" s="7">
        <f>SUM(Table10[[#This Row],[Abstract]:[Title]])</f>
        <v>1</v>
      </c>
      <c r="P50" t="s">
        <v>2474</v>
      </c>
      <c r="Q50">
        <f>Table10[[#This Row],[Abstract]]/Table10[[#This Row],[TOTAL]]</f>
        <v>0</v>
      </c>
      <c r="R50">
        <f>Table10[[#This Row],[Acknowledgments]]/Table10[[#This Row],[TOTAL]]</f>
        <v>0</v>
      </c>
      <c r="S50">
        <f>Table10[[#This Row],[Article]]/Table10[[#This Row],[TOTAL]]</f>
        <v>0</v>
      </c>
      <c r="T50">
        <f>Table10[[#This Row],[Case study]]/Table10[[#This Row],[TOTAL]]</f>
        <v>0</v>
      </c>
      <c r="U50">
        <f>Table10[[#This Row],[Conclusion]]/Table10[[#This Row],[TOTAL]]</f>
        <v>0</v>
      </c>
      <c r="V50">
        <f>Table10[[#This Row],[Discussion]]/Table10[[#This Row],[TOTAL]]</f>
        <v>0</v>
      </c>
      <c r="W50">
        <f>Table10[[#This Row],[Figure]]/Table10[[#This Row],[TOTAL]]</f>
        <v>0</v>
      </c>
      <c r="X50">
        <f>Table10[[#This Row],[Introduction]]/Table10[[#This Row],[TOTAL]]</f>
        <v>0</v>
      </c>
      <c r="Y50">
        <f>Table10[[#This Row],[Methods]]/Table10[[#This Row],[TOTAL]]</f>
        <v>0</v>
      </c>
      <c r="Z50">
        <f>Table10[[#This Row],[Results]]/Table10[[#This Row],[TOTAL]]</f>
        <v>1</v>
      </c>
      <c r="AA50">
        <f>Table10[[#This Row],[Supplementary material]]/Table10[[#This Row],[TOTAL]]</f>
        <v>0</v>
      </c>
      <c r="AB50">
        <f>Table10[[#This Row],[Title]]/Table10[[#This Row],[TOTAL]]</f>
        <v>0</v>
      </c>
      <c r="AC50" s="15">
        <f>SUM(Table1012[[#This Row],[Abstract]:[Title]])</f>
        <v>1</v>
      </c>
    </row>
    <row r="51" spans="1:29" x14ac:dyDescent="0.25">
      <c r="A51" t="s">
        <v>5213</v>
      </c>
      <c r="B51">
        <v>0</v>
      </c>
      <c r="C51">
        <v>0</v>
      </c>
      <c r="D51">
        <v>0</v>
      </c>
      <c r="E51">
        <v>0</v>
      </c>
      <c r="F51">
        <v>0</v>
      </c>
      <c r="G51">
        <v>0</v>
      </c>
      <c r="H51">
        <v>0</v>
      </c>
      <c r="I51">
        <v>0</v>
      </c>
      <c r="J51">
        <v>3</v>
      </c>
      <c r="K51">
        <v>0</v>
      </c>
      <c r="L51">
        <v>0</v>
      </c>
      <c r="M51">
        <v>0</v>
      </c>
      <c r="N51" s="7">
        <f>SUM(Table10[[#This Row],[Abstract]:[Title]])</f>
        <v>3</v>
      </c>
      <c r="P51" t="s">
        <v>5213</v>
      </c>
      <c r="Q51">
        <f>Table10[[#This Row],[Abstract]]/Table10[[#This Row],[TOTAL]]</f>
        <v>0</v>
      </c>
      <c r="R51">
        <f>Table10[[#This Row],[Acknowledgments]]/Table10[[#This Row],[TOTAL]]</f>
        <v>0</v>
      </c>
      <c r="S51">
        <f>Table10[[#This Row],[Article]]/Table10[[#This Row],[TOTAL]]</f>
        <v>0</v>
      </c>
      <c r="T51">
        <f>Table10[[#This Row],[Case study]]/Table10[[#This Row],[TOTAL]]</f>
        <v>0</v>
      </c>
      <c r="U51">
        <f>Table10[[#This Row],[Conclusion]]/Table10[[#This Row],[TOTAL]]</f>
        <v>0</v>
      </c>
      <c r="V51">
        <f>Table10[[#This Row],[Discussion]]/Table10[[#This Row],[TOTAL]]</f>
        <v>0</v>
      </c>
      <c r="W51">
        <f>Table10[[#This Row],[Figure]]/Table10[[#This Row],[TOTAL]]</f>
        <v>0</v>
      </c>
      <c r="X51">
        <f>Table10[[#This Row],[Introduction]]/Table10[[#This Row],[TOTAL]]</f>
        <v>0</v>
      </c>
      <c r="Y51">
        <f>Table10[[#This Row],[Methods]]/Table10[[#This Row],[TOTAL]]</f>
        <v>1</v>
      </c>
      <c r="Z51">
        <f>Table10[[#This Row],[Results]]/Table10[[#This Row],[TOTAL]]</f>
        <v>0</v>
      </c>
      <c r="AA51">
        <f>Table10[[#This Row],[Supplementary material]]/Table10[[#This Row],[TOTAL]]</f>
        <v>0</v>
      </c>
      <c r="AB51">
        <f>Table10[[#This Row],[Title]]/Table10[[#This Row],[TOTAL]]</f>
        <v>0</v>
      </c>
      <c r="AC51" s="15">
        <f>SUM(Table1012[[#This Row],[Abstract]:[Title]])</f>
        <v>1</v>
      </c>
    </row>
    <row r="52" spans="1:29" x14ac:dyDescent="0.25">
      <c r="A52" t="s">
        <v>5835</v>
      </c>
      <c r="B52">
        <v>0</v>
      </c>
      <c r="C52">
        <v>0</v>
      </c>
      <c r="D52">
        <v>0</v>
      </c>
      <c r="E52">
        <v>0</v>
      </c>
      <c r="F52">
        <v>1</v>
      </c>
      <c r="G52">
        <v>0</v>
      </c>
      <c r="H52">
        <v>0</v>
      </c>
      <c r="I52">
        <v>0</v>
      </c>
      <c r="J52">
        <v>0</v>
      </c>
      <c r="K52">
        <v>0</v>
      </c>
      <c r="L52">
        <v>0</v>
      </c>
      <c r="M52">
        <v>0</v>
      </c>
      <c r="N52" s="7">
        <f>SUM(Table10[[#This Row],[Abstract]:[Title]])</f>
        <v>1</v>
      </c>
      <c r="P52" t="s">
        <v>5835</v>
      </c>
      <c r="Q52">
        <f>Table10[[#This Row],[Abstract]]/Table10[[#This Row],[TOTAL]]</f>
        <v>0</v>
      </c>
      <c r="R52">
        <f>Table10[[#This Row],[Acknowledgments]]/Table10[[#This Row],[TOTAL]]</f>
        <v>0</v>
      </c>
      <c r="S52">
        <f>Table10[[#This Row],[Article]]/Table10[[#This Row],[TOTAL]]</f>
        <v>0</v>
      </c>
      <c r="T52">
        <f>Table10[[#This Row],[Case study]]/Table10[[#This Row],[TOTAL]]</f>
        <v>0</v>
      </c>
      <c r="U52">
        <f>Table10[[#This Row],[Conclusion]]/Table10[[#This Row],[TOTAL]]</f>
        <v>1</v>
      </c>
      <c r="V52">
        <f>Table10[[#This Row],[Discussion]]/Table10[[#This Row],[TOTAL]]</f>
        <v>0</v>
      </c>
      <c r="W52">
        <f>Table10[[#This Row],[Figure]]/Table10[[#This Row],[TOTAL]]</f>
        <v>0</v>
      </c>
      <c r="X52">
        <f>Table10[[#This Row],[Introduction]]/Table10[[#This Row],[TOTAL]]</f>
        <v>0</v>
      </c>
      <c r="Y52">
        <f>Table10[[#This Row],[Methods]]/Table10[[#This Row],[TOTAL]]</f>
        <v>0</v>
      </c>
      <c r="Z52">
        <f>Table10[[#This Row],[Results]]/Table10[[#This Row],[TOTAL]]</f>
        <v>0</v>
      </c>
      <c r="AA52">
        <f>Table10[[#This Row],[Supplementary material]]/Table10[[#This Row],[TOTAL]]</f>
        <v>0</v>
      </c>
      <c r="AB52">
        <f>Table10[[#This Row],[Title]]/Table10[[#This Row],[TOTAL]]</f>
        <v>0</v>
      </c>
      <c r="AC52" s="15">
        <f>SUM(Table1012[[#This Row],[Abstract]:[Title]])</f>
        <v>1</v>
      </c>
    </row>
    <row r="53" spans="1:29" x14ac:dyDescent="0.25">
      <c r="A53" t="s">
        <v>4628</v>
      </c>
      <c r="B53">
        <v>0</v>
      </c>
      <c r="C53">
        <v>0</v>
      </c>
      <c r="D53">
        <v>0</v>
      </c>
      <c r="E53">
        <v>0</v>
      </c>
      <c r="F53">
        <v>0</v>
      </c>
      <c r="G53">
        <v>0</v>
      </c>
      <c r="H53">
        <v>0</v>
      </c>
      <c r="I53">
        <v>0</v>
      </c>
      <c r="J53">
        <v>0</v>
      </c>
      <c r="K53">
        <v>2</v>
      </c>
      <c r="L53">
        <v>0</v>
      </c>
      <c r="M53">
        <v>0</v>
      </c>
      <c r="N53" s="7">
        <f>SUM(Table10[[#This Row],[Abstract]:[Title]])</f>
        <v>2</v>
      </c>
      <c r="P53" t="s">
        <v>4628</v>
      </c>
      <c r="Q53">
        <f>Table10[[#This Row],[Abstract]]/Table10[[#This Row],[TOTAL]]</f>
        <v>0</v>
      </c>
      <c r="R53">
        <f>Table10[[#This Row],[Acknowledgments]]/Table10[[#This Row],[TOTAL]]</f>
        <v>0</v>
      </c>
      <c r="S53">
        <f>Table10[[#This Row],[Article]]/Table10[[#This Row],[TOTAL]]</f>
        <v>0</v>
      </c>
      <c r="T53">
        <f>Table10[[#This Row],[Case study]]/Table10[[#This Row],[TOTAL]]</f>
        <v>0</v>
      </c>
      <c r="U53">
        <f>Table10[[#This Row],[Conclusion]]/Table10[[#This Row],[TOTAL]]</f>
        <v>0</v>
      </c>
      <c r="V53">
        <f>Table10[[#This Row],[Discussion]]/Table10[[#This Row],[TOTAL]]</f>
        <v>0</v>
      </c>
      <c r="W53">
        <f>Table10[[#This Row],[Figure]]/Table10[[#This Row],[TOTAL]]</f>
        <v>0</v>
      </c>
      <c r="X53">
        <f>Table10[[#This Row],[Introduction]]/Table10[[#This Row],[TOTAL]]</f>
        <v>0</v>
      </c>
      <c r="Y53">
        <f>Table10[[#This Row],[Methods]]/Table10[[#This Row],[TOTAL]]</f>
        <v>0</v>
      </c>
      <c r="Z53">
        <f>Table10[[#This Row],[Results]]/Table10[[#This Row],[TOTAL]]</f>
        <v>1</v>
      </c>
      <c r="AA53">
        <f>Table10[[#This Row],[Supplementary material]]/Table10[[#This Row],[TOTAL]]</f>
        <v>0</v>
      </c>
      <c r="AB53">
        <f>Table10[[#This Row],[Title]]/Table10[[#This Row],[TOTAL]]</f>
        <v>0</v>
      </c>
      <c r="AC53" s="15">
        <f>SUM(Table1012[[#This Row],[Abstract]:[Title]])</f>
        <v>1</v>
      </c>
    </row>
    <row r="54" spans="1:29" x14ac:dyDescent="0.25">
      <c r="A54" t="s">
        <v>3305</v>
      </c>
      <c r="B54">
        <v>0</v>
      </c>
      <c r="C54">
        <v>0</v>
      </c>
      <c r="D54">
        <v>0</v>
      </c>
      <c r="E54">
        <v>0</v>
      </c>
      <c r="F54">
        <v>0</v>
      </c>
      <c r="G54">
        <v>0</v>
      </c>
      <c r="H54">
        <v>0</v>
      </c>
      <c r="I54">
        <v>0</v>
      </c>
      <c r="J54">
        <v>2</v>
      </c>
      <c r="K54">
        <v>0</v>
      </c>
      <c r="L54">
        <v>0</v>
      </c>
      <c r="M54">
        <v>0</v>
      </c>
      <c r="N54" s="7">
        <f>SUM(Table10[[#This Row],[Abstract]:[Title]])</f>
        <v>2</v>
      </c>
      <c r="P54" t="s">
        <v>3305</v>
      </c>
      <c r="Q54">
        <f>Table10[[#This Row],[Abstract]]/Table10[[#This Row],[TOTAL]]</f>
        <v>0</v>
      </c>
      <c r="R54">
        <f>Table10[[#This Row],[Acknowledgments]]/Table10[[#This Row],[TOTAL]]</f>
        <v>0</v>
      </c>
      <c r="S54">
        <f>Table10[[#This Row],[Article]]/Table10[[#This Row],[TOTAL]]</f>
        <v>0</v>
      </c>
      <c r="T54">
        <f>Table10[[#This Row],[Case study]]/Table10[[#This Row],[TOTAL]]</f>
        <v>0</v>
      </c>
      <c r="U54">
        <f>Table10[[#This Row],[Conclusion]]/Table10[[#This Row],[TOTAL]]</f>
        <v>0</v>
      </c>
      <c r="V54">
        <f>Table10[[#This Row],[Discussion]]/Table10[[#This Row],[TOTAL]]</f>
        <v>0</v>
      </c>
      <c r="W54">
        <f>Table10[[#This Row],[Figure]]/Table10[[#This Row],[TOTAL]]</f>
        <v>0</v>
      </c>
      <c r="X54">
        <f>Table10[[#This Row],[Introduction]]/Table10[[#This Row],[TOTAL]]</f>
        <v>0</v>
      </c>
      <c r="Y54">
        <f>Table10[[#This Row],[Methods]]/Table10[[#This Row],[TOTAL]]</f>
        <v>1</v>
      </c>
      <c r="Z54">
        <f>Table10[[#This Row],[Results]]/Table10[[#This Row],[TOTAL]]</f>
        <v>0</v>
      </c>
      <c r="AA54">
        <f>Table10[[#This Row],[Supplementary material]]/Table10[[#This Row],[TOTAL]]</f>
        <v>0</v>
      </c>
      <c r="AB54">
        <f>Table10[[#This Row],[Title]]/Table10[[#This Row],[TOTAL]]</f>
        <v>0</v>
      </c>
      <c r="AC54" s="15">
        <f>SUM(Table1012[[#This Row],[Abstract]:[Title]])</f>
        <v>1</v>
      </c>
    </row>
    <row r="55" spans="1:29" x14ac:dyDescent="0.25">
      <c r="A55" t="s">
        <v>231</v>
      </c>
      <c r="B55">
        <v>0</v>
      </c>
      <c r="C55">
        <v>0</v>
      </c>
      <c r="D55">
        <v>0</v>
      </c>
      <c r="E55">
        <v>0</v>
      </c>
      <c r="F55">
        <v>0</v>
      </c>
      <c r="G55">
        <v>0</v>
      </c>
      <c r="H55">
        <v>0</v>
      </c>
      <c r="I55">
        <v>0</v>
      </c>
      <c r="J55">
        <v>1</v>
      </c>
      <c r="K55">
        <v>0</v>
      </c>
      <c r="L55">
        <v>0</v>
      </c>
      <c r="M55">
        <v>0</v>
      </c>
      <c r="N55" s="7">
        <f>SUM(Table10[[#This Row],[Abstract]:[Title]])</f>
        <v>1</v>
      </c>
      <c r="P55" t="s">
        <v>231</v>
      </c>
      <c r="Q55">
        <f>Table10[[#This Row],[Abstract]]/Table10[[#This Row],[TOTAL]]</f>
        <v>0</v>
      </c>
      <c r="R55">
        <f>Table10[[#This Row],[Acknowledgments]]/Table10[[#This Row],[TOTAL]]</f>
        <v>0</v>
      </c>
      <c r="S55">
        <f>Table10[[#This Row],[Article]]/Table10[[#This Row],[TOTAL]]</f>
        <v>0</v>
      </c>
      <c r="T55">
        <f>Table10[[#This Row],[Case study]]/Table10[[#This Row],[TOTAL]]</f>
        <v>0</v>
      </c>
      <c r="U55">
        <f>Table10[[#This Row],[Conclusion]]/Table10[[#This Row],[TOTAL]]</f>
        <v>0</v>
      </c>
      <c r="V55">
        <f>Table10[[#This Row],[Discussion]]/Table10[[#This Row],[TOTAL]]</f>
        <v>0</v>
      </c>
      <c r="W55">
        <f>Table10[[#This Row],[Figure]]/Table10[[#This Row],[TOTAL]]</f>
        <v>0</v>
      </c>
      <c r="X55">
        <f>Table10[[#This Row],[Introduction]]/Table10[[#This Row],[TOTAL]]</f>
        <v>0</v>
      </c>
      <c r="Y55">
        <f>Table10[[#This Row],[Methods]]/Table10[[#This Row],[TOTAL]]</f>
        <v>1</v>
      </c>
      <c r="Z55">
        <f>Table10[[#This Row],[Results]]/Table10[[#This Row],[TOTAL]]</f>
        <v>0</v>
      </c>
      <c r="AA55">
        <f>Table10[[#This Row],[Supplementary material]]/Table10[[#This Row],[TOTAL]]</f>
        <v>0</v>
      </c>
      <c r="AB55">
        <f>Table10[[#This Row],[Title]]/Table10[[#This Row],[TOTAL]]</f>
        <v>0</v>
      </c>
      <c r="AC55" s="15">
        <f>SUM(Table1012[[#This Row],[Abstract]:[Title]])</f>
        <v>1</v>
      </c>
    </row>
    <row r="56" spans="1:29" x14ac:dyDescent="0.25">
      <c r="A56" t="s">
        <v>5142</v>
      </c>
      <c r="B56">
        <v>0</v>
      </c>
      <c r="C56">
        <v>0</v>
      </c>
      <c r="D56">
        <v>0</v>
      </c>
      <c r="E56">
        <v>0</v>
      </c>
      <c r="F56">
        <v>0</v>
      </c>
      <c r="G56">
        <v>0</v>
      </c>
      <c r="H56">
        <v>0</v>
      </c>
      <c r="I56">
        <v>0</v>
      </c>
      <c r="J56">
        <v>2</v>
      </c>
      <c r="K56">
        <v>2</v>
      </c>
      <c r="L56">
        <v>0</v>
      </c>
      <c r="M56">
        <v>0</v>
      </c>
      <c r="N56" s="7">
        <f>SUM(Table10[[#This Row],[Abstract]:[Title]])</f>
        <v>4</v>
      </c>
      <c r="P56" t="s">
        <v>5142</v>
      </c>
      <c r="Q56">
        <f>Table10[[#This Row],[Abstract]]/Table10[[#This Row],[TOTAL]]</f>
        <v>0</v>
      </c>
      <c r="R56">
        <f>Table10[[#This Row],[Acknowledgments]]/Table10[[#This Row],[TOTAL]]</f>
        <v>0</v>
      </c>
      <c r="S56">
        <f>Table10[[#This Row],[Article]]/Table10[[#This Row],[TOTAL]]</f>
        <v>0</v>
      </c>
      <c r="T56">
        <f>Table10[[#This Row],[Case study]]/Table10[[#This Row],[TOTAL]]</f>
        <v>0</v>
      </c>
      <c r="U56">
        <f>Table10[[#This Row],[Conclusion]]/Table10[[#This Row],[TOTAL]]</f>
        <v>0</v>
      </c>
      <c r="V56">
        <f>Table10[[#This Row],[Discussion]]/Table10[[#This Row],[TOTAL]]</f>
        <v>0</v>
      </c>
      <c r="W56">
        <f>Table10[[#This Row],[Figure]]/Table10[[#This Row],[TOTAL]]</f>
        <v>0</v>
      </c>
      <c r="X56">
        <f>Table10[[#This Row],[Introduction]]/Table10[[#This Row],[TOTAL]]</f>
        <v>0</v>
      </c>
      <c r="Y56">
        <f>Table10[[#This Row],[Methods]]/Table10[[#This Row],[TOTAL]]</f>
        <v>0.5</v>
      </c>
      <c r="Z56">
        <f>Table10[[#This Row],[Results]]/Table10[[#This Row],[TOTAL]]</f>
        <v>0.5</v>
      </c>
      <c r="AA56">
        <f>Table10[[#This Row],[Supplementary material]]/Table10[[#This Row],[TOTAL]]</f>
        <v>0</v>
      </c>
      <c r="AB56">
        <f>Table10[[#This Row],[Title]]/Table10[[#This Row],[TOTAL]]</f>
        <v>0</v>
      </c>
      <c r="AC56" s="15">
        <f>SUM(Table1012[[#This Row],[Abstract]:[Title]])</f>
        <v>1</v>
      </c>
    </row>
    <row r="57" spans="1:29" x14ac:dyDescent="0.25">
      <c r="A57" t="s">
        <v>1557</v>
      </c>
      <c r="B57">
        <v>0</v>
      </c>
      <c r="C57">
        <v>0</v>
      </c>
      <c r="D57">
        <v>0</v>
      </c>
      <c r="E57">
        <v>0</v>
      </c>
      <c r="F57">
        <v>0</v>
      </c>
      <c r="G57">
        <v>0</v>
      </c>
      <c r="H57">
        <v>0</v>
      </c>
      <c r="I57">
        <v>0</v>
      </c>
      <c r="J57">
        <v>2</v>
      </c>
      <c r="K57">
        <v>5</v>
      </c>
      <c r="L57">
        <v>0</v>
      </c>
      <c r="M57">
        <v>0</v>
      </c>
      <c r="N57" s="7">
        <f>SUM(Table10[[#This Row],[Abstract]:[Title]])</f>
        <v>7</v>
      </c>
      <c r="P57" t="s">
        <v>1557</v>
      </c>
      <c r="Q57">
        <f>Table10[[#This Row],[Abstract]]/Table10[[#This Row],[TOTAL]]</f>
        <v>0</v>
      </c>
      <c r="R57">
        <f>Table10[[#This Row],[Acknowledgments]]/Table10[[#This Row],[TOTAL]]</f>
        <v>0</v>
      </c>
      <c r="S57">
        <f>Table10[[#This Row],[Article]]/Table10[[#This Row],[TOTAL]]</f>
        <v>0</v>
      </c>
      <c r="T57">
        <f>Table10[[#This Row],[Case study]]/Table10[[#This Row],[TOTAL]]</f>
        <v>0</v>
      </c>
      <c r="U57">
        <f>Table10[[#This Row],[Conclusion]]/Table10[[#This Row],[TOTAL]]</f>
        <v>0</v>
      </c>
      <c r="V57">
        <f>Table10[[#This Row],[Discussion]]/Table10[[#This Row],[TOTAL]]</f>
        <v>0</v>
      </c>
      <c r="W57">
        <f>Table10[[#This Row],[Figure]]/Table10[[#This Row],[TOTAL]]</f>
        <v>0</v>
      </c>
      <c r="X57">
        <f>Table10[[#This Row],[Introduction]]/Table10[[#This Row],[TOTAL]]</f>
        <v>0</v>
      </c>
      <c r="Y57">
        <f>Table10[[#This Row],[Methods]]/Table10[[#This Row],[TOTAL]]</f>
        <v>0.2857142857142857</v>
      </c>
      <c r="Z57">
        <f>Table10[[#This Row],[Results]]/Table10[[#This Row],[TOTAL]]</f>
        <v>0.7142857142857143</v>
      </c>
      <c r="AA57">
        <f>Table10[[#This Row],[Supplementary material]]/Table10[[#This Row],[TOTAL]]</f>
        <v>0</v>
      </c>
      <c r="AB57">
        <f>Table10[[#This Row],[Title]]/Table10[[#This Row],[TOTAL]]</f>
        <v>0</v>
      </c>
      <c r="AC57" s="15">
        <f>SUM(Table1012[[#This Row],[Abstract]:[Title]])</f>
        <v>1</v>
      </c>
    </row>
    <row r="58" spans="1:29" x14ac:dyDescent="0.25">
      <c r="A58" t="s">
        <v>2801</v>
      </c>
      <c r="B58">
        <v>0</v>
      </c>
      <c r="C58">
        <v>0</v>
      </c>
      <c r="D58">
        <v>0</v>
      </c>
      <c r="E58">
        <v>0</v>
      </c>
      <c r="F58">
        <v>0</v>
      </c>
      <c r="G58">
        <v>1</v>
      </c>
      <c r="H58">
        <v>0</v>
      </c>
      <c r="I58">
        <v>0</v>
      </c>
      <c r="J58">
        <v>1</v>
      </c>
      <c r="K58">
        <v>0</v>
      </c>
      <c r="L58">
        <v>0</v>
      </c>
      <c r="M58">
        <v>0</v>
      </c>
      <c r="N58" s="7">
        <f>SUM(Table10[[#This Row],[Abstract]:[Title]])</f>
        <v>2</v>
      </c>
      <c r="P58" t="s">
        <v>2801</v>
      </c>
      <c r="Q58">
        <f>Table10[[#This Row],[Abstract]]/Table10[[#This Row],[TOTAL]]</f>
        <v>0</v>
      </c>
      <c r="R58">
        <f>Table10[[#This Row],[Acknowledgments]]/Table10[[#This Row],[TOTAL]]</f>
        <v>0</v>
      </c>
      <c r="S58">
        <f>Table10[[#This Row],[Article]]/Table10[[#This Row],[TOTAL]]</f>
        <v>0</v>
      </c>
      <c r="T58">
        <f>Table10[[#This Row],[Case study]]/Table10[[#This Row],[TOTAL]]</f>
        <v>0</v>
      </c>
      <c r="U58">
        <f>Table10[[#This Row],[Conclusion]]/Table10[[#This Row],[TOTAL]]</f>
        <v>0</v>
      </c>
      <c r="V58">
        <f>Table10[[#This Row],[Discussion]]/Table10[[#This Row],[TOTAL]]</f>
        <v>0.5</v>
      </c>
      <c r="W58">
        <f>Table10[[#This Row],[Figure]]/Table10[[#This Row],[TOTAL]]</f>
        <v>0</v>
      </c>
      <c r="X58">
        <f>Table10[[#This Row],[Introduction]]/Table10[[#This Row],[TOTAL]]</f>
        <v>0</v>
      </c>
      <c r="Y58">
        <f>Table10[[#This Row],[Methods]]/Table10[[#This Row],[TOTAL]]</f>
        <v>0.5</v>
      </c>
      <c r="Z58">
        <f>Table10[[#This Row],[Results]]/Table10[[#This Row],[TOTAL]]</f>
        <v>0</v>
      </c>
      <c r="AA58">
        <f>Table10[[#This Row],[Supplementary material]]/Table10[[#This Row],[TOTAL]]</f>
        <v>0</v>
      </c>
      <c r="AB58">
        <f>Table10[[#This Row],[Title]]/Table10[[#This Row],[TOTAL]]</f>
        <v>0</v>
      </c>
      <c r="AC58" s="15">
        <f>SUM(Table1012[[#This Row],[Abstract]:[Title]])</f>
        <v>1</v>
      </c>
    </row>
    <row r="59" spans="1:29" x14ac:dyDescent="0.25">
      <c r="A59" t="s">
        <v>4046</v>
      </c>
      <c r="B59">
        <v>0</v>
      </c>
      <c r="C59">
        <v>0</v>
      </c>
      <c r="D59">
        <v>0</v>
      </c>
      <c r="E59">
        <v>0</v>
      </c>
      <c r="F59">
        <v>0</v>
      </c>
      <c r="G59">
        <v>0</v>
      </c>
      <c r="H59">
        <v>0</v>
      </c>
      <c r="I59">
        <v>0</v>
      </c>
      <c r="J59">
        <v>1</v>
      </c>
      <c r="K59">
        <v>0</v>
      </c>
      <c r="L59">
        <v>0</v>
      </c>
      <c r="M59">
        <v>0</v>
      </c>
      <c r="N59" s="7">
        <f>SUM(Table10[[#This Row],[Abstract]:[Title]])</f>
        <v>1</v>
      </c>
      <c r="P59" t="s">
        <v>4046</v>
      </c>
      <c r="Q59">
        <f>Table10[[#This Row],[Abstract]]/Table10[[#This Row],[TOTAL]]</f>
        <v>0</v>
      </c>
      <c r="R59">
        <f>Table10[[#This Row],[Acknowledgments]]/Table10[[#This Row],[TOTAL]]</f>
        <v>0</v>
      </c>
      <c r="S59">
        <f>Table10[[#This Row],[Article]]/Table10[[#This Row],[TOTAL]]</f>
        <v>0</v>
      </c>
      <c r="T59">
        <f>Table10[[#This Row],[Case study]]/Table10[[#This Row],[TOTAL]]</f>
        <v>0</v>
      </c>
      <c r="U59">
        <f>Table10[[#This Row],[Conclusion]]/Table10[[#This Row],[TOTAL]]</f>
        <v>0</v>
      </c>
      <c r="V59">
        <f>Table10[[#This Row],[Discussion]]/Table10[[#This Row],[TOTAL]]</f>
        <v>0</v>
      </c>
      <c r="W59">
        <f>Table10[[#This Row],[Figure]]/Table10[[#This Row],[TOTAL]]</f>
        <v>0</v>
      </c>
      <c r="X59">
        <f>Table10[[#This Row],[Introduction]]/Table10[[#This Row],[TOTAL]]</f>
        <v>0</v>
      </c>
      <c r="Y59">
        <f>Table10[[#This Row],[Methods]]/Table10[[#This Row],[TOTAL]]</f>
        <v>1</v>
      </c>
      <c r="Z59">
        <f>Table10[[#This Row],[Results]]/Table10[[#This Row],[TOTAL]]</f>
        <v>0</v>
      </c>
      <c r="AA59">
        <f>Table10[[#This Row],[Supplementary material]]/Table10[[#This Row],[TOTAL]]</f>
        <v>0</v>
      </c>
      <c r="AB59">
        <f>Table10[[#This Row],[Title]]/Table10[[#This Row],[TOTAL]]</f>
        <v>0</v>
      </c>
      <c r="AC59" s="15">
        <f>SUM(Table1012[[#This Row],[Abstract]:[Title]])</f>
        <v>1</v>
      </c>
    </row>
    <row r="60" spans="1:29" x14ac:dyDescent="0.25">
      <c r="A60" t="s">
        <v>4193</v>
      </c>
      <c r="B60">
        <v>0</v>
      </c>
      <c r="C60">
        <v>0</v>
      </c>
      <c r="D60">
        <v>0</v>
      </c>
      <c r="E60">
        <v>0</v>
      </c>
      <c r="F60">
        <v>1</v>
      </c>
      <c r="G60">
        <v>0</v>
      </c>
      <c r="H60">
        <v>0</v>
      </c>
      <c r="I60">
        <v>0</v>
      </c>
      <c r="J60">
        <v>0</v>
      </c>
      <c r="K60">
        <v>1</v>
      </c>
      <c r="L60">
        <v>0</v>
      </c>
      <c r="M60">
        <v>0</v>
      </c>
      <c r="N60" s="7">
        <f>SUM(Table10[[#This Row],[Abstract]:[Title]])</f>
        <v>2</v>
      </c>
      <c r="P60" t="s">
        <v>4193</v>
      </c>
      <c r="Q60">
        <f>Table10[[#This Row],[Abstract]]/Table10[[#This Row],[TOTAL]]</f>
        <v>0</v>
      </c>
      <c r="R60">
        <f>Table10[[#This Row],[Acknowledgments]]/Table10[[#This Row],[TOTAL]]</f>
        <v>0</v>
      </c>
      <c r="S60">
        <f>Table10[[#This Row],[Article]]/Table10[[#This Row],[TOTAL]]</f>
        <v>0</v>
      </c>
      <c r="T60">
        <f>Table10[[#This Row],[Case study]]/Table10[[#This Row],[TOTAL]]</f>
        <v>0</v>
      </c>
      <c r="U60">
        <f>Table10[[#This Row],[Conclusion]]/Table10[[#This Row],[TOTAL]]</f>
        <v>0.5</v>
      </c>
      <c r="V60">
        <f>Table10[[#This Row],[Discussion]]/Table10[[#This Row],[TOTAL]]</f>
        <v>0</v>
      </c>
      <c r="W60">
        <f>Table10[[#This Row],[Figure]]/Table10[[#This Row],[TOTAL]]</f>
        <v>0</v>
      </c>
      <c r="X60">
        <f>Table10[[#This Row],[Introduction]]/Table10[[#This Row],[TOTAL]]</f>
        <v>0</v>
      </c>
      <c r="Y60">
        <f>Table10[[#This Row],[Methods]]/Table10[[#This Row],[TOTAL]]</f>
        <v>0</v>
      </c>
      <c r="Z60">
        <f>Table10[[#This Row],[Results]]/Table10[[#This Row],[TOTAL]]</f>
        <v>0.5</v>
      </c>
      <c r="AA60">
        <f>Table10[[#This Row],[Supplementary material]]/Table10[[#This Row],[TOTAL]]</f>
        <v>0</v>
      </c>
      <c r="AB60">
        <f>Table10[[#This Row],[Title]]/Table10[[#This Row],[TOTAL]]</f>
        <v>0</v>
      </c>
      <c r="AC60" s="15">
        <f>SUM(Table1012[[#This Row],[Abstract]:[Title]])</f>
        <v>1</v>
      </c>
    </row>
    <row r="61" spans="1:29" x14ac:dyDescent="0.25">
      <c r="A61" t="s">
        <v>3345</v>
      </c>
      <c r="B61">
        <v>0</v>
      </c>
      <c r="C61">
        <v>0</v>
      </c>
      <c r="D61">
        <v>0</v>
      </c>
      <c r="E61">
        <v>0</v>
      </c>
      <c r="F61">
        <v>0</v>
      </c>
      <c r="G61">
        <v>0</v>
      </c>
      <c r="H61">
        <v>0</v>
      </c>
      <c r="I61">
        <v>0</v>
      </c>
      <c r="J61">
        <v>1</v>
      </c>
      <c r="K61">
        <v>3</v>
      </c>
      <c r="L61">
        <v>0</v>
      </c>
      <c r="M61">
        <v>0</v>
      </c>
      <c r="N61" s="7">
        <f>SUM(Table10[[#This Row],[Abstract]:[Title]])</f>
        <v>4</v>
      </c>
      <c r="P61" t="s">
        <v>3345</v>
      </c>
      <c r="Q61">
        <f>Table10[[#This Row],[Abstract]]/Table10[[#This Row],[TOTAL]]</f>
        <v>0</v>
      </c>
      <c r="R61">
        <f>Table10[[#This Row],[Acknowledgments]]/Table10[[#This Row],[TOTAL]]</f>
        <v>0</v>
      </c>
      <c r="S61">
        <f>Table10[[#This Row],[Article]]/Table10[[#This Row],[TOTAL]]</f>
        <v>0</v>
      </c>
      <c r="T61">
        <f>Table10[[#This Row],[Case study]]/Table10[[#This Row],[TOTAL]]</f>
        <v>0</v>
      </c>
      <c r="U61">
        <f>Table10[[#This Row],[Conclusion]]/Table10[[#This Row],[TOTAL]]</f>
        <v>0</v>
      </c>
      <c r="V61">
        <f>Table10[[#This Row],[Discussion]]/Table10[[#This Row],[TOTAL]]</f>
        <v>0</v>
      </c>
      <c r="W61">
        <f>Table10[[#This Row],[Figure]]/Table10[[#This Row],[TOTAL]]</f>
        <v>0</v>
      </c>
      <c r="X61">
        <f>Table10[[#This Row],[Introduction]]/Table10[[#This Row],[TOTAL]]</f>
        <v>0</v>
      </c>
      <c r="Y61">
        <f>Table10[[#This Row],[Methods]]/Table10[[#This Row],[TOTAL]]</f>
        <v>0.25</v>
      </c>
      <c r="Z61">
        <f>Table10[[#This Row],[Results]]/Table10[[#This Row],[TOTAL]]</f>
        <v>0.75</v>
      </c>
      <c r="AA61">
        <f>Table10[[#This Row],[Supplementary material]]/Table10[[#This Row],[TOTAL]]</f>
        <v>0</v>
      </c>
      <c r="AB61">
        <f>Table10[[#This Row],[Title]]/Table10[[#This Row],[TOTAL]]</f>
        <v>0</v>
      </c>
      <c r="AC61" s="15">
        <f>SUM(Table1012[[#This Row],[Abstract]:[Title]])</f>
        <v>1</v>
      </c>
    </row>
    <row r="62" spans="1:29" x14ac:dyDescent="0.25">
      <c r="A62" t="s">
        <v>829</v>
      </c>
      <c r="B62">
        <v>0</v>
      </c>
      <c r="C62">
        <v>0</v>
      </c>
      <c r="D62">
        <v>0</v>
      </c>
      <c r="E62">
        <v>0</v>
      </c>
      <c r="F62">
        <v>0</v>
      </c>
      <c r="G62">
        <v>0</v>
      </c>
      <c r="H62">
        <v>0</v>
      </c>
      <c r="I62">
        <v>0</v>
      </c>
      <c r="J62">
        <v>1</v>
      </c>
      <c r="K62">
        <v>6</v>
      </c>
      <c r="L62">
        <v>0</v>
      </c>
      <c r="M62">
        <v>0</v>
      </c>
      <c r="N62" s="7">
        <f>SUM(Table10[[#This Row],[Abstract]:[Title]])</f>
        <v>7</v>
      </c>
      <c r="P62" t="s">
        <v>829</v>
      </c>
      <c r="Q62">
        <f>Table10[[#This Row],[Abstract]]/Table10[[#This Row],[TOTAL]]</f>
        <v>0</v>
      </c>
      <c r="R62">
        <f>Table10[[#This Row],[Acknowledgments]]/Table10[[#This Row],[TOTAL]]</f>
        <v>0</v>
      </c>
      <c r="S62">
        <f>Table10[[#This Row],[Article]]/Table10[[#This Row],[TOTAL]]</f>
        <v>0</v>
      </c>
      <c r="T62">
        <f>Table10[[#This Row],[Case study]]/Table10[[#This Row],[TOTAL]]</f>
        <v>0</v>
      </c>
      <c r="U62">
        <f>Table10[[#This Row],[Conclusion]]/Table10[[#This Row],[TOTAL]]</f>
        <v>0</v>
      </c>
      <c r="V62">
        <f>Table10[[#This Row],[Discussion]]/Table10[[#This Row],[TOTAL]]</f>
        <v>0</v>
      </c>
      <c r="W62">
        <f>Table10[[#This Row],[Figure]]/Table10[[#This Row],[TOTAL]]</f>
        <v>0</v>
      </c>
      <c r="X62">
        <f>Table10[[#This Row],[Introduction]]/Table10[[#This Row],[TOTAL]]</f>
        <v>0</v>
      </c>
      <c r="Y62">
        <f>Table10[[#This Row],[Methods]]/Table10[[#This Row],[TOTAL]]</f>
        <v>0.14285714285714285</v>
      </c>
      <c r="Z62">
        <f>Table10[[#This Row],[Results]]/Table10[[#This Row],[TOTAL]]</f>
        <v>0.8571428571428571</v>
      </c>
      <c r="AA62">
        <f>Table10[[#This Row],[Supplementary material]]/Table10[[#This Row],[TOTAL]]</f>
        <v>0</v>
      </c>
      <c r="AB62">
        <f>Table10[[#This Row],[Title]]/Table10[[#This Row],[TOTAL]]</f>
        <v>0</v>
      </c>
      <c r="AC62" s="15">
        <f>SUM(Table1012[[#This Row],[Abstract]:[Title]])</f>
        <v>1</v>
      </c>
    </row>
    <row r="63" spans="1:29" x14ac:dyDescent="0.25">
      <c r="A63" t="s">
        <v>3270</v>
      </c>
      <c r="B63">
        <v>0</v>
      </c>
      <c r="C63">
        <v>0</v>
      </c>
      <c r="D63">
        <v>0</v>
      </c>
      <c r="E63">
        <v>0</v>
      </c>
      <c r="F63">
        <v>0</v>
      </c>
      <c r="G63">
        <v>3</v>
      </c>
      <c r="H63">
        <v>0</v>
      </c>
      <c r="I63">
        <v>0</v>
      </c>
      <c r="J63">
        <v>0</v>
      </c>
      <c r="K63">
        <v>5</v>
      </c>
      <c r="L63">
        <v>0</v>
      </c>
      <c r="M63">
        <v>0</v>
      </c>
      <c r="N63" s="7">
        <f>SUM(Table10[[#This Row],[Abstract]:[Title]])</f>
        <v>8</v>
      </c>
      <c r="P63" t="s">
        <v>3270</v>
      </c>
      <c r="Q63">
        <f>Table10[[#This Row],[Abstract]]/Table10[[#This Row],[TOTAL]]</f>
        <v>0</v>
      </c>
      <c r="R63">
        <f>Table10[[#This Row],[Acknowledgments]]/Table10[[#This Row],[TOTAL]]</f>
        <v>0</v>
      </c>
      <c r="S63">
        <f>Table10[[#This Row],[Article]]/Table10[[#This Row],[TOTAL]]</f>
        <v>0</v>
      </c>
      <c r="T63">
        <f>Table10[[#This Row],[Case study]]/Table10[[#This Row],[TOTAL]]</f>
        <v>0</v>
      </c>
      <c r="U63">
        <f>Table10[[#This Row],[Conclusion]]/Table10[[#This Row],[TOTAL]]</f>
        <v>0</v>
      </c>
      <c r="V63">
        <f>Table10[[#This Row],[Discussion]]/Table10[[#This Row],[TOTAL]]</f>
        <v>0.375</v>
      </c>
      <c r="W63">
        <f>Table10[[#This Row],[Figure]]/Table10[[#This Row],[TOTAL]]</f>
        <v>0</v>
      </c>
      <c r="X63">
        <f>Table10[[#This Row],[Introduction]]/Table10[[#This Row],[TOTAL]]</f>
        <v>0</v>
      </c>
      <c r="Y63">
        <f>Table10[[#This Row],[Methods]]/Table10[[#This Row],[TOTAL]]</f>
        <v>0</v>
      </c>
      <c r="Z63">
        <f>Table10[[#This Row],[Results]]/Table10[[#This Row],[TOTAL]]</f>
        <v>0.625</v>
      </c>
      <c r="AA63">
        <f>Table10[[#This Row],[Supplementary material]]/Table10[[#This Row],[TOTAL]]</f>
        <v>0</v>
      </c>
      <c r="AB63">
        <f>Table10[[#This Row],[Title]]/Table10[[#This Row],[TOTAL]]</f>
        <v>0</v>
      </c>
      <c r="AC63" s="15">
        <f>SUM(Table1012[[#This Row],[Abstract]:[Title]])</f>
        <v>1</v>
      </c>
    </row>
    <row r="64" spans="1:29" x14ac:dyDescent="0.25">
      <c r="A64" t="s">
        <v>3714</v>
      </c>
      <c r="B64">
        <v>0</v>
      </c>
      <c r="C64">
        <v>0</v>
      </c>
      <c r="D64">
        <v>0</v>
      </c>
      <c r="E64">
        <v>0</v>
      </c>
      <c r="F64">
        <v>0</v>
      </c>
      <c r="G64">
        <v>0</v>
      </c>
      <c r="H64">
        <v>8</v>
      </c>
      <c r="I64">
        <v>0</v>
      </c>
      <c r="J64">
        <v>1</v>
      </c>
      <c r="K64">
        <v>0</v>
      </c>
      <c r="L64">
        <v>0</v>
      </c>
      <c r="M64">
        <v>0</v>
      </c>
      <c r="N64" s="7">
        <f>SUM(Table10[[#This Row],[Abstract]:[Title]])</f>
        <v>9</v>
      </c>
      <c r="P64" t="s">
        <v>3714</v>
      </c>
      <c r="Q64">
        <f>Table10[[#This Row],[Abstract]]/Table10[[#This Row],[TOTAL]]</f>
        <v>0</v>
      </c>
      <c r="R64">
        <f>Table10[[#This Row],[Acknowledgments]]/Table10[[#This Row],[TOTAL]]</f>
        <v>0</v>
      </c>
      <c r="S64">
        <f>Table10[[#This Row],[Article]]/Table10[[#This Row],[TOTAL]]</f>
        <v>0</v>
      </c>
      <c r="T64">
        <f>Table10[[#This Row],[Case study]]/Table10[[#This Row],[TOTAL]]</f>
        <v>0</v>
      </c>
      <c r="U64">
        <f>Table10[[#This Row],[Conclusion]]/Table10[[#This Row],[TOTAL]]</f>
        <v>0</v>
      </c>
      <c r="V64">
        <f>Table10[[#This Row],[Discussion]]/Table10[[#This Row],[TOTAL]]</f>
        <v>0</v>
      </c>
      <c r="W64">
        <f>Table10[[#This Row],[Figure]]/Table10[[#This Row],[TOTAL]]</f>
        <v>0.88888888888888884</v>
      </c>
      <c r="X64">
        <f>Table10[[#This Row],[Introduction]]/Table10[[#This Row],[TOTAL]]</f>
        <v>0</v>
      </c>
      <c r="Y64">
        <f>Table10[[#This Row],[Methods]]/Table10[[#This Row],[TOTAL]]</f>
        <v>0.1111111111111111</v>
      </c>
      <c r="Z64">
        <f>Table10[[#This Row],[Results]]/Table10[[#This Row],[TOTAL]]</f>
        <v>0</v>
      </c>
      <c r="AA64">
        <f>Table10[[#This Row],[Supplementary material]]/Table10[[#This Row],[TOTAL]]</f>
        <v>0</v>
      </c>
      <c r="AB64">
        <f>Table10[[#This Row],[Title]]/Table10[[#This Row],[TOTAL]]</f>
        <v>0</v>
      </c>
      <c r="AC64" s="15">
        <f>SUM(Table1012[[#This Row],[Abstract]:[Title]])</f>
        <v>1</v>
      </c>
    </row>
    <row r="65" spans="1:29" x14ac:dyDescent="0.25">
      <c r="A65" t="s">
        <v>161</v>
      </c>
      <c r="B65">
        <v>0</v>
      </c>
      <c r="C65">
        <v>0</v>
      </c>
      <c r="D65">
        <v>0</v>
      </c>
      <c r="E65">
        <v>0</v>
      </c>
      <c r="F65">
        <v>0</v>
      </c>
      <c r="G65">
        <v>0</v>
      </c>
      <c r="H65">
        <v>0</v>
      </c>
      <c r="I65">
        <v>0</v>
      </c>
      <c r="J65">
        <v>1</v>
      </c>
      <c r="K65">
        <v>3</v>
      </c>
      <c r="L65">
        <v>0</v>
      </c>
      <c r="M65">
        <v>0</v>
      </c>
      <c r="N65" s="7">
        <f>SUM(Table10[[#This Row],[Abstract]:[Title]])</f>
        <v>4</v>
      </c>
      <c r="P65" t="s">
        <v>161</v>
      </c>
      <c r="Q65">
        <f>Table10[[#This Row],[Abstract]]/Table10[[#This Row],[TOTAL]]</f>
        <v>0</v>
      </c>
      <c r="R65">
        <f>Table10[[#This Row],[Acknowledgments]]/Table10[[#This Row],[TOTAL]]</f>
        <v>0</v>
      </c>
      <c r="S65">
        <f>Table10[[#This Row],[Article]]/Table10[[#This Row],[TOTAL]]</f>
        <v>0</v>
      </c>
      <c r="T65">
        <f>Table10[[#This Row],[Case study]]/Table10[[#This Row],[TOTAL]]</f>
        <v>0</v>
      </c>
      <c r="U65">
        <f>Table10[[#This Row],[Conclusion]]/Table10[[#This Row],[TOTAL]]</f>
        <v>0</v>
      </c>
      <c r="V65">
        <f>Table10[[#This Row],[Discussion]]/Table10[[#This Row],[TOTAL]]</f>
        <v>0</v>
      </c>
      <c r="W65">
        <f>Table10[[#This Row],[Figure]]/Table10[[#This Row],[TOTAL]]</f>
        <v>0</v>
      </c>
      <c r="X65">
        <f>Table10[[#This Row],[Introduction]]/Table10[[#This Row],[TOTAL]]</f>
        <v>0</v>
      </c>
      <c r="Y65">
        <f>Table10[[#This Row],[Methods]]/Table10[[#This Row],[TOTAL]]</f>
        <v>0.25</v>
      </c>
      <c r="Z65">
        <f>Table10[[#This Row],[Results]]/Table10[[#This Row],[TOTAL]]</f>
        <v>0.75</v>
      </c>
      <c r="AA65">
        <f>Table10[[#This Row],[Supplementary material]]/Table10[[#This Row],[TOTAL]]</f>
        <v>0</v>
      </c>
      <c r="AB65">
        <f>Table10[[#This Row],[Title]]/Table10[[#This Row],[TOTAL]]</f>
        <v>0</v>
      </c>
      <c r="AC65" s="15">
        <f>SUM(Table1012[[#This Row],[Abstract]:[Title]])</f>
        <v>1</v>
      </c>
    </row>
    <row r="66" spans="1:29" x14ac:dyDescent="0.25">
      <c r="A66" t="s">
        <v>414</v>
      </c>
      <c r="B66">
        <v>0</v>
      </c>
      <c r="C66">
        <v>0</v>
      </c>
      <c r="D66">
        <v>5</v>
      </c>
      <c r="E66">
        <v>0</v>
      </c>
      <c r="F66">
        <v>0</v>
      </c>
      <c r="G66">
        <v>0</v>
      </c>
      <c r="H66">
        <v>4</v>
      </c>
      <c r="I66">
        <v>0</v>
      </c>
      <c r="J66">
        <v>0</v>
      </c>
      <c r="K66">
        <v>0</v>
      </c>
      <c r="L66">
        <v>0</v>
      </c>
      <c r="M66">
        <v>0</v>
      </c>
      <c r="N66" s="7">
        <f>SUM(Table10[[#This Row],[Abstract]:[Title]])</f>
        <v>9</v>
      </c>
      <c r="P66" t="s">
        <v>414</v>
      </c>
      <c r="Q66">
        <f>Table10[[#This Row],[Abstract]]/Table10[[#This Row],[TOTAL]]</f>
        <v>0</v>
      </c>
      <c r="R66">
        <f>Table10[[#This Row],[Acknowledgments]]/Table10[[#This Row],[TOTAL]]</f>
        <v>0</v>
      </c>
      <c r="S66">
        <f>Table10[[#This Row],[Article]]/Table10[[#This Row],[TOTAL]]</f>
        <v>0.55555555555555558</v>
      </c>
      <c r="T66">
        <f>Table10[[#This Row],[Case study]]/Table10[[#This Row],[TOTAL]]</f>
        <v>0</v>
      </c>
      <c r="U66">
        <f>Table10[[#This Row],[Conclusion]]/Table10[[#This Row],[TOTAL]]</f>
        <v>0</v>
      </c>
      <c r="V66">
        <f>Table10[[#This Row],[Discussion]]/Table10[[#This Row],[TOTAL]]</f>
        <v>0</v>
      </c>
      <c r="W66">
        <f>Table10[[#This Row],[Figure]]/Table10[[#This Row],[TOTAL]]</f>
        <v>0.44444444444444442</v>
      </c>
      <c r="X66">
        <f>Table10[[#This Row],[Introduction]]/Table10[[#This Row],[TOTAL]]</f>
        <v>0</v>
      </c>
      <c r="Y66">
        <f>Table10[[#This Row],[Methods]]/Table10[[#This Row],[TOTAL]]</f>
        <v>0</v>
      </c>
      <c r="Z66">
        <f>Table10[[#This Row],[Results]]/Table10[[#This Row],[TOTAL]]</f>
        <v>0</v>
      </c>
      <c r="AA66">
        <f>Table10[[#This Row],[Supplementary material]]/Table10[[#This Row],[TOTAL]]</f>
        <v>0</v>
      </c>
      <c r="AB66">
        <f>Table10[[#This Row],[Title]]/Table10[[#This Row],[TOTAL]]</f>
        <v>0</v>
      </c>
      <c r="AC66" s="15">
        <f>SUM(Table1012[[#This Row],[Abstract]:[Title]])</f>
        <v>1</v>
      </c>
    </row>
    <row r="67" spans="1:29" x14ac:dyDescent="0.25">
      <c r="A67" t="s">
        <v>4031</v>
      </c>
      <c r="B67">
        <v>0</v>
      </c>
      <c r="C67">
        <v>0</v>
      </c>
      <c r="D67">
        <v>1</v>
      </c>
      <c r="E67">
        <v>0</v>
      </c>
      <c r="F67">
        <v>0</v>
      </c>
      <c r="G67">
        <v>0</v>
      </c>
      <c r="H67">
        <v>0</v>
      </c>
      <c r="I67">
        <v>0</v>
      </c>
      <c r="J67">
        <v>0</v>
      </c>
      <c r="K67">
        <v>0</v>
      </c>
      <c r="L67">
        <v>0</v>
      </c>
      <c r="M67">
        <v>0</v>
      </c>
      <c r="N67" s="7">
        <f>SUM(Table10[[#This Row],[Abstract]:[Title]])</f>
        <v>1</v>
      </c>
      <c r="P67" t="s">
        <v>4031</v>
      </c>
      <c r="Q67">
        <f>Table10[[#This Row],[Abstract]]/Table10[[#This Row],[TOTAL]]</f>
        <v>0</v>
      </c>
      <c r="R67">
        <f>Table10[[#This Row],[Acknowledgments]]/Table10[[#This Row],[TOTAL]]</f>
        <v>0</v>
      </c>
      <c r="S67">
        <f>Table10[[#This Row],[Article]]/Table10[[#This Row],[TOTAL]]</f>
        <v>1</v>
      </c>
      <c r="T67">
        <f>Table10[[#This Row],[Case study]]/Table10[[#This Row],[TOTAL]]</f>
        <v>0</v>
      </c>
      <c r="U67">
        <f>Table10[[#This Row],[Conclusion]]/Table10[[#This Row],[TOTAL]]</f>
        <v>0</v>
      </c>
      <c r="V67">
        <f>Table10[[#This Row],[Discussion]]/Table10[[#This Row],[TOTAL]]</f>
        <v>0</v>
      </c>
      <c r="W67">
        <f>Table10[[#This Row],[Figure]]/Table10[[#This Row],[TOTAL]]</f>
        <v>0</v>
      </c>
      <c r="X67">
        <f>Table10[[#This Row],[Introduction]]/Table10[[#This Row],[TOTAL]]</f>
        <v>0</v>
      </c>
      <c r="Y67">
        <f>Table10[[#This Row],[Methods]]/Table10[[#This Row],[TOTAL]]</f>
        <v>0</v>
      </c>
      <c r="Z67">
        <f>Table10[[#This Row],[Results]]/Table10[[#This Row],[TOTAL]]</f>
        <v>0</v>
      </c>
      <c r="AA67">
        <f>Table10[[#This Row],[Supplementary material]]/Table10[[#This Row],[TOTAL]]</f>
        <v>0</v>
      </c>
      <c r="AB67">
        <f>Table10[[#This Row],[Title]]/Table10[[#This Row],[TOTAL]]</f>
        <v>0</v>
      </c>
      <c r="AC67" s="15">
        <f>SUM(Table1012[[#This Row],[Abstract]:[Title]])</f>
        <v>1</v>
      </c>
    </row>
    <row r="68" spans="1:29" x14ac:dyDescent="0.25">
      <c r="A68" t="s">
        <v>4327</v>
      </c>
      <c r="B68">
        <v>0</v>
      </c>
      <c r="C68">
        <v>0</v>
      </c>
      <c r="D68">
        <v>0</v>
      </c>
      <c r="E68">
        <v>0</v>
      </c>
      <c r="F68">
        <v>0</v>
      </c>
      <c r="G68">
        <v>0</v>
      </c>
      <c r="H68">
        <v>0</v>
      </c>
      <c r="I68">
        <v>0</v>
      </c>
      <c r="J68">
        <v>1</v>
      </c>
      <c r="K68">
        <v>0</v>
      </c>
      <c r="L68">
        <v>0</v>
      </c>
      <c r="M68">
        <v>0</v>
      </c>
      <c r="N68" s="7">
        <f>SUM(Table10[[#This Row],[Abstract]:[Title]])</f>
        <v>1</v>
      </c>
      <c r="P68" t="s">
        <v>4327</v>
      </c>
      <c r="Q68">
        <f>Table10[[#This Row],[Abstract]]/Table10[[#This Row],[TOTAL]]</f>
        <v>0</v>
      </c>
      <c r="R68">
        <f>Table10[[#This Row],[Acknowledgments]]/Table10[[#This Row],[TOTAL]]</f>
        <v>0</v>
      </c>
      <c r="S68">
        <f>Table10[[#This Row],[Article]]/Table10[[#This Row],[TOTAL]]</f>
        <v>0</v>
      </c>
      <c r="T68">
        <f>Table10[[#This Row],[Case study]]/Table10[[#This Row],[TOTAL]]</f>
        <v>0</v>
      </c>
      <c r="U68">
        <f>Table10[[#This Row],[Conclusion]]/Table10[[#This Row],[TOTAL]]</f>
        <v>0</v>
      </c>
      <c r="V68">
        <f>Table10[[#This Row],[Discussion]]/Table10[[#This Row],[TOTAL]]</f>
        <v>0</v>
      </c>
      <c r="W68">
        <f>Table10[[#This Row],[Figure]]/Table10[[#This Row],[TOTAL]]</f>
        <v>0</v>
      </c>
      <c r="X68">
        <f>Table10[[#This Row],[Introduction]]/Table10[[#This Row],[TOTAL]]</f>
        <v>0</v>
      </c>
      <c r="Y68">
        <f>Table10[[#This Row],[Methods]]/Table10[[#This Row],[TOTAL]]</f>
        <v>1</v>
      </c>
      <c r="Z68">
        <f>Table10[[#This Row],[Results]]/Table10[[#This Row],[TOTAL]]</f>
        <v>0</v>
      </c>
      <c r="AA68">
        <f>Table10[[#This Row],[Supplementary material]]/Table10[[#This Row],[TOTAL]]</f>
        <v>0</v>
      </c>
      <c r="AB68">
        <f>Table10[[#This Row],[Title]]/Table10[[#This Row],[TOTAL]]</f>
        <v>0</v>
      </c>
      <c r="AC68" s="15">
        <f>SUM(Table1012[[#This Row],[Abstract]:[Title]])</f>
        <v>1</v>
      </c>
    </row>
    <row r="69" spans="1:29" x14ac:dyDescent="0.25">
      <c r="A69" t="s">
        <v>4837</v>
      </c>
      <c r="B69">
        <v>0</v>
      </c>
      <c r="C69">
        <v>0</v>
      </c>
      <c r="D69">
        <v>0</v>
      </c>
      <c r="E69">
        <v>0</v>
      </c>
      <c r="F69">
        <v>0</v>
      </c>
      <c r="G69">
        <v>0</v>
      </c>
      <c r="H69">
        <v>0</v>
      </c>
      <c r="I69">
        <v>0</v>
      </c>
      <c r="J69">
        <v>1</v>
      </c>
      <c r="K69">
        <v>0</v>
      </c>
      <c r="L69">
        <v>0</v>
      </c>
      <c r="M69">
        <v>0</v>
      </c>
      <c r="N69" s="7">
        <f>SUM(Table10[[#This Row],[Abstract]:[Title]])</f>
        <v>1</v>
      </c>
      <c r="P69" t="s">
        <v>4837</v>
      </c>
      <c r="Q69">
        <f>Table10[[#This Row],[Abstract]]/Table10[[#This Row],[TOTAL]]</f>
        <v>0</v>
      </c>
      <c r="R69">
        <f>Table10[[#This Row],[Acknowledgments]]/Table10[[#This Row],[TOTAL]]</f>
        <v>0</v>
      </c>
      <c r="S69">
        <f>Table10[[#This Row],[Article]]/Table10[[#This Row],[TOTAL]]</f>
        <v>0</v>
      </c>
      <c r="T69">
        <f>Table10[[#This Row],[Case study]]/Table10[[#This Row],[TOTAL]]</f>
        <v>0</v>
      </c>
      <c r="U69">
        <f>Table10[[#This Row],[Conclusion]]/Table10[[#This Row],[TOTAL]]</f>
        <v>0</v>
      </c>
      <c r="V69">
        <f>Table10[[#This Row],[Discussion]]/Table10[[#This Row],[TOTAL]]</f>
        <v>0</v>
      </c>
      <c r="W69">
        <f>Table10[[#This Row],[Figure]]/Table10[[#This Row],[TOTAL]]</f>
        <v>0</v>
      </c>
      <c r="X69">
        <f>Table10[[#This Row],[Introduction]]/Table10[[#This Row],[TOTAL]]</f>
        <v>0</v>
      </c>
      <c r="Y69">
        <f>Table10[[#This Row],[Methods]]/Table10[[#This Row],[TOTAL]]</f>
        <v>1</v>
      </c>
      <c r="Z69">
        <f>Table10[[#This Row],[Results]]/Table10[[#This Row],[TOTAL]]</f>
        <v>0</v>
      </c>
      <c r="AA69">
        <f>Table10[[#This Row],[Supplementary material]]/Table10[[#This Row],[TOTAL]]</f>
        <v>0</v>
      </c>
      <c r="AB69">
        <f>Table10[[#This Row],[Title]]/Table10[[#This Row],[TOTAL]]</f>
        <v>0</v>
      </c>
      <c r="AC69" s="15">
        <f>SUM(Table1012[[#This Row],[Abstract]:[Title]])</f>
        <v>1</v>
      </c>
    </row>
    <row r="70" spans="1:29" x14ac:dyDescent="0.25">
      <c r="A70" t="s">
        <v>4130</v>
      </c>
      <c r="B70">
        <v>0</v>
      </c>
      <c r="C70">
        <v>0</v>
      </c>
      <c r="D70">
        <v>0</v>
      </c>
      <c r="E70">
        <v>0</v>
      </c>
      <c r="F70">
        <v>0</v>
      </c>
      <c r="G70">
        <v>0</v>
      </c>
      <c r="H70">
        <v>0</v>
      </c>
      <c r="I70">
        <v>0</v>
      </c>
      <c r="J70">
        <v>1</v>
      </c>
      <c r="K70">
        <v>0</v>
      </c>
      <c r="L70">
        <v>0</v>
      </c>
      <c r="M70">
        <v>0</v>
      </c>
      <c r="N70" s="7">
        <f>SUM(Table10[[#This Row],[Abstract]:[Title]])</f>
        <v>1</v>
      </c>
      <c r="P70" t="s">
        <v>4130</v>
      </c>
      <c r="Q70">
        <f>Table10[[#This Row],[Abstract]]/Table10[[#This Row],[TOTAL]]</f>
        <v>0</v>
      </c>
      <c r="R70">
        <f>Table10[[#This Row],[Acknowledgments]]/Table10[[#This Row],[TOTAL]]</f>
        <v>0</v>
      </c>
      <c r="S70">
        <f>Table10[[#This Row],[Article]]/Table10[[#This Row],[TOTAL]]</f>
        <v>0</v>
      </c>
      <c r="T70">
        <f>Table10[[#This Row],[Case study]]/Table10[[#This Row],[TOTAL]]</f>
        <v>0</v>
      </c>
      <c r="U70">
        <f>Table10[[#This Row],[Conclusion]]/Table10[[#This Row],[TOTAL]]</f>
        <v>0</v>
      </c>
      <c r="V70">
        <f>Table10[[#This Row],[Discussion]]/Table10[[#This Row],[TOTAL]]</f>
        <v>0</v>
      </c>
      <c r="W70">
        <f>Table10[[#This Row],[Figure]]/Table10[[#This Row],[TOTAL]]</f>
        <v>0</v>
      </c>
      <c r="X70">
        <f>Table10[[#This Row],[Introduction]]/Table10[[#This Row],[TOTAL]]</f>
        <v>0</v>
      </c>
      <c r="Y70">
        <f>Table10[[#This Row],[Methods]]/Table10[[#This Row],[TOTAL]]</f>
        <v>1</v>
      </c>
      <c r="Z70">
        <f>Table10[[#This Row],[Results]]/Table10[[#This Row],[TOTAL]]</f>
        <v>0</v>
      </c>
      <c r="AA70">
        <f>Table10[[#This Row],[Supplementary material]]/Table10[[#This Row],[TOTAL]]</f>
        <v>0</v>
      </c>
      <c r="AB70">
        <f>Table10[[#This Row],[Title]]/Table10[[#This Row],[TOTAL]]</f>
        <v>0</v>
      </c>
      <c r="AC70" s="15">
        <f>SUM(Table1012[[#This Row],[Abstract]:[Title]])</f>
        <v>1</v>
      </c>
    </row>
    <row r="71" spans="1:29" x14ac:dyDescent="0.25">
      <c r="A71" t="s">
        <v>3316</v>
      </c>
      <c r="B71">
        <v>0</v>
      </c>
      <c r="C71">
        <v>0</v>
      </c>
      <c r="D71">
        <v>0</v>
      </c>
      <c r="E71">
        <v>0</v>
      </c>
      <c r="F71">
        <v>0</v>
      </c>
      <c r="G71">
        <v>0</v>
      </c>
      <c r="H71">
        <v>0</v>
      </c>
      <c r="I71">
        <v>0</v>
      </c>
      <c r="J71">
        <v>1</v>
      </c>
      <c r="K71">
        <v>0</v>
      </c>
      <c r="L71">
        <v>0</v>
      </c>
      <c r="M71">
        <v>0</v>
      </c>
      <c r="N71" s="7">
        <f>SUM(Table10[[#This Row],[Abstract]:[Title]])</f>
        <v>1</v>
      </c>
      <c r="P71" t="s">
        <v>3316</v>
      </c>
      <c r="Q71">
        <f>Table10[[#This Row],[Abstract]]/Table10[[#This Row],[TOTAL]]</f>
        <v>0</v>
      </c>
      <c r="R71">
        <f>Table10[[#This Row],[Acknowledgments]]/Table10[[#This Row],[TOTAL]]</f>
        <v>0</v>
      </c>
      <c r="S71">
        <f>Table10[[#This Row],[Article]]/Table10[[#This Row],[TOTAL]]</f>
        <v>0</v>
      </c>
      <c r="T71">
        <f>Table10[[#This Row],[Case study]]/Table10[[#This Row],[TOTAL]]</f>
        <v>0</v>
      </c>
      <c r="U71">
        <f>Table10[[#This Row],[Conclusion]]/Table10[[#This Row],[TOTAL]]</f>
        <v>0</v>
      </c>
      <c r="V71">
        <f>Table10[[#This Row],[Discussion]]/Table10[[#This Row],[TOTAL]]</f>
        <v>0</v>
      </c>
      <c r="W71">
        <f>Table10[[#This Row],[Figure]]/Table10[[#This Row],[TOTAL]]</f>
        <v>0</v>
      </c>
      <c r="X71">
        <f>Table10[[#This Row],[Introduction]]/Table10[[#This Row],[TOTAL]]</f>
        <v>0</v>
      </c>
      <c r="Y71">
        <f>Table10[[#This Row],[Methods]]/Table10[[#This Row],[TOTAL]]</f>
        <v>1</v>
      </c>
      <c r="Z71">
        <f>Table10[[#This Row],[Results]]/Table10[[#This Row],[TOTAL]]</f>
        <v>0</v>
      </c>
      <c r="AA71">
        <f>Table10[[#This Row],[Supplementary material]]/Table10[[#This Row],[TOTAL]]</f>
        <v>0</v>
      </c>
      <c r="AB71">
        <f>Table10[[#This Row],[Title]]/Table10[[#This Row],[TOTAL]]</f>
        <v>0</v>
      </c>
      <c r="AC71" s="15">
        <f>SUM(Table1012[[#This Row],[Abstract]:[Title]])</f>
        <v>1</v>
      </c>
    </row>
    <row r="72" spans="1:29" x14ac:dyDescent="0.25">
      <c r="A72" t="s">
        <v>3145</v>
      </c>
      <c r="B72">
        <v>0</v>
      </c>
      <c r="C72">
        <v>0</v>
      </c>
      <c r="D72">
        <v>0</v>
      </c>
      <c r="E72">
        <v>0</v>
      </c>
      <c r="F72">
        <v>0</v>
      </c>
      <c r="G72">
        <v>0</v>
      </c>
      <c r="H72">
        <v>0</v>
      </c>
      <c r="I72">
        <v>0</v>
      </c>
      <c r="J72">
        <v>1</v>
      </c>
      <c r="K72">
        <v>0</v>
      </c>
      <c r="L72">
        <v>0</v>
      </c>
      <c r="M72">
        <v>0</v>
      </c>
      <c r="N72" s="7">
        <f>SUM(Table10[[#This Row],[Abstract]:[Title]])</f>
        <v>1</v>
      </c>
      <c r="P72" t="s">
        <v>3145</v>
      </c>
      <c r="Q72">
        <f>Table10[[#This Row],[Abstract]]/Table10[[#This Row],[TOTAL]]</f>
        <v>0</v>
      </c>
      <c r="R72">
        <f>Table10[[#This Row],[Acknowledgments]]/Table10[[#This Row],[TOTAL]]</f>
        <v>0</v>
      </c>
      <c r="S72">
        <f>Table10[[#This Row],[Article]]/Table10[[#This Row],[TOTAL]]</f>
        <v>0</v>
      </c>
      <c r="T72">
        <f>Table10[[#This Row],[Case study]]/Table10[[#This Row],[TOTAL]]</f>
        <v>0</v>
      </c>
      <c r="U72">
        <f>Table10[[#This Row],[Conclusion]]/Table10[[#This Row],[TOTAL]]</f>
        <v>0</v>
      </c>
      <c r="V72">
        <f>Table10[[#This Row],[Discussion]]/Table10[[#This Row],[TOTAL]]</f>
        <v>0</v>
      </c>
      <c r="W72">
        <f>Table10[[#This Row],[Figure]]/Table10[[#This Row],[TOTAL]]</f>
        <v>0</v>
      </c>
      <c r="X72">
        <f>Table10[[#This Row],[Introduction]]/Table10[[#This Row],[TOTAL]]</f>
        <v>0</v>
      </c>
      <c r="Y72">
        <f>Table10[[#This Row],[Methods]]/Table10[[#This Row],[TOTAL]]</f>
        <v>1</v>
      </c>
      <c r="Z72">
        <f>Table10[[#This Row],[Results]]/Table10[[#This Row],[TOTAL]]</f>
        <v>0</v>
      </c>
      <c r="AA72">
        <f>Table10[[#This Row],[Supplementary material]]/Table10[[#This Row],[TOTAL]]</f>
        <v>0</v>
      </c>
      <c r="AB72">
        <f>Table10[[#This Row],[Title]]/Table10[[#This Row],[TOTAL]]</f>
        <v>0</v>
      </c>
      <c r="AC72" s="15">
        <f>SUM(Table1012[[#This Row],[Abstract]:[Title]])</f>
        <v>1</v>
      </c>
    </row>
    <row r="73" spans="1:29" x14ac:dyDescent="0.25">
      <c r="A73" t="s">
        <v>3700</v>
      </c>
      <c r="B73">
        <v>0</v>
      </c>
      <c r="C73">
        <v>0</v>
      </c>
      <c r="D73">
        <v>0</v>
      </c>
      <c r="E73">
        <v>0</v>
      </c>
      <c r="F73">
        <v>0</v>
      </c>
      <c r="G73">
        <v>0</v>
      </c>
      <c r="H73">
        <v>1</v>
      </c>
      <c r="I73">
        <v>0</v>
      </c>
      <c r="J73">
        <v>2</v>
      </c>
      <c r="K73">
        <v>3</v>
      </c>
      <c r="L73">
        <v>0</v>
      </c>
      <c r="M73">
        <v>0</v>
      </c>
      <c r="N73" s="7">
        <f>SUM(Table10[[#This Row],[Abstract]:[Title]])</f>
        <v>6</v>
      </c>
      <c r="P73" t="s">
        <v>3700</v>
      </c>
      <c r="Q73">
        <f>Table10[[#This Row],[Abstract]]/Table10[[#This Row],[TOTAL]]</f>
        <v>0</v>
      </c>
      <c r="R73">
        <f>Table10[[#This Row],[Acknowledgments]]/Table10[[#This Row],[TOTAL]]</f>
        <v>0</v>
      </c>
      <c r="S73">
        <f>Table10[[#This Row],[Article]]/Table10[[#This Row],[TOTAL]]</f>
        <v>0</v>
      </c>
      <c r="T73">
        <f>Table10[[#This Row],[Case study]]/Table10[[#This Row],[TOTAL]]</f>
        <v>0</v>
      </c>
      <c r="U73">
        <f>Table10[[#This Row],[Conclusion]]/Table10[[#This Row],[TOTAL]]</f>
        <v>0</v>
      </c>
      <c r="V73">
        <f>Table10[[#This Row],[Discussion]]/Table10[[#This Row],[TOTAL]]</f>
        <v>0</v>
      </c>
      <c r="W73">
        <f>Table10[[#This Row],[Figure]]/Table10[[#This Row],[TOTAL]]</f>
        <v>0.16666666666666666</v>
      </c>
      <c r="X73">
        <f>Table10[[#This Row],[Introduction]]/Table10[[#This Row],[TOTAL]]</f>
        <v>0</v>
      </c>
      <c r="Y73">
        <f>Table10[[#This Row],[Methods]]/Table10[[#This Row],[TOTAL]]</f>
        <v>0.33333333333333331</v>
      </c>
      <c r="Z73">
        <f>Table10[[#This Row],[Results]]/Table10[[#This Row],[TOTAL]]</f>
        <v>0.5</v>
      </c>
      <c r="AA73">
        <f>Table10[[#This Row],[Supplementary material]]/Table10[[#This Row],[TOTAL]]</f>
        <v>0</v>
      </c>
      <c r="AB73">
        <f>Table10[[#This Row],[Title]]/Table10[[#This Row],[TOTAL]]</f>
        <v>0</v>
      </c>
      <c r="AC73" s="15">
        <f>SUM(Table1012[[#This Row],[Abstract]:[Title]])</f>
        <v>1</v>
      </c>
    </row>
    <row r="74" spans="1:29" x14ac:dyDescent="0.25">
      <c r="A74" t="s">
        <v>917</v>
      </c>
      <c r="B74">
        <v>0</v>
      </c>
      <c r="C74">
        <v>0</v>
      </c>
      <c r="D74">
        <v>0</v>
      </c>
      <c r="E74">
        <v>0</v>
      </c>
      <c r="F74">
        <v>0</v>
      </c>
      <c r="G74">
        <v>0</v>
      </c>
      <c r="H74">
        <v>0</v>
      </c>
      <c r="I74">
        <v>0</v>
      </c>
      <c r="J74">
        <v>1</v>
      </c>
      <c r="K74">
        <v>0</v>
      </c>
      <c r="L74">
        <v>0</v>
      </c>
      <c r="M74">
        <v>0</v>
      </c>
      <c r="N74" s="7">
        <f>SUM(Table10[[#This Row],[Abstract]:[Title]])</f>
        <v>1</v>
      </c>
      <c r="P74" t="s">
        <v>917</v>
      </c>
      <c r="Q74">
        <f>Table10[[#This Row],[Abstract]]/Table10[[#This Row],[TOTAL]]</f>
        <v>0</v>
      </c>
      <c r="R74">
        <f>Table10[[#This Row],[Acknowledgments]]/Table10[[#This Row],[TOTAL]]</f>
        <v>0</v>
      </c>
      <c r="S74">
        <f>Table10[[#This Row],[Article]]/Table10[[#This Row],[TOTAL]]</f>
        <v>0</v>
      </c>
      <c r="T74">
        <f>Table10[[#This Row],[Case study]]/Table10[[#This Row],[TOTAL]]</f>
        <v>0</v>
      </c>
      <c r="U74">
        <f>Table10[[#This Row],[Conclusion]]/Table10[[#This Row],[TOTAL]]</f>
        <v>0</v>
      </c>
      <c r="V74">
        <f>Table10[[#This Row],[Discussion]]/Table10[[#This Row],[TOTAL]]</f>
        <v>0</v>
      </c>
      <c r="W74">
        <f>Table10[[#This Row],[Figure]]/Table10[[#This Row],[TOTAL]]</f>
        <v>0</v>
      </c>
      <c r="X74">
        <f>Table10[[#This Row],[Introduction]]/Table10[[#This Row],[TOTAL]]</f>
        <v>0</v>
      </c>
      <c r="Y74">
        <f>Table10[[#This Row],[Methods]]/Table10[[#This Row],[TOTAL]]</f>
        <v>1</v>
      </c>
      <c r="Z74">
        <f>Table10[[#This Row],[Results]]/Table10[[#This Row],[TOTAL]]</f>
        <v>0</v>
      </c>
      <c r="AA74">
        <f>Table10[[#This Row],[Supplementary material]]/Table10[[#This Row],[TOTAL]]</f>
        <v>0</v>
      </c>
      <c r="AB74">
        <f>Table10[[#This Row],[Title]]/Table10[[#This Row],[TOTAL]]</f>
        <v>0</v>
      </c>
      <c r="AC74" s="15">
        <f>SUM(Table1012[[#This Row],[Abstract]:[Title]])</f>
        <v>1</v>
      </c>
    </row>
    <row r="75" spans="1:29" x14ac:dyDescent="0.25">
      <c r="A75" t="s">
        <v>793</v>
      </c>
      <c r="B75">
        <v>0</v>
      </c>
      <c r="C75">
        <v>0</v>
      </c>
      <c r="D75">
        <v>1</v>
      </c>
      <c r="E75">
        <v>0</v>
      </c>
      <c r="F75">
        <v>0</v>
      </c>
      <c r="G75">
        <v>0</v>
      </c>
      <c r="H75">
        <v>0</v>
      </c>
      <c r="I75">
        <v>0</v>
      </c>
      <c r="J75">
        <v>1</v>
      </c>
      <c r="K75">
        <v>0</v>
      </c>
      <c r="L75">
        <v>0</v>
      </c>
      <c r="M75">
        <v>0</v>
      </c>
      <c r="N75" s="7">
        <f>SUM(Table10[[#This Row],[Abstract]:[Title]])</f>
        <v>2</v>
      </c>
      <c r="P75" t="s">
        <v>793</v>
      </c>
      <c r="Q75">
        <f>Table10[[#This Row],[Abstract]]/Table10[[#This Row],[TOTAL]]</f>
        <v>0</v>
      </c>
      <c r="R75">
        <f>Table10[[#This Row],[Acknowledgments]]/Table10[[#This Row],[TOTAL]]</f>
        <v>0</v>
      </c>
      <c r="S75">
        <f>Table10[[#This Row],[Article]]/Table10[[#This Row],[TOTAL]]</f>
        <v>0.5</v>
      </c>
      <c r="T75">
        <f>Table10[[#This Row],[Case study]]/Table10[[#This Row],[TOTAL]]</f>
        <v>0</v>
      </c>
      <c r="U75">
        <f>Table10[[#This Row],[Conclusion]]/Table10[[#This Row],[TOTAL]]</f>
        <v>0</v>
      </c>
      <c r="V75">
        <f>Table10[[#This Row],[Discussion]]/Table10[[#This Row],[TOTAL]]</f>
        <v>0</v>
      </c>
      <c r="W75">
        <f>Table10[[#This Row],[Figure]]/Table10[[#This Row],[TOTAL]]</f>
        <v>0</v>
      </c>
      <c r="X75">
        <f>Table10[[#This Row],[Introduction]]/Table10[[#This Row],[TOTAL]]</f>
        <v>0</v>
      </c>
      <c r="Y75">
        <f>Table10[[#This Row],[Methods]]/Table10[[#This Row],[TOTAL]]</f>
        <v>0.5</v>
      </c>
      <c r="Z75">
        <f>Table10[[#This Row],[Results]]/Table10[[#This Row],[TOTAL]]</f>
        <v>0</v>
      </c>
      <c r="AA75">
        <f>Table10[[#This Row],[Supplementary material]]/Table10[[#This Row],[TOTAL]]</f>
        <v>0</v>
      </c>
      <c r="AB75">
        <f>Table10[[#This Row],[Title]]/Table10[[#This Row],[TOTAL]]</f>
        <v>0</v>
      </c>
      <c r="AC75" s="15">
        <f>SUM(Table1012[[#This Row],[Abstract]:[Title]])</f>
        <v>1</v>
      </c>
    </row>
    <row r="76" spans="1:29" x14ac:dyDescent="0.25">
      <c r="A76" t="s">
        <v>517</v>
      </c>
      <c r="B76">
        <v>0</v>
      </c>
      <c r="C76">
        <v>0</v>
      </c>
      <c r="D76">
        <v>2</v>
      </c>
      <c r="E76">
        <v>0</v>
      </c>
      <c r="F76">
        <v>0</v>
      </c>
      <c r="G76">
        <v>0</v>
      </c>
      <c r="H76">
        <v>0</v>
      </c>
      <c r="I76">
        <v>1</v>
      </c>
      <c r="J76">
        <v>0</v>
      </c>
      <c r="K76">
        <v>0</v>
      </c>
      <c r="L76">
        <v>0</v>
      </c>
      <c r="M76">
        <v>0</v>
      </c>
      <c r="N76" s="7">
        <f>SUM(Table10[[#This Row],[Abstract]:[Title]])</f>
        <v>3</v>
      </c>
      <c r="P76" t="s">
        <v>517</v>
      </c>
      <c r="Q76">
        <f>Table10[[#This Row],[Abstract]]/Table10[[#This Row],[TOTAL]]</f>
        <v>0</v>
      </c>
      <c r="R76">
        <f>Table10[[#This Row],[Acknowledgments]]/Table10[[#This Row],[TOTAL]]</f>
        <v>0</v>
      </c>
      <c r="S76">
        <f>Table10[[#This Row],[Article]]/Table10[[#This Row],[TOTAL]]</f>
        <v>0.66666666666666663</v>
      </c>
      <c r="T76">
        <f>Table10[[#This Row],[Case study]]/Table10[[#This Row],[TOTAL]]</f>
        <v>0</v>
      </c>
      <c r="U76">
        <f>Table10[[#This Row],[Conclusion]]/Table10[[#This Row],[TOTAL]]</f>
        <v>0</v>
      </c>
      <c r="V76">
        <f>Table10[[#This Row],[Discussion]]/Table10[[#This Row],[TOTAL]]</f>
        <v>0</v>
      </c>
      <c r="W76">
        <f>Table10[[#This Row],[Figure]]/Table10[[#This Row],[TOTAL]]</f>
        <v>0</v>
      </c>
      <c r="X76">
        <f>Table10[[#This Row],[Introduction]]/Table10[[#This Row],[TOTAL]]</f>
        <v>0.33333333333333331</v>
      </c>
      <c r="Y76">
        <f>Table10[[#This Row],[Methods]]/Table10[[#This Row],[TOTAL]]</f>
        <v>0</v>
      </c>
      <c r="Z76">
        <f>Table10[[#This Row],[Results]]/Table10[[#This Row],[TOTAL]]</f>
        <v>0</v>
      </c>
      <c r="AA76">
        <f>Table10[[#This Row],[Supplementary material]]/Table10[[#This Row],[TOTAL]]</f>
        <v>0</v>
      </c>
      <c r="AB76">
        <f>Table10[[#This Row],[Title]]/Table10[[#This Row],[TOTAL]]</f>
        <v>0</v>
      </c>
      <c r="AC76" s="15">
        <f>SUM(Table1012[[#This Row],[Abstract]:[Title]])</f>
        <v>1</v>
      </c>
    </row>
    <row r="77" spans="1:29" x14ac:dyDescent="0.25">
      <c r="A77" t="s">
        <v>508</v>
      </c>
      <c r="B77">
        <v>0</v>
      </c>
      <c r="C77">
        <v>0</v>
      </c>
      <c r="D77">
        <v>0</v>
      </c>
      <c r="E77">
        <v>0</v>
      </c>
      <c r="F77">
        <v>0</v>
      </c>
      <c r="G77">
        <v>0</v>
      </c>
      <c r="H77">
        <v>0</v>
      </c>
      <c r="I77">
        <v>0</v>
      </c>
      <c r="J77">
        <v>1</v>
      </c>
      <c r="K77">
        <v>0</v>
      </c>
      <c r="L77">
        <v>0</v>
      </c>
      <c r="M77">
        <v>0</v>
      </c>
      <c r="N77" s="7">
        <f>SUM(Table10[[#This Row],[Abstract]:[Title]])</f>
        <v>1</v>
      </c>
      <c r="P77" t="s">
        <v>508</v>
      </c>
      <c r="Q77">
        <f>Table10[[#This Row],[Abstract]]/Table10[[#This Row],[TOTAL]]</f>
        <v>0</v>
      </c>
      <c r="R77">
        <f>Table10[[#This Row],[Acknowledgments]]/Table10[[#This Row],[TOTAL]]</f>
        <v>0</v>
      </c>
      <c r="S77">
        <f>Table10[[#This Row],[Article]]/Table10[[#This Row],[TOTAL]]</f>
        <v>0</v>
      </c>
      <c r="T77">
        <f>Table10[[#This Row],[Case study]]/Table10[[#This Row],[TOTAL]]</f>
        <v>0</v>
      </c>
      <c r="U77">
        <f>Table10[[#This Row],[Conclusion]]/Table10[[#This Row],[TOTAL]]</f>
        <v>0</v>
      </c>
      <c r="V77">
        <f>Table10[[#This Row],[Discussion]]/Table10[[#This Row],[TOTAL]]</f>
        <v>0</v>
      </c>
      <c r="W77">
        <f>Table10[[#This Row],[Figure]]/Table10[[#This Row],[TOTAL]]</f>
        <v>0</v>
      </c>
      <c r="X77">
        <f>Table10[[#This Row],[Introduction]]/Table10[[#This Row],[TOTAL]]</f>
        <v>0</v>
      </c>
      <c r="Y77">
        <f>Table10[[#This Row],[Methods]]/Table10[[#This Row],[TOTAL]]</f>
        <v>1</v>
      </c>
      <c r="Z77">
        <f>Table10[[#This Row],[Results]]/Table10[[#This Row],[TOTAL]]</f>
        <v>0</v>
      </c>
      <c r="AA77">
        <f>Table10[[#This Row],[Supplementary material]]/Table10[[#This Row],[TOTAL]]</f>
        <v>0</v>
      </c>
      <c r="AB77">
        <f>Table10[[#This Row],[Title]]/Table10[[#This Row],[TOTAL]]</f>
        <v>0</v>
      </c>
      <c r="AC77" s="15">
        <f>SUM(Table1012[[#This Row],[Abstract]:[Title]])</f>
        <v>1</v>
      </c>
    </row>
    <row r="78" spans="1:29" x14ac:dyDescent="0.25">
      <c r="A78" t="s">
        <v>4489</v>
      </c>
      <c r="B78">
        <v>0</v>
      </c>
      <c r="C78">
        <v>0</v>
      </c>
      <c r="D78">
        <v>0</v>
      </c>
      <c r="E78">
        <v>0</v>
      </c>
      <c r="F78">
        <v>0</v>
      </c>
      <c r="G78">
        <v>0</v>
      </c>
      <c r="H78">
        <v>0</v>
      </c>
      <c r="I78">
        <v>0</v>
      </c>
      <c r="J78">
        <v>1</v>
      </c>
      <c r="K78">
        <v>0</v>
      </c>
      <c r="L78">
        <v>0</v>
      </c>
      <c r="M78">
        <v>0</v>
      </c>
      <c r="N78" s="7">
        <f>SUM(Table10[[#This Row],[Abstract]:[Title]])</f>
        <v>1</v>
      </c>
      <c r="P78" t="s">
        <v>4489</v>
      </c>
      <c r="Q78">
        <f>Table10[[#This Row],[Abstract]]/Table10[[#This Row],[TOTAL]]</f>
        <v>0</v>
      </c>
      <c r="R78">
        <f>Table10[[#This Row],[Acknowledgments]]/Table10[[#This Row],[TOTAL]]</f>
        <v>0</v>
      </c>
      <c r="S78">
        <f>Table10[[#This Row],[Article]]/Table10[[#This Row],[TOTAL]]</f>
        <v>0</v>
      </c>
      <c r="T78">
        <f>Table10[[#This Row],[Case study]]/Table10[[#This Row],[TOTAL]]</f>
        <v>0</v>
      </c>
      <c r="U78">
        <f>Table10[[#This Row],[Conclusion]]/Table10[[#This Row],[TOTAL]]</f>
        <v>0</v>
      </c>
      <c r="V78">
        <f>Table10[[#This Row],[Discussion]]/Table10[[#This Row],[TOTAL]]</f>
        <v>0</v>
      </c>
      <c r="W78">
        <f>Table10[[#This Row],[Figure]]/Table10[[#This Row],[TOTAL]]</f>
        <v>0</v>
      </c>
      <c r="X78">
        <f>Table10[[#This Row],[Introduction]]/Table10[[#This Row],[TOTAL]]</f>
        <v>0</v>
      </c>
      <c r="Y78">
        <f>Table10[[#This Row],[Methods]]/Table10[[#This Row],[TOTAL]]</f>
        <v>1</v>
      </c>
      <c r="Z78">
        <f>Table10[[#This Row],[Results]]/Table10[[#This Row],[TOTAL]]</f>
        <v>0</v>
      </c>
      <c r="AA78">
        <f>Table10[[#This Row],[Supplementary material]]/Table10[[#This Row],[TOTAL]]</f>
        <v>0</v>
      </c>
      <c r="AB78">
        <f>Table10[[#This Row],[Title]]/Table10[[#This Row],[TOTAL]]</f>
        <v>0</v>
      </c>
      <c r="AC78" s="15">
        <f>SUM(Table1012[[#This Row],[Abstract]:[Title]])</f>
        <v>1</v>
      </c>
    </row>
    <row r="79" spans="1:29" x14ac:dyDescent="0.25">
      <c r="A79" t="s">
        <v>528</v>
      </c>
      <c r="B79">
        <v>0</v>
      </c>
      <c r="C79">
        <v>0</v>
      </c>
      <c r="D79">
        <v>0</v>
      </c>
      <c r="E79">
        <v>0</v>
      </c>
      <c r="F79">
        <v>0</v>
      </c>
      <c r="G79">
        <v>0</v>
      </c>
      <c r="H79">
        <v>0</v>
      </c>
      <c r="I79">
        <v>0</v>
      </c>
      <c r="J79">
        <v>1</v>
      </c>
      <c r="K79">
        <v>1</v>
      </c>
      <c r="L79">
        <v>0</v>
      </c>
      <c r="M79">
        <v>0</v>
      </c>
      <c r="N79" s="7">
        <f>SUM(Table10[[#This Row],[Abstract]:[Title]])</f>
        <v>2</v>
      </c>
      <c r="P79" t="s">
        <v>528</v>
      </c>
      <c r="Q79">
        <f>Table10[[#This Row],[Abstract]]/Table10[[#This Row],[TOTAL]]</f>
        <v>0</v>
      </c>
      <c r="R79">
        <f>Table10[[#This Row],[Acknowledgments]]/Table10[[#This Row],[TOTAL]]</f>
        <v>0</v>
      </c>
      <c r="S79">
        <f>Table10[[#This Row],[Article]]/Table10[[#This Row],[TOTAL]]</f>
        <v>0</v>
      </c>
      <c r="T79">
        <f>Table10[[#This Row],[Case study]]/Table10[[#This Row],[TOTAL]]</f>
        <v>0</v>
      </c>
      <c r="U79">
        <f>Table10[[#This Row],[Conclusion]]/Table10[[#This Row],[TOTAL]]</f>
        <v>0</v>
      </c>
      <c r="V79">
        <f>Table10[[#This Row],[Discussion]]/Table10[[#This Row],[TOTAL]]</f>
        <v>0</v>
      </c>
      <c r="W79">
        <f>Table10[[#This Row],[Figure]]/Table10[[#This Row],[TOTAL]]</f>
        <v>0</v>
      </c>
      <c r="X79">
        <f>Table10[[#This Row],[Introduction]]/Table10[[#This Row],[TOTAL]]</f>
        <v>0</v>
      </c>
      <c r="Y79">
        <f>Table10[[#This Row],[Methods]]/Table10[[#This Row],[TOTAL]]</f>
        <v>0.5</v>
      </c>
      <c r="Z79">
        <f>Table10[[#This Row],[Results]]/Table10[[#This Row],[TOTAL]]</f>
        <v>0.5</v>
      </c>
      <c r="AA79">
        <f>Table10[[#This Row],[Supplementary material]]/Table10[[#This Row],[TOTAL]]</f>
        <v>0</v>
      </c>
      <c r="AB79">
        <f>Table10[[#This Row],[Title]]/Table10[[#This Row],[TOTAL]]</f>
        <v>0</v>
      </c>
      <c r="AC79" s="15">
        <f>SUM(Table1012[[#This Row],[Abstract]:[Title]])</f>
        <v>1</v>
      </c>
    </row>
    <row r="80" spans="1:29" x14ac:dyDescent="0.25">
      <c r="A80" t="s">
        <v>3369</v>
      </c>
      <c r="B80">
        <v>0</v>
      </c>
      <c r="C80">
        <v>1</v>
      </c>
      <c r="D80">
        <v>0</v>
      </c>
      <c r="E80">
        <v>0</v>
      </c>
      <c r="F80">
        <v>0</v>
      </c>
      <c r="G80">
        <v>0</v>
      </c>
      <c r="H80">
        <v>0</v>
      </c>
      <c r="I80">
        <v>1</v>
      </c>
      <c r="J80">
        <v>0</v>
      </c>
      <c r="K80">
        <v>0</v>
      </c>
      <c r="L80">
        <v>0</v>
      </c>
      <c r="M80">
        <v>0</v>
      </c>
      <c r="N80" s="7">
        <f>SUM(Table10[[#This Row],[Abstract]:[Title]])</f>
        <v>2</v>
      </c>
      <c r="P80" t="s">
        <v>3369</v>
      </c>
      <c r="Q80">
        <f>Table10[[#This Row],[Abstract]]/Table10[[#This Row],[TOTAL]]</f>
        <v>0</v>
      </c>
      <c r="R80">
        <f>Table10[[#This Row],[Acknowledgments]]/Table10[[#This Row],[TOTAL]]</f>
        <v>0.5</v>
      </c>
      <c r="S80">
        <f>Table10[[#This Row],[Article]]/Table10[[#This Row],[TOTAL]]</f>
        <v>0</v>
      </c>
      <c r="T80">
        <f>Table10[[#This Row],[Case study]]/Table10[[#This Row],[TOTAL]]</f>
        <v>0</v>
      </c>
      <c r="U80">
        <f>Table10[[#This Row],[Conclusion]]/Table10[[#This Row],[TOTAL]]</f>
        <v>0</v>
      </c>
      <c r="V80">
        <f>Table10[[#This Row],[Discussion]]/Table10[[#This Row],[TOTAL]]</f>
        <v>0</v>
      </c>
      <c r="W80">
        <f>Table10[[#This Row],[Figure]]/Table10[[#This Row],[TOTAL]]</f>
        <v>0</v>
      </c>
      <c r="X80">
        <f>Table10[[#This Row],[Introduction]]/Table10[[#This Row],[TOTAL]]</f>
        <v>0.5</v>
      </c>
      <c r="Y80">
        <f>Table10[[#This Row],[Methods]]/Table10[[#This Row],[TOTAL]]</f>
        <v>0</v>
      </c>
      <c r="Z80">
        <f>Table10[[#This Row],[Results]]/Table10[[#This Row],[TOTAL]]</f>
        <v>0</v>
      </c>
      <c r="AA80">
        <f>Table10[[#This Row],[Supplementary material]]/Table10[[#This Row],[TOTAL]]</f>
        <v>0</v>
      </c>
      <c r="AB80">
        <f>Table10[[#This Row],[Title]]/Table10[[#This Row],[TOTAL]]</f>
        <v>0</v>
      </c>
      <c r="AC80" s="15">
        <f>SUM(Table1012[[#This Row],[Abstract]:[Title]])</f>
        <v>1</v>
      </c>
    </row>
    <row r="81" spans="1:29" x14ac:dyDescent="0.25">
      <c r="A81" t="s">
        <v>2910</v>
      </c>
      <c r="B81">
        <v>0</v>
      </c>
      <c r="C81">
        <v>0</v>
      </c>
      <c r="D81">
        <v>0</v>
      </c>
      <c r="E81">
        <v>0</v>
      </c>
      <c r="F81">
        <v>0</v>
      </c>
      <c r="G81">
        <v>0</v>
      </c>
      <c r="H81">
        <v>1</v>
      </c>
      <c r="I81">
        <v>0</v>
      </c>
      <c r="J81">
        <v>1</v>
      </c>
      <c r="K81">
        <v>0</v>
      </c>
      <c r="L81">
        <v>0</v>
      </c>
      <c r="M81">
        <v>0</v>
      </c>
      <c r="N81" s="7">
        <f>SUM(Table10[[#This Row],[Abstract]:[Title]])</f>
        <v>2</v>
      </c>
      <c r="P81" t="s">
        <v>2910</v>
      </c>
      <c r="Q81">
        <f>Table10[[#This Row],[Abstract]]/Table10[[#This Row],[TOTAL]]</f>
        <v>0</v>
      </c>
      <c r="R81">
        <f>Table10[[#This Row],[Acknowledgments]]/Table10[[#This Row],[TOTAL]]</f>
        <v>0</v>
      </c>
      <c r="S81">
        <f>Table10[[#This Row],[Article]]/Table10[[#This Row],[TOTAL]]</f>
        <v>0</v>
      </c>
      <c r="T81">
        <f>Table10[[#This Row],[Case study]]/Table10[[#This Row],[TOTAL]]</f>
        <v>0</v>
      </c>
      <c r="U81">
        <f>Table10[[#This Row],[Conclusion]]/Table10[[#This Row],[TOTAL]]</f>
        <v>0</v>
      </c>
      <c r="V81">
        <f>Table10[[#This Row],[Discussion]]/Table10[[#This Row],[TOTAL]]</f>
        <v>0</v>
      </c>
      <c r="W81">
        <f>Table10[[#This Row],[Figure]]/Table10[[#This Row],[TOTAL]]</f>
        <v>0.5</v>
      </c>
      <c r="X81">
        <f>Table10[[#This Row],[Introduction]]/Table10[[#This Row],[TOTAL]]</f>
        <v>0</v>
      </c>
      <c r="Y81">
        <f>Table10[[#This Row],[Methods]]/Table10[[#This Row],[TOTAL]]</f>
        <v>0.5</v>
      </c>
      <c r="Z81">
        <f>Table10[[#This Row],[Results]]/Table10[[#This Row],[TOTAL]]</f>
        <v>0</v>
      </c>
      <c r="AA81">
        <f>Table10[[#This Row],[Supplementary material]]/Table10[[#This Row],[TOTAL]]</f>
        <v>0</v>
      </c>
      <c r="AB81">
        <f>Table10[[#This Row],[Title]]/Table10[[#This Row],[TOTAL]]</f>
        <v>0</v>
      </c>
      <c r="AC81" s="15">
        <f>SUM(Table1012[[#This Row],[Abstract]:[Title]])</f>
        <v>1</v>
      </c>
    </row>
    <row r="82" spans="1:29" x14ac:dyDescent="0.25">
      <c r="A82" t="s">
        <v>548</v>
      </c>
      <c r="B82">
        <v>0</v>
      </c>
      <c r="C82">
        <v>0</v>
      </c>
      <c r="D82">
        <v>2</v>
      </c>
      <c r="E82">
        <v>0</v>
      </c>
      <c r="F82">
        <v>0</v>
      </c>
      <c r="G82">
        <v>0</v>
      </c>
      <c r="H82">
        <v>0</v>
      </c>
      <c r="I82">
        <v>0</v>
      </c>
      <c r="J82">
        <v>0</v>
      </c>
      <c r="K82">
        <v>0</v>
      </c>
      <c r="L82">
        <v>0</v>
      </c>
      <c r="M82">
        <v>0</v>
      </c>
      <c r="N82" s="7">
        <f>SUM(Table10[[#This Row],[Abstract]:[Title]])</f>
        <v>2</v>
      </c>
      <c r="P82" t="s">
        <v>548</v>
      </c>
      <c r="Q82">
        <f>Table10[[#This Row],[Abstract]]/Table10[[#This Row],[TOTAL]]</f>
        <v>0</v>
      </c>
      <c r="R82">
        <f>Table10[[#This Row],[Acknowledgments]]/Table10[[#This Row],[TOTAL]]</f>
        <v>0</v>
      </c>
      <c r="S82">
        <f>Table10[[#This Row],[Article]]/Table10[[#This Row],[TOTAL]]</f>
        <v>1</v>
      </c>
      <c r="T82">
        <f>Table10[[#This Row],[Case study]]/Table10[[#This Row],[TOTAL]]</f>
        <v>0</v>
      </c>
      <c r="U82">
        <f>Table10[[#This Row],[Conclusion]]/Table10[[#This Row],[TOTAL]]</f>
        <v>0</v>
      </c>
      <c r="V82">
        <f>Table10[[#This Row],[Discussion]]/Table10[[#This Row],[TOTAL]]</f>
        <v>0</v>
      </c>
      <c r="W82">
        <f>Table10[[#This Row],[Figure]]/Table10[[#This Row],[TOTAL]]</f>
        <v>0</v>
      </c>
      <c r="X82">
        <f>Table10[[#This Row],[Introduction]]/Table10[[#This Row],[TOTAL]]</f>
        <v>0</v>
      </c>
      <c r="Y82">
        <f>Table10[[#This Row],[Methods]]/Table10[[#This Row],[TOTAL]]</f>
        <v>0</v>
      </c>
      <c r="Z82">
        <f>Table10[[#This Row],[Results]]/Table10[[#This Row],[TOTAL]]</f>
        <v>0</v>
      </c>
      <c r="AA82">
        <f>Table10[[#This Row],[Supplementary material]]/Table10[[#This Row],[TOTAL]]</f>
        <v>0</v>
      </c>
      <c r="AB82">
        <f>Table10[[#This Row],[Title]]/Table10[[#This Row],[TOTAL]]</f>
        <v>0</v>
      </c>
      <c r="AC82" s="15">
        <f>SUM(Table1012[[#This Row],[Abstract]:[Title]])</f>
        <v>1</v>
      </c>
    </row>
    <row r="83" spans="1:29" x14ac:dyDescent="0.25">
      <c r="A83" t="s">
        <v>5947</v>
      </c>
      <c r="B83">
        <v>0</v>
      </c>
      <c r="C83">
        <v>0</v>
      </c>
      <c r="D83">
        <v>0</v>
      </c>
      <c r="E83">
        <v>0</v>
      </c>
      <c r="F83">
        <v>0</v>
      </c>
      <c r="G83">
        <v>0</v>
      </c>
      <c r="H83">
        <v>0</v>
      </c>
      <c r="I83">
        <v>0</v>
      </c>
      <c r="J83">
        <v>0</v>
      </c>
      <c r="K83">
        <v>9</v>
      </c>
      <c r="L83">
        <v>0</v>
      </c>
      <c r="M83">
        <v>0</v>
      </c>
      <c r="N83" s="7">
        <f>SUM(Table10[[#This Row],[Abstract]:[Title]])</f>
        <v>9</v>
      </c>
      <c r="P83" t="s">
        <v>5947</v>
      </c>
      <c r="Q83">
        <f>Table10[[#This Row],[Abstract]]/Table10[[#This Row],[TOTAL]]</f>
        <v>0</v>
      </c>
      <c r="R83">
        <f>Table10[[#This Row],[Acknowledgments]]/Table10[[#This Row],[TOTAL]]</f>
        <v>0</v>
      </c>
      <c r="S83">
        <f>Table10[[#This Row],[Article]]/Table10[[#This Row],[TOTAL]]</f>
        <v>0</v>
      </c>
      <c r="T83">
        <f>Table10[[#This Row],[Case study]]/Table10[[#This Row],[TOTAL]]</f>
        <v>0</v>
      </c>
      <c r="U83">
        <f>Table10[[#This Row],[Conclusion]]/Table10[[#This Row],[TOTAL]]</f>
        <v>0</v>
      </c>
      <c r="V83">
        <f>Table10[[#This Row],[Discussion]]/Table10[[#This Row],[TOTAL]]</f>
        <v>0</v>
      </c>
      <c r="W83">
        <f>Table10[[#This Row],[Figure]]/Table10[[#This Row],[TOTAL]]</f>
        <v>0</v>
      </c>
      <c r="X83">
        <f>Table10[[#This Row],[Introduction]]/Table10[[#This Row],[TOTAL]]</f>
        <v>0</v>
      </c>
      <c r="Y83">
        <f>Table10[[#This Row],[Methods]]/Table10[[#This Row],[TOTAL]]</f>
        <v>0</v>
      </c>
      <c r="Z83">
        <f>Table10[[#This Row],[Results]]/Table10[[#This Row],[TOTAL]]</f>
        <v>1</v>
      </c>
      <c r="AA83">
        <f>Table10[[#This Row],[Supplementary material]]/Table10[[#This Row],[TOTAL]]</f>
        <v>0</v>
      </c>
      <c r="AB83">
        <f>Table10[[#This Row],[Title]]/Table10[[#This Row],[TOTAL]]</f>
        <v>0</v>
      </c>
      <c r="AC83" s="15">
        <f>SUM(Table1012[[#This Row],[Abstract]:[Title]])</f>
        <v>1</v>
      </c>
    </row>
    <row r="84" spans="1:29" x14ac:dyDescent="0.25">
      <c r="A84" t="s">
        <v>534</v>
      </c>
      <c r="B84">
        <v>0</v>
      </c>
      <c r="C84">
        <v>0</v>
      </c>
      <c r="D84">
        <v>0</v>
      </c>
      <c r="E84">
        <v>0</v>
      </c>
      <c r="F84">
        <v>0</v>
      </c>
      <c r="G84">
        <v>0</v>
      </c>
      <c r="H84">
        <v>0</v>
      </c>
      <c r="I84">
        <v>0</v>
      </c>
      <c r="J84">
        <v>1</v>
      </c>
      <c r="K84">
        <v>2</v>
      </c>
      <c r="L84">
        <v>1</v>
      </c>
      <c r="M84">
        <v>0</v>
      </c>
      <c r="N84" s="7">
        <f>SUM(Table10[[#This Row],[Abstract]:[Title]])</f>
        <v>4</v>
      </c>
      <c r="P84" t="s">
        <v>534</v>
      </c>
      <c r="Q84">
        <f>Table10[[#This Row],[Abstract]]/Table10[[#This Row],[TOTAL]]</f>
        <v>0</v>
      </c>
      <c r="R84">
        <f>Table10[[#This Row],[Acknowledgments]]/Table10[[#This Row],[TOTAL]]</f>
        <v>0</v>
      </c>
      <c r="S84">
        <f>Table10[[#This Row],[Article]]/Table10[[#This Row],[TOTAL]]</f>
        <v>0</v>
      </c>
      <c r="T84">
        <f>Table10[[#This Row],[Case study]]/Table10[[#This Row],[TOTAL]]</f>
        <v>0</v>
      </c>
      <c r="U84">
        <f>Table10[[#This Row],[Conclusion]]/Table10[[#This Row],[TOTAL]]</f>
        <v>0</v>
      </c>
      <c r="V84">
        <f>Table10[[#This Row],[Discussion]]/Table10[[#This Row],[TOTAL]]</f>
        <v>0</v>
      </c>
      <c r="W84">
        <f>Table10[[#This Row],[Figure]]/Table10[[#This Row],[TOTAL]]</f>
        <v>0</v>
      </c>
      <c r="X84">
        <f>Table10[[#This Row],[Introduction]]/Table10[[#This Row],[TOTAL]]</f>
        <v>0</v>
      </c>
      <c r="Y84">
        <f>Table10[[#This Row],[Methods]]/Table10[[#This Row],[TOTAL]]</f>
        <v>0.25</v>
      </c>
      <c r="Z84">
        <f>Table10[[#This Row],[Results]]/Table10[[#This Row],[TOTAL]]</f>
        <v>0.5</v>
      </c>
      <c r="AA84">
        <f>Table10[[#This Row],[Supplementary material]]/Table10[[#This Row],[TOTAL]]</f>
        <v>0.25</v>
      </c>
      <c r="AB84">
        <f>Table10[[#This Row],[Title]]/Table10[[#This Row],[TOTAL]]</f>
        <v>0</v>
      </c>
      <c r="AC84" s="15">
        <f>SUM(Table1012[[#This Row],[Abstract]:[Title]])</f>
        <v>1</v>
      </c>
    </row>
    <row r="85" spans="1:29" x14ac:dyDescent="0.25">
      <c r="A85" t="s">
        <v>3838</v>
      </c>
      <c r="B85">
        <v>1</v>
      </c>
      <c r="C85">
        <v>0</v>
      </c>
      <c r="D85">
        <v>0</v>
      </c>
      <c r="E85">
        <v>0</v>
      </c>
      <c r="F85">
        <v>0</v>
      </c>
      <c r="G85">
        <v>1</v>
      </c>
      <c r="H85">
        <v>0</v>
      </c>
      <c r="I85">
        <v>4</v>
      </c>
      <c r="J85">
        <v>0</v>
      </c>
      <c r="K85">
        <v>9</v>
      </c>
      <c r="L85">
        <v>0</v>
      </c>
      <c r="M85">
        <v>0</v>
      </c>
      <c r="N85" s="7">
        <f>SUM(Table10[[#This Row],[Abstract]:[Title]])</f>
        <v>15</v>
      </c>
      <c r="P85" t="s">
        <v>3838</v>
      </c>
      <c r="Q85">
        <f>Table10[[#This Row],[Abstract]]/Table10[[#This Row],[TOTAL]]</f>
        <v>6.6666666666666666E-2</v>
      </c>
      <c r="R85">
        <f>Table10[[#This Row],[Acknowledgments]]/Table10[[#This Row],[TOTAL]]</f>
        <v>0</v>
      </c>
      <c r="S85">
        <f>Table10[[#This Row],[Article]]/Table10[[#This Row],[TOTAL]]</f>
        <v>0</v>
      </c>
      <c r="T85">
        <f>Table10[[#This Row],[Case study]]/Table10[[#This Row],[TOTAL]]</f>
        <v>0</v>
      </c>
      <c r="U85">
        <f>Table10[[#This Row],[Conclusion]]/Table10[[#This Row],[TOTAL]]</f>
        <v>0</v>
      </c>
      <c r="V85">
        <f>Table10[[#This Row],[Discussion]]/Table10[[#This Row],[TOTAL]]</f>
        <v>6.6666666666666666E-2</v>
      </c>
      <c r="W85">
        <f>Table10[[#This Row],[Figure]]/Table10[[#This Row],[TOTAL]]</f>
        <v>0</v>
      </c>
      <c r="X85">
        <f>Table10[[#This Row],[Introduction]]/Table10[[#This Row],[TOTAL]]</f>
        <v>0.26666666666666666</v>
      </c>
      <c r="Y85">
        <f>Table10[[#This Row],[Methods]]/Table10[[#This Row],[TOTAL]]</f>
        <v>0</v>
      </c>
      <c r="Z85">
        <f>Table10[[#This Row],[Results]]/Table10[[#This Row],[TOTAL]]</f>
        <v>0.6</v>
      </c>
      <c r="AA85">
        <f>Table10[[#This Row],[Supplementary material]]/Table10[[#This Row],[TOTAL]]</f>
        <v>0</v>
      </c>
      <c r="AB85">
        <f>Table10[[#This Row],[Title]]/Table10[[#This Row],[TOTAL]]</f>
        <v>0</v>
      </c>
      <c r="AC85" s="15">
        <f>SUM(Table1012[[#This Row],[Abstract]:[Title]])</f>
        <v>1</v>
      </c>
    </row>
    <row r="86" spans="1:29" x14ac:dyDescent="0.25">
      <c r="A86" t="s">
        <v>3079</v>
      </c>
      <c r="B86">
        <v>0</v>
      </c>
      <c r="C86">
        <v>0</v>
      </c>
      <c r="D86">
        <v>0</v>
      </c>
      <c r="E86">
        <v>0</v>
      </c>
      <c r="F86">
        <v>0</v>
      </c>
      <c r="G86">
        <v>0</v>
      </c>
      <c r="H86">
        <v>0</v>
      </c>
      <c r="I86">
        <v>0</v>
      </c>
      <c r="J86">
        <v>1</v>
      </c>
      <c r="K86">
        <v>0</v>
      </c>
      <c r="L86">
        <v>0</v>
      </c>
      <c r="M86">
        <v>0</v>
      </c>
      <c r="N86" s="7">
        <f>SUM(Table10[[#This Row],[Abstract]:[Title]])</f>
        <v>1</v>
      </c>
      <c r="P86" t="s">
        <v>3079</v>
      </c>
      <c r="Q86">
        <f>Table10[[#This Row],[Abstract]]/Table10[[#This Row],[TOTAL]]</f>
        <v>0</v>
      </c>
      <c r="R86">
        <f>Table10[[#This Row],[Acknowledgments]]/Table10[[#This Row],[TOTAL]]</f>
        <v>0</v>
      </c>
      <c r="S86">
        <f>Table10[[#This Row],[Article]]/Table10[[#This Row],[TOTAL]]</f>
        <v>0</v>
      </c>
      <c r="T86">
        <f>Table10[[#This Row],[Case study]]/Table10[[#This Row],[TOTAL]]</f>
        <v>0</v>
      </c>
      <c r="U86">
        <f>Table10[[#This Row],[Conclusion]]/Table10[[#This Row],[TOTAL]]</f>
        <v>0</v>
      </c>
      <c r="V86">
        <f>Table10[[#This Row],[Discussion]]/Table10[[#This Row],[TOTAL]]</f>
        <v>0</v>
      </c>
      <c r="W86">
        <f>Table10[[#This Row],[Figure]]/Table10[[#This Row],[TOTAL]]</f>
        <v>0</v>
      </c>
      <c r="X86">
        <f>Table10[[#This Row],[Introduction]]/Table10[[#This Row],[TOTAL]]</f>
        <v>0</v>
      </c>
      <c r="Y86">
        <f>Table10[[#This Row],[Methods]]/Table10[[#This Row],[TOTAL]]</f>
        <v>1</v>
      </c>
      <c r="Z86">
        <f>Table10[[#This Row],[Results]]/Table10[[#This Row],[TOTAL]]</f>
        <v>0</v>
      </c>
      <c r="AA86">
        <f>Table10[[#This Row],[Supplementary material]]/Table10[[#This Row],[TOTAL]]</f>
        <v>0</v>
      </c>
      <c r="AB86">
        <f>Table10[[#This Row],[Title]]/Table10[[#This Row],[TOTAL]]</f>
        <v>0</v>
      </c>
      <c r="AC86" s="15">
        <f>SUM(Table1012[[#This Row],[Abstract]:[Title]])</f>
        <v>1</v>
      </c>
    </row>
    <row r="87" spans="1:29" x14ac:dyDescent="0.25">
      <c r="A87" t="s">
        <v>4406</v>
      </c>
      <c r="B87">
        <v>0</v>
      </c>
      <c r="C87">
        <v>0</v>
      </c>
      <c r="D87">
        <v>0</v>
      </c>
      <c r="E87">
        <v>0</v>
      </c>
      <c r="F87">
        <v>0</v>
      </c>
      <c r="G87">
        <v>0</v>
      </c>
      <c r="H87">
        <v>0</v>
      </c>
      <c r="I87">
        <v>0</v>
      </c>
      <c r="J87">
        <v>1</v>
      </c>
      <c r="K87">
        <v>0</v>
      </c>
      <c r="L87">
        <v>0</v>
      </c>
      <c r="M87">
        <v>0</v>
      </c>
      <c r="N87" s="7">
        <f>SUM(Table10[[#This Row],[Abstract]:[Title]])</f>
        <v>1</v>
      </c>
      <c r="P87" t="s">
        <v>4406</v>
      </c>
      <c r="Q87">
        <f>Table10[[#This Row],[Abstract]]/Table10[[#This Row],[TOTAL]]</f>
        <v>0</v>
      </c>
      <c r="R87">
        <f>Table10[[#This Row],[Acknowledgments]]/Table10[[#This Row],[TOTAL]]</f>
        <v>0</v>
      </c>
      <c r="S87">
        <f>Table10[[#This Row],[Article]]/Table10[[#This Row],[TOTAL]]</f>
        <v>0</v>
      </c>
      <c r="T87">
        <f>Table10[[#This Row],[Case study]]/Table10[[#This Row],[TOTAL]]</f>
        <v>0</v>
      </c>
      <c r="U87">
        <f>Table10[[#This Row],[Conclusion]]/Table10[[#This Row],[TOTAL]]</f>
        <v>0</v>
      </c>
      <c r="V87">
        <f>Table10[[#This Row],[Discussion]]/Table10[[#This Row],[TOTAL]]</f>
        <v>0</v>
      </c>
      <c r="W87">
        <f>Table10[[#This Row],[Figure]]/Table10[[#This Row],[TOTAL]]</f>
        <v>0</v>
      </c>
      <c r="X87">
        <f>Table10[[#This Row],[Introduction]]/Table10[[#This Row],[TOTAL]]</f>
        <v>0</v>
      </c>
      <c r="Y87">
        <f>Table10[[#This Row],[Methods]]/Table10[[#This Row],[TOTAL]]</f>
        <v>1</v>
      </c>
      <c r="Z87">
        <f>Table10[[#This Row],[Results]]/Table10[[#This Row],[TOTAL]]</f>
        <v>0</v>
      </c>
      <c r="AA87">
        <f>Table10[[#This Row],[Supplementary material]]/Table10[[#This Row],[TOTAL]]</f>
        <v>0</v>
      </c>
      <c r="AB87">
        <f>Table10[[#This Row],[Title]]/Table10[[#This Row],[TOTAL]]</f>
        <v>0</v>
      </c>
      <c r="AC87" s="15">
        <f>SUM(Table1012[[#This Row],[Abstract]:[Title]])</f>
        <v>1</v>
      </c>
    </row>
    <row r="88" spans="1:29" x14ac:dyDescent="0.25">
      <c r="A88" t="s">
        <v>809</v>
      </c>
      <c r="B88">
        <v>0</v>
      </c>
      <c r="C88">
        <v>0</v>
      </c>
      <c r="D88">
        <v>1</v>
      </c>
      <c r="E88">
        <v>0</v>
      </c>
      <c r="F88">
        <v>0</v>
      </c>
      <c r="G88">
        <v>0</v>
      </c>
      <c r="H88">
        <v>0</v>
      </c>
      <c r="I88">
        <v>0</v>
      </c>
      <c r="J88">
        <v>0</v>
      </c>
      <c r="K88">
        <v>0</v>
      </c>
      <c r="L88">
        <v>0</v>
      </c>
      <c r="M88">
        <v>0</v>
      </c>
      <c r="N88" s="7">
        <f>SUM(Table10[[#This Row],[Abstract]:[Title]])</f>
        <v>1</v>
      </c>
      <c r="P88" t="s">
        <v>809</v>
      </c>
      <c r="Q88">
        <f>Table10[[#This Row],[Abstract]]/Table10[[#This Row],[TOTAL]]</f>
        <v>0</v>
      </c>
      <c r="R88">
        <f>Table10[[#This Row],[Acknowledgments]]/Table10[[#This Row],[TOTAL]]</f>
        <v>0</v>
      </c>
      <c r="S88">
        <f>Table10[[#This Row],[Article]]/Table10[[#This Row],[TOTAL]]</f>
        <v>1</v>
      </c>
      <c r="T88">
        <f>Table10[[#This Row],[Case study]]/Table10[[#This Row],[TOTAL]]</f>
        <v>0</v>
      </c>
      <c r="U88">
        <f>Table10[[#This Row],[Conclusion]]/Table10[[#This Row],[TOTAL]]</f>
        <v>0</v>
      </c>
      <c r="V88">
        <f>Table10[[#This Row],[Discussion]]/Table10[[#This Row],[TOTAL]]</f>
        <v>0</v>
      </c>
      <c r="W88">
        <f>Table10[[#This Row],[Figure]]/Table10[[#This Row],[TOTAL]]</f>
        <v>0</v>
      </c>
      <c r="X88">
        <f>Table10[[#This Row],[Introduction]]/Table10[[#This Row],[TOTAL]]</f>
        <v>0</v>
      </c>
      <c r="Y88">
        <f>Table10[[#This Row],[Methods]]/Table10[[#This Row],[TOTAL]]</f>
        <v>0</v>
      </c>
      <c r="Z88">
        <f>Table10[[#This Row],[Results]]/Table10[[#This Row],[TOTAL]]</f>
        <v>0</v>
      </c>
      <c r="AA88">
        <f>Table10[[#This Row],[Supplementary material]]/Table10[[#This Row],[TOTAL]]</f>
        <v>0</v>
      </c>
      <c r="AB88">
        <f>Table10[[#This Row],[Title]]/Table10[[#This Row],[TOTAL]]</f>
        <v>0</v>
      </c>
      <c r="AC88" s="15">
        <f>SUM(Table1012[[#This Row],[Abstract]:[Title]])</f>
        <v>1</v>
      </c>
    </row>
    <row r="89" spans="1:29" x14ac:dyDescent="0.25">
      <c r="A89" t="s">
        <v>996</v>
      </c>
      <c r="B89">
        <v>0</v>
      </c>
      <c r="C89">
        <v>0</v>
      </c>
      <c r="D89">
        <v>0</v>
      </c>
      <c r="E89">
        <v>0</v>
      </c>
      <c r="F89">
        <v>0</v>
      </c>
      <c r="G89">
        <v>0</v>
      </c>
      <c r="H89">
        <v>0</v>
      </c>
      <c r="I89">
        <v>0</v>
      </c>
      <c r="J89">
        <v>1</v>
      </c>
      <c r="K89">
        <v>0</v>
      </c>
      <c r="L89">
        <v>0</v>
      </c>
      <c r="M89">
        <v>0</v>
      </c>
      <c r="N89" s="7">
        <f>SUM(Table10[[#This Row],[Abstract]:[Title]])</f>
        <v>1</v>
      </c>
      <c r="P89" t="s">
        <v>996</v>
      </c>
      <c r="Q89">
        <f>Table10[[#This Row],[Abstract]]/Table10[[#This Row],[TOTAL]]</f>
        <v>0</v>
      </c>
      <c r="R89">
        <f>Table10[[#This Row],[Acknowledgments]]/Table10[[#This Row],[TOTAL]]</f>
        <v>0</v>
      </c>
      <c r="S89">
        <f>Table10[[#This Row],[Article]]/Table10[[#This Row],[TOTAL]]</f>
        <v>0</v>
      </c>
      <c r="T89">
        <f>Table10[[#This Row],[Case study]]/Table10[[#This Row],[TOTAL]]</f>
        <v>0</v>
      </c>
      <c r="U89">
        <f>Table10[[#This Row],[Conclusion]]/Table10[[#This Row],[TOTAL]]</f>
        <v>0</v>
      </c>
      <c r="V89">
        <f>Table10[[#This Row],[Discussion]]/Table10[[#This Row],[TOTAL]]</f>
        <v>0</v>
      </c>
      <c r="W89">
        <f>Table10[[#This Row],[Figure]]/Table10[[#This Row],[TOTAL]]</f>
        <v>0</v>
      </c>
      <c r="X89">
        <f>Table10[[#This Row],[Introduction]]/Table10[[#This Row],[TOTAL]]</f>
        <v>0</v>
      </c>
      <c r="Y89">
        <f>Table10[[#This Row],[Methods]]/Table10[[#This Row],[TOTAL]]</f>
        <v>1</v>
      </c>
      <c r="Z89">
        <f>Table10[[#This Row],[Results]]/Table10[[#This Row],[TOTAL]]</f>
        <v>0</v>
      </c>
      <c r="AA89">
        <f>Table10[[#This Row],[Supplementary material]]/Table10[[#This Row],[TOTAL]]</f>
        <v>0</v>
      </c>
      <c r="AB89">
        <f>Table10[[#This Row],[Title]]/Table10[[#This Row],[TOTAL]]</f>
        <v>0</v>
      </c>
      <c r="AC89" s="15">
        <f>SUM(Table1012[[#This Row],[Abstract]:[Title]])</f>
        <v>1</v>
      </c>
    </row>
    <row r="90" spans="1:29" x14ac:dyDescent="0.25">
      <c r="A90" t="s">
        <v>308</v>
      </c>
      <c r="B90">
        <v>0</v>
      </c>
      <c r="C90">
        <v>0</v>
      </c>
      <c r="D90">
        <v>0</v>
      </c>
      <c r="E90">
        <v>0</v>
      </c>
      <c r="F90">
        <v>0</v>
      </c>
      <c r="G90">
        <v>0</v>
      </c>
      <c r="H90">
        <v>0</v>
      </c>
      <c r="I90">
        <v>0</v>
      </c>
      <c r="J90">
        <v>3</v>
      </c>
      <c r="K90">
        <v>1</v>
      </c>
      <c r="L90">
        <v>0</v>
      </c>
      <c r="M90">
        <v>0</v>
      </c>
      <c r="N90" s="7">
        <f>SUM(Table10[[#This Row],[Abstract]:[Title]])</f>
        <v>4</v>
      </c>
      <c r="P90" t="s">
        <v>308</v>
      </c>
      <c r="Q90">
        <f>Table10[[#This Row],[Abstract]]/Table10[[#This Row],[TOTAL]]</f>
        <v>0</v>
      </c>
      <c r="R90">
        <f>Table10[[#This Row],[Acknowledgments]]/Table10[[#This Row],[TOTAL]]</f>
        <v>0</v>
      </c>
      <c r="S90">
        <f>Table10[[#This Row],[Article]]/Table10[[#This Row],[TOTAL]]</f>
        <v>0</v>
      </c>
      <c r="T90">
        <f>Table10[[#This Row],[Case study]]/Table10[[#This Row],[TOTAL]]</f>
        <v>0</v>
      </c>
      <c r="U90">
        <f>Table10[[#This Row],[Conclusion]]/Table10[[#This Row],[TOTAL]]</f>
        <v>0</v>
      </c>
      <c r="V90">
        <f>Table10[[#This Row],[Discussion]]/Table10[[#This Row],[TOTAL]]</f>
        <v>0</v>
      </c>
      <c r="W90">
        <f>Table10[[#This Row],[Figure]]/Table10[[#This Row],[TOTAL]]</f>
        <v>0</v>
      </c>
      <c r="X90">
        <f>Table10[[#This Row],[Introduction]]/Table10[[#This Row],[TOTAL]]</f>
        <v>0</v>
      </c>
      <c r="Y90">
        <f>Table10[[#This Row],[Methods]]/Table10[[#This Row],[TOTAL]]</f>
        <v>0.75</v>
      </c>
      <c r="Z90">
        <f>Table10[[#This Row],[Results]]/Table10[[#This Row],[TOTAL]]</f>
        <v>0.25</v>
      </c>
      <c r="AA90">
        <f>Table10[[#This Row],[Supplementary material]]/Table10[[#This Row],[TOTAL]]</f>
        <v>0</v>
      </c>
      <c r="AB90">
        <f>Table10[[#This Row],[Title]]/Table10[[#This Row],[TOTAL]]</f>
        <v>0</v>
      </c>
      <c r="AC90" s="15">
        <f>SUM(Table1012[[#This Row],[Abstract]:[Title]])</f>
        <v>1</v>
      </c>
    </row>
    <row r="91" spans="1:29" x14ac:dyDescent="0.25">
      <c r="A91" t="s">
        <v>126</v>
      </c>
      <c r="B91">
        <v>0</v>
      </c>
      <c r="C91">
        <v>0</v>
      </c>
      <c r="D91">
        <v>2</v>
      </c>
      <c r="E91">
        <v>0</v>
      </c>
      <c r="F91">
        <v>0</v>
      </c>
      <c r="G91">
        <v>0</v>
      </c>
      <c r="H91">
        <v>0</v>
      </c>
      <c r="I91">
        <v>0</v>
      </c>
      <c r="J91">
        <v>0</v>
      </c>
      <c r="K91">
        <v>0</v>
      </c>
      <c r="L91">
        <v>0</v>
      </c>
      <c r="M91">
        <v>0</v>
      </c>
      <c r="N91" s="7">
        <f>SUM(Table10[[#This Row],[Abstract]:[Title]])</f>
        <v>2</v>
      </c>
      <c r="P91" t="s">
        <v>126</v>
      </c>
      <c r="Q91">
        <f>Table10[[#This Row],[Abstract]]/Table10[[#This Row],[TOTAL]]</f>
        <v>0</v>
      </c>
      <c r="R91">
        <f>Table10[[#This Row],[Acknowledgments]]/Table10[[#This Row],[TOTAL]]</f>
        <v>0</v>
      </c>
      <c r="S91">
        <f>Table10[[#This Row],[Article]]/Table10[[#This Row],[TOTAL]]</f>
        <v>1</v>
      </c>
      <c r="T91">
        <f>Table10[[#This Row],[Case study]]/Table10[[#This Row],[TOTAL]]</f>
        <v>0</v>
      </c>
      <c r="U91">
        <f>Table10[[#This Row],[Conclusion]]/Table10[[#This Row],[TOTAL]]</f>
        <v>0</v>
      </c>
      <c r="V91">
        <f>Table10[[#This Row],[Discussion]]/Table10[[#This Row],[TOTAL]]</f>
        <v>0</v>
      </c>
      <c r="W91">
        <f>Table10[[#This Row],[Figure]]/Table10[[#This Row],[TOTAL]]</f>
        <v>0</v>
      </c>
      <c r="X91">
        <f>Table10[[#This Row],[Introduction]]/Table10[[#This Row],[TOTAL]]</f>
        <v>0</v>
      </c>
      <c r="Y91">
        <f>Table10[[#This Row],[Methods]]/Table10[[#This Row],[TOTAL]]</f>
        <v>0</v>
      </c>
      <c r="Z91">
        <f>Table10[[#This Row],[Results]]/Table10[[#This Row],[TOTAL]]</f>
        <v>0</v>
      </c>
      <c r="AA91">
        <f>Table10[[#This Row],[Supplementary material]]/Table10[[#This Row],[TOTAL]]</f>
        <v>0</v>
      </c>
      <c r="AB91">
        <f>Table10[[#This Row],[Title]]/Table10[[#This Row],[TOTAL]]</f>
        <v>0</v>
      </c>
      <c r="AC91" s="15">
        <f>SUM(Table1012[[#This Row],[Abstract]:[Title]])</f>
        <v>1</v>
      </c>
    </row>
    <row r="92" spans="1:29" x14ac:dyDescent="0.25">
      <c r="A92" t="s">
        <v>5006</v>
      </c>
      <c r="B92">
        <v>0</v>
      </c>
      <c r="C92">
        <v>0</v>
      </c>
      <c r="D92">
        <v>0</v>
      </c>
      <c r="E92">
        <v>0</v>
      </c>
      <c r="F92">
        <v>0</v>
      </c>
      <c r="G92">
        <v>0</v>
      </c>
      <c r="H92">
        <v>0</v>
      </c>
      <c r="I92">
        <v>0</v>
      </c>
      <c r="J92">
        <v>1</v>
      </c>
      <c r="K92">
        <v>0</v>
      </c>
      <c r="L92">
        <v>0</v>
      </c>
      <c r="M92">
        <v>0</v>
      </c>
      <c r="N92" s="7">
        <f>SUM(Table10[[#This Row],[Abstract]:[Title]])</f>
        <v>1</v>
      </c>
      <c r="P92" t="s">
        <v>5006</v>
      </c>
      <c r="Q92">
        <f>Table10[[#This Row],[Abstract]]/Table10[[#This Row],[TOTAL]]</f>
        <v>0</v>
      </c>
      <c r="R92">
        <f>Table10[[#This Row],[Acknowledgments]]/Table10[[#This Row],[TOTAL]]</f>
        <v>0</v>
      </c>
      <c r="S92">
        <f>Table10[[#This Row],[Article]]/Table10[[#This Row],[TOTAL]]</f>
        <v>0</v>
      </c>
      <c r="T92">
        <f>Table10[[#This Row],[Case study]]/Table10[[#This Row],[TOTAL]]</f>
        <v>0</v>
      </c>
      <c r="U92">
        <f>Table10[[#This Row],[Conclusion]]/Table10[[#This Row],[TOTAL]]</f>
        <v>0</v>
      </c>
      <c r="V92">
        <f>Table10[[#This Row],[Discussion]]/Table10[[#This Row],[TOTAL]]</f>
        <v>0</v>
      </c>
      <c r="W92">
        <f>Table10[[#This Row],[Figure]]/Table10[[#This Row],[TOTAL]]</f>
        <v>0</v>
      </c>
      <c r="X92">
        <f>Table10[[#This Row],[Introduction]]/Table10[[#This Row],[TOTAL]]</f>
        <v>0</v>
      </c>
      <c r="Y92">
        <f>Table10[[#This Row],[Methods]]/Table10[[#This Row],[TOTAL]]</f>
        <v>1</v>
      </c>
      <c r="Z92">
        <f>Table10[[#This Row],[Results]]/Table10[[#This Row],[TOTAL]]</f>
        <v>0</v>
      </c>
      <c r="AA92">
        <f>Table10[[#This Row],[Supplementary material]]/Table10[[#This Row],[TOTAL]]</f>
        <v>0</v>
      </c>
      <c r="AB92">
        <f>Table10[[#This Row],[Title]]/Table10[[#This Row],[TOTAL]]</f>
        <v>0</v>
      </c>
      <c r="AC92" s="15">
        <f>SUM(Table1012[[#This Row],[Abstract]:[Title]])</f>
        <v>1</v>
      </c>
    </row>
    <row r="93" spans="1:29" x14ac:dyDescent="0.25">
      <c r="A93" t="s">
        <v>4332</v>
      </c>
      <c r="B93">
        <v>0</v>
      </c>
      <c r="C93">
        <v>0</v>
      </c>
      <c r="D93">
        <v>0</v>
      </c>
      <c r="E93">
        <v>0</v>
      </c>
      <c r="F93">
        <v>0</v>
      </c>
      <c r="G93">
        <v>0</v>
      </c>
      <c r="H93">
        <v>0</v>
      </c>
      <c r="I93">
        <v>0</v>
      </c>
      <c r="J93">
        <v>1</v>
      </c>
      <c r="K93">
        <v>0</v>
      </c>
      <c r="L93">
        <v>0</v>
      </c>
      <c r="M93">
        <v>0</v>
      </c>
      <c r="N93" s="7">
        <f>SUM(Table10[[#This Row],[Abstract]:[Title]])</f>
        <v>1</v>
      </c>
      <c r="P93" t="s">
        <v>4332</v>
      </c>
      <c r="Q93">
        <f>Table10[[#This Row],[Abstract]]/Table10[[#This Row],[TOTAL]]</f>
        <v>0</v>
      </c>
      <c r="R93">
        <f>Table10[[#This Row],[Acknowledgments]]/Table10[[#This Row],[TOTAL]]</f>
        <v>0</v>
      </c>
      <c r="S93">
        <f>Table10[[#This Row],[Article]]/Table10[[#This Row],[TOTAL]]</f>
        <v>0</v>
      </c>
      <c r="T93">
        <f>Table10[[#This Row],[Case study]]/Table10[[#This Row],[TOTAL]]</f>
        <v>0</v>
      </c>
      <c r="U93">
        <f>Table10[[#This Row],[Conclusion]]/Table10[[#This Row],[TOTAL]]</f>
        <v>0</v>
      </c>
      <c r="V93">
        <f>Table10[[#This Row],[Discussion]]/Table10[[#This Row],[TOTAL]]</f>
        <v>0</v>
      </c>
      <c r="W93">
        <f>Table10[[#This Row],[Figure]]/Table10[[#This Row],[TOTAL]]</f>
        <v>0</v>
      </c>
      <c r="X93">
        <f>Table10[[#This Row],[Introduction]]/Table10[[#This Row],[TOTAL]]</f>
        <v>0</v>
      </c>
      <c r="Y93">
        <f>Table10[[#This Row],[Methods]]/Table10[[#This Row],[TOTAL]]</f>
        <v>1</v>
      </c>
      <c r="Z93">
        <f>Table10[[#This Row],[Results]]/Table10[[#This Row],[TOTAL]]</f>
        <v>0</v>
      </c>
      <c r="AA93">
        <f>Table10[[#This Row],[Supplementary material]]/Table10[[#This Row],[TOTAL]]</f>
        <v>0</v>
      </c>
      <c r="AB93">
        <f>Table10[[#This Row],[Title]]/Table10[[#This Row],[TOTAL]]</f>
        <v>0</v>
      </c>
      <c r="AC93" s="15">
        <f>SUM(Table1012[[#This Row],[Abstract]:[Title]])</f>
        <v>1</v>
      </c>
    </row>
    <row r="94" spans="1:29" x14ac:dyDescent="0.25">
      <c r="A94" t="s">
        <v>210</v>
      </c>
      <c r="B94">
        <v>0</v>
      </c>
      <c r="C94">
        <v>0</v>
      </c>
      <c r="D94">
        <v>0</v>
      </c>
      <c r="E94">
        <v>0</v>
      </c>
      <c r="F94">
        <v>0</v>
      </c>
      <c r="G94">
        <v>1</v>
      </c>
      <c r="H94">
        <v>0</v>
      </c>
      <c r="I94">
        <v>0</v>
      </c>
      <c r="J94">
        <v>0</v>
      </c>
      <c r="K94">
        <v>2</v>
      </c>
      <c r="L94">
        <v>0</v>
      </c>
      <c r="M94">
        <v>0</v>
      </c>
      <c r="N94" s="7">
        <f>SUM(Table10[[#This Row],[Abstract]:[Title]])</f>
        <v>3</v>
      </c>
      <c r="P94" t="s">
        <v>210</v>
      </c>
      <c r="Q94">
        <f>Table10[[#This Row],[Abstract]]/Table10[[#This Row],[TOTAL]]</f>
        <v>0</v>
      </c>
      <c r="R94">
        <f>Table10[[#This Row],[Acknowledgments]]/Table10[[#This Row],[TOTAL]]</f>
        <v>0</v>
      </c>
      <c r="S94">
        <f>Table10[[#This Row],[Article]]/Table10[[#This Row],[TOTAL]]</f>
        <v>0</v>
      </c>
      <c r="T94">
        <f>Table10[[#This Row],[Case study]]/Table10[[#This Row],[TOTAL]]</f>
        <v>0</v>
      </c>
      <c r="U94">
        <f>Table10[[#This Row],[Conclusion]]/Table10[[#This Row],[TOTAL]]</f>
        <v>0</v>
      </c>
      <c r="V94">
        <f>Table10[[#This Row],[Discussion]]/Table10[[#This Row],[TOTAL]]</f>
        <v>0.33333333333333331</v>
      </c>
      <c r="W94">
        <f>Table10[[#This Row],[Figure]]/Table10[[#This Row],[TOTAL]]</f>
        <v>0</v>
      </c>
      <c r="X94">
        <f>Table10[[#This Row],[Introduction]]/Table10[[#This Row],[TOTAL]]</f>
        <v>0</v>
      </c>
      <c r="Y94">
        <f>Table10[[#This Row],[Methods]]/Table10[[#This Row],[TOTAL]]</f>
        <v>0</v>
      </c>
      <c r="Z94">
        <f>Table10[[#This Row],[Results]]/Table10[[#This Row],[TOTAL]]</f>
        <v>0.66666666666666663</v>
      </c>
      <c r="AA94">
        <f>Table10[[#This Row],[Supplementary material]]/Table10[[#This Row],[TOTAL]]</f>
        <v>0</v>
      </c>
      <c r="AB94">
        <f>Table10[[#This Row],[Title]]/Table10[[#This Row],[TOTAL]]</f>
        <v>0</v>
      </c>
      <c r="AC94" s="15">
        <f>SUM(Table1012[[#This Row],[Abstract]:[Title]])</f>
        <v>1</v>
      </c>
    </row>
    <row r="95" spans="1:29" x14ac:dyDescent="0.25">
      <c r="A95" t="s">
        <v>3479</v>
      </c>
      <c r="B95">
        <v>0</v>
      </c>
      <c r="C95">
        <v>0</v>
      </c>
      <c r="D95">
        <v>0</v>
      </c>
      <c r="E95">
        <v>0</v>
      </c>
      <c r="F95">
        <v>0</v>
      </c>
      <c r="G95">
        <v>0</v>
      </c>
      <c r="H95">
        <v>0</v>
      </c>
      <c r="I95">
        <v>0</v>
      </c>
      <c r="J95">
        <v>1</v>
      </c>
      <c r="K95">
        <v>0</v>
      </c>
      <c r="L95">
        <v>0</v>
      </c>
      <c r="M95">
        <v>0</v>
      </c>
      <c r="N95" s="7">
        <f>SUM(Table10[[#This Row],[Abstract]:[Title]])</f>
        <v>1</v>
      </c>
      <c r="P95" t="s">
        <v>3479</v>
      </c>
      <c r="Q95">
        <f>Table10[[#This Row],[Abstract]]/Table10[[#This Row],[TOTAL]]</f>
        <v>0</v>
      </c>
      <c r="R95">
        <f>Table10[[#This Row],[Acknowledgments]]/Table10[[#This Row],[TOTAL]]</f>
        <v>0</v>
      </c>
      <c r="S95">
        <f>Table10[[#This Row],[Article]]/Table10[[#This Row],[TOTAL]]</f>
        <v>0</v>
      </c>
      <c r="T95">
        <f>Table10[[#This Row],[Case study]]/Table10[[#This Row],[TOTAL]]</f>
        <v>0</v>
      </c>
      <c r="U95">
        <f>Table10[[#This Row],[Conclusion]]/Table10[[#This Row],[TOTAL]]</f>
        <v>0</v>
      </c>
      <c r="V95">
        <f>Table10[[#This Row],[Discussion]]/Table10[[#This Row],[TOTAL]]</f>
        <v>0</v>
      </c>
      <c r="W95">
        <f>Table10[[#This Row],[Figure]]/Table10[[#This Row],[TOTAL]]</f>
        <v>0</v>
      </c>
      <c r="X95">
        <f>Table10[[#This Row],[Introduction]]/Table10[[#This Row],[TOTAL]]</f>
        <v>0</v>
      </c>
      <c r="Y95">
        <f>Table10[[#This Row],[Methods]]/Table10[[#This Row],[TOTAL]]</f>
        <v>1</v>
      </c>
      <c r="Z95">
        <f>Table10[[#This Row],[Results]]/Table10[[#This Row],[TOTAL]]</f>
        <v>0</v>
      </c>
      <c r="AA95">
        <f>Table10[[#This Row],[Supplementary material]]/Table10[[#This Row],[TOTAL]]</f>
        <v>0</v>
      </c>
      <c r="AB95">
        <f>Table10[[#This Row],[Title]]/Table10[[#This Row],[TOTAL]]</f>
        <v>0</v>
      </c>
      <c r="AC95" s="15">
        <f>SUM(Table1012[[#This Row],[Abstract]:[Title]])</f>
        <v>1</v>
      </c>
    </row>
    <row r="96" spans="1:29" x14ac:dyDescent="0.25">
      <c r="A96" t="s">
        <v>5171</v>
      </c>
      <c r="B96">
        <v>0</v>
      </c>
      <c r="C96">
        <v>0</v>
      </c>
      <c r="D96">
        <v>0</v>
      </c>
      <c r="E96">
        <v>0</v>
      </c>
      <c r="F96">
        <v>0</v>
      </c>
      <c r="G96">
        <v>0</v>
      </c>
      <c r="H96">
        <v>0</v>
      </c>
      <c r="I96">
        <v>0</v>
      </c>
      <c r="J96">
        <v>0</v>
      </c>
      <c r="K96">
        <v>2</v>
      </c>
      <c r="L96">
        <v>0</v>
      </c>
      <c r="M96">
        <v>0</v>
      </c>
      <c r="N96" s="7">
        <f>SUM(Table10[[#This Row],[Abstract]:[Title]])</f>
        <v>2</v>
      </c>
      <c r="P96" t="s">
        <v>5171</v>
      </c>
      <c r="Q96">
        <f>Table10[[#This Row],[Abstract]]/Table10[[#This Row],[TOTAL]]</f>
        <v>0</v>
      </c>
      <c r="R96">
        <f>Table10[[#This Row],[Acknowledgments]]/Table10[[#This Row],[TOTAL]]</f>
        <v>0</v>
      </c>
      <c r="S96">
        <f>Table10[[#This Row],[Article]]/Table10[[#This Row],[TOTAL]]</f>
        <v>0</v>
      </c>
      <c r="T96">
        <f>Table10[[#This Row],[Case study]]/Table10[[#This Row],[TOTAL]]</f>
        <v>0</v>
      </c>
      <c r="U96">
        <f>Table10[[#This Row],[Conclusion]]/Table10[[#This Row],[TOTAL]]</f>
        <v>0</v>
      </c>
      <c r="V96">
        <f>Table10[[#This Row],[Discussion]]/Table10[[#This Row],[TOTAL]]</f>
        <v>0</v>
      </c>
      <c r="W96">
        <f>Table10[[#This Row],[Figure]]/Table10[[#This Row],[TOTAL]]</f>
        <v>0</v>
      </c>
      <c r="X96">
        <f>Table10[[#This Row],[Introduction]]/Table10[[#This Row],[TOTAL]]</f>
        <v>0</v>
      </c>
      <c r="Y96">
        <f>Table10[[#This Row],[Methods]]/Table10[[#This Row],[TOTAL]]</f>
        <v>0</v>
      </c>
      <c r="Z96">
        <f>Table10[[#This Row],[Results]]/Table10[[#This Row],[TOTAL]]</f>
        <v>1</v>
      </c>
      <c r="AA96">
        <f>Table10[[#This Row],[Supplementary material]]/Table10[[#This Row],[TOTAL]]</f>
        <v>0</v>
      </c>
      <c r="AB96">
        <f>Table10[[#This Row],[Title]]/Table10[[#This Row],[TOTAL]]</f>
        <v>0</v>
      </c>
      <c r="AC96" s="15">
        <f>SUM(Table1012[[#This Row],[Abstract]:[Title]])</f>
        <v>1</v>
      </c>
    </row>
    <row r="97" spans="1:29" x14ac:dyDescent="0.25">
      <c r="A97" t="s">
        <v>3590</v>
      </c>
      <c r="B97">
        <v>0</v>
      </c>
      <c r="C97">
        <v>0</v>
      </c>
      <c r="D97">
        <v>0</v>
      </c>
      <c r="E97">
        <v>0</v>
      </c>
      <c r="F97">
        <v>0</v>
      </c>
      <c r="G97">
        <v>0</v>
      </c>
      <c r="H97">
        <v>0</v>
      </c>
      <c r="I97">
        <v>0</v>
      </c>
      <c r="J97">
        <v>0</v>
      </c>
      <c r="K97">
        <v>2</v>
      </c>
      <c r="L97">
        <v>0</v>
      </c>
      <c r="M97">
        <v>0</v>
      </c>
      <c r="N97" s="7">
        <f>SUM(Table10[[#This Row],[Abstract]:[Title]])</f>
        <v>2</v>
      </c>
      <c r="P97" t="s">
        <v>3590</v>
      </c>
      <c r="Q97">
        <f>Table10[[#This Row],[Abstract]]/Table10[[#This Row],[TOTAL]]</f>
        <v>0</v>
      </c>
      <c r="R97">
        <f>Table10[[#This Row],[Acknowledgments]]/Table10[[#This Row],[TOTAL]]</f>
        <v>0</v>
      </c>
      <c r="S97">
        <f>Table10[[#This Row],[Article]]/Table10[[#This Row],[TOTAL]]</f>
        <v>0</v>
      </c>
      <c r="T97">
        <f>Table10[[#This Row],[Case study]]/Table10[[#This Row],[TOTAL]]</f>
        <v>0</v>
      </c>
      <c r="U97">
        <f>Table10[[#This Row],[Conclusion]]/Table10[[#This Row],[TOTAL]]</f>
        <v>0</v>
      </c>
      <c r="V97">
        <f>Table10[[#This Row],[Discussion]]/Table10[[#This Row],[TOTAL]]</f>
        <v>0</v>
      </c>
      <c r="W97">
        <f>Table10[[#This Row],[Figure]]/Table10[[#This Row],[TOTAL]]</f>
        <v>0</v>
      </c>
      <c r="X97">
        <f>Table10[[#This Row],[Introduction]]/Table10[[#This Row],[TOTAL]]</f>
        <v>0</v>
      </c>
      <c r="Y97">
        <f>Table10[[#This Row],[Methods]]/Table10[[#This Row],[TOTAL]]</f>
        <v>0</v>
      </c>
      <c r="Z97">
        <f>Table10[[#This Row],[Results]]/Table10[[#This Row],[TOTAL]]</f>
        <v>1</v>
      </c>
      <c r="AA97">
        <f>Table10[[#This Row],[Supplementary material]]/Table10[[#This Row],[TOTAL]]</f>
        <v>0</v>
      </c>
      <c r="AB97">
        <f>Table10[[#This Row],[Title]]/Table10[[#This Row],[TOTAL]]</f>
        <v>0</v>
      </c>
      <c r="AC97" s="15">
        <f>SUM(Table1012[[#This Row],[Abstract]:[Title]])</f>
        <v>1</v>
      </c>
    </row>
    <row r="98" spans="1:29" x14ac:dyDescent="0.25">
      <c r="A98" t="s">
        <v>5039</v>
      </c>
      <c r="B98">
        <v>0</v>
      </c>
      <c r="C98">
        <v>0</v>
      </c>
      <c r="D98">
        <v>0</v>
      </c>
      <c r="E98">
        <v>0</v>
      </c>
      <c r="F98">
        <v>0</v>
      </c>
      <c r="G98">
        <v>0</v>
      </c>
      <c r="H98">
        <v>0</v>
      </c>
      <c r="I98">
        <v>0</v>
      </c>
      <c r="J98">
        <v>1</v>
      </c>
      <c r="K98">
        <v>2</v>
      </c>
      <c r="L98">
        <v>1</v>
      </c>
      <c r="M98">
        <v>0</v>
      </c>
      <c r="N98" s="7">
        <f>SUM(Table10[[#This Row],[Abstract]:[Title]])</f>
        <v>4</v>
      </c>
      <c r="P98" t="s">
        <v>5039</v>
      </c>
      <c r="Q98">
        <f>Table10[[#This Row],[Abstract]]/Table10[[#This Row],[TOTAL]]</f>
        <v>0</v>
      </c>
      <c r="R98">
        <f>Table10[[#This Row],[Acknowledgments]]/Table10[[#This Row],[TOTAL]]</f>
        <v>0</v>
      </c>
      <c r="S98">
        <f>Table10[[#This Row],[Article]]/Table10[[#This Row],[TOTAL]]</f>
        <v>0</v>
      </c>
      <c r="T98">
        <f>Table10[[#This Row],[Case study]]/Table10[[#This Row],[TOTAL]]</f>
        <v>0</v>
      </c>
      <c r="U98">
        <f>Table10[[#This Row],[Conclusion]]/Table10[[#This Row],[TOTAL]]</f>
        <v>0</v>
      </c>
      <c r="V98">
        <f>Table10[[#This Row],[Discussion]]/Table10[[#This Row],[TOTAL]]</f>
        <v>0</v>
      </c>
      <c r="W98">
        <f>Table10[[#This Row],[Figure]]/Table10[[#This Row],[TOTAL]]</f>
        <v>0</v>
      </c>
      <c r="X98">
        <f>Table10[[#This Row],[Introduction]]/Table10[[#This Row],[TOTAL]]</f>
        <v>0</v>
      </c>
      <c r="Y98">
        <f>Table10[[#This Row],[Methods]]/Table10[[#This Row],[TOTAL]]</f>
        <v>0.25</v>
      </c>
      <c r="Z98">
        <f>Table10[[#This Row],[Results]]/Table10[[#This Row],[TOTAL]]</f>
        <v>0.5</v>
      </c>
      <c r="AA98">
        <f>Table10[[#This Row],[Supplementary material]]/Table10[[#This Row],[TOTAL]]</f>
        <v>0.25</v>
      </c>
      <c r="AB98">
        <f>Table10[[#This Row],[Title]]/Table10[[#This Row],[TOTAL]]</f>
        <v>0</v>
      </c>
      <c r="AC98" s="15">
        <f>SUM(Table1012[[#This Row],[Abstract]:[Title]])</f>
        <v>1</v>
      </c>
    </row>
    <row r="99" spans="1:29" x14ac:dyDescent="0.25">
      <c r="A99" t="s">
        <v>4091</v>
      </c>
      <c r="B99">
        <v>0</v>
      </c>
      <c r="C99">
        <v>0</v>
      </c>
      <c r="D99">
        <v>0</v>
      </c>
      <c r="E99">
        <v>0</v>
      </c>
      <c r="F99">
        <v>0</v>
      </c>
      <c r="G99">
        <v>0</v>
      </c>
      <c r="H99">
        <v>0</v>
      </c>
      <c r="I99">
        <v>0</v>
      </c>
      <c r="J99">
        <v>1</v>
      </c>
      <c r="K99">
        <v>0</v>
      </c>
      <c r="L99">
        <v>0</v>
      </c>
      <c r="M99">
        <v>0</v>
      </c>
      <c r="N99" s="7">
        <f>SUM(Table10[[#This Row],[Abstract]:[Title]])</f>
        <v>1</v>
      </c>
      <c r="P99" t="s">
        <v>4091</v>
      </c>
      <c r="Q99">
        <f>Table10[[#This Row],[Abstract]]/Table10[[#This Row],[TOTAL]]</f>
        <v>0</v>
      </c>
      <c r="R99">
        <f>Table10[[#This Row],[Acknowledgments]]/Table10[[#This Row],[TOTAL]]</f>
        <v>0</v>
      </c>
      <c r="S99">
        <f>Table10[[#This Row],[Article]]/Table10[[#This Row],[TOTAL]]</f>
        <v>0</v>
      </c>
      <c r="T99">
        <f>Table10[[#This Row],[Case study]]/Table10[[#This Row],[TOTAL]]</f>
        <v>0</v>
      </c>
      <c r="U99">
        <f>Table10[[#This Row],[Conclusion]]/Table10[[#This Row],[TOTAL]]</f>
        <v>0</v>
      </c>
      <c r="V99">
        <f>Table10[[#This Row],[Discussion]]/Table10[[#This Row],[TOTAL]]</f>
        <v>0</v>
      </c>
      <c r="W99">
        <f>Table10[[#This Row],[Figure]]/Table10[[#This Row],[TOTAL]]</f>
        <v>0</v>
      </c>
      <c r="X99">
        <f>Table10[[#This Row],[Introduction]]/Table10[[#This Row],[TOTAL]]</f>
        <v>0</v>
      </c>
      <c r="Y99">
        <f>Table10[[#This Row],[Methods]]/Table10[[#This Row],[TOTAL]]</f>
        <v>1</v>
      </c>
      <c r="Z99">
        <f>Table10[[#This Row],[Results]]/Table10[[#This Row],[TOTAL]]</f>
        <v>0</v>
      </c>
      <c r="AA99">
        <f>Table10[[#This Row],[Supplementary material]]/Table10[[#This Row],[TOTAL]]</f>
        <v>0</v>
      </c>
      <c r="AB99">
        <f>Table10[[#This Row],[Title]]/Table10[[#This Row],[TOTAL]]</f>
        <v>0</v>
      </c>
      <c r="AC99" s="15">
        <f>SUM(Table1012[[#This Row],[Abstract]:[Title]])</f>
        <v>1</v>
      </c>
    </row>
    <row r="100" spans="1:29" x14ac:dyDescent="0.25">
      <c r="A100" t="s">
        <v>3328</v>
      </c>
      <c r="B100">
        <v>0</v>
      </c>
      <c r="C100">
        <v>0</v>
      </c>
      <c r="D100">
        <v>0</v>
      </c>
      <c r="E100">
        <v>0</v>
      </c>
      <c r="F100">
        <v>0</v>
      </c>
      <c r="G100">
        <v>0</v>
      </c>
      <c r="H100">
        <v>0</v>
      </c>
      <c r="I100">
        <v>0</v>
      </c>
      <c r="J100">
        <v>1</v>
      </c>
      <c r="K100">
        <v>0</v>
      </c>
      <c r="L100">
        <v>0</v>
      </c>
      <c r="M100">
        <v>0</v>
      </c>
      <c r="N100" s="7">
        <f>SUM(Table10[[#This Row],[Abstract]:[Title]])</f>
        <v>1</v>
      </c>
      <c r="P100" t="s">
        <v>3328</v>
      </c>
      <c r="Q100">
        <f>Table10[[#This Row],[Abstract]]/Table10[[#This Row],[TOTAL]]</f>
        <v>0</v>
      </c>
      <c r="R100">
        <f>Table10[[#This Row],[Acknowledgments]]/Table10[[#This Row],[TOTAL]]</f>
        <v>0</v>
      </c>
      <c r="S100">
        <f>Table10[[#This Row],[Article]]/Table10[[#This Row],[TOTAL]]</f>
        <v>0</v>
      </c>
      <c r="T100">
        <f>Table10[[#This Row],[Case study]]/Table10[[#This Row],[TOTAL]]</f>
        <v>0</v>
      </c>
      <c r="U100">
        <f>Table10[[#This Row],[Conclusion]]/Table10[[#This Row],[TOTAL]]</f>
        <v>0</v>
      </c>
      <c r="V100">
        <f>Table10[[#This Row],[Discussion]]/Table10[[#This Row],[TOTAL]]</f>
        <v>0</v>
      </c>
      <c r="W100">
        <f>Table10[[#This Row],[Figure]]/Table10[[#This Row],[TOTAL]]</f>
        <v>0</v>
      </c>
      <c r="X100">
        <f>Table10[[#This Row],[Introduction]]/Table10[[#This Row],[TOTAL]]</f>
        <v>0</v>
      </c>
      <c r="Y100">
        <f>Table10[[#This Row],[Methods]]/Table10[[#This Row],[TOTAL]]</f>
        <v>1</v>
      </c>
      <c r="Z100">
        <f>Table10[[#This Row],[Results]]/Table10[[#This Row],[TOTAL]]</f>
        <v>0</v>
      </c>
      <c r="AA100">
        <f>Table10[[#This Row],[Supplementary material]]/Table10[[#This Row],[TOTAL]]</f>
        <v>0</v>
      </c>
      <c r="AB100">
        <f>Table10[[#This Row],[Title]]/Table10[[#This Row],[TOTAL]]</f>
        <v>0</v>
      </c>
      <c r="AC100" s="15">
        <f>SUM(Table1012[[#This Row],[Abstract]:[Title]])</f>
        <v>1</v>
      </c>
    </row>
    <row r="101" spans="1:29" x14ac:dyDescent="0.25">
      <c r="A101" t="s">
        <v>3153</v>
      </c>
      <c r="B101">
        <v>0</v>
      </c>
      <c r="C101">
        <v>0</v>
      </c>
      <c r="D101">
        <v>0</v>
      </c>
      <c r="E101">
        <v>0</v>
      </c>
      <c r="F101">
        <v>0</v>
      </c>
      <c r="G101">
        <v>0</v>
      </c>
      <c r="H101">
        <v>0</v>
      </c>
      <c r="I101">
        <v>0</v>
      </c>
      <c r="J101">
        <v>6</v>
      </c>
      <c r="K101">
        <v>3</v>
      </c>
      <c r="L101">
        <v>0</v>
      </c>
      <c r="M101">
        <v>0</v>
      </c>
      <c r="N101" s="7">
        <f>SUM(Table10[[#This Row],[Abstract]:[Title]])</f>
        <v>9</v>
      </c>
      <c r="P101" t="s">
        <v>3153</v>
      </c>
      <c r="Q101">
        <f>Table10[[#This Row],[Abstract]]/Table10[[#This Row],[TOTAL]]</f>
        <v>0</v>
      </c>
      <c r="R101">
        <f>Table10[[#This Row],[Acknowledgments]]/Table10[[#This Row],[TOTAL]]</f>
        <v>0</v>
      </c>
      <c r="S101">
        <f>Table10[[#This Row],[Article]]/Table10[[#This Row],[TOTAL]]</f>
        <v>0</v>
      </c>
      <c r="T101">
        <f>Table10[[#This Row],[Case study]]/Table10[[#This Row],[TOTAL]]</f>
        <v>0</v>
      </c>
      <c r="U101">
        <f>Table10[[#This Row],[Conclusion]]/Table10[[#This Row],[TOTAL]]</f>
        <v>0</v>
      </c>
      <c r="V101">
        <f>Table10[[#This Row],[Discussion]]/Table10[[#This Row],[TOTAL]]</f>
        <v>0</v>
      </c>
      <c r="W101">
        <f>Table10[[#This Row],[Figure]]/Table10[[#This Row],[TOTAL]]</f>
        <v>0</v>
      </c>
      <c r="X101">
        <f>Table10[[#This Row],[Introduction]]/Table10[[#This Row],[TOTAL]]</f>
        <v>0</v>
      </c>
      <c r="Y101">
        <f>Table10[[#This Row],[Methods]]/Table10[[#This Row],[TOTAL]]</f>
        <v>0.66666666666666663</v>
      </c>
      <c r="Z101">
        <f>Table10[[#This Row],[Results]]/Table10[[#This Row],[TOTAL]]</f>
        <v>0.33333333333333331</v>
      </c>
      <c r="AA101">
        <f>Table10[[#This Row],[Supplementary material]]/Table10[[#This Row],[TOTAL]]</f>
        <v>0</v>
      </c>
      <c r="AB101">
        <f>Table10[[#This Row],[Title]]/Table10[[#This Row],[TOTAL]]</f>
        <v>0</v>
      </c>
      <c r="AC101" s="15">
        <f>SUM(Table1012[[#This Row],[Abstract]:[Title]])</f>
        <v>1</v>
      </c>
    </row>
    <row r="102" spans="1:29" x14ac:dyDescent="0.25">
      <c r="A102" t="s">
        <v>311</v>
      </c>
      <c r="B102">
        <v>0</v>
      </c>
      <c r="C102">
        <v>0</v>
      </c>
      <c r="D102">
        <v>0</v>
      </c>
      <c r="E102">
        <v>0</v>
      </c>
      <c r="F102">
        <v>0</v>
      </c>
      <c r="G102">
        <v>3</v>
      </c>
      <c r="H102">
        <v>0</v>
      </c>
      <c r="I102">
        <v>0</v>
      </c>
      <c r="J102">
        <v>1</v>
      </c>
      <c r="K102">
        <v>2</v>
      </c>
      <c r="L102">
        <v>0</v>
      </c>
      <c r="M102">
        <v>0</v>
      </c>
      <c r="N102" s="7">
        <f>SUM(Table10[[#This Row],[Abstract]:[Title]])</f>
        <v>6</v>
      </c>
      <c r="P102" t="s">
        <v>311</v>
      </c>
      <c r="Q102">
        <f>Table10[[#This Row],[Abstract]]/Table10[[#This Row],[TOTAL]]</f>
        <v>0</v>
      </c>
      <c r="R102">
        <f>Table10[[#This Row],[Acknowledgments]]/Table10[[#This Row],[TOTAL]]</f>
        <v>0</v>
      </c>
      <c r="S102">
        <f>Table10[[#This Row],[Article]]/Table10[[#This Row],[TOTAL]]</f>
        <v>0</v>
      </c>
      <c r="T102">
        <f>Table10[[#This Row],[Case study]]/Table10[[#This Row],[TOTAL]]</f>
        <v>0</v>
      </c>
      <c r="U102">
        <f>Table10[[#This Row],[Conclusion]]/Table10[[#This Row],[TOTAL]]</f>
        <v>0</v>
      </c>
      <c r="V102">
        <f>Table10[[#This Row],[Discussion]]/Table10[[#This Row],[TOTAL]]</f>
        <v>0.5</v>
      </c>
      <c r="W102">
        <f>Table10[[#This Row],[Figure]]/Table10[[#This Row],[TOTAL]]</f>
        <v>0</v>
      </c>
      <c r="X102">
        <f>Table10[[#This Row],[Introduction]]/Table10[[#This Row],[TOTAL]]</f>
        <v>0</v>
      </c>
      <c r="Y102">
        <f>Table10[[#This Row],[Methods]]/Table10[[#This Row],[TOTAL]]</f>
        <v>0.16666666666666666</v>
      </c>
      <c r="Z102">
        <f>Table10[[#This Row],[Results]]/Table10[[#This Row],[TOTAL]]</f>
        <v>0.33333333333333331</v>
      </c>
      <c r="AA102">
        <f>Table10[[#This Row],[Supplementary material]]/Table10[[#This Row],[TOTAL]]</f>
        <v>0</v>
      </c>
      <c r="AB102">
        <f>Table10[[#This Row],[Title]]/Table10[[#This Row],[TOTAL]]</f>
        <v>0</v>
      </c>
      <c r="AC102" s="15">
        <f>SUM(Table1012[[#This Row],[Abstract]:[Title]])</f>
        <v>1</v>
      </c>
    </row>
    <row r="103" spans="1:29" x14ac:dyDescent="0.25">
      <c r="A103" t="s">
        <v>1315</v>
      </c>
      <c r="B103">
        <v>1</v>
      </c>
      <c r="C103">
        <v>0</v>
      </c>
      <c r="D103">
        <v>0</v>
      </c>
      <c r="E103">
        <v>0</v>
      </c>
      <c r="F103">
        <v>0</v>
      </c>
      <c r="G103">
        <v>0</v>
      </c>
      <c r="H103">
        <v>0</v>
      </c>
      <c r="I103">
        <v>0</v>
      </c>
      <c r="J103">
        <v>2</v>
      </c>
      <c r="K103">
        <v>3</v>
      </c>
      <c r="L103">
        <v>0</v>
      </c>
      <c r="M103">
        <v>0</v>
      </c>
      <c r="N103" s="7">
        <f>SUM(Table10[[#This Row],[Abstract]:[Title]])</f>
        <v>6</v>
      </c>
      <c r="P103" t="s">
        <v>1315</v>
      </c>
      <c r="Q103">
        <f>Table10[[#This Row],[Abstract]]/Table10[[#This Row],[TOTAL]]</f>
        <v>0.16666666666666666</v>
      </c>
      <c r="R103">
        <f>Table10[[#This Row],[Acknowledgments]]/Table10[[#This Row],[TOTAL]]</f>
        <v>0</v>
      </c>
      <c r="S103">
        <f>Table10[[#This Row],[Article]]/Table10[[#This Row],[TOTAL]]</f>
        <v>0</v>
      </c>
      <c r="T103">
        <f>Table10[[#This Row],[Case study]]/Table10[[#This Row],[TOTAL]]</f>
        <v>0</v>
      </c>
      <c r="U103">
        <f>Table10[[#This Row],[Conclusion]]/Table10[[#This Row],[TOTAL]]</f>
        <v>0</v>
      </c>
      <c r="V103">
        <f>Table10[[#This Row],[Discussion]]/Table10[[#This Row],[TOTAL]]</f>
        <v>0</v>
      </c>
      <c r="W103">
        <f>Table10[[#This Row],[Figure]]/Table10[[#This Row],[TOTAL]]</f>
        <v>0</v>
      </c>
      <c r="X103">
        <f>Table10[[#This Row],[Introduction]]/Table10[[#This Row],[TOTAL]]</f>
        <v>0</v>
      </c>
      <c r="Y103">
        <f>Table10[[#This Row],[Methods]]/Table10[[#This Row],[TOTAL]]</f>
        <v>0.33333333333333331</v>
      </c>
      <c r="Z103">
        <f>Table10[[#This Row],[Results]]/Table10[[#This Row],[TOTAL]]</f>
        <v>0.5</v>
      </c>
      <c r="AA103">
        <f>Table10[[#This Row],[Supplementary material]]/Table10[[#This Row],[TOTAL]]</f>
        <v>0</v>
      </c>
      <c r="AB103">
        <f>Table10[[#This Row],[Title]]/Table10[[#This Row],[TOTAL]]</f>
        <v>0</v>
      </c>
      <c r="AC103" s="15">
        <f>SUM(Table1012[[#This Row],[Abstract]:[Title]])</f>
        <v>1</v>
      </c>
    </row>
    <row r="104" spans="1:29" x14ac:dyDescent="0.25">
      <c r="A104" t="s">
        <v>3255</v>
      </c>
      <c r="B104">
        <v>0</v>
      </c>
      <c r="C104">
        <v>0</v>
      </c>
      <c r="D104">
        <v>0</v>
      </c>
      <c r="E104">
        <v>0</v>
      </c>
      <c r="F104">
        <v>0</v>
      </c>
      <c r="G104">
        <v>0</v>
      </c>
      <c r="H104">
        <v>0</v>
      </c>
      <c r="I104">
        <v>0</v>
      </c>
      <c r="J104">
        <v>2</v>
      </c>
      <c r="K104">
        <v>3</v>
      </c>
      <c r="L104">
        <v>0</v>
      </c>
      <c r="M104">
        <v>0</v>
      </c>
      <c r="N104" s="7">
        <f>SUM(Table10[[#This Row],[Abstract]:[Title]])</f>
        <v>5</v>
      </c>
      <c r="P104" t="s">
        <v>3255</v>
      </c>
      <c r="Q104">
        <f>Table10[[#This Row],[Abstract]]/Table10[[#This Row],[TOTAL]]</f>
        <v>0</v>
      </c>
      <c r="R104">
        <f>Table10[[#This Row],[Acknowledgments]]/Table10[[#This Row],[TOTAL]]</f>
        <v>0</v>
      </c>
      <c r="S104">
        <f>Table10[[#This Row],[Article]]/Table10[[#This Row],[TOTAL]]</f>
        <v>0</v>
      </c>
      <c r="T104">
        <f>Table10[[#This Row],[Case study]]/Table10[[#This Row],[TOTAL]]</f>
        <v>0</v>
      </c>
      <c r="U104">
        <f>Table10[[#This Row],[Conclusion]]/Table10[[#This Row],[TOTAL]]</f>
        <v>0</v>
      </c>
      <c r="V104">
        <f>Table10[[#This Row],[Discussion]]/Table10[[#This Row],[TOTAL]]</f>
        <v>0</v>
      </c>
      <c r="W104">
        <f>Table10[[#This Row],[Figure]]/Table10[[#This Row],[TOTAL]]</f>
        <v>0</v>
      </c>
      <c r="X104">
        <f>Table10[[#This Row],[Introduction]]/Table10[[#This Row],[TOTAL]]</f>
        <v>0</v>
      </c>
      <c r="Y104">
        <f>Table10[[#This Row],[Methods]]/Table10[[#This Row],[TOTAL]]</f>
        <v>0.4</v>
      </c>
      <c r="Z104">
        <f>Table10[[#This Row],[Results]]/Table10[[#This Row],[TOTAL]]</f>
        <v>0.6</v>
      </c>
      <c r="AA104">
        <f>Table10[[#This Row],[Supplementary material]]/Table10[[#This Row],[TOTAL]]</f>
        <v>0</v>
      </c>
      <c r="AB104">
        <f>Table10[[#This Row],[Title]]/Table10[[#This Row],[TOTAL]]</f>
        <v>0</v>
      </c>
      <c r="AC104" s="15">
        <f>SUM(Table1012[[#This Row],[Abstract]:[Title]])</f>
        <v>1</v>
      </c>
    </row>
    <row r="105" spans="1:29" x14ac:dyDescent="0.25">
      <c r="A105" t="s">
        <v>3621</v>
      </c>
      <c r="B105">
        <v>0</v>
      </c>
      <c r="C105">
        <v>0</v>
      </c>
      <c r="D105">
        <v>0</v>
      </c>
      <c r="E105">
        <v>0</v>
      </c>
      <c r="F105">
        <v>0</v>
      </c>
      <c r="G105">
        <v>0</v>
      </c>
      <c r="H105">
        <v>0</v>
      </c>
      <c r="I105">
        <v>0</v>
      </c>
      <c r="J105">
        <v>4</v>
      </c>
      <c r="K105">
        <v>0</v>
      </c>
      <c r="L105">
        <v>0</v>
      </c>
      <c r="M105">
        <v>0</v>
      </c>
      <c r="N105" s="7">
        <f>SUM(Table10[[#This Row],[Abstract]:[Title]])</f>
        <v>4</v>
      </c>
      <c r="P105" t="s">
        <v>3621</v>
      </c>
      <c r="Q105">
        <f>Table10[[#This Row],[Abstract]]/Table10[[#This Row],[TOTAL]]</f>
        <v>0</v>
      </c>
      <c r="R105">
        <f>Table10[[#This Row],[Acknowledgments]]/Table10[[#This Row],[TOTAL]]</f>
        <v>0</v>
      </c>
      <c r="S105">
        <f>Table10[[#This Row],[Article]]/Table10[[#This Row],[TOTAL]]</f>
        <v>0</v>
      </c>
      <c r="T105">
        <f>Table10[[#This Row],[Case study]]/Table10[[#This Row],[TOTAL]]</f>
        <v>0</v>
      </c>
      <c r="U105">
        <f>Table10[[#This Row],[Conclusion]]/Table10[[#This Row],[TOTAL]]</f>
        <v>0</v>
      </c>
      <c r="V105">
        <f>Table10[[#This Row],[Discussion]]/Table10[[#This Row],[TOTAL]]</f>
        <v>0</v>
      </c>
      <c r="W105">
        <f>Table10[[#This Row],[Figure]]/Table10[[#This Row],[TOTAL]]</f>
        <v>0</v>
      </c>
      <c r="X105">
        <f>Table10[[#This Row],[Introduction]]/Table10[[#This Row],[TOTAL]]</f>
        <v>0</v>
      </c>
      <c r="Y105">
        <f>Table10[[#This Row],[Methods]]/Table10[[#This Row],[TOTAL]]</f>
        <v>1</v>
      </c>
      <c r="Z105">
        <f>Table10[[#This Row],[Results]]/Table10[[#This Row],[TOTAL]]</f>
        <v>0</v>
      </c>
      <c r="AA105">
        <f>Table10[[#This Row],[Supplementary material]]/Table10[[#This Row],[TOTAL]]</f>
        <v>0</v>
      </c>
      <c r="AB105">
        <f>Table10[[#This Row],[Title]]/Table10[[#This Row],[TOTAL]]</f>
        <v>0</v>
      </c>
      <c r="AC105" s="15">
        <f>SUM(Table1012[[#This Row],[Abstract]:[Title]])</f>
        <v>1</v>
      </c>
    </row>
    <row r="106" spans="1:29" x14ac:dyDescent="0.25">
      <c r="A106" t="s">
        <v>173</v>
      </c>
      <c r="B106">
        <v>0</v>
      </c>
      <c r="C106">
        <v>0</v>
      </c>
      <c r="D106">
        <v>0</v>
      </c>
      <c r="E106">
        <v>0</v>
      </c>
      <c r="F106">
        <v>0</v>
      </c>
      <c r="G106">
        <v>1</v>
      </c>
      <c r="H106">
        <v>0</v>
      </c>
      <c r="I106">
        <v>2</v>
      </c>
      <c r="J106">
        <v>3</v>
      </c>
      <c r="K106">
        <v>0</v>
      </c>
      <c r="L106">
        <v>0</v>
      </c>
      <c r="M106">
        <v>0</v>
      </c>
      <c r="N106" s="7">
        <f>SUM(Table10[[#This Row],[Abstract]:[Title]])</f>
        <v>6</v>
      </c>
      <c r="P106" t="s">
        <v>173</v>
      </c>
      <c r="Q106">
        <f>Table10[[#This Row],[Abstract]]/Table10[[#This Row],[TOTAL]]</f>
        <v>0</v>
      </c>
      <c r="R106">
        <f>Table10[[#This Row],[Acknowledgments]]/Table10[[#This Row],[TOTAL]]</f>
        <v>0</v>
      </c>
      <c r="S106">
        <f>Table10[[#This Row],[Article]]/Table10[[#This Row],[TOTAL]]</f>
        <v>0</v>
      </c>
      <c r="T106">
        <f>Table10[[#This Row],[Case study]]/Table10[[#This Row],[TOTAL]]</f>
        <v>0</v>
      </c>
      <c r="U106">
        <f>Table10[[#This Row],[Conclusion]]/Table10[[#This Row],[TOTAL]]</f>
        <v>0</v>
      </c>
      <c r="V106">
        <f>Table10[[#This Row],[Discussion]]/Table10[[#This Row],[TOTAL]]</f>
        <v>0.16666666666666666</v>
      </c>
      <c r="W106">
        <f>Table10[[#This Row],[Figure]]/Table10[[#This Row],[TOTAL]]</f>
        <v>0</v>
      </c>
      <c r="X106">
        <f>Table10[[#This Row],[Introduction]]/Table10[[#This Row],[TOTAL]]</f>
        <v>0.33333333333333331</v>
      </c>
      <c r="Y106">
        <f>Table10[[#This Row],[Methods]]/Table10[[#This Row],[TOTAL]]</f>
        <v>0.5</v>
      </c>
      <c r="Z106">
        <f>Table10[[#This Row],[Results]]/Table10[[#This Row],[TOTAL]]</f>
        <v>0</v>
      </c>
      <c r="AA106">
        <f>Table10[[#This Row],[Supplementary material]]/Table10[[#This Row],[TOTAL]]</f>
        <v>0</v>
      </c>
      <c r="AB106">
        <f>Table10[[#This Row],[Title]]/Table10[[#This Row],[TOTAL]]</f>
        <v>0</v>
      </c>
      <c r="AC106" s="15">
        <f>SUM(Table1012[[#This Row],[Abstract]:[Title]])</f>
        <v>1</v>
      </c>
    </row>
    <row r="107" spans="1:29" x14ac:dyDescent="0.25">
      <c r="A107" t="s">
        <v>3171</v>
      </c>
      <c r="B107">
        <v>0</v>
      </c>
      <c r="C107">
        <v>0</v>
      </c>
      <c r="D107">
        <v>0</v>
      </c>
      <c r="E107">
        <v>0</v>
      </c>
      <c r="F107">
        <v>0</v>
      </c>
      <c r="G107">
        <v>0</v>
      </c>
      <c r="H107">
        <v>0</v>
      </c>
      <c r="I107">
        <v>0</v>
      </c>
      <c r="J107">
        <v>1</v>
      </c>
      <c r="K107">
        <v>0</v>
      </c>
      <c r="L107">
        <v>0</v>
      </c>
      <c r="M107">
        <v>0</v>
      </c>
      <c r="N107" s="7">
        <f>SUM(Table10[[#This Row],[Abstract]:[Title]])</f>
        <v>1</v>
      </c>
      <c r="P107" t="s">
        <v>3171</v>
      </c>
      <c r="Q107">
        <f>Table10[[#This Row],[Abstract]]/Table10[[#This Row],[TOTAL]]</f>
        <v>0</v>
      </c>
      <c r="R107">
        <f>Table10[[#This Row],[Acknowledgments]]/Table10[[#This Row],[TOTAL]]</f>
        <v>0</v>
      </c>
      <c r="S107">
        <f>Table10[[#This Row],[Article]]/Table10[[#This Row],[TOTAL]]</f>
        <v>0</v>
      </c>
      <c r="T107">
        <f>Table10[[#This Row],[Case study]]/Table10[[#This Row],[TOTAL]]</f>
        <v>0</v>
      </c>
      <c r="U107">
        <f>Table10[[#This Row],[Conclusion]]/Table10[[#This Row],[TOTAL]]</f>
        <v>0</v>
      </c>
      <c r="V107">
        <f>Table10[[#This Row],[Discussion]]/Table10[[#This Row],[TOTAL]]</f>
        <v>0</v>
      </c>
      <c r="W107">
        <f>Table10[[#This Row],[Figure]]/Table10[[#This Row],[TOTAL]]</f>
        <v>0</v>
      </c>
      <c r="X107">
        <f>Table10[[#This Row],[Introduction]]/Table10[[#This Row],[TOTAL]]</f>
        <v>0</v>
      </c>
      <c r="Y107">
        <f>Table10[[#This Row],[Methods]]/Table10[[#This Row],[TOTAL]]</f>
        <v>1</v>
      </c>
      <c r="Z107">
        <f>Table10[[#This Row],[Results]]/Table10[[#This Row],[TOTAL]]</f>
        <v>0</v>
      </c>
      <c r="AA107">
        <f>Table10[[#This Row],[Supplementary material]]/Table10[[#This Row],[TOTAL]]</f>
        <v>0</v>
      </c>
      <c r="AB107">
        <f>Table10[[#This Row],[Title]]/Table10[[#This Row],[TOTAL]]</f>
        <v>0</v>
      </c>
      <c r="AC107" s="15">
        <f>SUM(Table1012[[#This Row],[Abstract]:[Title]])</f>
        <v>1</v>
      </c>
    </row>
    <row r="108" spans="1:29" x14ac:dyDescent="0.25">
      <c r="A108" t="s">
        <v>4670</v>
      </c>
      <c r="B108">
        <v>0</v>
      </c>
      <c r="C108">
        <v>0</v>
      </c>
      <c r="D108">
        <v>0</v>
      </c>
      <c r="E108">
        <v>0</v>
      </c>
      <c r="F108">
        <v>0</v>
      </c>
      <c r="G108">
        <v>0</v>
      </c>
      <c r="H108">
        <v>0</v>
      </c>
      <c r="I108">
        <v>0</v>
      </c>
      <c r="J108">
        <v>0</v>
      </c>
      <c r="K108">
        <v>1</v>
      </c>
      <c r="L108">
        <v>0</v>
      </c>
      <c r="M108">
        <v>0</v>
      </c>
      <c r="N108" s="7">
        <f>SUM(Table10[[#This Row],[Abstract]:[Title]])</f>
        <v>1</v>
      </c>
      <c r="P108" t="s">
        <v>4670</v>
      </c>
      <c r="Q108">
        <f>Table10[[#This Row],[Abstract]]/Table10[[#This Row],[TOTAL]]</f>
        <v>0</v>
      </c>
      <c r="R108">
        <f>Table10[[#This Row],[Acknowledgments]]/Table10[[#This Row],[TOTAL]]</f>
        <v>0</v>
      </c>
      <c r="S108">
        <f>Table10[[#This Row],[Article]]/Table10[[#This Row],[TOTAL]]</f>
        <v>0</v>
      </c>
      <c r="T108">
        <f>Table10[[#This Row],[Case study]]/Table10[[#This Row],[TOTAL]]</f>
        <v>0</v>
      </c>
      <c r="U108">
        <f>Table10[[#This Row],[Conclusion]]/Table10[[#This Row],[TOTAL]]</f>
        <v>0</v>
      </c>
      <c r="V108">
        <f>Table10[[#This Row],[Discussion]]/Table10[[#This Row],[TOTAL]]</f>
        <v>0</v>
      </c>
      <c r="W108">
        <f>Table10[[#This Row],[Figure]]/Table10[[#This Row],[TOTAL]]</f>
        <v>0</v>
      </c>
      <c r="X108">
        <f>Table10[[#This Row],[Introduction]]/Table10[[#This Row],[TOTAL]]</f>
        <v>0</v>
      </c>
      <c r="Y108">
        <f>Table10[[#This Row],[Methods]]/Table10[[#This Row],[TOTAL]]</f>
        <v>0</v>
      </c>
      <c r="Z108">
        <f>Table10[[#This Row],[Results]]/Table10[[#This Row],[TOTAL]]</f>
        <v>1</v>
      </c>
      <c r="AA108">
        <f>Table10[[#This Row],[Supplementary material]]/Table10[[#This Row],[TOTAL]]</f>
        <v>0</v>
      </c>
      <c r="AB108">
        <f>Table10[[#This Row],[Title]]/Table10[[#This Row],[TOTAL]]</f>
        <v>0</v>
      </c>
      <c r="AC108" s="15">
        <f>SUM(Table1012[[#This Row],[Abstract]:[Title]])</f>
        <v>1</v>
      </c>
    </row>
    <row r="109" spans="1:29" x14ac:dyDescent="0.25">
      <c r="A109" t="s">
        <v>3829</v>
      </c>
      <c r="B109">
        <v>0</v>
      </c>
      <c r="C109">
        <v>0</v>
      </c>
      <c r="D109">
        <v>0</v>
      </c>
      <c r="E109">
        <v>0</v>
      </c>
      <c r="F109">
        <v>0</v>
      </c>
      <c r="G109">
        <v>2</v>
      </c>
      <c r="H109">
        <v>0</v>
      </c>
      <c r="I109">
        <v>1</v>
      </c>
      <c r="J109">
        <v>3</v>
      </c>
      <c r="K109">
        <v>5</v>
      </c>
      <c r="L109">
        <v>0</v>
      </c>
      <c r="M109">
        <v>0</v>
      </c>
      <c r="N109" s="7">
        <f>SUM(Table10[[#This Row],[Abstract]:[Title]])</f>
        <v>11</v>
      </c>
      <c r="P109" t="s">
        <v>3829</v>
      </c>
      <c r="Q109">
        <f>Table10[[#This Row],[Abstract]]/Table10[[#This Row],[TOTAL]]</f>
        <v>0</v>
      </c>
      <c r="R109">
        <f>Table10[[#This Row],[Acknowledgments]]/Table10[[#This Row],[TOTAL]]</f>
        <v>0</v>
      </c>
      <c r="S109">
        <f>Table10[[#This Row],[Article]]/Table10[[#This Row],[TOTAL]]</f>
        <v>0</v>
      </c>
      <c r="T109">
        <f>Table10[[#This Row],[Case study]]/Table10[[#This Row],[TOTAL]]</f>
        <v>0</v>
      </c>
      <c r="U109">
        <f>Table10[[#This Row],[Conclusion]]/Table10[[#This Row],[TOTAL]]</f>
        <v>0</v>
      </c>
      <c r="V109">
        <f>Table10[[#This Row],[Discussion]]/Table10[[#This Row],[TOTAL]]</f>
        <v>0.18181818181818182</v>
      </c>
      <c r="W109">
        <f>Table10[[#This Row],[Figure]]/Table10[[#This Row],[TOTAL]]</f>
        <v>0</v>
      </c>
      <c r="X109">
        <f>Table10[[#This Row],[Introduction]]/Table10[[#This Row],[TOTAL]]</f>
        <v>9.0909090909090912E-2</v>
      </c>
      <c r="Y109">
        <f>Table10[[#This Row],[Methods]]/Table10[[#This Row],[TOTAL]]</f>
        <v>0.27272727272727271</v>
      </c>
      <c r="Z109">
        <f>Table10[[#This Row],[Results]]/Table10[[#This Row],[TOTAL]]</f>
        <v>0.45454545454545453</v>
      </c>
      <c r="AA109">
        <f>Table10[[#This Row],[Supplementary material]]/Table10[[#This Row],[TOTAL]]</f>
        <v>0</v>
      </c>
      <c r="AB109">
        <f>Table10[[#This Row],[Title]]/Table10[[#This Row],[TOTAL]]</f>
        <v>0</v>
      </c>
      <c r="AC109" s="15">
        <f>SUM(Table1012[[#This Row],[Abstract]:[Title]])</f>
        <v>1</v>
      </c>
    </row>
    <row r="110" spans="1:29" x14ac:dyDescent="0.25">
      <c r="A110" t="s">
        <v>2780</v>
      </c>
      <c r="B110">
        <v>0</v>
      </c>
      <c r="C110">
        <v>0</v>
      </c>
      <c r="D110">
        <v>0</v>
      </c>
      <c r="E110">
        <v>0</v>
      </c>
      <c r="F110">
        <v>0</v>
      </c>
      <c r="G110">
        <v>0</v>
      </c>
      <c r="H110">
        <v>0</v>
      </c>
      <c r="I110">
        <v>0</v>
      </c>
      <c r="J110">
        <v>1</v>
      </c>
      <c r="K110">
        <v>0</v>
      </c>
      <c r="L110">
        <v>0</v>
      </c>
      <c r="M110">
        <v>0</v>
      </c>
      <c r="N110" s="7">
        <f>SUM(Table10[[#This Row],[Abstract]:[Title]])</f>
        <v>1</v>
      </c>
      <c r="P110" t="s">
        <v>2780</v>
      </c>
      <c r="Q110">
        <f>Table10[[#This Row],[Abstract]]/Table10[[#This Row],[TOTAL]]</f>
        <v>0</v>
      </c>
      <c r="R110">
        <f>Table10[[#This Row],[Acknowledgments]]/Table10[[#This Row],[TOTAL]]</f>
        <v>0</v>
      </c>
      <c r="S110">
        <f>Table10[[#This Row],[Article]]/Table10[[#This Row],[TOTAL]]</f>
        <v>0</v>
      </c>
      <c r="T110">
        <f>Table10[[#This Row],[Case study]]/Table10[[#This Row],[TOTAL]]</f>
        <v>0</v>
      </c>
      <c r="U110">
        <f>Table10[[#This Row],[Conclusion]]/Table10[[#This Row],[TOTAL]]</f>
        <v>0</v>
      </c>
      <c r="V110">
        <f>Table10[[#This Row],[Discussion]]/Table10[[#This Row],[TOTAL]]</f>
        <v>0</v>
      </c>
      <c r="W110">
        <f>Table10[[#This Row],[Figure]]/Table10[[#This Row],[TOTAL]]</f>
        <v>0</v>
      </c>
      <c r="X110">
        <f>Table10[[#This Row],[Introduction]]/Table10[[#This Row],[TOTAL]]</f>
        <v>0</v>
      </c>
      <c r="Y110">
        <f>Table10[[#This Row],[Methods]]/Table10[[#This Row],[TOTAL]]</f>
        <v>1</v>
      </c>
      <c r="Z110">
        <f>Table10[[#This Row],[Results]]/Table10[[#This Row],[TOTAL]]</f>
        <v>0</v>
      </c>
      <c r="AA110">
        <f>Table10[[#This Row],[Supplementary material]]/Table10[[#This Row],[TOTAL]]</f>
        <v>0</v>
      </c>
      <c r="AB110">
        <f>Table10[[#This Row],[Title]]/Table10[[#This Row],[TOTAL]]</f>
        <v>0</v>
      </c>
      <c r="AC110" s="15">
        <f>SUM(Table1012[[#This Row],[Abstract]:[Title]])</f>
        <v>1</v>
      </c>
    </row>
    <row r="111" spans="1:29" x14ac:dyDescent="0.25">
      <c r="A111" t="s">
        <v>5574</v>
      </c>
      <c r="B111">
        <v>1</v>
      </c>
      <c r="C111">
        <v>0</v>
      </c>
      <c r="D111">
        <v>0</v>
      </c>
      <c r="E111">
        <v>0</v>
      </c>
      <c r="F111">
        <v>0</v>
      </c>
      <c r="G111">
        <v>2</v>
      </c>
      <c r="H111">
        <v>0</v>
      </c>
      <c r="I111">
        <v>0</v>
      </c>
      <c r="J111">
        <v>0</v>
      </c>
      <c r="K111">
        <v>0</v>
      </c>
      <c r="L111">
        <v>0</v>
      </c>
      <c r="M111">
        <v>0</v>
      </c>
      <c r="N111" s="7">
        <f>SUM(Table10[[#This Row],[Abstract]:[Title]])</f>
        <v>3</v>
      </c>
      <c r="P111" t="s">
        <v>5574</v>
      </c>
      <c r="Q111">
        <f>Table10[[#This Row],[Abstract]]/Table10[[#This Row],[TOTAL]]</f>
        <v>0.33333333333333331</v>
      </c>
      <c r="R111">
        <f>Table10[[#This Row],[Acknowledgments]]/Table10[[#This Row],[TOTAL]]</f>
        <v>0</v>
      </c>
      <c r="S111">
        <f>Table10[[#This Row],[Article]]/Table10[[#This Row],[TOTAL]]</f>
        <v>0</v>
      </c>
      <c r="T111">
        <f>Table10[[#This Row],[Case study]]/Table10[[#This Row],[TOTAL]]</f>
        <v>0</v>
      </c>
      <c r="U111">
        <f>Table10[[#This Row],[Conclusion]]/Table10[[#This Row],[TOTAL]]</f>
        <v>0</v>
      </c>
      <c r="V111">
        <f>Table10[[#This Row],[Discussion]]/Table10[[#This Row],[TOTAL]]</f>
        <v>0.66666666666666663</v>
      </c>
      <c r="W111">
        <f>Table10[[#This Row],[Figure]]/Table10[[#This Row],[TOTAL]]</f>
        <v>0</v>
      </c>
      <c r="X111">
        <f>Table10[[#This Row],[Introduction]]/Table10[[#This Row],[TOTAL]]</f>
        <v>0</v>
      </c>
      <c r="Y111">
        <f>Table10[[#This Row],[Methods]]/Table10[[#This Row],[TOTAL]]</f>
        <v>0</v>
      </c>
      <c r="Z111">
        <f>Table10[[#This Row],[Results]]/Table10[[#This Row],[TOTAL]]</f>
        <v>0</v>
      </c>
      <c r="AA111">
        <f>Table10[[#This Row],[Supplementary material]]/Table10[[#This Row],[TOTAL]]</f>
        <v>0</v>
      </c>
      <c r="AB111">
        <f>Table10[[#This Row],[Title]]/Table10[[#This Row],[TOTAL]]</f>
        <v>0</v>
      </c>
      <c r="AC111" s="15">
        <f>SUM(Table1012[[#This Row],[Abstract]:[Title]])</f>
        <v>1</v>
      </c>
    </row>
    <row r="112" spans="1:29" x14ac:dyDescent="0.25">
      <c r="A112" t="s">
        <v>680</v>
      </c>
      <c r="B112">
        <v>0</v>
      </c>
      <c r="C112">
        <v>0</v>
      </c>
      <c r="D112">
        <v>1</v>
      </c>
      <c r="E112">
        <v>0</v>
      </c>
      <c r="F112">
        <v>0</v>
      </c>
      <c r="G112">
        <v>0</v>
      </c>
      <c r="H112">
        <v>0</v>
      </c>
      <c r="I112">
        <v>0</v>
      </c>
      <c r="J112">
        <v>0</v>
      </c>
      <c r="K112">
        <v>0</v>
      </c>
      <c r="L112">
        <v>0</v>
      </c>
      <c r="M112">
        <v>0</v>
      </c>
      <c r="N112" s="7">
        <f>SUM(Table10[[#This Row],[Abstract]:[Title]])</f>
        <v>1</v>
      </c>
      <c r="P112" t="s">
        <v>680</v>
      </c>
      <c r="Q112">
        <f>Table10[[#This Row],[Abstract]]/Table10[[#This Row],[TOTAL]]</f>
        <v>0</v>
      </c>
      <c r="R112">
        <f>Table10[[#This Row],[Acknowledgments]]/Table10[[#This Row],[TOTAL]]</f>
        <v>0</v>
      </c>
      <c r="S112">
        <f>Table10[[#This Row],[Article]]/Table10[[#This Row],[TOTAL]]</f>
        <v>1</v>
      </c>
      <c r="T112">
        <f>Table10[[#This Row],[Case study]]/Table10[[#This Row],[TOTAL]]</f>
        <v>0</v>
      </c>
      <c r="U112">
        <f>Table10[[#This Row],[Conclusion]]/Table10[[#This Row],[TOTAL]]</f>
        <v>0</v>
      </c>
      <c r="V112">
        <f>Table10[[#This Row],[Discussion]]/Table10[[#This Row],[TOTAL]]</f>
        <v>0</v>
      </c>
      <c r="W112">
        <f>Table10[[#This Row],[Figure]]/Table10[[#This Row],[TOTAL]]</f>
        <v>0</v>
      </c>
      <c r="X112">
        <f>Table10[[#This Row],[Introduction]]/Table10[[#This Row],[TOTAL]]</f>
        <v>0</v>
      </c>
      <c r="Y112">
        <f>Table10[[#This Row],[Methods]]/Table10[[#This Row],[TOTAL]]</f>
        <v>0</v>
      </c>
      <c r="Z112">
        <f>Table10[[#This Row],[Results]]/Table10[[#This Row],[TOTAL]]</f>
        <v>0</v>
      </c>
      <c r="AA112">
        <f>Table10[[#This Row],[Supplementary material]]/Table10[[#This Row],[TOTAL]]</f>
        <v>0</v>
      </c>
      <c r="AB112">
        <f>Table10[[#This Row],[Title]]/Table10[[#This Row],[TOTAL]]</f>
        <v>0</v>
      </c>
      <c r="AC112" s="15">
        <f>SUM(Table1012[[#This Row],[Abstract]:[Title]])</f>
        <v>1</v>
      </c>
    </row>
    <row r="113" spans="1:29" x14ac:dyDescent="0.25">
      <c r="A113" t="s">
        <v>4859</v>
      </c>
      <c r="B113">
        <v>0</v>
      </c>
      <c r="C113">
        <v>0</v>
      </c>
      <c r="D113">
        <v>0</v>
      </c>
      <c r="E113">
        <v>0</v>
      </c>
      <c r="F113">
        <v>0</v>
      </c>
      <c r="G113">
        <v>0</v>
      </c>
      <c r="H113">
        <v>0</v>
      </c>
      <c r="I113">
        <v>0</v>
      </c>
      <c r="J113">
        <v>1</v>
      </c>
      <c r="K113">
        <v>0</v>
      </c>
      <c r="L113">
        <v>0</v>
      </c>
      <c r="M113">
        <v>0</v>
      </c>
      <c r="N113" s="7">
        <f>SUM(Table10[[#This Row],[Abstract]:[Title]])</f>
        <v>1</v>
      </c>
      <c r="P113" t="s">
        <v>4859</v>
      </c>
      <c r="Q113">
        <f>Table10[[#This Row],[Abstract]]/Table10[[#This Row],[TOTAL]]</f>
        <v>0</v>
      </c>
      <c r="R113">
        <f>Table10[[#This Row],[Acknowledgments]]/Table10[[#This Row],[TOTAL]]</f>
        <v>0</v>
      </c>
      <c r="S113">
        <f>Table10[[#This Row],[Article]]/Table10[[#This Row],[TOTAL]]</f>
        <v>0</v>
      </c>
      <c r="T113">
        <f>Table10[[#This Row],[Case study]]/Table10[[#This Row],[TOTAL]]</f>
        <v>0</v>
      </c>
      <c r="U113">
        <f>Table10[[#This Row],[Conclusion]]/Table10[[#This Row],[TOTAL]]</f>
        <v>0</v>
      </c>
      <c r="V113">
        <f>Table10[[#This Row],[Discussion]]/Table10[[#This Row],[TOTAL]]</f>
        <v>0</v>
      </c>
      <c r="W113">
        <f>Table10[[#This Row],[Figure]]/Table10[[#This Row],[TOTAL]]</f>
        <v>0</v>
      </c>
      <c r="X113">
        <f>Table10[[#This Row],[Introduction]]/Table10[[#This Row],[TOTAL]]</f>
        <v>0</v>
      </c>
      <c r="Y113">
        <f>Table10[[#This Row],[Methods]]/Table10[[#This Row],[TOTAL]]</f>
        <v>1</v>
      </c>
      <c r="Z113">
        <f>Table10[[#This Row],[Results]]/Table10[[#This Row],[TOTAL]]</f>
        <v>0</v>
      </c>
      <c r="AA113">
        <f>Table10[[#This Row],[Supplementary material]]/Table10[[#This Row],[TOTAL]]</f>
        <v>0</v>
      </c>
      <c r="AB113">
        <f>Table10[[#This Row],[Title]]/Table10[[#This Row],[TOTAL]]</f>
        <v>0</v>
      </c>
      <c r="AC113" s="15">
        <f>SUM(Table1012[[#This Row],[Abstract]:[Title]])</f>
        <v>1</v>
      </c>
    </row>
    <row r="114" spans="1:29" x14ac:dyDescent="0.25">
      <c r="A114" t="s">
        <v>5195</v>
      </c>
      <c r="B114">
        <v>0</v>
      </c>
      <c r="C114">
        <v>0</v>
      </c>
      <c r="D114">
        <v>0</v>
      </c>
      <c r="E114">
        <v>0</v>
      </c>
      <c r="F114">
        <v>0</v>
      </c>
      <c r="G114">
        <v>0</v>
      </c>
      <c r="H114">
        <v>0</v>
      </c>
      <c r="I114">
        <v>0</v>
      </c>
      <c r="J114">
        <v>0</v>
      </c>
      <c r="K114">
        <v>1</v>
      </c>
      <c r="L114">
        <v>0</v>
      </c>
      <c r="M114">
        <v>0</v>
      </c>
      <c r="N114" s="7">
        <f>SUM(Table10[[#This Row],[Abstract]:[Title]])</f>
        <v>1</v>
      </c>
      <c r="P114" t="s">
        <v>5195</v>
      </c>
      <c r="Q114">
        <f>Table10[[#This Row],[Abstract]]/Table10[[#This Row],[TOTAL]]</f>
        <v>0</v>
      </c>
      <c r="R114">
        <f>Table10[[#This Row],[Acknowledgments]]/Table10[[#This Row],[TOTAL]]</f>
        <v>0</v>
      </c>
      <c r="S114">
        <f>Table10[[#This Row],[Article]]/Table10[[#This Row],[TOTAL]]</f>
        <v>0</v>
      </c>
      <c r="T114">
        <f>Table10[[#This Row],[Case study]]/Table10[[#This Row],[TOTAL]]</f>
        <v>0</v>
      </c>
      <c r="U114">
        <f>Table10[[#This Row],[Conclusion]]/Table10[[#This Row],[TOTAL]]</f>
        <v>0</v>
      </c>
      <c r="V114">
        <f>Table10[[#This Row],[Discussion]]/Table10[[#This Row],[TOTAL]]</f>
        <v>0</v>
      </c>
      <c r="W114">
        <f>Table10[[#This Row],[Figure]]/Table10[[#This Row],[TOTAL]]</f>
        <v>0</v>
      </c>
      <c r="X114">
        <f>Table10[[#This Row],[Introduction]]/Table10[[#This Row],[TOTAL]]</f>
        <v>0</v>
      </c>
      <c r="Y114">
        <f>Table10[[#This Row],[Methods]]/Table10[[#This Row],[TOTAL]]</f>
        <v>0</v>
      </c>
      <c r="Z114">
        <f>Table10[[#This Row],[Results]]/Table10[[#This Row],[TOTAL]]</f>
        <v>1</v>
      </c>
      <c r="AA114">
        <f>Table10[[#This Row],[Supplementary material]]/Table10[[#This Row],[TOTAL]]</f>
        <v>0</v>
      </c>
      <c r="AB114">
        <f>Table10[[#This Row],[Title]]/Table10[[#This Row],[TOTAL]]</f>
        <v>0</v>
      </c>
      <c r="AC114" s="15">
        <f>SUM(Table1012[[#This Row],[Abstract]:[Title]])</f>
        <v>1</v>
      </c>
    </row>
    <row r="115" spans="1:29" x14ac:dyDescent="0.25">
      <c r="A115" t="s">
        <v>3103</v>
      </c>
      <c r="B115">
        <v>0</v>
      </c>
      <c r="C115">
        <v>0</v>
      </c>
      <c r="D115">
        <v>0</v>
      </c>
      <c r="E115">
        <v>0</v>
      </c>
      <c r="F115">
        <v>0</v>
      </c>
      <c r="G115">
        <v>0</v>
      </c>
      <c r="H115">
        <v>0</v>
      </c>
      <c r="I115">
        <v>0</v>
      </c>
      <c r="J115">
        <v>1</v>
      </c>
      <c r="K115">
        <v>0</v>
      </c>
      <c r="L115">
        <v>0</v>
      </c>
      <c r="M115">
        <v>0</v>
      </c>
      <c r="N115" s="7">
        <f>SUM(Table10[[#This Row],[Abstract]:[Title]])</f>
        <v>1</v>
      </c>
      <c r="P115" t="s">
        <v>3103</v>
      </c>
      <c r="Q115">
        <f>Table10[[#This Row],[Abstract]]/Table10[[#This Row],[TOTAL]]</f>
        <v>0</v>
      </c>
      <c r="R115">
        <f>Table10[[#This Row],[Acknowledgments]]/Table10[[#This Row],[TOTAL]]</f>
        <v>0</v>
      </c>
      <c r="S115">
        <f>Table10[[#This Row],[Article]]/Table10[[#This Row],[TOTAL]]</f>
        <v>0</v>
      </c>
      <c r="T115">
        <f>Table10[[#This Row],[Case study]]/Table10[[#This Row],[TOTAL]]</f>
        <v>0</v>
      </c>
      <c r="U115">
        <f>Table10[[#This Row],[Conclusion]]/Table10[[#This Row],[TOTAL]]</f>
        <v>0</v>
      </c>
      <c r="V115">
        <f>Table10[[#This Row],[Discussion]]/Table10[[#This Row],[TOTAL]]</f>
        <v>0</v>
      </c>
      <c r="W115">
        <f>Table10[[#This Row],[Figure]]/Table10[[#This Row],[TOTAL]]</f>
        <v>0</v>
      </c>
      <c r="X115">
        <f>Table10[[#This Row],[Introduction]]/Table10[[#This Row],[TOTAL]]</f>
        <v>0</v>
      </c>
      <c r="Y115">
        <f>Table10[[#This Row],[Methods]]/Table10[[#This Row],[TOTAL]]</f>
        <v>1</v>
      </c>
      <c r="Z115">
        <f>Table10[[#This Row],[Results]]/Table10[[#This Row],[TOTAL]]</f>
        <v>0</v>
      </c>
      <c r="AA115">
        <f>Table10[[#This Row],[Supplementary material]]/Table10[[#This Row],[TOTAL]]</f>
        <v>0</v>
      </c>
      <c r="AB115">
        <f>Table10[[#This Row],[Title]]/Table10[[#This Row],[TOTAL]]</f>
        <v>0</v>
      </c>
      <c r="AC115" s="15">
        <f>SUM(Table1012[[#This Row],[Abstract]:[Title]])</f>
        <v>1</v>
      </c>
    </row>
    <row r="116" spans="1:29" x14ac:dyDescent="0.25">
      <c r="A116" t="s">
        <v>3833</v>
      </c>
      <c r="B116">
        <v>0</v>
      </c>
      <c r="C116">
        <v>0</v>
      </c>
      <c r="D116">
        <v>0</v>
      </c>
      <c r="E116">
        <v>0</v>
      </c>
      <c r="F116">
        <v>0</v>
      </c>
      <c r="G116">
        <v>2</v>
      </c>
      <c r="H116">
        <v>1</v>
      </c>
      <c r="I116">
        <v>0</v>
      </c>
      <c r="J116">
        <v>0</v>
      </c>
      <c r="K116">
        <v>8</v>
      </c>
      <c r="L116">
        <v>0</v>
      </c>
      <c r="M116">
        <v>0</v>
      </c>
      <c r="N116" s="7">
        <f>SUM(Table10[[#This Row],[Abstract]:[Title]])</f>
        <v>11</v>
      </c>
      <c r="P116" t="s">
        <v>3833</v>
      </c>
      <c r="Q116">
        <f>Table10[[#This Row],[Abstract]]/Table10[[#This Row],[TOTAL]]</f>
        <v>0</v>
      </c>
      <c r="R116">
        <f>Table10[[#This Row],[Acknowledgments]]/Table10[[#This Row],[TOTAL]]</f>
        <v>0</v>
      </c>
      <c r="S116">
        <f>Table10[[#This Row],[Article]]/Table10[[#This Row],[TOTAL]]</f>
        <v>0</v>
      </c>
      <c r="T116">
        <f>Table10[[#This Row],[Case study]]/Table10[[#This Row],[TOTAL]]</f>
        <v>0</v>
      </c>
      <c r="U116">
        <f>Table10[[#This Row],[Conclusion]]/Table10[[#This Row],[TOTAL]]</f>
        <v>0</v>
      </c>
      <c r="V116">
        <f>Table10[[#This Row],[Discussion]]/Table10[[#This Row],[TOTAL]]</f>
        <v>0.18181818181818182</v>
      </c>
      <c r="W116">
        <f>Table10[[#This Row],[Figure]]/Table10[[#This Row],[TOTAL]]</f>
        <v>9.0909090909090912E-2</v>
      </c>
      <c r="X116">
        <f>Table10[[#This Row],[Introduction]]/Table10[[#This Row],[TOTAL]]</f>
        <v>0</v>
      </c>
      <c r="Y116">
        <f>Table10[[#This Row],[Methods]]/Table10[[#This Row],[TOTAL]]</f>
        <v>0</v>
      </c>
      <c r="Z116">
        <f>Table10[[#This Row],[Results]]/Table10[[#This Row],[TOTAL]]</f>
        <v>0.72727272727272729</v>
      </c>
      <c r="AA116">
        <f>Table10[[#This Row],[Supplementary material]]/Table10[[#This Row],[TOTAL]]</f>
        <v>0</v>
      </c>
      <c r="AB116">
        <f>Table10[[#This Row],[Title]]/Table10[[#This Row],[TOTAL]]</f>
        <v>0</v>
      </c>
      <c r="AC116" s="15">
        <f>SUM(Table1012[[#This Row],[Abstract]:[Title]])</f>
        <v>1</v>
      </c>
    </row>
    <row r="117" spans="1:29" x14ac:dyDescent="0.25">
      <c r="A117" t="s">
        <v>844</v>
      </c>
      <c r="B117">
        <v>0</v>
      </c>
      <c r="C117">
        <v>0</v>
      </c>
      <c r="D117">
        <v>1</v>
      </c>
      <c r="E117">
        <v>0</v>
      </c>
      <c r="F117">
        <v>0</v>
      </c>
      <c r="G117">
        <v>0</v>
      </c>
      <c r="H117">
        <v>0</v>
      </c>
      <c r="I117">
        <v>0</v>
      </c>
      <c r="J117">
        <v>0</v>
      </c>
      <c r="K117">
        <v>0</v>
      </c>
      <c r="L117">
        <v>0</v>
      </c>
      <c r="M117">
        <v>0</v>
      </c>
      <c r="N117" s="7">
        <f>SUM(Table10[[#This Row],[Abstract]:[Title]])</f>
        <v>1</v>
      </c>
      <c r="P117" t="s">
        <v>844</v>
      </c>
      <c r="Q117">
        <f>Table10[[#This Row],[Abstract]]/Table10[[#This Row],[TOTAL]]</f>
        <v>0</v>
      </c>
      <c r="R117">
        <f>Table10[[#This Row],[Acknowledgments]]/Table10[[#This Row],[TOTAL]]</f>
        <v>0</v>
      </c>
      <c r="S117">
        <f>Table10[[#This Row],[Article]]/Table10[[#This Row],[TOTAL]]</f>
        <v>1</v>
      </c>
      <c r="T117">
        <f>Table10[[#This Row],[Case study]]/Table10[[#This Row],[TOTAL]]</f>
        <v>0</v>
      </c>
      <c r="U117">
        <f>Table10[[#This Row],[Conclusion]]/Table10[[#This Row],[TOTAL]]</f>
        <v>0</v>
      </c>
      <c r="V117">
        <f>Table10[[#This Row],[Discussion]]/Table10[[#This Row],[TOTAL]]</f>
        <v>0</v>
      </c>
      <c r="W117">
        <f>Table10[[#This Row],[Figure]]/Table10[[#This Row],[TOTAL]]</f>
        <v>0</v>
      </c>
      <c r="X117">
        <f>Table10[[#This Row],[Introduction]]/Table10[[#This Row],[TOTAL]]</f>
        <v>0</v>
      </c>
      <c r="Y117">
        <f>Table10[[#This Row],[Methods]]/Table10[[#This Row],[TOTAL]]</f>
        <v>0</v>
      </c>
      <c r="Z117">
        <f>Table10[[#This Row],[Results]]/Table10[[#This Row],[TOTAL]]</f>
        <v>0</v>
      </c>
      <c r="AA117">
        <f>Table10[[#This Row],[Supplementary material]]/Table10[[#This Row],[TOTAL]]</f>
        <v>0</v>
      </c>
      <c r="AB117">
        <f>Table10[[#This Row],[Title]]/Table10[[#This Row],[TOTAL]]</f>
        <v>0</v>
      </c>
      <c r="AC117" s="15">
        <f>SUM(Table1012[[#This Row],[Abstract]:[Title]])</f>
        <v>1</v>
      </c>
    </row>
    <row r="118" spans="1:29" x14ac:dyDescent="0.25">
      <c r="A118" t="s">
        <v>343</v>
      </c>
      <c r="B118">
        <v>0</v>
      </c>
      <c r="C118">
        <v>0</v>
      </c>
      <c r="D118">
        <v>4</v>
      </c>
      <c r="E118">
        <v>0</v>
      </c>
      <c r="F118">
        <v>0</v>
      </c>
      <c r="G118">
        <v>0</v>
      </c>
      <c r="H118">
        <v>0</v>
      </c>
      <c r="I118">
        <v>0</v>
      </c>
      <c r="J118">
        <v>0</v>
      </c>
      <c r="K118">
        <v>0</v>
      </c>
      <c r="L118">
        <v>0</v>
      </c>
      <c r="M118">
        <v>0</v>
      </c>
      <c r="N118" s="7">
        <f>SUM(Table10[[#This Row],[Abstract]:[Title]])</f>
        <v>4</v>
      </c>
      <c r="P118" t="s">
        <v>343</v>
      </c>
      <c r="Q118">
        <f>Table10[[#This Row],[Abstract]]/Table10[[#This Row],[TOTAL]]</f>
        <v>0</v>
      </c>
      <c r="R118">
        <f>Table10[[#This Row],[Acknowledgments]]/Table10[[#This Row],[TOTAL]]</f>
        <v>0</v>
      </c>
      <c r="S118">
        <f>Table10[[#This Row],[Article]]/Table10[[#This Row],[TOTAL]]</f>
        <v>1</v>
      </c>
      <c r="T118">
        <f>Table10[[#This Row],[Case study]]/Table10[[#This Row],[TOTAL]]</f>
        <v>0</v>
      </c>
      <c r="U118">
        <f>Table10[[#This Row],[Conclusion]]/Table10[[#This Row],[TOTAL]]</f>
        <v>0</v>
      </c>
      <c r="V118">
        <f>Table10[[#This Row],[Discussion]]/Table10[[#This Row],[TOTAL]]</f>
        <v>0</v>
      </c>
      <c r="W118">
        <f>Table10[[#This Row],[Figure]]/Table10[[#This Row],[TOTAL]]</f>
        <v>0</v>
      </c>
      <c r="X118">
        <f>Table10[[#This Row],[Introduction]]/Table10[[#This Row],[TOTAL]]</f>
        <v>0</v>
      </c>
      <c r="Y118">
        <f>Table10[[#This Row],[Methods]]/Table10[[#This Row],[TOTAL]]</f>
        <v>0</v>
      </c>
      <c r="Z118">
        <f>Table10[[#This Row],[Results]]/Table10[[#This Row],[TOTAL]]</f>
        <v>0</v>
      </c>
      <c r="AA118">
        <f>Table10[[#This Row],[Supplementary material]]/Table10[[#This Row],[TOTAL]]</f>
        <v>0</v>
      </c>
      <c r="AB118">
        <f>Table10[[#This Row],[Title]]/Table10[[#This Row],[TOTAL]]</f>
        <v>0</v>
      </c>
      <c r="AC118" s="15">
        <f>SUM(Table1012[[#This Row],[Abstract]:[Title]])</f>
        <v>1</v>
      </c>
    </row>
    <row r="119" spans="1:29" x14ac:dyDescent="0.25">
      <c r="A119" t="s">
        <v>2588</v>
      </c>
      <c r="B119">
        <v>0</v>
      </c>
      <c r="C119">
        <v>0</v>
      </c>
      <c r="D119">
        <v>0</v>
      </c>
      <c r="E119">
        <v>2</v>
      </c>
      <c r="F119">
        <v>0</v>
      </c>
      <c r="G119">
        <v>0</v>
      </c>
      <c r="H119">
        <v>0</v>
      </c>
      <c r="I119">
        <v>0</v>
      </c>
      <c r="J119">
        <v>0</v>
      </c>
      <c r="K119">
        <v>0</v>
      </c>
      <c r="L119">
        <v>0</v>
      </c>
      <c r="M119">
        <v>0</v>
      </c>
      <c r="N119" s="7">
        <f>SUM(Table10[[#This Row],[Abstract]:[Title]])</f>
        <v>2</v>
      </c>
      <c r="P119" t="s">
        <v>2588</v>
      </c>
      <c r="Q119">
        <f>Table10[[#This Row],[Abstract]]/Table10[[#This Row],[TOTAL]]</f>
        <v>0</v>
      </c>
      <c r="R119">
        <f>Table10[[#This Row],[Acknowledgments]]/Table10[[#This Row],[TOTAL]]</f>
        <v>0</v>
      </c>
      <c r="S119">
        <f>Table10[[#This Row],[Article]]/Table10[[#This Row],[TOTAL]]</f>
        <v>0</v>
      </c>
      <c r="T119">
        <f>Table10[[#This Row],[Case study]]/Table10[[#This Row],[TOTAL]]</f>
        <v>1</v>
      </c>
      <c r="U119">
        <f>Table10[[#This Row],[Conclusion]]/Table10[[#This Row],[TOTAL]]</f>
        <v>0</v>
      </c>
      <c r="V119">
        <f>Table10[[#This Row],[Discussion]]/Table10[[#This Row],[TOTAL]]</f>
        <v>0</v>
      </c>
      <c r="W119">
        <f>Table10[[#This Row],[Figure]]/Table10[[#This Row],[TOTAL]]</f>
        <v>0</v>
      </c>
      <c r="X119">
        <f>Table10[[#This Row],[Introduction]]/Table10[[#This Row],[TOTAL]]</f>
        <v>0</v>
      </c>
      <c r="Y119">
        <f>Table10[[#This Row],[Methods]]/Table10[[#This Row],[TOTAL]]</f>
        <v>0</v>
      </c>
      <c r="Z119">
        <f>Table10[[#This Row],[Results]]/Table10[[#This Row],[TOTAL]]</f>
        <v>0</v>
      </c>
      <c r="AA119">
        <f>Table10[[#This Row],[Supplementary material]]/Table10[[#This Row],[TOTAL]]</f>
        <v>0</v>
      </c>
      <c r="AB119">
        <f>Table10[[#This Row],[Title]]/Table10[[#This Row],[TOTAL]]</f>
        <v>0</v>
      </c>
      <c r="AC119" s="15">
        <f>SUM(Table1012[[#This Row],[Abstract]:[Title]])</f>
        <v>1</v>
      </c>
    </row>
    <row r="120" spans="1:29" x14ac:dyDescent="0.25">
      <c r="A120" t="s">
        <v>3488</v>
      </c>
      <c r="B120">
        <v>0</v>
      </c>
      <c r="C120">
        <v>0</v>
      </c>
      <c r="D120">
        <v>0</v>
      </c>
      <c r="E120">
        <v>0</v>
      </c>
      <c r="F120">
        <v>0</v>
      </c>
      <c r="G120">
        <v>0</v>
      </c>
      <c r="H120">
        <v>0</v>
      </c>
      <c r="I120">
        <v>0</v>
      </c>
      <c r="J120">
        <v>1</v>
      </c>
      <c r="K120">
        <v>0</v>
      </c>
      <c r="L120">
        <v>0</v>
      </c>
      <c r="M120">
        <v>0</v>
      </c>
      <c r="N120" s="7">
        <f>SUM(Table10[[#This Row],[Abstract]:[Title]])</f>
        <v>1</v>
      </c>
      <c r="P120" t="s">
        <v>3488</v>
      </c>
      <c r="Q120">
        <f>Table10[[#This Row],[Abstract]]/Table10[[#This Row],[TOTAL]]</f>
        <v>0</v>
      </c>
      <c r="R120">
        <f>Table10[[#This Row],[Acknowledgments]]/Table10[[#This Row],[TOTAL]]</f>
        <v>0</v>
      </c>
      <c r="S120">
        <f>Table10[[#This Row],[Article]]/Table10[[#This Row],[TOTAL]]</f>
        <v>0</v>
      </c>
      <c r="T120">
        <f>Table10[[#This Row],[Case study]]/Table10[[#This Row],[TOTAL]]</f>
        <v>0</v>
      </c>
      <c r="U120">
        <f>Table10[[#This Row],[Conclusion]]/Table10[[#This Row],[TOTAL]]</f>
        <v>0</v>
      </c>
      <c r="V120">
        <f>Table10[[#This Row],[Discussion]]/Table10[[#This Row],[TOTAL]]</f>
        <v>0</v>
      </c>
      <c r="W120">
        <f>Table10[[#This Row],[Figure]]/Table10[[#This Row],[TOTAL]]</f>
        <v>0</v>
      </c>
      <c r="X120">
        <f>Table10[[#This Row],[Introduction]]/Table10[[#This Row],[TOTAL]]</f>
        <v>0</v>
      </c>
      <c r="Y120">
        <f>Table10[[#This Row],[Methods]]/Table10[[#This Row],[TOTAL]]</f>
        <v>1</v>
      </c>
      <c r="Z120">
        <f>Table10[[#This Row],[Results]]/Table10[[#This Row],[TOTAL]]</f>
        <v>0</v>
      </c>
      <c r="AA120">
        <f>Table10[[#This Row],[Supplementary material]]/Table10[[#This Row],[TOTAL]]</f>
        <v>0</v>
      </c>
      <c r="AB120">
        <f>Table10[[#This Row],[Title]]/Table10[[#This Row],[TOTAL]]</f>
        <v>0</v>
      </c>
      <c r="AC120" s="15">
        <f>SUM(Table1012[[#This Row],[Abstract]:[Title]])</f>
        <v>1</v>
      </c>
    </row>
    <row r="121" spans="1:29" x14ac:dyDescent="0.25">
      <c r="A121" t="s">
        <v>3252</v>
      </c>
      <c r="B121">
        <v>0</v>
      </c>
      <c r="C121">
        <v>0</v>
      </c>
      <c r="D121">
        <v>0</v>
      </c>
      <c r="E121">
        <v>0</v>
      </c>
      <c r="F121">
        <v>0</v>
      </c>
      <c r="G121">
        <v>0</v>
      </c>
      <c r="H121">
        <v>0</v>
      </c>
      <c r="I121">
        <v>0</v>
      </c>
      <c r="J121">
        <v>1</v>
      </c>
      <c r="K121">
        <v>0</v>
      </c>
      <c r="L121">
        <v>0</v>
      </c>
      <c r="M121">
        <v>0</v>
      </c>
      <c r="N121" s="7">
        <f>SUM(Table10[[#This Row],[Abstract]:[Title]])</f>
        <v>1</v>
      </c>
      <c r="P121" t="s">
        <v>3252</v>
      </c>
      <c r="Q121">
        <f>Table10[[#This Row],[Abstract]]/Table10[[#This Row],[TOTAL]]</f>
        <v>0</v>
      </c>
      <c r="R121">
        <f>Table10[[#This Row],[Acknowledgments]]/Table10[[#This Row],[TOTAL]]</f>
        <v>0</v>
      </c>
      <c r="S121">
        <f>Table10[[#This Row],[Article]]/Table10[[#This Row],[TOTAL]]</f>
        <v>0</v>
      </c>
      <c r="T121">
        <f>Table10[[#This Row],[Case study]]/Table10[[#This Row],[TOTAL]]</f>
        <v>0</v>
      </c>
      <c r="U121">
        <f>Table10[[#This Row],[Conclusion]]/Table10[[#This Row],[TOTAL]]</f>
        <v>0</v>
      </c>
      <c r="V121">
        <f>Table10[[#This Row],[Discussion]]/Table10[[#This Row],[TOTAL]]</f>
        <v>0</v>
      </c>
      <c r="W121">
        <f>Table10[[#This Row],[Figure]]/Table10[[#This Row],[TOTAL]]</f>
        <v>0</v>
      </c>
      <c r="X121">
        <f>Table10[[#This Row],[Introduction]]/Table10[[#This Row],[TOTAL]]</f>
        <v>0</v>
      </c>
      <c r="Y121">
        <f>Table10[[#This Row],[Methods]]/Table10[[#This Row],[TOTAL]]</f>
        <v>1</v>
      </c>
      <c r="Z121">
        <f>Table10[[#This Row],[Results]]/Table10[[#This Row],[TOTAL]]</f>
        <v>0</v>
      </c>
      <c r="AA121">
        <f>Table10[[#This Row],[Supplementary material]]/Table10[[#This Row],[TOTAL]]</f>
        <v>0</v>
      </c>
      <c r="AB121">
        <f>Table10[[#This Row],[Title]]/Table10[[#This Row],[TOTAL]]</f>
        <v>0</v>
      </c>
      <c r="AC121" s="15">
        <f>SUM(Table1012[[#This Row],[Abstract]:[Title]])</f>
        <v>1</v>
      </c>
    </row>
    <row r="122" spans="1:29" x14ac:dyDescent="0.25">
      <c r="A122" t="s">
        <v>2227</v>
      </c>
      <c r="B122">
        <v>0</v>
      </c>
      <c r="C122">
        <v>0</v>
      </c>
      <c r="D122">
        <v>0</v>
      </c>
      <c r="E122">
        <v>0</v>
      </c>
      <c r="F122">
        <v>0</v>
      </c>
      <c r="G122">
        <v>0</v>
      </c>
      <c r="H122">
        <v>0</v>
      </c>
      <c r="I122">
        <v>0</v>
      </c>
      <c r="J122">
        <v>1</v>
      </c>
      <c r="K122">
        <v>0</v>
      </c>
      <c r="L122">
        <v>0</v>
      </c>
      <c r="M122">
        <v>0</v>
      </c>
      <c r="N122" s="7">
        <f>SUM(Table10[[#This Row],[Abstract]:[Title]])</f>
        <v>1</v>
      </c>
      <c r="P122" t="s">
        <v>2227</v>
      </c>
      <c r="Q122">
        <f>Table10[[#This Row],[Abstract]]/Table10[[#This Row],[TOTAL]]</f>
        <v>0</v>
      </c>
      <c r="R122">
        <f>Table10[[#This Row],[Acknowledgments]]/Table10[[#This Row],[TOTAL]]</f>
        <v>0</v>
      </c>
      <c r="S122">
        <f>Table10[[#This Row],[Article]]/Table10[[#This Row],[TOTAL]]</f>
        <v>0</v>
      </c>
      <c r="T122">
        <f>Table10[[#This Row],[Case study]]/Table10[[#This Row],[TOTAL]]</f>
        <v>0</v>
      </c>
      <c r="U122">
        <f>Table10[[#This Row],[Conclusion]]/Table10[[#This Row],[TOTAL]]</f>
        <v>0</v>
      </c>
      <c r="V122">
        <f>Table10[[#This Row],[Discussion]]/Table10[[#This Row],[TOTAL]]</f>
        <v>0</v>
      </c>
      <c r="W122">
        <f>Table10[[#This Row],[Figure]]/Table10[[#This Row],[TOTAL]]</f>
        <v>0</v>
      </c>
      <c r="X122">
        <f>Table10[[#This Row],[Introduction]]/Table10[[#This Row],[TOTAL]]</f>
        <v>0</v>
      </c>
      <c r="Y122">
        <f>Table10[[#This Row],[Methods]]/Table10[[#This Row],[TOTAL]]</f>
        <v>1</v>
      </c>
      <c r="Z122">
        <f>Table10[[#This Row],[Results]]/Table10[[#This Row],[TOTAL]]</f>
        <v>0</v>
      </c>
      <c r="AA122">
        <f>Table10[[#This Row],[Supplementary material]]/Table10[[#This Row],[TOTAL]]</f>
        <v>0</v>
      </c>
      <c r="AB122">
        <f>Table10[[#This Row],[Title]]/Table10[[#This Row],[TOTAL]]</f>
        <v>0</v>
      </c>
      <c r="AC122" s="15">
        <f>SUM(Table1012[[#This Row],[Abstract]:[Title]])</f>
        <v>1</v>
      </c>
    </row>
    <row r="123" spans="1:29" x14ac:dyDescent="0.25">
      <c r="A123" t="s">
        <v>497</v>
      </c>
      <c r="B123">
        <v>0</v>
      </c>
      <c r="C123">
        <v>0</v>
      </c>
      <c r="D123">
        <v>5</v>
      </c>
      <c r="E123">
        <v>0</v>
      </c>
      <c r="F123">
        <v>0</v>
      </c>
      <c r="G123">
        <v>0</v>
      </c>
      <c r="H123">
        <v>0</v>
      </c>
      <c r="I123">
        <v>0</v>
      </c>
      <c r="J123">
        <v>0</v>
      </c>
      <c r="K123">
        <v>0</v>
      </c>
      <c r="L123">
        <v>0</v>
      </c>
      <c r="M123">
        <v>0</v>
      </c>
      <c r="N123" s="7">
        <f>SUM(Table10[[#This Row],[Abstract]:[Title]])</f>
        <v>5</v>
      </c>
      <c r="P123" t="s">
        <v>497</v>
      </c>
      <c r="Q123">
        <f>Table10[[#This Row],[Abstract]]/Table10[[#This Row],[TOTAL]]</f>
        <v>0</v>
      </c>
      <c r="R123">
        <f>Table10[[#This Row],[Acknowledgments]]/Table10[[#This Row],[TOTAL]]</f>
        <v>0</v>
      </c>
      <c r="S123">
        <f>Table10[[#This Row],[Article]]/Table10[[#This Row],[TOTAL]]</f>
        <v>1</v>
      </c>
      <c r="T123">
        <f>Table10[[#This Row],[Case study]]/Table10[[#This Row],[TOTAL]]</f>
        <v>0</v>
      </c>
      <c r="U123">
        <f>Table10[[#This Row],[Conclusion]]/Table10[[#This Row],[TOTAL]]</f>
        <v>0</v>
      </c>
      <c r="V123">
        <f>Table10[[#This Row],[Discussion]]/Table10[[#This Row],[TOTAL]]</f>
        <v>0</v>
      </c>
      <c r="W123">
        <f>Table10[[#This Row],[Figure]]/Table10[[#This Row],[TOTAL]]</f>
        <v>0</v>
      </c>
      <c r="X123">
        <f>Table10[[#This Row],[Introduction]]/Table10[[#This Row],[TOTAL]]</f>
        <v>0</v>
      </c>
      <c r="Y123">
        <f>Table10[[#This Row],[Methods]]/Table10[[#This Row],[TOTAL]]</f>
        <v>0</v>
      </c>
      <c r="Z123">
        <f>Table10[[#This Row],[Results]]/Table10[[#This Row],[TOTAL]]</f>
        <v>0</v>
      </c>
      <c r="AA123">
        <f>Table10[[#This Row],[Supplementary material]]/Table10[[#This Row],[TOTAL]]</f>
        <v>0</v>
      </c>
      <c r="AB123">
        <f>Table10[[#This Row],[Title]]/Table10[[#This Row],[TOTAL]]</f>
        <v>0</v>
      </c>
      <c r="AC123" s="15">
        <f>SUM(Table1012[[#This Row],[Abstract]:[Title]])</f>
        <v>1</v>
      </c>
    </row>
    <row r="124" spans="1:29" x14ac:dyDescent="0.25">
      <c r="A124" t="s">
        <v>2363</v>
      </c>
      <c r="B124">
        <v>0</v>
      </c>
      <c r="C124">
        <v>0</v>
      </c>
      <c r="D124">
        <v>0</v>
      </c>
      <c r="E124">
        <v>0</v>
      </c>
      <c r="F124">
        <v>0</v>
      </c>
      <c r="G124">
        <v>0</v>
      </c>
      <c r="H124">
        <v>0</v>
      </c>
      <c r="I124">
        <v>0</v>
      </c>
      <c r="J124">
        <v>0</v>
      </c>
      <c r="K124">
        <v>3</v>
      </c>
      <c r="L124">
        <v>0</v>
      </c>
      <c r="M124">
        <v>0</v>
      </c>
      <c r="N124" s="7">
        <f>SUM(Table10[[#This Row],[Abstract]:[Title]])</f>
        <v>3</v>
      </c>
      <c r="P124" t="s">
        <v>2363</v>
      </c>
      <c r="Q124">
        <f>Table10[[#This Row],[Abstract]]/Table10[[#This Row],[TOTAL]]</f>
        <v>0</v>
      </c>
      <c r="R124">
        <f>Table10[[#This Row],[Acknowledgments]]/Table10[[#This Row],[TOTAL]]</f>
        <v>0</v>
      </c>
      <c r="S124">
        <f>Table10[[#This Row],[Article]]/Table10[[#This Row],[TOTAL]]</f>
        <v>0</v>
      </c>
      <c r="T124">
        <f>Table10[[#This Row],[Case study]]/Table10[[#This Row],[TOTAL]]</f>
        <v>0</v>
      </c>
      <c r="U124">
        <f>Table10[[#This Row],[Conclusion]]/Table10[[#This Row],[TOTAL]]</f>
        <v>0</v>
      </c>
      <c r="V124">
        <f>Table10[[#This Row],[Discussion]]/Table10[[#This Row],[TOTAL]]</f>
        <v>0</v>
      </c>
      <c r="W124">
        <f>Table10[[#This Row],[Figure]]/Table10[[#This Row],[TOTAL]]</f>
        <v>0</v>
      </c>
      <c r="X124">
        <f>Table10[[#This Row],[Introduction]]/Table10[[#This Row],[TOTAL]]</f>
        <v>0</v>
      </c>
      <c r="Y124">
        <f>Table10[[#This Row],[Methods]]/Table10[[#This Row],[TOTAL]]</f>
        <v>0</v>
      </c>
      <c r="Z124">
        <f>Table10[[#This Row],[Results]]/Table10[[#This Row],[TOTAL]]</f>
        <v>1</v>
      </c>
      <c r="AA124">
        <f>Table10[[#This Row],[Supplementary material]]/Table10[[#This Row],[TOTAL]]</f>
        <v>0</v>
      </c>
      <c r="AB124">
        <f>Table10[[#This Row],[Title]]/Table10[[#This Row],[TOTAL]]</f>
        <v>0</v>
      </c>
      <c r="AC124" s="15">
        <f>SUM(Table1012[[#This Row],[Abstract]:[Title]])</f>
        <v>1</v>
      </c>
    </row>
    <row r="125" spans="1:29" x14ac:dyDescent="0.25">
      <c r="A125" t="s">
        <v>1345</v>
      </c>
      <c r="B125">
        <v>0</v>
      </c>
      <c r="C125">
        <v>0</v>
      </c>
      <c r="D125">
        <v>0</v>
      </c>
      <c r="E125">
        <v>0</v>
      </c>
      <c r="F125">
        <v>0</v>
      </c>
      <c r="G125">
        <v>0</v>
      </c>
      <c r="H125">
        <v>0</v>
      </c>
      <c r="I125">
        <v>0</v>
      </c>
      <c r="J125">
        <v>1</v>
      </c>
      <c r="K125">
        <v>2</v>
      </c>
      <c r="L125">
        <v>0</v>
      </c>
      <c r="M125">
        <v>0</v>
      </c>
      <c r="N125" s="7">
        <f>SUM(Table10[[#This Row],[Abstract]:[Title]])</f>
        <v>3</v>
      </c>
      <c r="P125" t="s">
        <v>1345</v>
      </c>
      <c r="Q125">
        <f>Table10[[#This Row],[Abstract]]/Table10[[#This Row],[TOTAL]]</f>
        <v>0</v>
      </c>
      <c r="R125">
        <f>Table10[[#This Row],[Acknowledgments]]/Table10[[#This Row],[TOTAL]]</f>
        <v>0</v>
      </c>
      <c r="S125">
        <f>Table10[[#This Row],[Article]]/Table10[[#This Row],[TOTAL]]</f>
        <v>0</v>
      </c>
      <c r="T125">
        <f>Table10[[#This Row],[Case study]]/Table10[[#This Row],[TOTAL]]</f>
        <v>0</v>
      </c>
      <c r="U125">
        <f>Table10[[#This Row],[Conclusion]]/Table10[[#This Row],[TOTAL]]</f>
        <v>0</v>
      </c>
      <c r="V125">
        <f>Table10[[#This Row],[Discussion]]/Table10[[#This Row],[TOTAL]]</f>
        <v>0</v>
      </c>
      <c r="W125">
        <f>Table10[[#This Row],[Figure]]/Table10[[#This Row],[TOTAL]]</f>
        <v>0</v>
      </c>
      <c r="X125">
        <f>Table10[[#This Row],[Introduction]]/Table10[[#This Row],[TOTAL]]</f>
        <v>0</v>
      </c>
      <c r="Y125">
        <f>Table10[[#This Row],[Methods]]/Table10[[#This Row],[TOTAL]]</f>
        <v>0.33333333333333331</v>
      </c>
      <c r="Z125">
        <f>Table10[[#This Row],[Results]]/Table10[[#This Row],[TOTAL]]</f>
        <v>0.66666666666666663</v>
      </c>
      <c r="AA125">
        <f>Table10[[#This Row],[Supplementary material]]/Table10[[#This Row],[TOTAL]]</f>
        <v>0</v>
      </c>
      <c r="AB125">
        <f>Table10[[#This Row],[Title]]/Table10[[#This Row],[TOTAL]]</f>
        <v>0</v>
      </c>
      <c r="AC125" s="15">
        <f>SUM(Table1012[[#This Row],[Abstract]:[Title]])</f>
        <v>1</v>
      </c>
    </row>
    <row r="126" spans="1:29" x14ac:dyDescent="0.25">
      <c r="A126" t="s">
        <v>523</v>
      </c>
      <c r="B126">
        <v>0</v>
      </c>
      <c r="C126">
        <v>0</v>
      </c>
      <c r="D126">
        <v>1</v>
      </c>
      <c r="E126">
        <v>0</v>
      </c>
      <c r="F126">
        <v>0</v>
      </c>
      <c r="G126">
        <v>0</v>
      </c>
      <c r="H126">
        <v>0</v>
      </c>
      <c r="I126">
        <v>0</v>
      </c>
      <c r="J126">
        <v>0</v>
      </c>
      <c r="K126">
        <v>0</v>
      </c>
      <c r="L126">
        <v>0</v>
      </c>
      <c r="M126">
        <v>0</v>
      </c>
      <c r="N126" s="7">
        <f>SUM(Table10[[#This Row],[Abstract]:[Title]])</f>
        <v>1</v>
      </c>
      <c r="P126" t="s">
        <v>523</v>
      </c>
      <c r="Q126">
        <f>Table10[[#This Row],[Abstract]]/Table10[[#This Row],[TOTAL]]</f>
        <v>0</v>
      </c>
      <c r="R126">
        <f>Table10[[#This Row],[Acknowledgments]]/Table10[[#This Row],[TOTAL]]</f>
        <v>0</v>
      </c>
      <c r="S126">
        <f>Table10[[#This Row],[Article]]/Table10[[#This Row],[TOTAL]]</f>
        <v>1</v>
      </c>
      <c r="T126">
        <f>Table10[[#This Row],[Case study]]/Table10[[#This Row],[TOTAL]]</f>
        <v>0</v>
      </c>
      <c r="U126">
        <f>Table10[[#This Row],[Conclusion]]/Table10[[#This Row],[TOTAL]]</f>
        <v>0</v>
      </c>
      <c r="V126">
        <f>Table10[[#This Row],[Discussion]]/Table10[[#This Row],[TOTAL]]</f>
        <v>0</v>
      </c>
      <c r="W126">
        <f>Table10[[#This Row],[Figure]]/Table10[[#This Row],[TOTAL]]</f>
        <v>0</v>
      </c>
      <c r="X126">
        <f>Table10[[#This Row],[Introduction]]/Table10[[#This Row],[TOTAL]]</f>
        <v>0</v>
      </c>
      <c r="Y126">
        <f>Table10[[#This Row],[Methods]]/Table10[[#This Row],[TOTAL]]</f>
        <v>0</v>
      </c>
      <c r="Z126">
        <f>Table10[[#This Row],[Results]]/Table10[[#This Row],[TOTAL]]</f>
        <v>0</v>
      </c>
      <c r="AA126">
        <f>Table10[[#This Row],[Supplementary material]]/Table10[[#This Row],[TOTAL]]</f>
        <v>0</v>
      </c>
      <c r="AB126">
        <f>Table10[[#This Row],[Title]]/Table10[[#This Row],[TOTAL]]</f>
        <v>0</v>
      </c>
      <c r="AC126" s="15">
        <f>SUM(Table1012[[#This Row],[Abstract]:[Title]])</f>
        <v>1</v>
      </c>
    </row>
    <row r="127" spans="1:29" x14ac:dyDescent="0.25">
      <c r="A127" t="s">
        <v>615</v>
      </c>
      <c r="B127">
        <v>0</v>
      </c>
      <c r="C127">
        <v>0</v>
      </c>
      <c r="D127">
        <v>1</v>
      </c>
      <c r="E127">
        <v>0</v>
      </c>
      <c r="F127">
        <v>0</v>
      </c>
      <c r="G127">
        <v>0</v>
      </c>
      <c r="H127">
        <v>0</v>
      </c>
      <c r="I127">
        <v>0</v>
      </c>
      <c r="J127">
        <v>0</v>
      </c>
      <c r="K127">
        <v>0</v>
      </c>
      <c r="L127">
        <v>0</v>
      </c>
      <c r="M127">
        <v>0</v>
      </c>
      <c r="N127" s="7">
        <f>SUM(Table10[[#This Row],[Abstract]:[Title]])</f>
        <v>1</v>
      </c>
      <c r="P127" t="s">
        <v>615</v>
      </c>
      <c r="Q127">
        <f>Table10[[#This Row],[Abstract]]/Table10[[#This Row],[TOTAL]]</f>
        <v>0</v>
      </c>
      <c r="R127">
        <f>Table10[[#This Row],[Acknowledgments]]/Table10[[#This Row],[TOTAL]]</f>
        <v>0</v>
      </c>
      <c r="S127">
        <f>Table10[[#This Row],[Article]]/Table10[[#This Row],[TOTAL]]</f>
        <v>1</v>
      </c>
      <c r="T127">
        <f>Table10[[#This Row],[Case study]]/Table10[[#This Row],[TOTAL]]</f>
        <v>0</v>
      </c>
      <c r="U127">
        <f>Table10[[#This Row],[Conclusion]]/Table10[[#This Row],[TOTAL]]</f>
        <v>0</v>
      </c>
      <c r="V127">
        <f>Table10[[#This Row],[Discussion]]/Table10[[#This Row],[TOTAL]]</f>
        <v>0</v>
      </c>
      <c r="W127">
        <f>Table10[[#This Row],[Figure]]/Table10[[#This Row],[TOTAL]]</f>
        <v>0</v>
      </c>
      <c r="X127">
        <f>Table10[[#This Row],[Introduction]]/Table10[[#This Row],[TOTAL]]</f>
        <v>0</v>
      </c>
      <c r="Y127">
        <f>Table10[[#This Row],[Methods]]/Table10[[#This Row],[TOTAL]]</f>
        <v>0</v>
      </c>
      <c r="Z127">
        <f>Table10[[#This Row],[Results]]/Table10[[#This Row],[TOTAL]]</f>
        <v>0</v>
      </c>
      <c r="AA127">
        <f>Table10[[#This Row],[Supplementary material]]/Table10[[#This Row],[TOTAL]]</f>
        <v>0</v>
      </c>
      <c r="AB127">
        <f>Table10[[#This Row],[Title]]/Table10[[#This Row],[TOTAL]]</f>
        <v>0</v>
      </c>
      <c r="AC127" s="15">
        <f>SUM(Table1012[[#This Row],[Abstract]:[Title]])</f>
        <v>1</v>
      </c>
    </row>
    <row r="128" spans="1:29" x14ac:dyDescent="0.25">
      <c r="A128" t="s">
        <v>667</v>
      </c>
      <c r="B128">
        <v>0</v>
      </c>
      <c r="C128">
        <v>0</v>
      </c>
      <c r="D128">
        <v>0</v>
      </c>
      <c r="E128">
        <v>0</v>
      </c>
      <c r="F128">
        <v>0</v>
      </c>
      <c r="G128">
        <v>0</v>
      </c>
      <c r="H128">
        <v>0</v>
      </c>
      <c r="I128">
        <v>0</v>
      </c>
      <c r="J128">
        <v>0</v>
      </c>
      <c r="K128">
        <v>2</v>
      </c>
      <c r="L128">
        <v>0</v>
      </c>
      <c r="M128">
        <v>0</v>
      </c>
      <c r="N128" s="7">
        <f>SUM(Table10[[#This Row],[Abstract]:[Title]])</f>
        <v>2</v>
      </c>
      <c r="P128" t="s">
        <v>667</v>
      </c>
      <c r="Q128">
        <f>Table10[[#This Row],[Abstract]]/Table10[[#This Row],[TOTAL]]</f>
        <v>0</v>
      </c>
      <c r="R128">
        <f>Table10[[#This Row],[Acknowledgments]]/Table10[[#This Row],[TOTAL]]</f>
        <v>0</v>
      </c>
      <c r="S128">
        <f>Table10[[#This Row],[Article]]/Table10[[#This Row],[TOTAL]]</f>
        <v>0</v>
      </c>
      <c r="T128">
        <f>Table10[[#This Row],[Case study]]/Table10[[#This Row],[TOTAL]]</f>
        <v>0</v>
      </c>
      <c r="U128">
        <f>Table10[[#This Row],[Conclusion]]/Table10[[#This Row],[TOTAL]]</f>
        <v>0</v>
      </c>
      <c r="V128">
        <f>Table10[[#This Row],[Discussion]]/Table10[[#This Row],[TOTAL]]</f>
        <v>0</v>
      </c>
      <c r="W128">
        <f>Table10[[#This Row],[Figure]]/Table10[[#This Row],[TOTAL]]</f>
        <v>0</v>
      </c>
      <c r="X128">
        <f>Table10[[#This Row],[Introduction]]/Table10[[#This Row],[TOTAL]]</f>
        <v>0</v>
      </c>
      <c r="Y128">
        <f>Table10[[#This Row],[Methods]]/Table10[[#This Row],[TOTAL]]</f>
        <v>0</v>
      </c>
      <c r="Z128">
        <f>Table10[[#This Row],[Results]]/Table10[[#This Row],[TOTAL]]</f>
        <v>1</v>
      </c>
      <c r="AA128">
        <f>Table10[[#This Row],[Supplementary material]]/Table10[[#This Row],[TOTAL]]</f>
        <v>0</v>
      </c>
      <c r="AB128">
        <f>Table10[[#This Row],[Title]]/Table10[[#This Row],[TOTAL]]</f>
        <v>0</v>
      </c>
      <c r="AC128" s="15">
        <f>SUM(Table1012[[#This Row],[Abstract]:[Title]])</f>
        <v>1</v>
      </c>
    </row>
    <row r="129" spans="1:29" x14ac:dyDescent="0.25">
      <c r="A129" t="s">
        <v>3192</v>
      </c>
      <c r="B129">
        <v>0</v>
      </c>
      <c r="C129">
        <v>0</v>
      </c>
      <c r="D129">
        <v>0</v>
      </c>
      <c r="E129">
        <v>0</v>
      </c>
      <c r="F129">
        <v>0</v>
      </c>
      <c r="G129">
        <v>0</v>
      </c>
      <c r="H129">
        <v>0</v>
      </c>
      <c r="I129">
        <v>0</v>
      </c>
      <c r="J129">
        <v>1</v>
      </c>
      <c r="K129">
        <v>0</v>
      </c>
      <c r="L129">
        <v>0</v>
      </c>
      <c r="M129">
        <v>0</v>
      </c>
      <c r="N129" s="7">
        <f>SUM(Table10[[#This Row],[Abstract]:[Title]])</f>
        <v>1</v>
      </c>
      <c r="P129" t="s">
        <v>3192</v>
      </c>
      <c r="Q129">
        <f>Table10[[#This Row],[Abstract]]/Table10[[#This Row],[TOTAL]]</f>
        <v>0</v>
      </c>
      <c r="R129">
        <f>Table10[[#This Row],[Acknowledgments]]/Table10[[#This Row],[TOTAL]]</f>
        <v>0</v>
      </c>
      <c r="S129">
        <f>Table10[[#This Row],[Article]]/Table10[[#This Row],[TOTAL]]</f>
        <v>0</v>
      </c>
      <c r="T129">
        <f>Table10[[#This Row],[Case study]]/Table10[[#This Row],[TOTAL]]</f>
        <v>0</v>
      </c>
      <c r="U129">
        <f>Table10[[#This Row],[Conclusion]]/Table10[[#This Row],[TOTAL]]</f>
        <v>0</v>
      </c>
      <c r="V129">
        <f>Table10[[#This Row],[Discussion]]/Table10[[#This Row],[TOTAL]]</f>
        <v>0</v>
      </c>
      <c r="W129">
        <f>Table10[[#This Row],[Figure]]/Table10[[#This Row],[TOTAL]]</f>
        <v>0</v>
      </c>
      <c r="X129">
        <f>Table10[[#This Row],[Introduction]]/Table10[[#This Row],[TOTAL]]</f>
        <v>0</v>
      </c>
      <c r="Y129">
        <f>Table10[[#This Row],[Methods]]/Table10[[#This Row],[TOTAL]]</f>
        <v>1</v>
      </c>
      <c r="Z129">
        <f>Table10[[#This Row],[Results]]/Table10[[#This Row],[TOTAL]]</f>
        <v>0</v>
      </c>
      <c r="AA129">
        <f>Table10[[#This Row],[Supplementary material]]/Table10[[#This Row],[TOTAL]]</f>
        <v>0</v>
      </c>
      <c r="AB129">
        <f>Table10[[#This Row],[Title]]/Table10[[#This Row],[TOTAL]]</f>
        <v>0</v>
      </c>
      <c r="AC129" s="15">
        <f>SUM(Table1012[[#This Row],[Abstract]:[Title]])</f>
        <v>1</v>
      </c>
    </row>
    <row r="130" spans="1:29" x14ac:dyDescent="0.25">
      <c r="A130" t="s">
        <v>3540</v>
      </c>
      <c r="B130">
        <v>0</v>
      </c>
      <c r="C130">
        <v>0</v>
      </c>
      <c r="D130">
        <v>0</v>
      </c>
      <c r="E130">
        <v>0</v>
      </c>
      <c r="F130">
        <v>0</v>
      </c>
      <c r="G130">
        <v>0</v>
      </c>
      <c r="H130">
        <v>0</v>
      </c>
      <c r="I130">
        <v>0</v>
      </c>
      <c r="J130">
        <v>1</v>
      </c>
      <c r="K130">
        <v>1</v>
      </c>
      <c r="L130">
        <v>0</v>
      </c>
      <c r="M130">
        <v>0</v>
      </c>
      <c r="N130" s="7">
        <f>SUM(Table10[[#This Row],[Abstract]:[Title]])</f>
        <v>2</v>
      </c>
      <c r="P130" t="s">
        <v>3540</v>
      </c>
      <c r="Q130">
        <f>Table10[[#This Row],[Abstract]]/Table10[[#This Row],[TOTAL]]</f>
        <v>0</v>
      </c>
      <c r="R130">
        <f>Table10[[#This Row],[Acknowledgments]]/Table10[[#This Row],[TOTAL]]</f>
        <v>0</v>
      </c>
      <c r="S130">
        <f>Table10[[#This Row],[Article]]/Table10[[#This Row],[TOTAL]]</f>
        <v>0</v>
      </c>
      <c r="T130">
        <f>Table10[[#This Row],[Case study]]/Table10[[#This Row],[TOTAL]]</f>
        <v>0</v>
      </c>
      <c r="U130">
        <f>Table10[[#This Row],[Conclusion]]/Table10[[#This Row],[TOTAL]]</f>
        <v>0</v>
      </c>
      <c r="V130">
        <f>Table10[[#This Row],[Discussion]]/Table10[[#This Row],[TOTAL]]</f>
        <v>0</v>
      </c>
      <c r="W130">
        <f>Table10[[#This Row],[Figure]]/Table10[[#This Row],[TOTAL]]</f>
        <v>0</v>
      </c>
      <c r="X130">
        <f>Table10[[#This Row],[Introduction]]/Table10[[#This Row],[TOTAL]]</f>
        <v>0</v>
      </c>
      <c r="Y130">
        <f>Table10[[#This Row],[Methods]]/Table10[[#This Row],[TOTAL]]</f>
        <v>0.5</v>
      </c>
      <c r="Z130">
        <f>Table10[[#This Row],[Results]]/Table10[[#This Row],[TOTAL]]</f>
        <v>0.5</v>
      </c>
      <c r="AA130">
        <f>Table10[[#This Row],[Supplementary material]]/Table10[[#This Row],[TOTAL]]</f>
        <v>0</v>
      </c>
      <c r="AB130">
        <f>Table10[[#This Row],[Title]]/Table10[[#This Row],[TOTAL]]</f>
        <v>0</v>
      </c>
      <c r="AC130" s="15">
        <f>SUM(Table1012[[#This Row],[Abstract]:[Title]])</f>
        <v>1</v>
      </c>
    </row>
    <row r="131" spans="1:29" x14ac:dyDescent="0.25">
      <c r="A131" t="s">
        <v>3994</v>
      </c>
      <c r="B131">
        <v>0</v>
      </c>
      <c r="C131">
        <v>0</v>
      </c>
      <c r="D131">
        <v>0</v>
      </c>
      <c r="E131">
        <v>0</v>
      </c>
      <c r="F131">
        <v>0</v>
      </c>
      <c r="G131">
        <v>0</v>
      </c>
      <c r="H131">
        <v>0</v>
      </c>
      <c r="I131">
        <v>0</v>
      </c>
      <c r="J131">
        <v>0</v>
      </c>
      <c r="K131">
        <v>2</v>
      </c>
      <c r="L131">
        <v>0</v>
      </c>
      <c r="M131">
        <v>0</v>
      </c>
      <c r="N131" s="7">
        <f>SUM(Table10[[#This Row],[Abstract]:[Title]])</f>
        <v>2</v>
      </c>
      <c r="P131" t="s">
        <v>3994</v>
      </c>
      <c r="Q131">
        <f>Table10[[#This Row],[Abstract]]/Table10[[#This Row],[TOTAL]]</f>
        <v>0</v>
      </c>
      <c r="R131">
        <f>Table10[[#This Row],[Acknowledgments]]/Table10[[#This Row],[TOTAL]]</f>
        <v>0</v>
      </c>
      <c r="S131">
        <f>Table10[[#This Row],[Article]]/Table10[[#This Row],[TOTAL]]</f>
        <v>0</v>
      </c>
      <c r="T131">
        <f>Table10[[#This Row],[Case study]]/Table10[[#This Row],[TOTAL]]</f>
        <v>0</v>
      </c>
      <c r="U131">
        <f>Table10[[#This Row],[Conclusion]]/Table10[[#This Row],[TOTAL]]</f>
        <v>0</v>
      </c>
      <c r="V131">
        <f>Table10[[#This Row],[Discussion]]/Table10[[#This Row],[TOTAL]]</f>
        <v>0</v>
      </c>
      <c r="W131">
        <f>Table10[[#This Row],[Figure]]/Table10[[#This Row],[TOTAL]]</f>
        <v>0</v>
      </c>
      <c r="X131">
        <f>Table10[[#This Row],[Introduction]]/Table10[[#This Row],[TOTAL]]</f>
        <v>0</v>
      </c>
      <c r="Y131">
        <f>Table10[[#This Row],[Methods]]/Table10[[#This Row],[TOTAL]]</f>
        <v>0</v>
      </c>
      <c r="Z131">
        <f>Table10[[#This Row],[Results]]/Table10[[#This Row],[TOTAL]]</f>
        <v>1</v>
      </c>
      <c r="AA131">
        <f>Table10[[#This Row],[Supplementary material]]/Table10[[#This Row],[TOTAL]]</f>
        <v>0</v>
      </c>
      <c r="AB131">
        <f>Table10[[#This Row],[Title]]/Table10[[#This Row],[TOTAL]]</f>
        <v>0</v>
      </c>
      <c r="AC131" s="15">
        <f>SUM(Table1012[[#This Row],[Abstract]:[Title]])</f>
        <v>1</v>
      </c>
    </row>
    <row r="132" spans="1:29" x14ac:dyDescent="0.25">
      <c r="A132" t="s">
        <v>4072</v>
      </c>
      <c r="B132">
        <v>0</v>
      </c>
      <c r="C132">
        <v>0</v>
      </c>
      <c r="D132">
        <v>0</v>
      </c>
      <c r="E132">
        <v>0</v>
      </c>
      <c r="F132">
        <v>0</v>
      </c>
      <c r="G132">
        <v>0</v>
      </c>
      <c r="H132">
        <v>0</v>
      </c>
      <c r="I132">
        <v>0</v>
      </c>
      <c r="J132">
        <v>1</v>
      </c>
      <c r="K132">
        <v>0</v>
      </c>
      <c r="L132">
        <v>0</v>
      </c>
      <c r="M132">
        <v>0</v>
      </c>
      <c r="N132" s="7">
        <f>SUM(Table10[[#This Row],[Abstract]:[Title]])</f>
        <v>1</v>
      </c>
      <c r="P132" t="s">
        <v>4072</v>
      </c>
      <c r="Q132">
        <f>Table10[[#This Row],[Abstract]]/Table10[[#This Row],[TOTAL]]</f>
        <v>0</v>
      </c>
      <c r="R132">
        <f>Table10[[#This Row],[Acknowledgments]]/Table10[[#This Row],[TOTAL]]</f>
        <v>0</v>
      </c>
      <c r="S132">
        <f>Table10[[#This Row],[Article]]/Table10[[#This Row],[TOTAL]]</f>
        <v>0</v>
      </c>
      <c r="T132">
        <f>Table10[[#This Row],[Case study]]/Table10[[#This Row],[TOTAL]]</f>
        <v>0</v>
      </c>
      <c r="U132">
        <f>Table10[[#This Row],[Conclusion]]/Table10[[#This Row],[TOTAL]]</f>
        <v>0</v>
      </c>
      <c r="V132">
        <f>Table10[[#This Row],[Discussion]]/Table10[[#This Row],[TOTAL]]</f>
        <v>0</v>
      </c>
      <c r="W132">
        <f>Table10[[#This Row],[Figure]]/Table10[[#This Row],[TOTAL]]</f>
        <v>0</v>
      </c>
      <c r="X132">
        <f>Table10[[#This Row],[Introduction]]/Table10[[#This Row],[TOTAL]]</f>
        <v>0</v>
      </c>
      <c r="Y132">
        <f>Table10[[#This Row],[Methods]]/Table10[[#This Row],[TOTAL]]</f>
        <v>1</v>
      </c>
      <c r="Z132">
        <f>Table10[[#This Row],[Results]]/Table10[[#This Row],[TOTAL]]</f>
        <v>0</v>
      </c>
      <c r="AA132">
        <f>Table10[[#This Row],[Supplementary material]]/Table10[[#This Row],[TOTAL]]</f>
        <v>0</v>
      </c>
      <c r="AB132">
        <f>Table10[[#This Row],[Title]]/Table10[[#This Row],[TOTAL]]</f>
        <v>0</v>
      </c>
      <c r="AC132" s="15">
        <f>SUM(Table1012[[#This Row],[Abstract]:[Title]])</f>
        <v>1</v>
      </c>
    </row>
    <row r="133" spans="1:29" x14ac:dyDescent="0.25">
      <c r="A133" t="s">
        <v>3116</v>
      </c>
      <c r="B133">
        <v>2</v>
      </c>
      <c r="C133">
        <v>0</v>
      </c>
      <c r="D133">
        <v>0</v>
      </c>
      <c r="E133">
        <v>0</v>
      </c>
      <c r="F133">
        <v>0</v>
      </c>
      <c r="G133">
        <v>4</v>
      </c>
      <c r="H133">
        <v>0</v>
      </c>
      <c r="I133">
        <v>0</v>
      </c>
      <c r="J133">
        <v>2</v>
      </c>
      <c r="K133">
        <v>18</v>
      </c>
      <c r="L133">
        <v>0</v>
      </c>
      <c r="M133">
        <v>0</v>
      </c>
      <c r="N133" s="7">
        <f>SUM(Table10[[#This Row],[Abstract]:[Title]])</f>
        <v>26</v>
      </c>
      <c r="P133" t="s">
        <v>3116</v>
      </c>
      <c r="Q133">
        <f>Table10[[#This Row],[Abstract]]/Table10[[#This Row],[TOTAL]]</f>
        <v>7.6923076923076927E-2</v>
      </c>
      <c r="R133">
        <f>Table10[[#This Row],[Acknowledgments]]/Table10[[#This Row],[TOTAL]]</f>
        <v>0</v>
      </c>
      <c r="S133">
        <f>Table10[[#This Row],[Article]]/Table10[[#This Row],[TOTAL]]</f>
        <v>0</v>
      </c>
      <c r="T133">
        <f>Table10[[#This Row],[Case study]]/Table10[[#This Row],[TOTAL]]</f>
        <v>0</v>
      </c>
      <c r="U133">
        <f>Table10[[#This Row],[Conclusion]]/Table10[[#This Row],[TOTAL]]</f>
        <v>0</v>
      </c>
      <c r="V133">
        <f>Table10[[#This Row],[Discussion]]/Table10[[#This Row],[TOTAL]]</f>
        <v>0.15384615384615385</v>
      </c>
      <c r="W133">
        <f>Table10[[#This Row],[Figure]]/Table10[[#This Row],[TOTAL]]</f>
        <v>0</v>
      </c>
      <c r="X133">
        <f>Table10[[#This Row],[Introduction]]/Table10[[#This Row],[TOTAL]]</f>
        <v>0</v>
      </c>
      <c r="Y133">
        <f>Table10[[#This Row],[Methods]]/Table10[[#This Row],[TOTAL]]</f>
        <v>7.6923076923076927E-2</v>
      </c>
      <c r="Z133">
        <f>Table10[[#This Row],[Results]]/Table10[[#This Row],[TOTAL]]</f>
        <v>0.69230769230769229</v>
      </c>
      <c r="AA133">
        <f>Table10[[#This Row],[Supplementary material]]/Table10[[#This Row],[TOTAL]]</f>
        <v>0</v>
      </c>
      <c r="AB133">
        <f>Table10[[#This Row],[Title]]/Table10[[#This Row],[TOTAL]]</f>
        <v>0</v>
      </c>
      <c r="AC133" s="15">
        <f>SUM(Table1012[[#This Row],[Abstract]:[Title]])</f>
        <v>1</v>
      </c>
    </row>
    <row r="134" spans="1:29" x14ac:dyDescent="0.25">
      <c r="A134" t="s">
        <v>1310</v>
      </c>
      <c r="B134">
        <v>0</v>
      </c>
      <c r="C134">
        <v>0</v>
      </c>
      <c r="D134">
        <v>0</v>
      </c>
      <c r="E134">
        <v>0</v>
      </c>
      <c r="F134">
        <v>0</v>
      </c>
      <c r="G134">
        <v>0</v>
      </c>
      <c r="H134">
        <v>0</v>
      </c>
      <c r="I134">
        <v>0</v>
      </c>
      <c r="J134">
        <v>0</v>
      </c>
      <c r="K134">
        <v>1</v>
      </c>
      <c r="L134">
        <v>0</v>
      </c>
      <c r="M134">
        <v>0</v>
      </c>
      <c r="N134" s="7">
        <f>SUM(Table10[[#This Row],[Abstract]:[Title]])</f>
        <v>1</v>
      </c>
      <c r="P134" t="s">
        <v>1310</v>
      </c>
      <c r="Q134">
        <f>Table10[[#This Row],[Abstract]]/Table10[[#This Row],[TOTAL]]</f>
        <v>0</v>
      </c>
      <c r="R134">
        <f>Table10[[#This Row],[Acknowledgments]]/Table10[[#This Row],[TOTAL]]</f>
        <v>0</v>
      </c>
      <c r="S134">
        <f>Table10[[#This Row],[Article]]/Table10[[#This Row],[TOTAL]]</f>
        <v>0</v>
      </c>
      <c r="T134">
        <f>Table10[[#This Row],[Case study]]/Table10[[#This Row],[TOTAL]]</f>
        <v>0</v>
      </c>
      <c r="U134">
        <f>Table10[[#This Row],[Conclusion]]/Table10[[#This Row],[TOTAL]]</f>
        <v>0</v>
      </c>
      <c r="V134">
        <f>Table10[[#This Row],[Discussion]]/Table10[[#This Row],[TOTAL]]</f>
        <v>0</v>
      </c>
      <c r="W134">
        <f>Table10[[#This Row],[Figure]]/Table10[[#This Row],[TOTAL]]</f>
        <v>0</v>
      </c>
      <c r="X134">
        <f>Table10[[#This Row],[Introduction]]/Table10[[#This Row],[TOTAL]]</f>
        <v>0</v>
      </c>
      <c r="Y134">
        <f>Table10[[#This Row],[Methods]]/Table10[[#This Row],[TOTAL]]</f>
        <v>0</v>
      </c>
      <c r="Z134">
        <f>Table10[[#This Row],[Results]]/Table10[[#This Row],[TOTAL]]</f>
        <v>1</v>
      </c>
      <c r="AA134">
        <f>Table10[[#This Row],[Supplementary material]]/Table10[[#This Row],[TOTAL]]</f>
        <v>0</v>
      </c>
      <c r="AB134">
        <f>Table10[[#This Row],[Title]]/Table10[[#This Row],[TOTAL]]</f>
        <v>0</v>
      </c>
      <c r="AC134" s="15">
        <f>SUM(Table1012[[#This Row],[Abstract]:[Title]])</f>
        <v>1</v>
      </c>
    </row>
    <row r="135" spans="1:29" x14ac:dyDescent="0.25">
      <c r="A135" t="s">
        <v>3617</v>
      </c>
      <c r="B135">
        <v>0</v>
      </c>
      <c r="C135">
        <v>0</v>
      </c>
      <c r="D135">
        <v>0</v>
      </c>
      <c r="E135">
        <v>0</v>
      </c>
      <c r="F135">
        <v>0</v>
      </c>
      <c r="G135">
        <v>0</v>
      </c>
      <c r="H135">
        <v>0</v>
      </c>
      <c r="I135">
        <v>0</v>
      </c>
      <c r="J135">
        <v>2</v>
      </c>
      <c r="K135">
        <v>0</v>
      </c>
      <c r="L135">
        <v>0</v>
      </c>
      <c r="M135">
        <v>0</v>
      </c>
      <c r="N135" s="7">
        <f>SUM(Table10[[#This Row],[Abstract]:[Title]])</f>
        <v>2</v>
      </c>
      <c r="P135" t="s">
        <v>3617</v>
      </c>
      <c r="Q135">
        <f>Table10[[#This Row],[Abstract]]/Table10[[#This Row],[TOTAL]]</f>
        <v>0</v>
      </c>
      <c r="R135">
        <f>Table10[[#This Row],[Acknowledgments]]/Table10[[#This Row],[TOTAL]]</f>
        <v>0</v>
      </c>
      <c r="S135">
        <f>Table10[[#This Row],[Article]]/Table10[[#This Row],[TOTAL]]</f>
        <v>0</v>
      </c>
      <c r="T135">
        <f>Table10[[#This Row],[Case study]]/Table10[[#This Row],[TOTAL]]</f>
        <v>0</v>
      </c>
      <c r="U135">
        <f>Table10[[#This Row],[Conclusion]]/Table10[[#This Row],[TOTAL]]</f>
        <v>0</v>
      </c>
      <c r="V135">
        <f>Table10[[#This Row],[Discussion]]/Table10[[#This Row],[TOTAL]]</f>
        <v>0</v>
      </c>
      <c r="W135">
        <f>Table10[[#This Row],[Figure]]/Table10[[#This Row],[TOTAL]]</f>
        <v>0</v>
      </c>
      <c r="X135">
        <f>Table10[[#This Row],[Introduction]]/Table10[[#This Row],[TOTAL]]</f>
        <v>0</v>
      </c>
      <c r="Y135">
        <f>Table10[[#This Row],[Methods]]/Table10[[#This Row],[TOTAL]]</f>
        <v>1</v>
      </c>
      <c r="Z135">
        <f>Table10[[#This Row],[Results]]/Table10[[#This Row],[TOTAL]]</f>
        <v>0</v>
      </c>
      <c r="AA135">
        <f>Table10[[#This Row],[Supplementary material]]/Table10[[#This Row],[TOTAL]]</f>
        <v>0</v>
      </c>
      <c r="AB135">
        <f>Table10[[#This Row],[Title]]/Table10[[#This Row],[TOTAL]]</f>
        <v>0</v>
      </c>
      <c r="AC135" s="15">
        <f>SUM(Table1012[[#This Row],[Abstract]:[Title]])</f>
        <v>1</v>
      </c>
    </row>
    <row r="136" spans="1:29" x14ac:dyDescent="0.25">
      <c r="A136" t="s">
        <v>2785</v>
      </c>
      <c r="B136">
        <v>0</v>
      </c>
      <c r="C136">
        <v>0</v>
      </c>
      <c r="D136">
        <v>0</v>
      </c>
      <c r="E136">
        <v>0</v>
      </c>
      <c r="F136">
        <v>0</v>
      </c>
      <c r="G136">
        <v>0</v>
      </c>
      <c r="H136">
        <v>0</v>
      </c>
      <c r="I136">
        <v>0</v>
      </c>
      <c r="J136">
        <v>2</v>
      </c>
      <c r="K136">
        <v>0</v>
      </c>
      <c r="L136">
        <v>0</v>
      </c>
      <c r="M136">
        <v>0</v>
      </c>
      <c r="N136" s="7">
        <f>SUM(Table10[[#This Row],[Abstract]:[Title]])</f>
        <v>2</v>
      </c>
      <c r="P136" t="s">
        <v>2785</v>
      </c>
      <c r="Q136">
        <f>Table10[[#This Row],[Abstract]]/Table10[[#This Row],[TOTAL]]</f>
        <v>0</v>
      </c>
      <c r="R136">
        <f>Table10[[#This Row],[Acknowledgments]]/Table10[[#This Row],[TOTAL]]</f>
        <v>0</v>
      </c>
      <c r="S136">
        <f>Table10[[#This Row],[Article]]/Table10[[#This Row],[TOTAL]]</f>
        <v>0</v>
      </c>
      <c r="T136">
        <f>Table10[[#This Row],[Case study]]/Table10[[#This Row],[TOTAL]]</f>
        <v>0</v>
      </c>
      <c r="U136">
        <f>Table10[[#This Row],[Conclusion]]/Table10[[#This Row],[TOTAL]]</f>
        <v>0</v>
      </c>
      <c r="V136">
        <f>Table10[[#This Row],[Discussion]]/Table10[[#This Row],[TOTAL]]</f>
        <v>0</v>
      </c>
      <c r="W136">
        <f>Table10[[#This Row],[Figure]]/Table10[[#This Row],[TOTAL]]</f>
        <v>0</v>
      </c>
      <c r="X136">
        <f>Table10[[#This Row],[Introduction]]/Table10[[#This Row],[TOTAL]]</f>
        <v>0</v>
      </c>
      <c r="Y136">
        <f>Table10[[#This Row],[Methods]]/Table10[[#This Row],[TOTAL]]</f>
        <v>1</v>
      </c>
      <c r="Z136">
        <f>Table10[[#This Row],[Results]]/Table10[[#This Row],[TOTAL]]</f>
        <v>0</v>
      </c>
      <c r="AA136">
        <f>Table10[[#This Row],[Supplementary material]]/Table10[[#This Row],[TOTAL]]</f>
        <v>0</v>
      </c>
      <c r="AB136">
        <f>Table10[[#This Row],[Title]]/Table10[[#This Row],[TOTAL]]</f>
        <v>0</v>
      </c>
      <c r="AC136" s="15">
        <f>SUM(Table1012[[#This Row],[Abstract]:[Title]])</f>
        <v>1</v>
      </c>
    </row>
    <row r="137" spans="1:29" x14ac:dyDescent="0.25">
      <c r="A137" t="s">
        <v>4283</v>
      </c>
      <c r="B137">
        <v>0</v>
      </c>
      <c r="C137">
        <v>0</v>
      </c>
      <c r="D137">
        <v>0</v>
      </c>
      <c r="E137">
        <v>0</v>
      </c>
      <c r="F137">
        <v>0</v>
      </c>
      <c r="G137">
        <v>0</v>
      </c>
      <c r="H137">
        <v>0</v>
      </c>
      <c r="I137">
        <v>0</v>
      </c>
      <c r="J137">
        <v>1</v>
      </c>
      <c r="K137">
        <v>0</v>
      </c>
      <c r="L137">
        <v>0</v>
      </c>
      <c r="M137">
        <v>0</v>
      </c>
      <c r="N137" s="7">
        <f>SUM(Table10[[#This Row],[Abstract]:[Title]])</f>
        <v>1</v>
      </c>
      <c r="P137" t="s">
        <v>4283</v>
      </c>
      <c r="Q137">
        <f>Table10[[#This Row],[Abstract]]/Table10[[#This Row],[TOTAL]]</f>
        <v>0</v>
      </c>
      <c r="R137">
        <f>Table10[[#This Row],[Acknowledgments]]/Table10[[#This Row],[TOTAL]]</f>
        <v>0</v>
      </c>
      <c r="S137">
        <f>Table10[[#This Row],[Article]]/Table10[[#This Row],[TOTAL]]</f>
        <v>0</v>
      </c>
      <c r="T137">
        <f>Table10[[#This Row],[Case study]]/Table10[[#This Row],[TOTAL]]</f>
        <v>0</v>
      </c>
      <c r="U137">
        <f>Table10[[#This Row],[Conclusion]]/Table10[[#This Row],[TOTAL]]</f>
        <v>0</v>
      </c>
      <c r="V137">
        <f>Table10[[#This Row],[Discussion]]/Table10[[#This Row],[TOTAL]]</f>
        <v>0</v>
      </c>
      <c r="W137">
        <f>Table10[[#This Row],[Figure]]/Table10[[#This Row],[TOTAL]]</f>
        <v>0</v>
      </c>
      <c r="X137">
        <f>Table10[[#This Row],[Introduction]]/Table10[[#This Row],[TOTAL]]</f>
        <v>0</v>
      </c>
      <c r="Y137">
        <f>Table10[[#This Row],[Methods]]/Table10[[#This Row],[TOTAL]]</f>
        <v>1</v>
      </c>
      <c r="Z137">
        <f>Table10[[#This Row],[Results]]/Table10[[#This Row],[TOTAL]]</f>
        <v>0</v>
      </c>
      <c r="AA137">
        <f>Table10[[#This Row],[Supplementary material]]/Table10[[#This Row],[TOTAL]]</f>
        <v>0</v>
      </c>
      <c r="AB137">
        <f>Table10[[#This Row],[Title]]/Table10[[#This Row],[TOTAL]]</f>
        <v>0</v>
      </c>
      <c r="AC137" s="15">
        <f>SUM(Table1012[[#This Row],[Abstract]:[Title]])</f>
        <v>1</v>
      </c>
    </row>
    <row r="138" spans="1:29" x14ac:dyDescent="0.25">
      <c r="A138" t="s">
        <v>2965</v>
      </c>
      <c r="B138">
        <v>0</v>
      </c>
      <c r="C138">
        <v>0</v>
      </c>
      <c r="D138">
        <v>0</v>
      </c>
      <c r="E138">
        <v>0</v>
      </c>
      <c r="F138">
        <v>0</v>
      </c>
      <c r="G138">
        <v>0</v>
      </c>
      <c r="H138">
        <v>0</v>
      </c>
      <c r="I138">
        <v>1</v>
      </c>
      <c r="J138">
        <v>0</v>
      </c>
      <c r="K138">
        <v>0</v>
      </c>
      <c r="L138">
        <v>0</v>
      </c>
      <c r="M138">
        <v>0</v>
      </c>
      <c r="N138" s="7">
        <f>SUM(Table10[[#This Row],[Abstract]:[Title]])</f>
        <v>1</v>
      </c>
      <c r="P138" t="s">
        <v>2965</v>
      </c>
      <c r="Q138">
        <f>Table10[[#This Row],[Abstract]]/Table10[[#This Row],[TOTAL]]</f>
        <v>0</v>
      </c>
      <c r="R138">
        <f>Table10[[#This Row],[Acknowledgments]]/Table10[[#This Row],[TOTAL]]</f>
        <v>0</v>
      </c>
      <c r="S138">
        <f>Table10[[#This Row],[Article]]/Table10[[#This Row],[TOTAL]]</f>
        <v>0</v>
      </c>
      <c r="T138">
        <f>Table10[[#This Row],[Case study]]/Table10[[#This Row],[TOTAL]]</f>
        <v>0</v>
      </c>
      <c r="U138">
        <f>Table10[[#This Row],[Conclusion]]/Table10[[#This Row],[TOTAL]]</f>
        <v>0</v>
      </c>
      <c r="V138">
        <f>Table10[[#This Row],[Discussion]]/Table10[[#This Row],[TOTAL]]</f>
        <v>0</v>
      </c>
      <c r="W138">
        <f>Table10[[#This Row],[Figure]]/Table10[[#This Row],[TOTAL]]</f>
        <v>0</v>
      </c>
      <c r="X138">
        <f>Table10[[#This Row],[Introduction]]/Table10[[#This Row],[TOTAL]]</f>
        <v>1</v>
      </c>
      <c r="Y138">
        <f>Table10[[#This Row],[Methods]]/Table10[[#This Row],[TOTAL]]</f>
        <v>0</v>
      </c>
      <c r="Z138">
        <f>Table10[[#This Row],[Results]]/Table10[[#This Row],[TOTAL]]</f>
        <v>0</v>
      </c>
      <c r="AA138">
        <f>Table10[[#This Row],[Supplementary material]]/Table10[[#This Row],[TOTAL]]</f>
        <v>0</v>
      </c>
      <c r="AB138">
        <f>Table10[[#This Row],[Title]]/Table10[[#This Row],[TOTAL]]</f>
        <v>0</v>
      </c>
      <c r="AC138" s="15">
        <f>SUM(Table1012[[#This Row],[Abstract]:[Title]])</f>
        <v>1</v>
      </c>
    </row>
    <row r="139" spans="1:29" x14ac:dyDescent="0.25">
      <c r="A139" t="s">
        <v>885</v>
      </c>
      <c r="B139">
        <v>0</v>
      </c>
      <c r="C139">
        <v>0</v>
      </c>
      <c r="D139">
        <v>0</v>
      </c>
      <c r="E139">
        <v>0</v>
      </c>
      <c r="F139">
        <v>1</v>
      </c>
      <c r="G139">
        <v>0</v>
      </c>
      <c r="H139">
        <v>0</v>
      </c>
      <c r="I139">
        <v>0</v>
      </c>
      <c r="J139">
        <v>0</v>
      </c>
      <c r="K139">
        <v>0</v>
      </c>
      <c r="L139">
        <v>0</v>
      </c>
      <c r="M139">
        <v>0</v>
      </c>
      <c r="N139" s="7">
        <f>SUM(Table10[[#This Row],[Abstract]:[Title]])</f>
        <v>1</v>
      </c>
      <c r="P139" t="s">
        <v>885</v>
      </c>
      <c r="Q139">
        <f>Table10[[#This Row],[Abstract]]/Table10[[#This Row],[TOTAL]]</f>
        <v>0</v>
      </c>
      <c r="R139">
        <f>Table10[[#This Row],[Acknowledgments]]/Table10[[#This Row],[TOTAL]]</f>
        <v>0</v>
      </c>
      <c r="S139">
        <f>Table10[[#This Row],[Article]]/Table10[[#This Row],[TOTAL]]</f>
        <v>0</v>
      </c>
      <c r="T139">
        <f>Table10[[#This Row],[Case study]]/Table10[[#This Row],[TOTAL]]</f>
        <v>0</v>
      </c>
      <c r="U139">
        <f>Table10[[#This Row],[Conclusion]]/Table10[[#This Row],[TOTAL]]</f>
        <v>1</v>
      </c>
      <c r="V139">
        <f>Table10[[#This Row],[Discussion]]/Table10[[#This Row],[TOTAL]]</f>
        <v>0</v>
      </c>
      <c r="W139">
        <f>Table10[[#This Row],[Figure]]/Table10[[#This Row],[TOTAL]]</f>
        <v>0</v>
      </c>
      <c r="X139">
        <f>Table10[[#This Row],[Introduction]]/Table10[[#This Row],[TOTAL]]</f>
        <v>0</v>
      </c>
      <c r="Y139">
        <f>Table10[[#This Row],[Methods]]/Table10[[#This Row],[TOTAL]]</f>
        <v>0</v>
      </c>
      <c r="Z139">
        <f>Table10[[#This Row],[Results]]/Table10[[#This Row],[TOTAL]]</f>
        <v>0</v>
      </c>
      <c r="AA139">
        <f>Table10[[#This Row],[Supplementary material]]/Table10[[#This Row],[TOTAL]]</f>
        <v>0</v>
      </c>
      <c r="AB139">
        <f>Table10[[#This Row],[Title]]/Table10[[#This Row],[TOTAL]]</f>
        <v>0</v>
      </c>
      <c r="AC139" s="15">
        <f>SUM(Table1012[[#This Row],[Abstract]:[Title]])</f>
        <v>1</v>
      </c>
    </row>
    <row r="140" spans="1:29" x14ac:dyDescent="0.25">
      <c r="A140" t="s">
        <v>577</v>
      </c>
      <c r="B140">
        <v>0</v>
      </c>
      <c r="C140">
        <v>0</v>
      </c>
      <c r="D140">
        <v>0</v>
      </c>
      <c r="E140">
        <v>0</v>
      </c>
      <c r="F140">
        <v>0</v>
      </c>
      <c r="G140">
        <v>0</v>
      </c>
      <c r="H140">
        <v>0</v>
      </c>
      <c r="I140">
        <v>0</v>
      </c>
      <c r="J140">
        <v>1</v>
      </c>
      <c r="K140">
        <v>0</v>
      </c>
      <c r="L140">
        <v>0</v>
      </c>
      <c r="M140">
        <v>0</v>
      </c>
      <c r="N140" s="7">
        <f>SUM(Table10[[#This Row],[Abstract]:[Title]])</f>
        <v>1</v>
      </c>
      <c r="P140" t="s">
        <v>577</v>
      </c>
      <c r="Q140">
        <f>Table10[[#This Row],[Abstract]]/Table10[[#This Row],[TOTAL]]</f>
        <v>0</v>
      </c>
      <c r="R140">
        <f>Table10[[#This Row],[Acknowledgments]]/Table10[[#This Row],[TOTAL]]</f>
        <v>0</v>
      </c>
      <c r="S140">
        <f>Table10[[#This Row],[Article]]/Table10[[#This Row],[TOTAL]]</f>
        <v>0</v>
      </c>
      <c r="T140">
        <f>Table10[[#This Row],[Case study]]/Table10[[#This Row],[TOTAL]]</f>
        <v>0</v>
      </c>
      <c r="U140">
        <f>Table10[[#This Row],[Conclusion]]/Table10[[#This Row],[TOTAL]]</f>
        <v>0</v>
      </c>
      <c r="V140">
        <f>Table10[[#This Row],[Discussion]]/Table10[[#This Row],[TOTAL]]</f>
        <v>0</v>
      </c>
      <c r="W140">
        <f>Table10[[#This Row],[Figure]]/Table10[[#This Row],[TOTAL]]</f>
        <v>0</v>
      </c>
      <c r="X140">
        <f>Table10[[#This Row],[Introduction]]/Table10[[#This Row],[TOTAL]]</f>
        <v>0</v>
      </c>
      <c r="Y140">
        <f>Table10[[#This Row],[Methods]]/Table10[[#This Row],[TOTAL]]</f>
        <v>1</v>
      </c>
      <c r="Z140">
        <f>Table10[[#This Row],[Results]]/Table10[[#This Row],[TOTAL]]</f>
        <v>0</v>
      </c>
      <c r="AA140">
        <f>Table10[[#This Row],[Supplementary material]]/Table10[[#This Row],[TOTAL]]</f>
        <v>0</v>
      </c>
      <c r="AB140">
        <f>Table10[[#This Row],[Title]]/Table10[[#This Row],[TOTAL]]</f>
        <v>0</v>
      </c>
      <c r="AC140" s="15">
        <f>SUM(Table1012[[#This Row],[Abstract]:[Title]])</f>
        <v>1</v>
      </c>
    </row>
    <row r="141" spans="1:29" x14ac:dyDescent="0.25">
      <c r="A141" t="s">
        <v>2602</v>
      </c>
      <c r="B141">
        <v>0</v>
      </c>
      <c r="C141">
        <v>0</v>
      </c>
      <c r="D141">
        <v>0</v>
      </c>
      <c r="E141">
        <v>0</v>
      </c>
      <c r="F141">
        <v>0</v>
      </c>
      <c r="G141">
        <v>0</v>
      </c>
      <c r="H141">
        <v>0</v>
      </c>
      <c r="I141">
        <v>0</v>
      </c>
      <c r="J141">
        <v>1</v>
      </c>
      <c r="K141">
        <v>0</v>
      </c>
      <c r="L141">
        <v>0</v>
      </c>
      <c r="M141">
        <v>0</v>
      </c>
      <c r="N141" s="7">
        <f>SUM(Table10[[#This Row],[Abstract]:[Title]])</f>
        <v>1</v>
      </c>
      <c r="P141" t="s">
        <v>2602</v>
      </c>
      <c r="Q141">
        <f>Table10[[#This Row],[Abstract]]/Table10[[#This Row],[TOTAL]]</f>
        <v>0</v>
      </c>
      <c r="R141">
        <f>Table10[[#This Row],[Acknowledgments]]/Table10[[#This Row],[TOTAL]]</f>
        <v>0</v>
      </c>
      <c r="S141">
        <f>Table10[[#This Row],[Article]]/Table10[[#This Row],[TOTAL]]</f>
        <v>0</v>
      </c>
      <c r="T141">
        <f>Table10[[#This Row],[Case study]]/Table10[[#This Row],[TOTAL]]</f>
        <v>0</v>
      </c>
      <c r="U141">
        <f>Table10[[#This Row],[Conclusion]]/Table10[[#This Row],[TOTAL]]</f>
        <v>0</v>
      </c>
      <c r="V141">
        <f>Table10[[#This Row],[Discussion]]/Table10[[#This Row],[TOTAL]]</f>
        <v>0</v>
      </c>
      <c r="W141">
        <f>Table10[[#This Row],[Figure]]/Table10[[#This Row],[TOTAL]]</f>
        <v>0</v>
      </c>
      <c r="X141">
        <f>Table10[[#This Row],[Introduction]]/Table10[[#This Row],[TOTAL]]</f>
        <v>0</v>
      </c>
      <c r="Y141">
        <f>Table10[[#This Row],[Methods]]/Table10[[#This Row],[TOTAL]]</f>
        <v>1</v>
      </c>
      <c r="Z141">
        <f>Table10[[#This Row],[Results]]/Table10[[#This Row],[TOTAL]]</f>
        <v>0</v>
      </c>
      <c r="AA141">
        <f>Table10[[#This Row],[Supplementary material]]/Table10[[#This Row],[TOTAL]]</f>
        <v>0</v>
      </c>
      <c r="AB141">
        <f>Table10[[#This Row],[Title]]/Table10[[#This Row],[TOTAL]]</f>
        <v>0</v>
      </c>
      <c r="AC141" s="15">
        <f>SUM(Table1012[[#This Row],[Abstract]:[Title]])</f>
        <v>1</v>
      </c>
    </row>
    <row r="142" spans="1:29" x14ac:dyDescent="0.25">
      <c r="A142" t="s">
        <v>3108</v>
      </c>
      <c r="B142">
        <v>0</v>
      </c>
      <c r="C142">
        <v>0</v>
      </c>
      <c r="D142">
        <v>0</v>
      </c>
      <c r="E142">
        <v>0</v>
      </c>
      <c r="F142">
        <v>0</v>
      </c>
      <c r="G142">
        <v>0</v>
      </c>
      <c r="H142">
        <v>0</v>
      </c>
      <c r="I142">
        <v>0</v>
      </c>
      <c r="J142">
        <v>5</v>
      </c>
      <c r="K142">
        <v>0</v>
      </c>
      <c r="L142">
        <v>0</v>
      </c>
      <c r="M142">
        <v>0</v>
      </c>
      <c r="N142" s="7">
        <f>SUM(Table10[[#This Row],[Abstract]:[Title]])</f>
        <v>5</v>
      </c>
      <c r="P142" t="s">
        <v>3108</v>
      </c>
      <c r="Q142">
        <f>Table10[[#This Row],[Abstract]]/Table10[[#This Row],[TOTAL]]</f>
        <v>0</v>
      </c>
      <c r="R142">
        <f>Table10[[#This Row],[Acknowledgments]]/Table10[[#This Row],[TOTAL]]</f>
        <v>0</v>
      </c>
      <c r="S142">
        <f>Table10[[#This Row],[Article]]/Table10[[#This Row],[TOTAL]]</f>
        <v>0</v>
      </c>
      <c r="T142">
        <f>Table10[[#This Row],[Case study]]/Table10[[#This Row],[TOTAL]]</f>
        <v>0</v>
      </c>
      <c r="U142">
        <f>Table10[[#This Row],[Conclusion]]/Table10[[#This Row],[TOTAL]]</f>
        <v>0</v>
      </c>
      <c r="V142">
        <f>Table10[[#This Row],[Discussion]]/Table10[[#This Row],[TOTAL]]</f>
        <v>0</v>
      </c>
      <c r="W142">
        <f>Table10[[#This Row],[Figure]]/Table10[[#This Row],[TOTAL]]</f>
        <v>0</v>
      </c>
      <c r="X142">
        <f>Table10[[#This Row],[Introduction]]/Table10[[#This Row],[TOTAL]]</f>
        <v>0</v>
      </c>
      <c r="Y142">
        <f>Table10[[#This Row],[Methods]]/Table10[[#This Row],[TOTAL]]</f>
        <v>1</v>
      </c>
      <c r="Z142">
        <f>Table10[[#This Row],[Results]]/Table10[[#This Row],[TOTAL]]</f>
        <v>0</v>
      </c>
      <c r="AA142">
        <f>Table10[[#This Row],[Supplementary material]]/Table10[[#This Row],[TOTAL]]</f>
        <v>0</v>
      </c>
      <c r="AB142">
        <f>Table10[[#This Row],[Title]]/Table10[[#This Row],[TOTAL]]</f>
        <v>0</v>
      </c>
      <c r="AC142" s="15">
        <f>SUM(Table1012[[#This Row],[Abstract]:[Title]])</f>
        <v>1</v>
      </c>
    </row>
    <row r="143" spans="1:29" x14ac:dyDescent="0.25">
      <c r="A143" t="s">
        <v>4854</v>
      </c>
      <c r="B143">
        <v>0</v>
      </c>
      <c r="C143">
        <v>0</v>
      </c>
      <c r="D143">
        <v>1</v>
      </c>
      <c r="E143">
        <v>0</v>
      </c>
      <c r="F143">
        <v>0</v>
      </c>
      <c r="G143">
        <v>0</v>
      </c>
      <c r="H143">
        <v>0</v>
      </c>
      <c r="I143">
        <v>0</v>
      </c>
      <c r="J143">
        <v>0</v>
      </c>
      <c r="K143">
        <v>0</v>
      </c>
      <c r="L143">
        <v>0</v>
      </c>
      <c r="M143">
        <v>0</v>
      </c>
      <c r="N143" s="7">
        <f>SUM(Table10[[#This Row],[Abstract]:[Title]])</f>
        <v>1</v>
      </c>
      <c r="P143" t="s">
        <v>4854</v>
      </c>
      <c r="Q143">
        <f>Table10[[#This Row],[Abstract]]/Table10[[#This Row],[TOTAL]]</f>
        <v>0</v>
      </c>
      <c r="R143">
        <f>Table10[[#This Row],[Acknowledgments]]/Table10[[#This Row],[TOTAL]]</f>
        <v>0</v>
      </c>
      <c r="S143">
        <f>Table10[[#This Row],[Article]]/Table10[[#This Row],[TOTAL]]</f>
        <v>1</v>
      </c>
      <c r="T143">
        <f>Table10[[#This Row],[Case study]]/Table10[[#This Row],[TOTAL]]</f>
        <v>0</v>
      </c>
      <c r="U143">
        <f>Table10[[#This Row],[Conclusion]]/Table10[[#This Row],[TOTAL]]</f>
        <v>0</v>
      </c>
      <c r="V143">
        <f>Table10[[#This Row],[Discussion]]/Table10[[#This Row],[TOTAL]]</f>
        <v>0</v>
      </c>
      <c r="W143">
        <f>Table10[[#This Row],[Figure]]/Table10[[#This Row],[TOTAL]]</f>
        <v>0</v>
      </c>
      <c r="X143">
        <f>Table10[[#This Row],[Introduction]]/Table10[[#This Row],[TOTAL]]</f>
        <v>0</v>
      </c>
      <c r="Y143">
        <f>Table10[[#This Row],[Methods]]/Table10[[#This Row],[TOTAL]]</f>
        <v>0</v>
      </c>
      <c r="Z143">
        <f>Table10[[#This Row],[Results]]/Table10[[#This Row],[TOTAL]]</f>
        <v>0</v>
      </c>
      <c r="AA143">
        <f>Table10[[#This Row],[Supplementary material]]/Table10[[#This Row],[TOTAL]]</f>
        <v>0</v>
      </c>
      <c r="AB143">
        <f>Table10[[#This Row],[Title]]/Table10[[#This Row],[TOTAL]]</f>
        <v>0</v>
      </c>
      <c r="AC143" s="15">
        <f>SUM(Table1012[[#This Row],[Abstract]:[Title]])</f>
        <v>1</v>
      </c>
    </row>
    <row r="144" spans="1:29" x14ac:dyDescent="0.25">
      <c r="A144" t="s">
        <v>2171</v>
      </c>
      <c r="B144">
        <v>0</v>
      </c>
      <c r="C144">
        <v>0</v>
      </c>
      <c r="D144">
        <v>0</v>
      </c>
      <c r="E144">
        <v>0</v>
      </c>
      <c r="F144">
        <v>0</v>
      </c>
      <c r="G144">
        <v>0</v>
      </c>
      <c r="H144">
        <v>0</v>
      </c>
      <c r="I144">
        <v>0</v>
      </c>
      <c r="J144">
        <v>1</v>
      </c>
      <c r="K144">
        <v>0</v>
      </c>
      <c r="L144">
        <v>0</v>
      </c>
      <c r="M144">
        <v>0</v>
      </c>
      <c r="N144" s="7">
        <f>SUM(Table10[[#This Row],[Abstract]:[Title]])</f>
        <v>1</v>
      </c>
      <c r="P144" t="s">
        <v>2171</v>
      </c>
      <c r="Q144">
        <f>Table10[[#This Row],[Abstract]]/Table10[[#This Row],[TOTAL]]</f>
        <v>0</v>
      </c>
      <c r="R144">
        <f>Table10[[#This Row],[Acknowledgments]]/Table10[[#This Row],[TOTAL]]</f>
        <v>0</v>
      </c>
      <c r="S144">
        <f>Table10[[#This Row],[Article]]/Table10[[#This Row],[TOTAL]]</f>
        <v>0</v>
      </c>
      <c r="T144">
        <f>Table10[[#This Row],[Case study]]/Table10[[#This Row],[TOTAL]]</f>
        <v>0</v>
      </c>
      <c r="U144">
        <f>Table10[[#This Row],[Conclusion]]/Table10[[#This Row],[TOTAL]]</f>
        <v>0</v>
      </c>
      <c r="V144">
        <f>Table10[[#This Row],[Discussion]]/Table10[[#This Row],[TOTAL]]</f>
        <v>0</v>
      </c>
      <c r="W144">
        <f>Table10[[#This Row],[Figure]]/Table10[[#This Row],[TOTAL]]</f>
        <v>0</v>
      </c>
      <c r="X144">
        <f>Table10[[#This Row],[Introduction]]/Table10[[#This Row],[TOTAL]]</f>
        <v>0</v>
      </c>
      <c r="Y144">
        <f>Table10[[#This Row],[Methods]]/Table10[[#This Row],[TOTAL]]</f>
        <v>1</v>
      </c>
      <c r="Z144">
        <f>Table10[[#This Row],[Results]]/Table10[[#This Row],[TOTAL]]</f>
        <v>0</v>
      </c>
      <c r="AA144">
        <f>Table10[[#This Row],[Supplementary material]]/Table10[[#This Row],[TOTAL]]</f>
        <v>0</v>
      </c>
      <c r="AB144">
        <f>Table10[[#This Row],[Title]]/Table10[[#This Row],[TOTAL]]</f>
        <v>0</v>
      </c>
      <c r="AC144" s="15">
        <f>SUM(Table1012[[#This Row],[Abstract]:[Title]])</f>
        <v>1</v>
      </c>
    </row>
    <row r="145" spans="1:29" x14ac:dyDescent="0.25">
      <c r="A145" t="s">
        <v>2942</v>
      </c>
      <c r="B145">
        <v>0</v>
      </c>
      <c r="C145">
        <v>0</v>
      </c>
      <c r="D145">
        <v>0</v>
      </c>
      <c r="E145">
        <v>0</v>
      </c>
      <c r="F145">
        <v>0</v>
      </c>
      <c r="G145">
        <v>0</v>
      </c>
      <c r="H145">
        <v>1</v>
      </c>
      <c r="I145">
        <v>0</v>
      </c>
      <c r="J145">
        <v>0</v>
      </c>
      <c r="K145">
        <v>0</v>
      </c>
      <c r="L145">
        <v>0</v>
      </c>
      <c r="M145">
        <v>0</v>
      </c>
      <c r="N145" s="7">
        <f>SUM(Table10[[#This Row],[Abstract]:[Title]])</f>
        <v>1</v>
      </c>
      <c r="P145" t="s">
        <v>2942</v>
      </c>
      <c r="Q145">
        <f>Table10[[#This Row],[Abstract]]/Table10[[#This Row],[TOTAL]]</f>
        <v>0</v>
      </c>
      <c r="R145">
        <f>Table10[[#This Row],[Acknowledgments]]/Table10[[#This Row],[TOTAL]]</f>
        <v>0</v>
      </c>
      <c r="S145">
        <f>Table10[[#This Row],[Article]]/Table10[[#This Row],[TOTAL]]</f>
        <v>0</v>
      </c>
      <c r="T145">
        <f>Table10[[#This Row],[Case study]]/Table10[[#This Row],[TOTAL]]</f>
        <v>0</v>
      </c>
      <c r="U145">
        <f>Table10[[#This Row],[Conclusion]]/Table10[[#This Row],[TOTAL]]</f>
        <v>0</v>
      </c>
      <c r="V145">
        <f>Table10[[#This Row],[Discussion]]/Table10[[#This Row],[TOTAL]]</f>
        <v>0</v>
      </c>
      <c r="W145">
        <f>Table10[[#This Row],[Figure]]/Table10[[#This Row],[TOTAL]]</f>
        <v>1</v>
      </c>
      <c r="X145">
        <f>Table10[[#This Row],[Introduction]]/Table10[[#This Row],[TOTAL]]</f>
        <v>0</v>
      </c>
      <c r="Y145">
        <f>Table10[[#This Row],[Methods]]/Table10[[#This Row],[TOTAL]]</f>
        <v>0</v>
      </c>
      <c r="Z145">
        <f>Table10[[#This Row],[Results]]/Table10[[#This Row],[TOTAL]]</f>
        <v>0</v>
      </c>
      <c r="AA145">
        <f>Table10[[#This Row],[Supplementary material]]/Table10[[#This Row],[TOTAL]]</f>
        <v>0</v>
      </c>
      <c r="AB145">
        <f>Table10[[#This Row],[Title]]/Table10[[#This Row],[TOTAL]]</f>
        <v>0</v>
      </c>
      <c r="AC145" s="15">
        <f>SUM(Table1012[[#This Row],[Abstract]:[Title]])</f>
        <v>1</v>
      </c>
    </row>
    <row r="146" spans="1:29" x14ac:dyDescent="0.25">
      <c r="A146" t="s">
        <v>3772</v>
      </c>
      <c r="B146">
        <v>0</v>
      </c>
      <c r="C146">
        <v>0</v>
      </c>
      <c r="D146">
        <v>0</v>
      </c>
      <c r="E146">
        <v>0</v>
      </c>
      <c r="F146">
        <v>0</v>
      </c>
      <c r="G146">
        <v>0</v>
      </c>
      <c r="H146">
        <v>0</v>
      </c>
      <c r="I146">
        <v>12</v>
      </c>
      <c r="J146">
        <v>0</v>
      </c>
      <c r="K146">
        <v>0</v>
      </c>
      <c r="L146">
        <v>0</v>
      </c>
      <c r="M146">
        <v>0</v>
      </c>
      <c r="N146" s="7">
        <f>SUM(Table10[[#This Row],[Abstract]:[Title]])</f>
        <v>12</v>
      </c>
      <c r="P146" t="s">
        <v>3772</v>
      </c>
      <c r="Q146">
        <f>Table10[[#This Row],[Abstract]]/Table10[[#This Row],[TOTAL]]</f>
        <v>0</v>
      </c>
      <c r="R146">
        <f>Table10[[#This Row],[Acknowledgments]]/Table10[[#This Row],[TOTAL]]</f>
        <v>0</v>
      </c>
      <c r="S146">
        <f>Table10[[#This Row],[Article]]/Table10[[#This Row],[TOTAL]]</f>
        <v>0</v>
      </c>
      <c r="T146">
        <f>Table10[[#This Row],[Case study]]/Table10[[#This Row],[TOTAL]]</f>
        <v>0</v>
      </c>
      <c r="U146">
        <f>Table10[[#This Row],[Conclusion]]/Table10[[#This Row],[TOTAL]]</f>
        <v>0</v>
      </c>
      <c r="V146">
        <f>Table10[[#This Row],[Discussion]]/Table10[[#This Row],[TOTAL]]</f>
        <v>0</v>
      </c>
      <c r="W146">
        <f>Table10[[#This Row],[Figure]]/Table10[[#This Row],[TOTAL]]</f>
        <v>0</v>
      </c>
      <c r="X146">
        <f>Table10[[#This Row],[Introduction]]/Table10[[#This Row],[TOTAL]]</f>
        <v>1</v>
      </c>
      <c r="Y146">
        <f>Table10[[#This Row],[Methods]]/Table10[[#This Row],[TOTAL]]</f>
        <v>0</v>
      </c>
      <c r="Z146">
        <f>Table10[[#This Row],[Results]]/Table10[[#This Row],[TOTAL]]</f>
        <v>0</v>
      </c>
      <c r="AA146">
        <f>Table10[[#This Row],[Supplementary material]]/Table10[[#This Row],[TOTAL]]</f>
        <v>0</v>
      </c>
      <c r="AB146">
        <f>Table10[[#This Row],[Title]]/Table10[[#This Row],[TOTAL]]</f>
        <v>0</v>
      </c>
      <c r="AC146" s="15">
        <f>SUM(Table1012[[#This Row],[Abstract]:[Title]])</f>
        <v>1</v>
      </c>
    </row>
    <row r="147" spans="1:29" x14ac:dyDescent="0.25">
      <c r="A147" t="s">
        <v>5720</v>
      </c>
      <c r="B147">
        <v>0</v>
      </c>
      <c r="C147">
        <v>0</v>
      </c>
      <c r="D147">
        <v>1</v>
      </c>
      <c r="E147">
        <v>0</v>
      </c>
      <c r="F147">
        <v>0</v>
      </c>
      <c r="G147">
        <v>0</v>
      </c>
      <c r="H147">
        <v>0</v>
      </c>
      <c r="I147">
        <v>0</v>
      </c>
      <c r="J147">
        <v>0</v>
      </c>
      <c r="K147">
        <v>0</v>
      </c>
      <c r="L147">
        <v>0</v>
      </c>
      <c r="M147">
        <v>0</v>
      </c>
      <c r="N147" s="7">
        <f>SUM(Table10[[#This Row],[Abstract]:[Title]])</f>
        <v>1</v>
      </c>
      <c r="P147" t="s">
        <v>5720</v>
      </c>
      <c r="Q147">
        <f>Table10[[#This Row],[Abstract]]/Table10[[#This Row],[TOTAL]]</f>
        <v>0</v>
      </c>
      <c r="R147">
        <f>Table10[[#This Row],[Acknowledgments]]/Table10[[#This Row],[TOTAL]]</f>
        <v>0</v>
      </c>
      <c r="S147">
        <f>Table10[[#This Row],[Article]]/Table10[[#This Row],[TOTAL]]</f>
        <v>1</v>
      </c>
      <c r="T147">
        <f>Table10[[#This Row],[Case study]]/Table10[[#This Row],[TOTAL]]</f>
        <v>0</v>
      </c>
      <c r="U147">
        <f>Table10[[#This Row],[Conclusion]]/Table10[[#This Row],[TOTAL]]</f>
        <v>0</v>
      </c>
      <c r="V147">
        <f>Table10[[#This Row],[Discussion]]/Table10[[#This Row],[TOTAL]]</f>
        <v>0</v>
      </c>
      <c r="W147">
        <f>Table10[[#This Row],[Figure]]/Table10[[#This Row],[TOTAL]]</f>
        <v>0</v>
      </c>
      <c r="X147">
        <f>Table10[[#This Row],[Introduction]]/Table10[[#This Row],[TOTAL]]</f>
        <v>0</v>
      </c>
      <c r="Y147">
        <f>Table10[[#This Row],[Methods]]/Table10[[#This Row],[TOTAL]]</f>
        <v>0</v>
      </c>
      <c r="Z147">
        <f>Table10[[#This Row],[Results]]/Table10[[#This Row],[TOTAL]]</f>
        <v>0</v>
      </c>
      <c r="AA147">
        <f>Table10[[#This Row],[Supplementary material]]/Table10[[#This Row],[TOTAL]]</f>
        <v>0</v>
      </c>
      <c r="AB147">
        <f>Table10[[#This Row],[Title]]/Table10[[#This Row],[TOTAL]]</f>
        <v>0</v>
      </c>
      <c r="AC147" s="15">
        <f>SUM(Table1012[[#This Row],[Abstract]:[Title]])</f>
        <v>1</v>
      </c>
    </row>
    <row r="148" spans="1:29" x14ac:dyDescent="0.25">
      <c r="A148" t="s">
        <v>871</v>
      </c>
      <c r="B148">
        <v>0</v>
      </c>
      <c r="C148">
        <v>0</v>
      </c>
      <c r="D148">
        <v>0</v>
      </c>
      <c r="E148">
        <v>0</v>
      </c>
      <c r="F148">
        <v>0</v>
      </c>
      <c r="G148">
        <v>0</v>
      </c>
      <c r="H148">
        <v>0</v>
      </c>
      <c r="I148">
        <v>0</v>
      </c>
      <c r="J148">
        <v>5</v>
      </c>
      <c r="K148">
        <v>0</v>
      </c>
      <c r="L148">
        <v>0</v>
      </c>
      <c r="M148">
        <v>0</v>
      </c>
      <c r="N148" s="7">
        <f>SUM(Table10[[#This Row],[Abstract]:[Title]])</f>
        <v>5</v>
      </c>
      <c r="P148" t="s">
        <v>871</v>
      </c>
      <c r="Q148">
        <f>Table10[[#This Row],[Abstract]]/Table10[[#This Row],[TOTAL]]</f>
        <v>0</v>
      </c>
      <c r="R148">
        <f>Table10[[#This Row],[Acknowledgments]]/Table10[[#This Row],[TOTAL]]</f>
        <v>0</v>
      </c>
      <c r="S148">
        <f>Table10[[#This Row],[Article]]/Table10[[#This Row],[TOTAL]]</f>
        <v>0</v>
      </c>
      <c r="T148">
        <f>Table10[[#This Row],[Case study]]/Table10[[#This Row],[TOTAL]]</f>
        <v>0</v>
      </c>
      <c r="U148">
        <f>Table10[[#This Row],[Conclusion]]/Table10[[#This Row],[TOTAL]]</f>
        <v>0</v>
      </c>
      <c r="V148">
        <f>Table10[[#This Row],[Discussion]]/Table10[[#This Row],[TOTAL]]</f>
        <v>0</v>
      </c>
      <c r="W148">
        <f>Table10[[#This Row],[Figure]]/Table10[[#This Row],[TOTAL]]</f>
        <v>0</v>
      </c>
      <c r="X148">
        <f>Table10[[#This Row],[Introduction]]/Table10[[#This Row],[TOTAL]]</f>
        <v>0</v>
      </c>
      <c r="Y148">
        <f>Table10[[#This Row],[Methods]]/Table10[[#This Row],[TOTAL]]</f>
        <v>1</v>
      </c>
      <c r="Z148">
        <f>Table10[[#This Row],[Results]]/Table10[[#This Row],[TOTAL]]</f>
        <v>0</v>
      </c>
      <c r="AA148">
        <f>Table10[[#This Row],[Supplementary material]]/Table10[[#This Row],[TOTAL]]</f>
        <v>0</v>
      </c>
      <c r="AB148">
        <f>Table10[[#This Row],[Title]]/Table10[[#This Row],[TOTAL]]</f>
        <v>0</v>
      </c>
      <c r="AC148" s="15">
        <f>SUM(Table1012[[#This Row],[Abstract]:[Title]])</f>
        <v>1</v>
      </c>
    </row>
    <row r="149" spans="1:29" x14ac:dyDescent="0.25">
      <c r="A149" t="s">
        <v>3047</v>
      </c>
      <c r="B149">
        <v>0</v>
      </c>
      <c r="C149">
        <v>0</v>
      </c>
      <c r="D149">
        <v>0</v>
      </c>
      <c r="E149">
        <v>0</v>
      </c>
      <c r="F149">
        <v>0</v>
      </c>
      <c r="G149">
        <v>0</v>
      </c>
      <c r="H149">
        <v>0</v>
      </c>
      <c r="I149">
        <v>0</v>
      </c>
      <c r="J149">
        <v>6</v>
      </c>
      <c r="K149">
        <v>0</v>
      </c>
      <c r="L149">
        <v>0</v>
      </c>
      <c r="M149">
        <v>0</v>
      </c>
      <c r="N149" s="7">
        <f>SUM(Table10[[#This Row],[Abstract]:[Title]])</f>
        <v>6</v>
      </c>
      <c r="P149" t="s">
        <v>3047</v>
      </c>
      <c r="Q149">
        <f>Table10[[#This Row],[Abstract]]/Table10[[#This Row],[TOTAL]]</f>
        <v>0</v>
      </c>
      <c r="R149">
        <f>Table10[[#This Row],[Acknowledgments]]/Table10[[#This Row],[TOTAL]]</f>
        <v>0</v>
      </c>
      <c r="S149">
        <f>Table10[[#This Row],[Article]]/Table10[[#This Row],[TOTAL]]</f>
        <v>0</v>
      </c>
      <c r="T149">
        <f>Table10[[#This Row],[Case study]]/Table10[[#This Row],[TOTAL]]</f>
        <v>0</v>
      </c>
      <c r="U149">
        <f>Table10[[#This Row],[Conclusion]]/Table10[[#This Row],[TOTAL]]</f>
        <v>0</v>
      </c>
      <c r="V149">
        <f>Table10[[#This Row],[Discussion]]/Table10[[#This Row],[TOTAL]]</f>
        <v>0</v>
      </c>
      <c r="W149">
        <f>Table10[[#This Row],[Figure]]/Table10[[#This Row],[TOTAL]]</f>
        <v>0</v>
      </c>
      <c r="X149">
        <f>Table10[[#This Row],[Introduction]]/Table10[[#This Row],[TOTAL]]</f>
        <v>0</v>
      </c>
      <c r="Y149">
        <f>Table10[[#This Row],[Methods]]/Table10[[#This Row],[TOTAL]]</f>
        <v>1</v>
      </c>
      <c r="Z149">
        <f>Table10[[#This Row],[Results]]/Table10[[#This Row],[TOTAL]]</f>
        <v>0</v>
      </c>
      <c r="AA149">
        <f>Table10[[#This Row],[Supplementary material]]/Table10[[#This Row],[TOTAL]]</f>
        <v>0</v>
      </c>
      <c r="AB149">
        <f>Table10[[#This Row],[Title]]/Table10[[#This Row],[TOTAL]]</f>
        <v>0</v>
      </c>
      <c r="AC149" s="15">
        <f>SUM(Table1012[[#This Row],[Abstract]:[Title]])</f>
        <v>1</v>
      </c>
    </row>
    <row r="150" spans="1:29" x14ac:dyDescent="0.25">
      <c r="A150" t="s">
        <v>4903</v>
      </c>
      <c r="B150">
        <v>0</v>
      </c>
      <c r="C150">
        <v>0</v>
      </c>
      <c r="D150">
        <v>0</v>
      </c>
      <c r="E150">
        <v>0</v>
      </c>
      <c r="F150">
        <v>0</v>
      </c>
      <c r="G150">
        <v>0</v>
      </c>
      <c r="H150">
        <v>0</v>
      </c>
      <c r="I150">
        <v>0</v>
      </c>
      <c r="J150">
        <v>4</v>
      </c>
      <c r="K150">
        <v>7</v>
      </c>
      <c r="L150">
        <v>0</v>
      </c>
      <c r="M150">
        <v>0</v>
      </c>
      <c r="N150" s="7">
        <f>SUM(Table10[[#This Row],[Abstract]:[Title]])</f>
        <v>11</v>
      </c>
      <c r="P150" t="s">
        <v>4903</v>
      </c>
      <c r="Q150">
        <f>Table10[[#This Row],[Abstract]]/Table10[[#This Row],[TOTAL]]</f>
        <v>0</v>
      </c>
      <c r="R150">
        <f>Table10[[#This Row],[Acknowledgments]]/Table10[[#This Row],[TOTAL]]</f>
        <v>0</v>
      </c>
      <c r="S150">
        <f>Table10[[#This Row],[Article]]/Table10[[#This Row],[TOTAL]]</f>
        <v>0</v>
      </c>
      <c r="T150">
        <f>Table10[[#This Row],[Case study]]/Table10[[#This Row],[TOTAL]]</f>
        <v>0</v>
      </c>
      <c r="U150">
        <f>Table10[[#This Row],[Conclusion]]/Table10[[#This Row],[TOTAL]]</f>
        <v>0</v>
      </c>
      <c r="V150">
        <f>Table10[[#This Row],[Discussion]]/Table10[[#This Row],[TOTAL]]</f>
        <v>0</v>
      </c>
      <c r="W150">
        <f>Table10[[#This Row],[Figure]]/Table10[[#This Row],[TOTAL]]</f>
        <v>0</v>
      </c>
      <c r="X150">
        <f>Table10[[#This Row],[Introduction]]/Table10[[#This Row],[TOTAL]]</f>
        <v>0</v>
      </c>
      <c r="Y150">
        <f>Table10[[#This Row],[Methods]]/Table10[[#This Row],[TOTAL]]</f>
        <v>0.36363636363636365</v>
      </c>
      <c r="Z150">
        <f>Table10[[#This Row],[Results]]/Table10[[#This Row],[TOTAL]]</f>
        <v>0.63636363636363635</v>
      </c>
      <c r="AA150">
        <f>Table10[[#This Row],[Supplementary material]]/Table10[[#This Row],[TOTAL]]</f>
        <v>0</v>
      </c>
      <c r="AB150">
        <f>Table10[[#This Row],[Title]]/Table10[[#This Row],[TOTAL]]</f>
        <v>0</v>
      </c>
      <c r="AC150" s="15">
        <f>SUM(Table1012[[#This Row],[Abstract]:[Title]])</f>
        <v>1</v>
      </c>
    </row>
    <row r="151" spans="1:29" x14ac:dyDescent="0.25">
      <c r="A151" t="s">
        <v>3008</v>
      </c>
      <c r="B151">
        <v>0</v>
      </c>
      <c r="C151">
        <v>0</v>
      </c>
      <c r="D151">
        <v>0</v>
      </c>
      <c r="E151">
        <v>0</v>
      </c>
      <c r="F151">
        <v>0</v>
      </c>
      <c r="G151">
        <v>0</v>
      </c>
      <c r="H151">
        <v>0</v>
      </c>
      <c r="I151">
        <v>0</v>
      </c>
      <c r="J151">
        <v>1</v>
      </c>
      <c r="K151">
        <v>2</v>
      </c>
      <c r="L151">
        <v>0</v>
      </c>
      <c r="M151">
        <v>0</v>
      </c>
      <c r="N151" s="7">
        <f>SUM(Table10[[#This Row],[Abstract]:[Title]])</f>
        <v>3</v>
      </c>
      <c r="P151" t="s">
        <v>3008</v>
      </c>
      <c r="Q151">
        <f>Table10[[#This Row],[Abstract]]/Table10[[#This Row],[TOTAL]]</f>
        <v>0</v>
      </c>
      <c r="R151">
        <f>Table10[[#This Row],[Acknowledgments]]/Table10[[#This Row],[TOTAL]]</f>
        <v>0</v>
      </c>
      <c r="S151">
        <f>Table10[[#This Row],[Article]]/Table10[[#This Row],[TOTAL]]</f>
        <v>0</v>
      </c>
      <c r="T151">
        <f>Table10[[#This Row],[Case study]]/Table10[[#This Row],[TOTAL]]</f>
        <v>0</v>
      </c>
      <c r="U151">
        <f>Table10[[#This Row],[Conclusion]]/Table10[[#This Row],[TOTAL]]</f>
        <v>0</v>
      </c>
      <c r="V151">
        <f>Table10[[#This Row],[Discussion]]/Table10[[#This Row],[TOTAL]]</f>
        <v>0</v>
      </c>
      <c r="W151">
        <f>Table10[[#This Row],[Figure]]/Table10[[#This Row],[TOTAL]]</f>
        <v>0</v>
      </c>
      <c r="X151">
        <f>Table10[[#This Row],[Introduction]]/Table10[[#This Row],[TOTAL]]</f>
        <v>0</v>
      </c>
      <c r="Y151">
        <f>Table10[[#This Row],[Methods]]/Table10[[#This Row],[TOTAL]]</f>
        <v>0.33333333333333331</v>
      </c>
      <c r="Z151">
        <f>Table10[[#This Row],[Results]]/Table10[[#This Row],[TOTAL]]</f>
        <v>0.66666666666666663</v>
      </c>
      <c r="AA151">
        <f>Table10[[#This Row],[Supplementary material]]/Table10[[#This Row],[TOTAL]]</f>
        <v>0</v>
      </c>
      <c r="AB151">
        <f>Table10[[#This Row],[Title]]/Table10[[#This Row],[TOTAL]]</f>
        <v>0</v>
      </c>
      <c r="AC151" s="15">
        <f>SUM(Table1012[[#This Row],[Abstract]:[Title]])</f>
        <v>1</v>
      </c>
    </row>
    <row r="152" spans="1:29" x14ac:dyDescent="0.25">
      <c r="A152" t="s">
        <v>5053</v>
      </c>
      <c r="B152">
        <v>0</v>
      </c>
      <c r="C152">
        <v>0</v>
      </c>
      <c r="D152">
        <v>0</v>
      </c>
      <c r="E152">
        <v>0</v>
      </c>
      <c r="F152">
        <v>0</v>
      </c>
      <c r="G152">
        <v>0</v>
      </c>
      <c r="H152">
        <v>0</v>
      </c>
      <c r="I152">
        <v>0</v>
      </c>
      <c r="J152">
        <v>1</v>
      </c>
      <c r="K152">
        <v>0</v>
      </c>
      <c r="L152">
        <v>0</v>
      </c>
      <c r="M152">
        <v>0</v>
      </c>
      <c r="N152" s="7">
        <f>SUM(Table10[[#This Row],[Abstract]:[Title]])</f>
        <v>1</v>
      </c>
      <c r="P152" t="s">
        <v>5053</v>
      </c>
      <c r="Q152">
        <f>Table10[[#This Row],[Abstract]]/Table10[[#This Row],[TOTAL]]</f>
        <v>0</v>
      </c>
      <c r="R152">
        <f>Table10[[#This Row],[Acknowledgments]]/Table10[[#This Row],[TOTAL]]</f>
        <v>0</v>
      </c>
      <c r="S152">
        <f>Table10[[#This Row],[Article]]/Table10[[#This Row],[TOTAL]]</f>
        <v>0</v>
      </c>
      <c r="T152">
        <f>Table10[[#This Row],[Case study]]/Table10[[#This Row],[TOTAL]]</f>
        <v>0</v>
      </c>
      <c r="U152">
        <f>Table10[[#This Row],[Conclusion]]/Table10[[#This Row],[TOTAL]]</f>
        <v>0</v>
      </c>
      <c r="V152">
        <f>Table10[[#This Row],[Discussion]]/Table10[[#This Row],[TOTAL]]</f>
        <v>0</v>
      </c>
      <c r="W152">
        <f>Table10[[#This Row],[Figure]]/Table10[[#This Row],[TOTAL]]</f>
        <v>0</v>
      </c>
      <c r="X152">
        <f>Table10[[#This Row],[Introduction]]/Table10[[#This Row],[TOTAL]]</f>
        <v>0</v>
      </c>
      <c r="Y152">
        <f>Table10[[#This Row],[Methods]]/Table10[[#This Row],[TOTAL]]</f>
        <v>1</v>
      </c>
      <c r="Z152">
        <f>Table10[[#This Row],[Results]]/Table10[[#This Row],[TOTAL]]</f>
        <v>0</v>
      </c>
      <c r="AA152">
        <f>Table10[[#This Row],[Supplementary material]]/Table10[[#This Row],[TOTAL]]</f>
        <v>0</v>
      </c>
      <c r="AB152">
        <f>Table10[[#This Row],[Title]]/Table10[[#This Row],[TOTAL]]</f>
        <v>0</v>
      </c>
      <c r="AC152" s="15">
        <f>SUM(Table1012[[#This Row],[Abstract]:[Title]])</f>
        <v>1</v>
      </c>
    </row>
    <row r="153" spans="1:29" x14ac:dyDescent="0.25">
      <c r="A153" t="s">
        <v>1767</v>
      </c>
      <c r="B153">
        <v>0</v>
      </c>
      <c r="C153">
        <v>0</v>
      </c>
      <c r="D153">
        <v>0</v>
      </c>
      <c r="E153">
        <v>0</v>
      </c>
      <c r="F153">
        <v>0</v>
      </c>
      <c r="G153">
        <v>0</v>
      </c>
      <c r="H153">
        <v>0</v>
      </c>
      <c r="I153">
        <v>0</v>
      </c>
      <c r="J153">
        <v>2</v>
      </c>
      <c r="K153">
        <v>0</v>
      </c>
      <c r="L153">
        <v>0</v>
      </c>
      <c r="M153">
        <v>0</v>
      </c>
      <c r="N153" s="7">
        <f>SUM(Table10[[#This Row],[Abstract]:[Title]])</f>
        <v>2</v>
      </c>
      <c r="P153" t="s">
        <v>1767</v>
      </c>
      <c r="Q153">
        <f>Table10[[#This Row],[Abstract]]/Table10[[#This Row],[TOTAL]]</f>
        <v>0</v>
      </c>
      <c r="R153">
        <f>Table10[[#This Row],[Acknowledgments]]/Table10[[#This Row],[TOTAL]]</f>
        <v>0</v>
      </c>
      <c r="S153">
        <f>Table10[[#This Row],[Article]]/Table10[[#This Row],[TOTAL]]</f>
        <v>0</v>
      </c>
      <c r="T153">
        <f>Table10[[#This Row],[Case study]]/Table10[[#This Row],[TOTAL]]</f>
        <v>0</v>
      </c>
      <c r="U153">
        <f>Table10[[#This Row],[Conclusion]]/Table10[[#This Row],[TOTAL]]</f>
        <v>0</v>
      </c>
      <c r="V153">
        <f>Table10[[#This Row],[Discussion]]/Table10[[#This Row],[TOTAL]]</f>
        <v>0</v>
      </c>
      <c r="W153">
        <f>Table10[[#This Row],[Figure]]/Table10[[#This Row],[TOTAL]]</f>
        <v>0</v>
      </c>
      <c r="X153">
        <f>Table10[[#This Row],[Introduction]]/Table10[[#This Row],[TOTAL]]</f>
        <v>0</v>
      </c>
      <c r="Y153">
        <f>Table10[[#This Row],[Methods]]/Table10[[#This Row],[TOTAL]]</f>
        <v>1</v>
      </c>
      <c r="Z153">
        <f>Table10[[#This Row],[Results]]/Table10[[#This Row],[TOTAL]]</f>
        <v>0</v>
      </c>
      <c r="AA153">
        <f>Table10[[#This Row],[Supplementary material]]/Table10[[#This Row],[TOTAL]]</f>
        <v>0</v>
      </c>
      <c r="AB153">
        <f>Table10[[#This Row],[Title]]/Table10[[#This Row],[TOTAL]]</f>
        <v>0</v>
      </c>
      <c r="AC153" s="15">
        <f>SUM(Table1012[[#This Row],[Abstract]:[Title]])</f>
        <v>1</v>
      </c>
    </row>
    <row r="154" spans="1:29" x14ac:dyDescent="0.25">
      <c r="A154" t="s">
        <v>3247</v>
      </c>
      <c r="B154">
        <v>0</v>
      </c>
      <c r="C154">
        <v>0</v>
      </c>
      <c r="D154">
        <v>0</v>
      </c>
      <c r="E154">
        <v>0</v>
      </c>
      <c r="F154">
        <v>0</v>
      </c>
      <c r="G154">
        <v>0</v>
      </c>
      <c r="H154">
        <v>0</v>
      </c>
      <c r="I154">
        <v>0</v>
      </c>
      <c r="J154">
        <v>1</v>
      </c>
      <c r="K154">
        <v>0</v>
      </c>
      <c r="L154">
        <v>0</v>
      </c>
      <c r="M154">
        <v>0</v>
      </c>
      <c r="N154" s="7">
        <f>SUM(Table10[[#This Row],[Abstract]:[Title]])</f>
        <v>1</v>
      </c>
      <c r="P154" t="s">
        <v>3247</v>
      </c>
      <c r="Q154">
        <f>Table10[[#This Row],[Abstract]]/Table10[[#This Row],[TOTAL]]</f>
        <v>0</v>
      </c>
      <c r="R154">
        <f>Table10[[#This Row],[Acknowledgments]]/Table10[[#This Row],[TOTAL]]</f>
        <v>0</v>
      </c>
      <c r="S154">
        <f>Table10[[#This Row],[Article]]/Table10[[#This Row],[TOTAL]]</f>
        <v>0</v>
      </c>
      <c r="T154">
        <f>Table10[[#This Row],[Case study]]/Table10[[#This Row],[TOTAL]]</f>
        <v>0</v>
      </c>
      <c r="U154">
        <f>Table10[[#This Row],[Conclusion]]/Table10[[#This Row],[TOTAL]]</f>
        <v>0</v>
      </c>
      <c r="V154">
        <f>Table10[[#This Row],[Discussion]]/Table10[[#This Row],[TOTAL]]</f>
        <v>0</v>
      </c>
      <c r="W154">
        <f>Table10[[#This Row],[Figure]]/Table10[[#This Row],[TOTAL]]</f>
        <v>0</v>
      </c>
      <c r="X154">
        <f>Table10[[#This Row],[Introduction]]/Table10[[#This Row],[TOTAL]]</f>
        <v>0</v>
      </c>
      <c r="Y154">
        <f>Table10[[#This Row],[Methods]]/Table10[[#This Row],[TOTAL]]</f>
        <v>1</v>
      </c>
      <c r="Z154">
        <f>Table10[[#This Row],[Results]]/Table10[[#This Row],[TOTAL]]</f>
        <v>0</v>
      </c>
      <c r="AA154">
        <f>Table10[[#This Row],[Supplementary material]]/Table10[[#This Row],[TOTAL]]</f>
        <v>0</v>
      </c>
      <c r="AB154">
        <f>Table10[[#This Row],[Title]]/Table10[[#This Row],[TOTAL]]</f>
        <v>0</v>
      </c>
      <c r="AC154" s="15">
        <f>SUM(Table1012[[#This Row],[Abstract]:[Title]])</f>
        <v>1</v>
      </c>
    </row>
    <row r="155" spans="1:29" x14ac:dyDescent="0.25">
      <c r="A155" t="s">
        <v>4322</v>
      </c>
      <c r="B155">
        <v>0</v>
      </c>
      <c r="C155">
        <v>0</v>
      </c>
      <c r="D155">
        <v>0</v>
      </c>
      <c r="E155">
        <v>0</v>
      </c>
      <c r="F155">
        <v>0</v>
      </c>
      <c r="G155">
        <v>0</v>
      </c>
      <c r="H155">
        <v>0</v>
      </c>
      <c r="I155">
        <v>1</v>
      </c>
      <c r="J155">
        <v>0</v>
      </c>
      <c r="K155">
        <v>0</v>
      </c>
      <c r="L155">
        <v>0</v>
      </c>
      <c r="M155">
        <v>0</v>
      </c>
      <c r="N155" s="7">
        <f>SUM(Table10[[#This Row],[Abstract]:[Title]])</f>
        <v>1</v>
      </c>
      <c r="P155" t="s">
        <v>4322</v>
      </c>
      <c r="Q155">
        <f>Table10[[#This Row],[Abstract]]/Table10[[#This Row],[TOTAL]]</f>
        <v>0</v>
      </c>
      <c r="R155">
        <f>Table10[[#This Row],[Acknowledgments]]/Table10[[#This Row],[TOTAL]]</f>
        <v>0</v>
      </c>
      <c r="S155">
        <f>Table10[[#This Row],[Article]]/Table10[[#This Row],[TOTAL]]</f>
        <v>0</v>
      </c>
      <c r="T155">
        <f>Table10[[#This Row],[Case study]]/Table10[[#This Row],[TOTAL]]</f>
        <v>0</v>
      </c>
      <c r="U155">
        <f>Table10[[#This Row],[Conclusion]]/Table10[[#This Row],[TOTAL]]</f>
        <v>0</v>
      </c>
      <c r="V155">
        <f>Table10[[#This Row],[Discussion]]/Table10[[#This Row],[TOTAL]]</f>
        <v>0</v>
      </c>
      <c r="W155">
        <f>Table10[[#This Row],[Figure]]/Table10[[#This Row],[TOTAL]]</f>
        <v>0</v>
      </c>
      <c r="X155">
        <f>Table10[[#This Row],[Introduction]]/Table10[[#This Row],[TOTAL]]</f>
        <v>1</v>
      </c>
      <c r="Y155">
        <f>Table10[[#This Row],[Methods]]/Table10[[#This Row],[TOTAL]]</f>
        <v>0</v>
      </c>
      <c r="Z155">
        <f>Table10[[#This Row],[Results]]/Table10[[#This Row],[TOTAL]]</f>
        <v>0</v>
      </c>
      <c r="AA155">
        <f>Table10[[#This Row],[Supplementary material]]/Table10[[#This Row],[TOTAL]]</f>
        <v>0</v>
      </c>
      <c r="AB155">
        <f>Table10[[#This Row],[Title]]/Table10[[#This Row],[TOTAL]]</f>
        <v>0</v>
      </c>
      <c r="AC155" s="15">
        <f>SUM(Table1012[[#This Row],[Abstract]:[Title]])</f>
        <v>1</v>
      </c>
    </row>
    <row r="156" spans="1:29" x14ac:dyDescent="0.25">
      <c r="A156" t="s">
        <v>5078</v>
      </c>
      <c r="B156">
        <v>0</v>
      </c>
      <c r="C156">
        <v>0</v>
      </c>
      <c r="D156">
        <v>0</v>
      </c>
      <c r="E156">
        <v>0</v>
      </c>
      <c r="F156">
        <v>0</v>
      </c>
      <c r="G156">
        <v>0</v>
      </c>
      <c r="H156">
        <v>0</v>
      </c>
      <c r="I156">
        <v>0</v>
      </c>
      <c r="J156">
        <v>1</v>
      </c>
      <c r="K156">
        <v>0</v>
      </c>
      <c r="L156">
        <v>0</v>
      </c>
      <c r="M156">
        <v>0</v>
      </c>
      <c r="N156" s="7">
        <f>SUM(Table10[[#This Row],[Abstract]:[Title]])</f>
        <v>1</v>
      </c>
      <c r="P156" t="s">
        <v>5078</v>
      </c>
      <c r="Q156">
        <f>Table10[[#This Row],[Abstract]]/Table10[[#This Row],[TOTAL]]</f>
        <v>0</v>
      </c>
      <c r="R156">
        <f>Table10[[#This Row],[Acknowledgments]]/Table10[[#This Row],[TOTAL]]</f>
        <v>0</v>
      </c>
      <c r="S156">
        <f>Table10[[#This Row],[Article]]/Table10[[#This Row],[TOTAL]]</f>
        <v>0</v>
      </c>
      <c r="T156">
        <f>Table10[[#This Row],[Case study]]/Table10[[#This Row],[TOTAL]]</f>
        <v>0</v>
      </c>
      <c r="U156">
        <f>Table10[[#This Row],[Conclusion]]/Table10[[#This Row],[TOTAL]]</f>
        <v>0</v>
      </c>
      <c r="V156">
        <f>Table10[[#This Row],[Discussion]]/Table10[[#This Row],[TOTAL]]</f>
        <v>0</v>
      </c>
      <c r="W156">
        <f>Table10[[#This Row],[Figure]]/Table10[[#This Row],[TOTAL]]</f>
        <v>0</v>
      </c>
      <c r="X156">
        <f>Table10[[#This Row],[Introduction]]/Table10[[#This Row],[TOTAL]]</f>
        <v>0</v>
      </c>
      <c r="Y156">
        <f>Table10[[#This Row],[Methods]]/Table10[[#This Row],[TOTAL]]</f>
        <v>1</v>
      </c>
      <c r="Z156">
        <f>Table10[[#This Row],[Results]]/Table10[[#This Row],[TOTAL]]</f>
        <v>0</v>
      </c>
      <c r="AA156">
        <f>Table10[[#This Row],[Supplementary material]]/Table10[[#This Row],[TOTAL]]</f>
        <v>0</v>
      </c>
      <c r="AB156">
        <f>Table10[[#This Row],[Title]]/Table10[[#This Row],[TOTAL]]</f>
        <v>0</v>
      </c>
      <c r="AC156" s="15">
        <f>SUM(Table1012[[#This Row],[Abstract]:[Title]])</f>
        <v>1</v>
      </c>
    </row>
    <row r="157" spans="1:29" x14ac:dyDescent="0.25">
      <c r="A157" t="s">
        <v>477</v>
      </c>
      <c r="B157">
        <v>0</v>
      </c>
      <c r="C157">
        <v>0</v>
      </c>
      <c r="D157">
        <v>0</v>
      </c>
      <c r="E157">
        <v>0</v>
      </c>
      <c r="F157">
        <v>0</v>
      </c>
      <c r="G157">
        <v>0</v>
      </c>
      <c r="H157">
        <v>0</v>
      </c>
      <c r="I157">
        <v>3</v>
      </c>
      <c r="J157">
        <v>0</v>
      </c>
      <c r="K157">
        <v>4</v>
      </c>
      <c r="L157">
        <v>0</v>
      </c>
      <c r="M157">
        <v>0</v>
      </c>
      <c r="N157" s="7">
        <f>SUM(Table10[[#This Row],[Abstract]:[Title]])</f>
        <v>7</v>
      </c>
      <c r="P157" t="s">
        <v>477</v>
      </c>
      <c r="Q157">
        <f>Table10[[#This Row],[Abstract]]/Table10[[#This Row],[TOTAL]]</f>
        <v>0</v>
      </c>
      <c r="R157">
        <f>Table10[[#This Row],[Acknowledgments]]/Table10[[#This Row],[TOTAL]]</f>
        <v>0</v>
      </c>
      <c r="S157">
        <f>Table10[[#This Row],[Article]]/Table10[[#This Row],[TOTAL]]</f>
        <v>0</v>
      </c>
      <c r="T157">
        <f>Table10[[#This Row],[Case study]]/Table10[[#This Row],[TOTAL]]</f>
        <v>0</v>
      </c>
      <c r="U157">
        <f>Table10[[#This Row],[Conclusion]]/Table10[[#This Row],[TOTAL]]</f>
        <v>0</v>
      </c>
      <c r="V157">
        <f>Table10[[#This Row],[Discussion]]/Table10[[#This Row],[TOTAL]]</f>
        <v>0</v>
      </c>
      <c r="W157">
        <f>Table10[[#This Row],[Figure]]/Table10[[#This Row],[TOTAL]]</f>
        <v>0</v>
      </c>
      <c r="X157">
        <f>Table10[[#This Row],[Introduction]]/Table10[[#This Row],[TOTAL]]</f>
        <v>0.42857142857142855</v>
      </c>
      <c r="Y157">
        <f>Table10[[#This Row],[Methods]]/Table10[[#This Row],[TOTAL]]</f>
        <v>0</v>
      </c>
      <c r="Z157">
        <f>Table10[[#This Row],[Results]]/Table10[[#This Row],[TOTAL]]</f>
        <v>0.5714285714285714</v>
      </c>
      <c r="AA157">
        <f>Table10[[#This Row],[Supplementary material]]/Table10[[#This Row],[TOTAL]]</f>
        <v>0</v>
      </c>
      <c r="AB157">
        <f>Table10[[#This Row],[Title]]/Table10[[#This Row],[TOTAL]]</f>
        <v>0</v>
      </c>
      <c r="AC157" s="15">
        <f>SUM(Table1012[[#This Row],[Abstract]:[Title]])</f>
        <v>1</v>
      </c>
    </row>
    <row r="158" spans="1:29" x14ac:dyDescent="0.25">
      <c r="A158" t="s">
        <v>833</v>
      </c>
      <c r="B158">
        <v>0</v>
      </c>
      <c r="C158">
        <v>0</v>
      </c>
      <c r="D158">
        <v>1</v>
      </c>
      <c r="E158">
        <v>0</v>
      </c>
      <c r="F158">
        <v>0</v>
      </c>
      <c r="G158">
        <v>0</v>
      </c>
      <c r="H158">
        <v>0</v>
      </c>
      <c r="I158">
        <v>0</v>
      </c>
      <c r="J158">
        <v>0</v>
      </c>
      <c r="K158">
        <v>0</v>
      </c>
      <c r="L158">
        <v>0</v>
      </c>
      <c r="M158">
        <v>0</v>
      </c>
      <c r="N158" s="7">
        <f>SUM(Table10[[#This Row],[Abstract]:[Title]])</f>
        <v>1</v>
      </c>
      <c r="P158" t="s">
        <v>833</v>
      </c>
      <c r="Q158">
        <f>Table10[[#This Row],[Abstract]]/Table10[[#This Row],[TOTAL]]</f>
        <v>0</v>
      </c>
      <c r="R158">
        <f>Table10[[#This Row],[Acknowledgments]]/Table10[[#This Row],[TOTAL]]</f>
        <v>0</v>
      </c>
      <c r="S158">
        <f>Table10[[#This Row],[Article]]/Table10[[#This Row],[TOTAL]]</f>
        <v>1</v>
      </c>
      <c r="T158">
        <f>Table10[[#This Row],[Case study]]/Table10[[#This Row],[TOTAL]]</f>
        <v>0</v>
      </c>
      <c r="U158">
        <f>Table10[[#This Row],[Conclusion]]/Table10[[#This Row],[TOTAL]]</f>
        <v>0</v>
      </c>
      <c r="V158">
        <f>Table10[[#This Row],[Discussion]]/Table10[[#This Row],[TOTAL]]</f>
        <v>0</v>
      </c>
      <c r="W158">
        <f>Table10[[#This Row],[Figure]]/Table10[[#This Row],[TOTAL]]</f>
        <v>0</v>
      </c>
      <c r="X158">
        <f>Table10[[#This Row],[Introduction]]/Table10[[#This Row],[TOTAL]]</f>
        <v>0</v>
      </c>
      <c r="Y158">
        <f>Table10[[#This Row],[Methods]]/Table10[[#This Row],[TOTAL]]</f>
        <v>0</v>
      </c>
      <c r="Z158">
        <f>Table10[[#This Row],[Results]]/Table10[[#This Row],[TOTAL]]</f>
        <v>0</v>
      </c>
      <c r="AA158">
        <f>Table10[[#This Row],[Supplementary material]]/Table10[[#This Row],[TOTAL]]</f>
        <v>0</v>
      </c>
      <c r="AB158">
        <f>Table10[[#This Row],[Title]]/Table10[[#This Row],[TOTAL]]</f>
        <v>0</v>
      </c>
      <c r="AC158" s="15">
        <f>SUM(Table1012[[#This Row],[Abstract]:[Title]])</f>
        <v>1</v>
      </c>
    </row>
    <row r="159" spans="1:29" x14ac:dyDescent="0.25">
      <c r="A159" t="s">
        <v>2096</v>
      </c>
      <c r="B159">
        <v>0</v>
      </c>
      <c r="C159">
        <v>0</v>
      </c>
      <c r="D159">
        <v>0</v>
      </c>
      <c r="E159">
        <v>0</v>
      </c>
      <c r="F159">
        <v>0</v>
      </c>
      <c r="G159">
        <v>0</v>
      </c>
      <c r="H159">
        <v>4</v>
      </c>
      <c r="I159">
        <v>0</v>
      </c>
      <c r="J159">
        <v>0</v>
      </c>
      <c r="K159">
        <v>0</v>
      </c>
      <c r="L159">
        <v>0</v>
      </c>
      <c r="M159">
        <v>0</v>
      </c>
      <c r="N159" s="7">
        <f>SUM(Table10[[#This Row],[Abstract]:[Title]])</f>
        <v>4</v>
      </c>
      <c r="P159" t="s">
        <v>2096</v>
      </c>
      <c r="Q159">
        <f>Table10[[#This Row],[Abstract]]/Table10[[#This Row],[TOTAL]]</f>
        <v>0</v>
      </c>
      <c r="R159">
        <f>Table10[[#This Row],[Acknowledgments]]/Table10[[#This Row],[TOTAL]]</f>
        <v>0</v>
      </c>
      <c r="S159">
        <f>Table10[[#This Row],[Article]]/Table10[[#This Row],[TOTAL]]</f>
        <v>0</v>
      </c>
      <c r="T159">
        <f>Table10[[#This Row],[Case study]]/Table10[[#This Row],[TOTAL]]</f>
        <v>0</v>
      </c>
      <c r="U159">
        <f>Table10[[#This Row],[Conclusion]]/Table10[[#This Row],[TOTAL]]</f>
        <v>0</v>
      </c>
      <c r="V159">
        <f>Table10[[#This Row],[Discussion]]/Table10[[#This Row],[TOTAL]]</f>
        <v>0</v>
      </c>
      <c r="W159">
        <f>Table10[[#This Row],[Figure]]/Table10[[#This Row],[TOTAL]]</f>
        <v>1</v>
      </c>
      <c r="X159">
        <f>Table10[[#This Row],[Introduction]]/Table10[[#This Row],[TOTAL]]</f>
        <v>0</v>
      </c>
      <c r="Y159">
        <f>Table10[[#This Row],[Methods]]/Table10[[#This Row],[TOTAL]]</f>
        <v>0</v>
      </c>
      <c r="Z159">
        <f>Table10[[#This Row],[Results]]/Table10[[#This Row],[TOTAL]]</f>
        <v>0</v>
      </c>
      <c r="AA159">
        <f>Table10[[#This Row],[Supplementary material]]/Table10[[#This Row],[TOTAL]]</f>
        <v>0</v>
      </c>
      <c r="AB159">
        <f>Table10[[#This Row],[Title]]/Table10[[#This Row],[TOTAL]]</f>
        <v>0</v>
      </c>
      <c r="AC159" s="15">
        <f>SUM(Table1012[[#This Row],[Abstract]:[Title]])</f>
        <v>1</v>
      </c>
    </row>
    <row r="160" spans="1:29" x14ac:dyDescent="0.25">
      <c r="A160" t="s">
        <v>4206</v>
      </c>
      <c r="B160">
        <v>0</v>
      </c>
      <c r="C160">
        <v>0</v>
      </c>
      <c r="D160">
        <v>0</v>
      </c>
      <c r="E160">
        <v>0</v>
      </c>
      <c r="F160">
        <v>0</v>
      </c>
      <c r="G160">
        <v>0</v>
      </c>
      <c r="H160">
        <v>0</v>
      </c>
      <c r="I160">
        <v>0</v>
      </c>
      <c r="J160">
        <v>0</v>
      </c>
      <c r="K160">
        <v>1</v>
      </c>
      <c r="L160">
        <v>0</v>
      </c>
      <c r="M160">
        <v>0</v>
      </c>
      <c r="N160" s="7">
        <f>SUM(Table10[[#This Row],[Abstract]:[Title]])</f>
        <v>1</v>
      </c>
      <c r="P160" t="s">
        <v>4206</v>
      </c>
      <c r="Q160">
        <f>Table10[[#This Row],[Abstract]]/Table10[[#This Row],[TOTAL]]</f>
        <v>0</v>
      </c>
      <c r="R160">
        <f>Table10[[#This Row],[Acknowledgments]]/Table10[[#This Row],[TOTAL]]</f>
        <v>0</v>
      </c>
      <c r="S160">
        <f>Table10[[#This Row],[Article]]/Table10[[#This Row],[TOTAL]]</f>
        <v>0</v>
      </c>
      <c r="T160">
        <f>Table10[[#This Row],[Case study]]/Table10[[#This Row],[TOTAL]]</f>
        <v>0</v>
      </c>
      <c r="U160">
        <f>Table10[[#This Row],[Conclusion]]/Table10[[#This Row],[TOTAL]]</f>
        <v>0</v>
      </c>
      <c r="V160">
        <f>Table10[[#This Row],[Discussion]]/Table10[[#This Row],[TOTAL]]</f>
        <v>0</v>
      </c>
      <c r="W160">
        <f>Table10[[#This Row],[Figure]]/Table10[[#This Row],[TOTAL]]</f>
        <v>0</v>
      </c>
      <c r="X160">
        <f>Table10[[#This Row],[Introduction]]/Table10[[#This Row],[TOTAL]]</f>
        <v>0</v>
      </c>
      <c r="Y160">
        <f>Table10[[#This Row],[Methods]]/Table10[[#This Row],[TOTAL]]</f>
        <v>0</v>
      </c>
      <c r="Z160">
        <f>Table10[[#This Row],[Results]]/Table10[[#This Row],[TOTAL]]</f>
        <v>1</v>
      </c>
      <c r="AA160">
        <f>Table10[[#This Row],[Supplementary material]]/Table10[[#This Row],[TOTAL]]</f>
        <v>0</v>
      </c>
      <c r="AB160">
        <f>Table10[[#This Row],[Title]]/Table10[[#This Row],[TOTAL]]</f>
        <v>0</v>
      </c>
      <c r="AC160" s="15">
        <f>SUM(Table1012[[#This Row],[Abstract]:[Title]])</f>
        <v>1</v>
      </c>
    </row>
    <row r="161" spans="1:29" x14ac:dyDescent="0.25">
      <c r="A161" t="s">
        <v>3676</v>
      </c>
      <c r="B161">
        <v>0</v>
      </c>
      <c r="C161">
        <v>0</v>
      </c>
      <c r="D161">
        <v>0</v>
      </c>
      <c r="E161">
        <v>0</v>
      </c>
      <c r="F161">
        <v>0</v>
      </c>
      <c r="G161">
        <v>0</v>
      </c>
      <c r="H161">
        <v>7</v>
      </c>
      <c r="I161">
        <v>0</v>
      </c>
      <c r="J161">
        <v>0</v>
      </c>
      <c r="K161">
        <v>0</v>
      </c>
      <c r="L161">
        <v>0</v>
      </c>
      <c r="M161">
        <v>0</v>
      </c>
      <c r="N161" s="7">
        <f>SUM(Table10[[#This Row],[Abstract]:[Title]])</f>
        <v>7</v>
      </c>
      <c r="P161" t="s">
        <v>3676</v>
      </c>
      <c r="Q161">
        <f>Table10[[#This Row],[Abstract]]/Table10[[#This Row],[TOTAL]]</f>
        <v>0</v>
      </c>
      <c r="R161">
        <f>Table10[[#This Row],[Acknowledgments]]/Table10[[#This Row],[TOTAL]]</f>
        <v>0</v>
      </c>
      <c r="S161">
        <f>Table10[[#This Row],[Article]]/Table10[[#This Row],[TOTAL]]</f>
        <v>0</v>
      </c>
      <c r="T161">
        <f>Table10[[#This Row],[Case study]]/Table10[[#This Row],[TOTAL]]</f>
        <v>0</v>
      </c>
      <c r="U161">
        <f>Table10[[#This Row],[Conclusion]]/Table10[[#This Row],[TOTAL]]</f>
        <v>0</v>
      </c>
      <c r="V161">
        <f>Table10[[#This Row],[Discussion]]/Table10[[#This Row],[TOTAL]]</f>
        <v>0</v>
      </c>
      <c r="W161">
        <f>Table10[[#This Row],[Figure]]/Table10[[#This Row],[TOTAL]]</f>
        <v>1</v>
      </c>
      <c r="X161">
        <f>Table10[[#This Row],[Introduction]]/Table10[[#This Row],[TOTAL]]</f>
        <v>0</v>
      </c>
      <c r="Y161">
        <f>Table10[[#This Row],[Methods]]/Table10[[#This Row],[TOTAL]]</f>
        <v>0</v>
      </c>
      <c r="Z161">
        <f>Table10[[#This Row],[Results]]/Table10[[#This Row],[TOTAL]]</f>
        <v>0</v>
      </c>
      <c r="AA161">
        <f>Table10[[#This Row],[Supplementary material]]/Table10[[#This Row],[TOTAL]]</f>
        <v>0</v>
      </c>
      <c r="AB161">
        <f>Table10[[#This Row],[Title]]/Table10[[#This Row],[TOTAL]]</f>
        <v>0</v>
      </c>
      <c r="AC161" s="15">
        <f>SUM(Table1012[[#This Row],[Abstract]:[Title]])</f>
        <v>1</v>
      </c>
    </row>
    <row r="162" spans="1:29" x14ac:dyDescent="0.25">
      <c r="A162" t="s">
        <v>3566</v>
      </c>
      <c r="B162">
        <v>0</v>
      </c>
      <c r="C162">
        <v>0</v>
      </c>
      <c r="D162">
        <v>0</v>
      </c>
      <c r="E162">
        <v>0</v>
      </c>
      <c r="F162">
        <v>0</v>
      </c>
      <c r="G162">
        <v>0</v>
      </c>
      <c r="H162">
        <v>0</v>
      </c>
      <c r="I162">
        <v>0</v>
      </c>
      <c r="J162">
        <v>2</v>
      </c>
      <c r="K162">
        <v>0</v>
      </c>
      <c r="L162">
        <v>0</v>
      </c>
      <c r="M162">
        <v>0</v>
      </c>
      <c r="N162" s="7">
        <f>SUM(Table10[[#This Row],[Abstract]:[Title]])</f>
        <v>2</v>
      </c>
      <c r="P162" t="s">
        <v>3566</v>
      </c>
      <c r="Q162">
        <f>Table10[[#This Row],[Abstract]]/Table10[[#This Row],[TOTAL]]</f>
        <v>0</v>
      </c>
      <c r="R162">
        <f>Table10[[#This Row],[Acknowledgments]]/Table10[[#This Row],[TOTAL]]</f>
        <v>0</v>
      </c>
      <c r="S162">
        <f>Table10[[#This Row],[Article]]/Table10[[#This Row],[TOTAL]]</f>
        <v>0</v>
      </c>
      <c r="T162">
        <f>Table10[[#This Row],[Case study]]/Table10[[#This Row],[TOTAL]]</f>
        <v>0</v>
      </c>
      <c r="U162">
        <f>Table10[[#This Row],[Conclusion]]/Table10[[#This Row],[TOTAL]]</f>
        <v>0</v>
      </c>
      <c r="V162">
        <f>Table10[[#This Row],[Discussion]]/Table10[[#This Row],[TOTAL]]</f>
        <v>0</v>
      </c>
      <c r="W162">
        <f>Table10[[#This Row],[Figure]]/Table10[[#This Row],[TOTAL]]</f>
        <v>0</v>
      </c>
      <c r="X162">
        <f>Table10[[#This Row],[Introduction]]/Table10[[#This Row],[TOTAL]]</f>
        <v>0</v>
      </c>
      <c r="Y162">
        <f>Table10[[#This Row],[Methods]]/Table10[[#This Row],[TOTAL]]</f>
        <v>1</v>
      </c>
      <c r="Z162">
        <f>Table10[[#This Row],[Results]]/Table10[[#This Row],[TOTAL]]</f>
        <v>0</v>
      </c>
      <c r="AA162">
        <f>Table10[[#This Row],[Supplementary material]]/Table10[[#This Row],[TOTAL]]</f>
        <v>0</v>
      </c>
      <c r="AB162">
        <f>Table10[[#This Row],[Title]]/Table10[[#This Row],[TOTAL]]</f>
        <v>0</v>
      </c>
      <c r="AC162" s="15">
        <f>SUM(Table1012[[#This Row],[Abstract]:[Title]])</f>
        <v>1</v>
      </c>
    </row>
    <row r="163" spans="1:29" x14ac:dyDescent="0.25">
      <c r="A163" t="s">
        <v>2847</v>
      </c>
      <c r="B163">
        <v>0</v>
      </c>
      <c r="C163">
        <v>0</v>
      </c>
      <c r="D163">
        <v>0</v>
      </c>
      <c r="E163">
        <v>0</v>
      </c>
      <c r="F163">
        <v>0</v>
      </c>
      <c r="G163">
        <v>0</v>
      </c>
      <c r="H163">
        <v>0</v>
      </c>
      <c r="I163">
        <v>0</v>
      </c>
      <c r="J163">
        <v>1</v>
      </c>
      <c r="K163">
        <v>2</v>
      </c>
      <c r="L163">
        <v>0</v>
      </c>
      <c r="M163">
        <v>0</v>
      </c>
      <c r="N163" s="7">
        <f>SUM(Table10[[#This Row],[Abstract]:[Title]])</f>
        <v>3</v>
      </c>
      <c r="P163" t="s">
        <v>2847</v>
      </c>
      <c r="Q163">
        <f>Table10[[#This Row],[Abstract]]/Table10[[#This Row],[TOTAL]]</f>
        <v>0</v>
      </c>
      <c r="R163">
        <f>Table10[[#This Row],[Acknowledgments]]/Table10[[#This Row],[TOTAL]]</f>
        <v>0</v>
      </c>
      <c r="S163">
        <f>Table10[[#This Row],[Article]]/Table10[[#This Row],[TOTAL]]</f>
        <v>0</v>
      </c>
      <c r="T163">
        <f>Table10[[#This Row],[Case study]]/Table10[[#This Row],[TOTAL]]</f>
        <v>0</v>
      </c>
      <c r="U163">
        <f>Table10[[#This Row],[Conclusion]]/Table10[[#This Row],[TOTAL]]</f>
        <v>0</v>
      </c>
      <c r="V163">
        <f>Table10[[#This Row],[Discussion]]/Table10[[#This Row],[TOTAL]]</f>
        <v>0</v>
      </c>
      <c r="W163">
        <f>Table10[[#This Row],[Figure]]/Table10[[#This Row],[TOTAL]]</f>
        <v>0</v>
      </c>
      <c r="X163">
        <f>Table10[[#This Row],[Introduction]]/Table10[[#This Row],[TOTAL]]</f>
        <v>0</v>
      </c>
      <c r="Y163">
        <f>Table10[[#This Row],[Methods]]/Table10[[#This Row],[TOTAL]]</f>
        <v>0.33333333333333331</v>
      </c>
      <c r="Z163">
        <f>Table10[[#This Row],[Results]]/Table10[[#This Row],[TOTAL]]</f>
        <v>0.66666666666666663</v>
      </c>
      <c r="AA163">
        <f>Table10[[#This Row],[Supplementary material]]/Table10[[#This Row],[TOTAL]]</f>
        <v>0</v>
      </c>
      <c r="AB163">
        <f>Table10[[#This Row],[Title]]/Table10[[#This Row],[TOTAL]]</f>
        <v>0</v>
      </c>
      <c r="AC163" s="15">
        <f>SUM(Table1012[[#This Row],[Abstract]:[Title]])</f>
        <v>1</v>
      </c>
    </row>
    <row r="164" spans="1:29" x14ac:dyDescent="0.25">
      <c r="A164" t="s">
        <v>705</v>
      </c>
      <c r="B164">
        <v>0</v>
      </c>
      <c r="C164">
        <v>0</v>
      </c>
      <c r="D164">
        <v>1</v>
      </c>
      <c r="E164">
        <v>0</v>
      </c>
      <c r="F164">
        <v>0</v>
      </c>
      <c r="G164">
        <v>0</v>
      </c>
      <c r="H164">
        <v>0</v>
      </c>
      <c r="I164">
        <v>0</v>
      </c>
      <c r="J164">
        <v>0</v>
      </c>
      <c r="K164">
        <v>0</v>
      </c>
      <c r="L164">
        <v>0</v>
      </c>
      <c r="M164">
        <v>0</v>
      </c>
      <c r="N164" s="7">
        <f>SUM(Table10[[#This Row],[Abstract]:[Title]])</f>
        <v>1</v>
      </c>
      <c r="P164" t="s">
        <v>705</v>
      </c>
      <c r="Q164">
        <f>Table10[[#This Row],[Abstract]]/Table10[[#This Row],[TOTAL]]</f>
        <v>0</v>
      </c>
      <c r="R164">
        <f>Table10[[#This Row],[Acknowledgments]]/Table10[[#This Row],[TOTAL]]</f>
        <v>0</v>
      </c>
      <c r="S164">
        <f>Table10[[#This Row],[Article]]/Table10[[#This Row],[TOTAL]]</f>
        <v>1</v>
      </c>
      <c r="T164">
        <f>Table10[[#This Row],[Case study]]/Table10[[#This Row],[TOTAL]]</f>
        <v>0</v>
      </c>
      <c r="U164">
        <f>Table10[[#This Row],[Conclusion]]/Table10[[#This Row],[TOTAL]]</f>
        <v>0</v>
      </c>
      <c r="V164">
        <f>Table10[[#This Row],[Discussion]]/Table10[[#This Row],[TOTAL]]</f>
        <v>0</v>
      </c>
      <c r="W164">
        <f>Table10[[#This Row],[Figure]]/Table10[[#This Row],[TOTAL]]</f>
        <v>0</v>
      </c>
      <c r="X164">
        <f>Table10[[#This Row],[Introduction]]/Table10[[#This Row],[TOTAL]]</f>
        <v>0</v>
      </c>
      <c r="Y164">
        <f>Table10[[#This Row],[Methods]]/Table10[[#This Row],[TOTAL]]</f>
        <v>0</v>
      </c>
      <c r="Z164">
        <f>Table10[[#This Row],[Results]]/Table10[[#This Row],[TOTAL]]</f>
        <v>0</v>
      </c>
      <c r="AA164">
        <f>Table10[[#This Row],[Supplementary material]]/Table10[[#This Row],[TOTAL]]</f>
        <v>0</v>
      </c>
      <c r="AB164">
        <f>Table10[[#This Row],[Title]]/Table10[[#This Row],[TOTAL]]</f>
        <v>0</v>
      </c>
      <c r="AC164" s="15">
        <f>SUM(Table1012[[#This Row],[Abstract]:[Title]])</f>
        <v>1</v>
      </c>
    </row>
    <row r="165" spans="1:29" x14ac:dyDescent="0.25">
      <c r="A165" t="s">
        <v>1020</v>
      </c>
      <c r="B165">
        <v>1</v>
      </c>
      <c r="C165">
        <v>0</v>
      </c>
      <c r="D165">
        <v>0</v>
      </c>
      <c r="E165">
        <v>0</v>
      </c>
      <c r="F165">
        <v>0</v>
      </c>
      <c r="G165">
        <v>0</v>
      </c>
      <c r="H165">
        <v>0</v>
      </c>
      <c r="I165">
        <v>0</v>
      </c>
      <c r="J165">
        <v>1</v>
      </c>
      <c r="K165">
        <v>0</v>
      </c>
      <c r="L165">
        <v>0</v>
      </c>
      <c r="M165">
        <v>0</v>
      </c>
      <c r="N165" s="7">
        <f>SUM(Table10[[#This Row],[Abstract]:[Title]])</f>
        <v>2</v>
      </c>
      <c r="P165" t="s">
        <v>1020</v>
      </c>
      <c r="Q165">
        <f>Table10[[#This Row],[Abstract]]/Table10[[#This Row],[TOTAL]]</f>
        <v>0.5</v>
      </c>
      <c r="R165">
        <f>Table10[[#This Row],[Acknowledgments]]/Table10[[#This Row],[TOTAL]]</f>
        <v>0</v>
      </c>
      <c r="S165">
        <f>Table10[[#This Row],[Article]]/Table10[[#This Row],[TOTAL]]</f>
        <v>0</v>
      </c>
      <c r="T165">
        <f>Table10[[#This Row],[Case study]]/Table10[[#This Row],[TOTAL]]</f>
        <v>0</v>
      </c>
      <c r="U165">
        <f>Table10[[#This Row],[Conclusion]]/Table10[[#This Row],[TOTAL]]</f>
        <v>0</v>
      </c>
      <c r="V165">
        <f>Table10[[#This Row],[Discussion]]/Table10[[#This Row],[TOTAL]]</f>
        <v>0</v>
      </c>
      <c r="W165">
        <f>Table10[[#This Row],[Figure]]/Table10[[#This Row],[TOTAL]]</f>
        <v>0</v>
      </c>
      <c r="X165">
        <f>Table10[[#This Row],[Introduction]]/Table10[[#This Row],[TOTAL]]</f>
        <v>0</v>
      </c>
      <c r="Y165">
        <f>Table10[[#This Row],[Methods]]/Table10[[#This Row],[TOTAL]]</f>
        <v>0.5</v>
      </c>
      <c r="Z165">
        <f>Table10[[#This Row],[Results]]/Table10[[#This Row],[TOTAL]]</f>
        <v>0</v>
      </c>
      <c r="AA165">
        <f>Table10[[#This Row],[Supplementary material]]/Table10[[#This Row],[TOTAL]]</f>
        <v>0</v>
      </c>
      <c r="AB165">
        <f>Table10[[#This Row],[Title]]/Table10[[#This Row],[TOTAL]]</f>
        <v>0</v>
      </c>
      <c r="AC165" s="15">
        <f>SUM(Table1012[[#This Row],[Abstract]:[Title]])</f>
        <v>1</v>
      </c>
    </row>
    <row r="166" spans="1:29" x14ac:dyDescent="0.25">
      <c r="A166" t="s">
        <v>4770</v>
      </c>
      <c r="B166">
        <v>0</v>
      </c>
      <c r="C166">
        <v>0</v>
      </c>
      <c r="D166">
        <v>0</v>
      </c>
      <c r="E166">
        <v>0</v>
      </c>
      <c r="F166">
        <v>0</v>
      </c>
      <c r="G166">
        <v>0</v>
      </c>
      <c r="H166">
        <v>0</v>
      </c>
      <c r="I166">
        <v>1</v>
      </c>
      <c r="J166">
        <v>0</v>
      </c>
      <c r="K166">
        <v>0</v>
      </c>
      <c r="L166">
        <v>0</v>
      </c>
      <c r="M166">
        <v>0</v>
      </c>
      <c r="N166" s="7">
        <f>SUM(Table10[[#This Row],[Abstract]:[Title]])</f>
        <v>1</v>
      </c>
      <c r="P166" t="s">
        <v>4770</v>
      </c>
      <c r="Q166">
        <f>Table10[[#This Row],[Abstract]]/Table10[[#This Row],[TOTAL]]</f>
        <v>0</v>
      </c>
      <c r="R166">
        <f>Table10[[#This Row],[Acknowledgments]]/Table10[[#This Row],[TOTAL]]</f>
        <v>0</v>
      </c>
      <c r="S166">
        <f>Table10[[#This Row],[Article]]/Table10[[#This Row],[TOTAL]]</f>
        <v>0</v>
      </c>
      <c r="T166">
        <f>Table10[[#This Row],[Case study]]/Table10[[#This Row],[TOTAL]]</f>
        <v>0</v>
      </c>
      <c r="U166">
        <f>Table10[[#This Row],[Conclusion]]/Table10[[#This Row],[TOTAL]]</f>
        <v>0</v>
      </c>
      <c r="V166">
        <f>Table10[[#This Row],[Discussion]]/Table10[[#This Row],[TOTAL]]</f>
        <v>0</v>
      </c>
      <c r="W166">
        <f>Table10[[#This Row],[Figure]]/Table10[[#This Row],[TOTAL]]</f>
        <v>0</v>
      </c>
      <c r="X166">
        <f>Table10[[#This Row],[Introduction]]/Table10[[#This Row],[TOTAL]]</f>
        <v>1</v>
      </c>
      <c r="Y166">
        <f>Table10[[#This Row],[Methods]]/Table10[[#This Row],[TOTAL]]</f>
        <v>0</v>
      </c>
      <c r="Z166">
        <f>Table10[[#This Row],[Results]]/Table10[[#This Row],[TOTAL]]</f>
        <v>0</v>
      </c>
      <c r="AA166">
        <f>Table10[[#This Row],[Supplementary material]]/Table10[[#This Row],[TOTAL]]</f>
        <v>0</v>
      </c>
      <c r="AB166">
        <f>Table10[[#This Row],[Title]]/Table10[[#This Row],[TOTAL]]</f>
        <v>0</v>
      </c>
      <c r="AC166" s="15">
        <f>SUM(Table1012[[#This Row],[Abstract]:[Title]])</f>
        <v>1</v>
      </c>
    </row>
    <row r="167" spans="1:29" x14ac:dyDescent="0.25">
      <c r="A167" t="s">
        <v>4245</v>
      </c>
      <c r="B167">
        <v>0</v>
      </c>
      <c r="C167">
        <v>0</v>
      </c>
      <c r="D167">
        <v>0</v>
      </c>
      <c r="E167">
        <v>0</v>
      </c>
      <c r="F167">
        <v>0</v>
      </c>
      <c r="G167">
        <v>0</v>
      </c>
      <c r="H167">
        <v>0</v>
      </c>
      <c r="I167">
        <v>0</v>
      </c>
      <c r="J167">
        <v>0</v>
      </c>
      <c r="K167">
        <v>1</v>
      </c>
      <c r="L167">
        <v>0</v>
      </c>
      <c r="M167">
        <v>0</v>
      </c>
      <c r="N167" s="7">
        <f>SUM(Table10[[#This Row],[Abstract]:[Title]])</f>
        <v>1</v>
      </c>
      <c r="P167" t="s">
        <v>4245</v>
      </c>
      <c r="Q167">
        <f>Table10[[#This Row],[Abstract]]/Table10[[#This Row],[TOTAL]]</f>
        <v>0</v>
      </c>
      <c r="R167">
        <f>Table10[[#This Row],[Acknowledgments]]/Table10[[#This Row],[TOTAL]]</f>
        <v>0</v>
      </c>
      <c r="S167">
        <f>Table10[[#This Row],[Article]]/Table10[[#This Row],[TOTAL]]</f>
        <v>0</v>
      </c>
      <c r="T167">
        <f>Table10[[#This Row],[Case study]]/Table10[[#This Row],[TOTAL]]</f>
        <v>0</v>
      </c>
      <c r="U167">
        <f>Table10[[#This Row],[Conclusion]]/Table10[[#This Row],[TOTAL]]</f>
        <v>0</v>
      </c>
      <c r="V167">
        <f>Table10[[#This Row],[Discussion]]/Table10[[#This Row],[TOTAL]]</f>
        <v>0</v>
      </c>
      <c r="W167">
        <f>Table10[[#This Row],[Figure]]/Table10[[#This Row],[TOTAL]]</f>
        <v>0</v>
      </c>
      <c r="X167">
        <f>Table10[[#This Row],[Introduction]]/Table10[[#This Row],[TOTAL]]</f>
        <v>0</v>
      </c>
      <c r="Y167">
        <f>Table10[[#This Row],[Methods]]/Table10[[#This Row],[TOTAL]]</f>
        <v>0</v>
      </c>
      <c r="Z167">
        <f>Table10[[#This Row],[Results]]/Table10[[#This Row],[TOTAL]]</f>
        <v>1</v>
      </c>
      <c r="AA167">
        <f>Table10[[#This Row],[Supplementary material]]/Table10[[#This Row],[TOTAL]]</f>
        <v>0</v>
      </c>
      <c r="AB167">
        <f>Table10[[#This Row],[Title]]/Table10[[#This Row],[TOTAL]]</f>
        <v>0</v>
      </c>
      <c r="AC167" s="15">
        <f>SUM(Table1012[[#This Row],[Abstract]:[Title]])</f>
        <v>1</v>
      </c>
    </row>
    <row r="168" spans="1:29" x14ac:dyDescent="0.25">
      <c r="A168" t="s">
        <v>4080</v>
      </c>
      <c r="B168">
        <v>0</v>
      </c>
      <c r="C168">
        <v>0</v>
      </c>
      <c r="D168">
        <v>0</v>
      </c>
      <c r="E168">
        <v>0</v>
      </c>
      <c r="F168">
        <v>0</v>
      </c>
      <c r="G168">
        <v>0</v>
      </c>
      <c r="H168">
        <v>0</v>
      </c>
      <c r="I168">
        <v>0</v>
      </c>
      <c r="J168">
        <v>1</v>
      </c>
      <c r="K168">
        <v>2</v>
      </c>
      <c r="L168">
        <v>0</v>
      </c>
      <c r="M168">
        <v>0</v>
      </c>
      <c r="N168" s="7">
        <f>SUM(Table10[[#This Row],[Abstract]:[Title]])</f>
        <v>3</v>
      </c>
      <c r="P168" t="s">
        <v>4080</v>
      </c>
      <c r="Q168">
        <f>Table10[[#This Row],[Abstract]]/Table10[[#This Row],[TOTAL]]</f>
        <v>0</v>
      </c>
      <c r="R168">
        <f>Table10[[#This Row],[Acknowledgments]]/Table10[[#This Row],[TOTAL]]</f>
        <v>0</v>
      </c>
      <c r="S168">
        <f>Table10[[#This Row],[Article]]/Table10[[#This Row],[TOTAL]]</f>
        <v>0</v>
      </c>
      <c r="T168">
        <f>Table10[[#This Row],[Case study]]/Table10[[#This Row],[TOTAL]]</f>
        <v>0</v>
      </c>
      <c r="U168">
        <f>Table10[[#This Row],[Conclusion]]/Table10[[#This Row],[TOTAL]]</f>
        <v>0</v>
      </c>
      <c r="V168">
        <f>Table10[[#This Row],[Discussion]]/Table10[[#This Row],[TOTAL]]</f>
        <v>0</v>
      </c>
      <c r="W168">
        <f>Table10[[#This Row],[Figure]]/Table10[[#This Row],[TOTAL]]</f>
        <v>0</v>
      </c>
      <c r="X168">
        <f>Table10[[#This Row],[Introduction]]/Table10[[#This Row],[TOTAL]]</f>
        <v>0</v>
      </c>
      <c r="Y168">
        <f>Table10[[#This Row],[Methods]]/Table10[[#This Row],[TOTAL]]</f>
        <v>0.33333333333333331</v>
      </c>
      <c r="Z168">
        <f>Table10[[#This Row],[Results]]/Table10[[#This Row],[TOTAL]]</f>
        <v>0.66666666666666663</v>
      </c>
      <c r="AA168">
        <f>Table10[[#This Row],[Supplementary material]]/Table10[[#This Row],[TOTAL]]</f>
        <v>0</v>
      </c>
      <c r="AB168">
        <f>Table10[[#This Row],[Title]]/Table10[[#This Row],[TOTAL]]</f>
        <v>0</v>
      </c>
      <c r="AC168" s="15">
        <f>SUM(Table1012[[#This Row],[Abstract]:[Title]])</f>
        <v>1</v>
      </c>
    </row>
    <row r="169" spans="1:29" x14ac:dyDescent="0.25">
      <c r="A169" t="s">
        <v>458</v>
      </c>
      <c r="B169">
        <v>0</v>
      </c>
      <c r="C169">
        <v>0</v>
      </c>
      <c r="D169">
        <v>0</v>
      </c>
      <c r="E169">
        <v>0</v>
      </c>
      <c r="F169">
        <v>0</v>
      </c>
      <c r="G169">
        <v>0</v>
      </c>
      <c r="H169">
        <v>0</v>
      </c>
      <c r="I169">
        <v>2</v>
      </c>
      <c r="J169">
        <v>0</v>
      </c>
      <c r="K169">
        <v>0</v>
      </c>
      <c r="L169">
        <v>0</v>
      </c>
      <c r="M169">
        <v>0</v>
      </c>
      <c r="N169" s="7">
        <f>SUM(Table10[[#This Row],[Abstract]:[Title]])</f>
        <v>2</v>
      </c>
      <c r="P169" t="s">
        <v>458</v>
      </c>
      <c r="Q169">
        <f>Table10[[#This Row],[Abstract]]/Table10[[#This Row],[TOTAL]]</f>
        <v>0</v>
      </c>
      <c r="R169">
        <f>Table10[[#This Row],[Acknowledgments]]/Table10[[#This Row],[TOTAL]]</f>
        <v>0</v>
      </c>
      <c r="S169">
        <f>Table10[[#This Row],[Article]]/Table10[[#This Row],[TOTAL]]</f>
        <v>0</v>
      </c>
      <c r="T169">
        <f>Table10[[#This Row],[Case study]]/Table10[[#This Row],[TOTAL]]</f>
        <v>0</v>
      </c>
      <c r="U169">
        <f>Table10[[#This Row],[Conclusion]]/Table10[[#This Row],[TOTAL]]</f>
        <v>0</v>
      </c>
      <c r="V169">
        <f>Table10[[#This Row],[Discussion]]/Table10[[#This Row],[TOTAL]]</f>
        <v>0</v>
      </c>
      <c r="W169">
        <f>Table10[[#This Row],[Figure]]/Table10[[#This Row],[TOTAL]]</f>
        <v>0</v>
      </c>
      <c r="X169">
        <f>Table10[[#This Row],[Introduction]]/Table10[[#This Row],[TOTAL]]</f>
        <v>1</v>
      </c>
      <c r="Y169">
        <f>Table10[[#This Row],[Methods]]/Table10[[#This Row],[TOTAL]]</f>
        <v>0</v>
      </c>
      <c r="Z169">
        <f>Table10[[#This Row],[Results]]/Table10[[#This Row],[TOTAL]]</f>
        <v>0</v>
      </c>
      <c r="AA169">
        <f>Table10[[#This Row],[Supplementary material]]/Table10[[#This Row],[TOTAL]]</f>
        <v>0</v>
      </c>
      <c r="AB169">
        <f>Table10[[#This Row],[Title]]/Table10[[#This Row],[TOTAL]]</f>
        <v>0</v>
      </c>
      <c r="AC169" s="15">
        <f>SUM(Table1012[[#This Row],[Abstract]:[Title]])</f>
        <v>1</v>
      </c>
    </row>
    <row r="170" spans="1:29" x14ac:dyDescent="0.25">
      <c r="A170" t="s">
        <v>3760</v>
      </c>
      <c r="B170">
        <v>0</v>
      </c>
      <c r="C170">
        <v>0</v>
      </c>
      <c r="D170">
        <v>0</v>
      </c>
      <c r="E170">
        <v>0</v>
      </c>
      <c r="F170">
        <v>0</v>
      </c>
      <c r="G170">
        <v>1</v>
      </c>
      <c r="H170">
        <v>0</v>
      </c>
      <c r="I170">
        <v>0</v>
      </c>
      <c r="J170">
        <v>1</v>
      </c>
      <c r="K170">
        <v>2</v>
      </c>
      <c r="L170">
        <v>0</v>
      </c>
      <c r="M170">
        <v>0</v>
      </c>
      <c r="N170" s="7">
        <f>SUM(Table10[[#This Row],[Abstract]:[Title]])</f>
        <v>4</v>
      </c>
      <c r="P170" t="s">
        <v>3760</v>
      </c>
      <c r="Q170">
        <f>Table10[[#This Row],[Abstract]]/Table10[[#This Row],[TOTAL]]</f>
        <v>0</v>
      </c>
      <c r="R170">
        <f>Table10[[#This Row],[Acknowledgments]]/Table10[[#This Row],[TOTAL]]</f>
        <v>0</v>
      </c>
      <c r="S170">
        <f>Table10[[#This Row],[Article]]/Table10[[#This Row],[TOTAL]]</f>
        <v>0</v>
      </c>
      <c r="T170">
        <f>Table10[[#This Row],[Case study]]/Table10[[#This Row],[TOTAL]]</f>
        <v>0</v>
      </c>
      <c r="U170">
        <f>Table10[[#This Row],[Conclusion]]/Table10[[#This Row],[TOTAL]]</f>
        <v>0</v>
      </c>
      <c r="V170">
        <f>Table10[[#This Row],[Discussion]]/Table10[[#This Row],[TOTAL]]</f>
        <v>0.25</v>
      </c>
      <c r="W170">
        <f>Table10[[#This Row],[Figure]]/Table10[[#This Row],[TOTAL]]</f>
        <v>0</v>
      </c>
      <c r="X170">
        <f>Table10[[#This Row],[Introduction]]/Table10[[#This Row],[TOTAL]]</f>
        <v>0</v>
      </c>
      <c r="Y170">
        <f>Table10[[#This Row],[Methods]]/Table10[[#This Row],[TOTAL]]</f>
        <v>0.25</v>
      </c>
      <c r="Z170">
        <f>Table10[[#This Row],[Results]]/Table10[[#This Row],[TOTAL]]</f>
        <v>0.5</v>
      </c>
      <c r="AA170">
        <f>Table10[[#This Row],[Supplementary material]]/Table10[[#This Row],[TOTAL]]</f>
        <v>0</v>
      </c>
      <c r="AB170">
        <f>Table10[[#This Row],[Title]]/Table10[[#This Row],[TOTAL]]</f>
        <v>0</v>
      </c>
      <c r="AC170" s="15">
        <f>SUM(Table1012[[#This Row],[Abstract]:[Title]])</f>
        <v>1</v>
      </c>
    </row>
    <row r="171" spans="1:29" x14ac:dyDescent="0.25">
      <c r="A171" t="s">
        <v>92</v>
      </c>
      <c r="B171">
        <v>1</v>
      </c>
      <c r="C171">
        <v>0</v>
      </c>
      <c r="D171">
        <v>0</v>
      </c>
      <c r="E171">
        <v>0</v>
      </c>
      <c r="F171">
        <v>0</v>
      </c>
      <c r="G171">
        <v>3</v>
      </c>
      <c r="H171">
        <v>0</v>
      </c>
      <c r="I171">
        <v>0</v>
      </c>
      <c r="J171">
        <v>0</v>
      </c>
      <c r="K171">
        <v>1</v>
      </c>
      <c r="L171">
        <v>0</v>
      </c>
      <c r="M171">
        <v>1</v>
      </c>
      <c r="N171" s="7">
        <f>SUM(Table10[[#This Row],[Abstract]:[Title]])</f>
        <v>6</v>
      </c>
      <c r="P171" t="s">
        <v>92</v>
      </c>
      <c r="Q171">
        <f>Table10[[#This Row],[Abstract]]/Table10[[#This Row],[TOTAL]]</f>
        <v>0.16666666666666666</v>
      </c>
      <c r="R171">
        <f>Table10[[#This Row],[Acknowledgments]]/Table10[[#This Row],[TOTAL]]</f>
        <v>0</v>
      </c>
      <c r="S171">
        <f>Table10[[#This Row],[Article]]/Table10[[#This Row],[TOTAL]]</f>
        <v>0</v>
      </c>
      <c r="T171">
        <f>Table10[[#This Row],[Case study]]/Table10[[#This Row],[TOTAL]]</f>
        <v>0</v>
      </c>
      <c r="U171">
        <f>Table10[[#This Row],[Conclusion]]/Table10[[#This Row],[TOTAL]]</f>
        <v>0</v>
      </c>
      <c r="V171">
        <f>Table10[[#This Row],[Discussion]]/Table10[[#This Row],[TOTAL]]</f>
        <v>0.5</v>
      </c>
      <c r="W171">
        <f>Table10[[#This Row],[Figure]]/Table10[[#This Row],[TOTAL]]</f>
        <v>0</v>
      </c>
      <c r="X171">
        <f>Table10[[#This Row],[Introduction]]/Table10[[#This Row],[TOTAL]]</f>
        <v>0</v>
      </c>
      <c r="Y171">
        <f>Table10[[#This Row],[Methods]]/Table10[[#This Row],[TOTAL]]</f>
        <v>0</v>
      </c>
      <c r="Z171">
        <f>Table10[[#This Row],[Results]]/Table10[[#This Row],[TOTAL]]</f>
        <v>0.16666666666666666</v>
      </c>
      <c r="AA171">
        <f>Table10[[#This Row],[Supplementary material]]/Table10[[#This Row],[TOTAL]]</f>
        <v>0</v>
      </c>
      <c r="AB171">
        <f>Table10[[#This Row],[Title]]/Table10[[#This Row],[TOTAL]]</f>
        <v>0.16666666666666666</v>
      </c>
      <c r="AC171" s="15">
        <f>SUM(Table1012[[#This Row],[Abstract]:[Title]])</f>
        <v>0.99999999999999989</v>
      </c>
    </row>
    <row r="172" spans="1:29" x14ac:dyDescent="0.25">
      <c r="A172" t="s">
        <v>3875</v>
      </c>
      <c r="B172">
        <v>0</v>
      </c>
      <c r="C172">
        <v>0</v>
      </c>
      <c r="D172">
        <v>0</v>
      </c>
      <c r="E172">
        <v>0</v>
      </c>
      <c r="F172">
        <v>0</v>
      </c>
      <c r="G172">
        <v>0</v>
      </c>
      <c r="H172">
        <v>0</v>
      </c>
      <c r="I172">
        <v>0</v>
      </c>
      <c r="J172">
        <v>0</v>
      </c>
      <c r="K172">
        <v>2</v>
      </c>
      <c r="L172">
        <v>0</v>
      </c>
      <c r="M172">
        <v>0</v>
      </c>
      <c r="N172" s="7">
        <f>SUM(Table10[[#This Row],[Abstract]:[Title]])</f>
        <v>2</v>
      </c>
      <c r="P172" t="s">
        <v>3875</v>
      </c>
      <c r="Q172">
        <f>Table10[[#This Row],[Abstract]]/Table10[[#This Row],[TOTAL]]</f>
        <v>0</v>
      </c>
      <c r="R172">
        <f>Table10[[#This Row],[Acknowledgments]]/Table10[[#This Row],[TOTAL]]</f>
        <v>0</v>
      </c>
      <c r="S172">
        <f>Table10[[#This Row],[Article]]/Table10[[#This Row],[TOTAL]]</f>
        <v>0</v>
      </c>
      <c r="T172">
        <f>Table10[[#This Row],[Case study]]/Table10[[#This Row],[TOTAL]]</f>
        <v>0</v>
      </c>
      <c r="U172">
        <f>Table10[[#This Row],[Conclusion]]/Table10[[#This Row],[TOTAL]]</f>
        <v>0</v>
      </c>
      <c r="V172">
        <f>Table10[[#This Row],[Discussion]]/Table10[[#This Row],[TOTAL]]</f>
        <v>0</v>
      </c>
      <c r="W172">
        <f>Table10[[#This Row],[Figure]]/Table10[[#This Row],[TOTAL]]</f>
        <v>0</v>
      </c>
      <c r="X172">
        <f>Table10[[#This Row],[Introduction]]/Table10[[#This Row],[TOTAL]]</f>
        <v>0</v>
      </c>
      <c r="Y172">
        <f>Table10[[#This Row],[Methods]]/Table10[[#This Row],[TOTAL]]</f>
        <v>0</v>
      </c>
      <c r="Z172">
        <f>Table10[[#This Row],[Results]]/Table10[[#This Row],[TOTAL]]</f>
        <v>1</v>
      </c>
      <c r="AA172">
        <f>Table10[[#This Row],[Supplementary material]]/Table10[[#This Row],[TOTAL]]</f>
        <v>0</v>
      </c>
      <c r="AB172">
        <f>Table10[[#This Row],[Title]]/Table10[[#This Row],[TOTAL]]</f>
        <v>0</v>
      </c>
      <c r="AC172" s="15">
        <f>SUM(Table1012[[#This Row],[Abstract]:[Title]])</f>
        <v>1</v>
      </c>
    </row>
    <row r="173" spans="1:29" x14ac:dyDescent="0.25">
      <c r="A173" t="s">
        <v>2358</v>
      </c>
      <c r="B173">
        <v>0</v>
      </c>
      <c r="C173">
        <v>0</v>
      </c>
      <c r="D173">
        <v>0</v>
      </c>
      <c r="E173">
        <v>0</v>
      </c>
      <c r="F173">
        <v>0</v>
      </c>
      <c r="G173">
        <v>0</v>
      </c>
      <c r="H173">
        <v>0</v>
      </c>
      <c r="I173">
        <v>0</v>
      </c>
      <c r="J173">
        <v>1</v>
      </c>
      <c r="K173">
        <v>0</v>
      </c>
      <c r="L173">
        <v>0</v>
      </c>
      <c r="M173">
        <v>0</v>
      </c>
      <c r="N173" s="7">
        <f>SUM(Table10[[#This Row],[Abstract]:[Title]])</f>
        <v>1</v>
      </c>
      <c r="P173" t="s">
        <v>2358</v>
      </c>
      <c r="Q173">
        <f>Table10[[#This Row],[Abstract]]/Table10[[#This Row],[TOTAL]]</f>
        <v>0</v>
      </c>
      <c r="R173">
        <f>Table10[[#This Row],[Acknowledgments]]/Table10[[#This Row],[TOTAL]]</f>
        <v>0</v>
      </c>
      <c r="S173">
        <f>Table10[[#This Row],[Article]]/Table10[[#This Row],[TOTAL]]</f>
        <v>0</v>
      </c>
      <c r="T173">
        <f>Table10[[#This Row],[Case study]]/Table10[[#This Row],[TOTAL]]</f>
        <v>0</v>
      </c>
      <c r="U173">
        <f>Table10[[#This Row],[Conclusion]]/Table10[[#This Row],[TOTAL]]</f>
        <v>0</v>
      </c>
      <c r="V173">
        <f>Table10[[#This Row],[Discussion]]/Table10[[#This Row],[TOTAL]]</f>
        <v>0</v>
      </c>
      <c r="W173">
        <f>Table10[[#This Row],[Figure]]/Table10[[#This Row],[TOTAL]]</f>
        <v>0</v>
      </c>
      <c r="X173">
        <f>Table10[[#This Row],[Introduction]]/Table10[[#This Row],[TOTAL]]</f>
        <v>0</v>
      </c>
      <c r="Y173">
        <f>Table10[[#This Row],[Methods]]/Table10[[#This Row],[TOTAL]]</f>
        <v>1</v>
      </c>
      <c r="Z173">
        <f>Table10[[#This Row],[Results]]/Table10[[#This Row],[TOTAL]]</f>
        <v>0</v>
      </c>
      <c r="AA173">
        <f>Table10[[#This Row],[Supplementary material]]/Table10[[#This Row],[TOTAL]]</f>
        <v>0</v>
      </c>
      <c r="AB173">
        <f>Table10[[#This Row],[Title]]/Table10[[#This Row],[TOTAL]]</f>
        <v>0</v>
      </c>
      <c r="AC173" s="15">
        <f>SUM(Table1012[[#This Row],[Abstract]:[Title]])</f>
        <v>1</v>
      </c>
    </row>
    <row r="174" spans="1:29" x14ac:dyDescent="0.25">
      <c r="A174" t="s">
        <v>1842</v>
      </c>
      <c r="B174">
        <v>3</v>
      </c>
      <c r="C174">
        <v>0</v>
      </c>
      <c r="D174">
        <v>0</v>
      </c>
      <c r="E174">
        <v>0</v>
      </c>
      <c r="F174">
        <v>0</v>
      </c>
      <c r="G174">
        <v>2</v>
      </c>
      <c r="H174">
        <v>0</v>
      </c>
      <c r="I174">
        <v>0</v>
      </c>
      <c r="J174">
        <v>0</v>
      </c>
      <c r="K174">
        <v>9</v>
      </c>
      <c r="L174">
        <v>0</v>
      </c>
      <c r="M174">
        <v>0</v>
      </c>
      <c r="N174" s="7">
        <f>SUM(Table10[[#This Row],[Abstract]:[Title]])</f>
        <v>14</v>
      </c>
      <c r="P174" t="s">
        <v>1842</v>
      </c>
      <c r="Q174">
        <f>Table10[[#This Row],[Abstract]]/Table10[[#This Row],[TOTAL]]</f>
        <v>0.21428571428571427</v>
      </c>
      <c r="R174">
        <f>Table10[[#This Row],[Acknowledgments]]/Table10[[#This Row],[TOTAL]]</f>
        <v>0</v>
      </c>
      <c r="S174">
        <f>Table10[[#This Row],[Article]]/Table10[[#This Row],[TOTAL]]</f>
        <v>0</v>
      </c>
      <c r="T174">
        <f>Table10[[#This Row],[Case study]]/Table10[[#This Row],[TOTAL]]</f>
        <v>0</v>
      </c>
      <c r="U174">
        <f>Table10[[#This Row],[Conclusion]]/Table10[[#This Row],[TOTAL]]</f>
        <v>0</v>
      </c>
      <c r="V174">
        <f>Table10[[#This Row],[Discussion]]/Table10[[#This Row],[TOTAL]]</f>
        <v>0.14285714285714285</v>
      </c>
      <c r="W174">
        <f>Table10[[#This Row],[Figure]]/Table10[[#This Row],[TOTAL]]</f>
        <v>0</v>
      </c>
      <c r="X174">
        <f>Table10[[#This Row],[Introduction]]/Table10[[#This Row],[TOTAL]]</f>
        <v>0</v>
      </c>
      <c r="Y174">
        <f>Table10[[#This Row],[Methods]]/Table10[[#This Row],[TOTAL]]</f>
        <v>0</v>
      </c>
      <c r="Z174">
        <f>Table10[[#This Row],[Results]]/Table10[[#This Row],[TOTAL]]</f>
        <v>0.6428571428571429</v>
      </c>
      <c r="AA174">
        <f>Table10[[#This Row],[Supplementary material]]/Table10[[#This Row],[TOTAL]]</f>
        <v>0</v>
      </c>
      <c r="AB174">
        <f>Table10[[#This Row],[Title]]/Table10[[#This Row],[TOTAL]]</f>
        <v>0</v>
      </c>
      <c r="AC174" s="15">
        <f>SUM(Table1012[[#This Row],[Abstract]:[Title]])</f>
        <v>1</v>
      </c>
    </row>
    <row r="175" spans="1:29" x14ac:dyDescent="0.25">
      <c r="A175" t="s">
        <v>1025</v>
      </c>
      <c r="B175">
        <v>0</v>
      </c>
      <c r="C175">
        <v>0</v>
      </c>
      <c r="D175">
        <v>0</v>
      </c>
      <c r="E175">
        <v>0</v>
      </c>
      <c r="F175">
        <v>0</v>
      </c>
      <c r="G175">
        <v>0</v>
      </c>
      <c r="H175">
        <v>0</v>
      </c>
      <c r="I175">
        <v>0</v>
      </c>
      <c r="J175">
        <v>0</v>
      </c>
      <c r="K175">
        <v>1</v>
      </c>
      <c r="L175">
        <v>0</v>
      </c>
      <c r="M175">
        <v>0</v>
      </c>
      <c r="N175" s="7">
        <f>SUM(Table10[[#This Row],[Abstract]:[Title]])</f>
        <v>1</v>
      </c>
      <c r="P175" t="s">
        <v>1025</v>
      </c>
      <c r="Q175">
        <f>Table10[[#This Row],[Abstract]]/Table10[[#This Row],[TOTAL]]</f>
        <v>0</v>
      </c>
      <c r="R175">
        <f>Table10[[#This Row],[Acknowledgments]]/Table10[[#This Row],[TOTAL]]</f>
        <v>0</v>
      </c>
      <c r="S175">
        <f>Table10[[#This Row],[Article]]/Table10[[#This Row],[TOTAL]]</f>
        <v>0</v>
      </c>
      <c r="T175">
        <f>Table10[[#This Row],[Case study]]/Table10[[#This Row],[TOTAL]]</f>
        <v>0</v>
      </c>
      <c r="U175">
        <f>Table10[[#This Row],[Conclusion]]/Table10[[#This Row],[TOTAL]]</f>
        <v>0</v>
      </c>
      <c r="V175">
        <f>Table10[[#This Row],[Discussion]]/Table10[[#This Row],[TOTAL]]</f>
        <v>0</v>
      </c>
      <c r="W175">
        <f>Table10[[#This Row],[Figure]]/Table10[[#This Row],[TOTAL]]</f>
        <v>0</v>
      </c>
      <c r="X175">
        <f>Table10[[#This Row],[Introduction]]/Table10[[#This Row],[TOTAL]]</f>
        <v>0</v>
      </c>
      <c r="Y175">
        <f>Table10[[#This Row],[Methods]]/Table10[[#This Row],[TOTAL]]</f>
        <v>0</v>
      </c>
      <c r="Z175">
        <f>Table10[[#This Row],[Results]]/Table10[[#This Row],[TOTAL]]</f>
        <v>1</v>
      </c>
      <c r="AA175">
        <f>Table10[[#This Row],[Supplementary material]]/Table10[[#This Row],[TOTAL]]</f>
        <v>0</v>
      </c>
      <c r="AB175">
        <f>Table10[[#This Row],[Title]]/Table10[[#This Row],[TOTAL]]</f>
        <v>0</v>
      </c>
      <c r="AC175" s="15">
        <f>SUM(Table1012[[#This Row],[Abstract]:[Title]])</f>
        <v>1</v>
      </c>
    </row>
    <row r="176" spans="1:29" x14ac:dyDescent="0.25">
      <c r="A176" t="s">
        <v>4736</v>
      </c>
      <c r="B176">
        <v>0</v>
      </c>
      <c r="C176">
        <v>0</v>
      </c>
      <c r="D176">
        <v>0</v>
      </c>
      <c r="E176">
        <v>0</v>
      </c>
      <c r="F176">
        <v>0</v>
      </c>
      <c r="G176">
        <v>0</v>
      </c>
      <c r="H176">
        <v>0</v>
      </c>
      <c r="I176">
        <v>3</v>
      </c>
      <c r="J176">
        <v>0</v>
      </c>
      <c r="K176">
        <v>6</v>
      </c>
      <c r="L176">
        <v>0</v>
      </c>
      <c r="M176">
        <v>0</v>
      </c>
      <c r="N176" s="7">
        <f>SUM(Table10[[#This Row],[Abstract]:[Title]])</f>
        <v>9</v>
      </c>
      <c r="P176" t="s">
        <v>4736</v>
      </c>
      <c r="Q176">
        <f>Table10[[#This Row],[Abstract]]/Table10[[#This Row],[TOTAL]]</f>
        <v>0</v>
      </c>
      <c r="R176">
        <f>Table10[[#This Row],[Acknowledgments]]/Table10[[#This Row],[TOTAL]]</f>
        <v>0</v>
      </c>
      <c r="S176">
        <f>Table10[[#This Row],[Article]]/Table10[[#This Row],[TOTAL]]</f>
        <v>0</v>
      </c>
      <c r="T176">
        <f>Table10[[#This Row],[Case study]]/Table10[[#This Row],[TOTAL]]</f>
        <v>0</v>
      </c>
      <c r="U176">
        <f>Table10[[#This Row],[Conclusion]]/Table10[[#This Row],[TOTAL]]</f>
        <v>0</v>
      </c>
      <c r="V176">
        <f>Table10[[#This Row],[Discussion]]/Table10[[#This Row],[TOTAL]]</f>
        <v>0</v>
      </c>
      <c r="W176">
        <f>Table10[[#This Row],[Figure]]/Table10[[#This Row],[TOTAL]]</f>
        <v>0</v>
      </c>
      <c r="X176">
        <f>Table10[[#This Row],[Introduction]]/Table10[[#This Row],[TOTAL]]</f>
        <v>0.33333333333333331</v>
      </c>
      <c r="Y176">
        <f>Table10[[#This Row],[Methods]]/Table10[[#This Row],[TOTAL]]</f>
        <v>0</v>
      </c>
      <c r="Z176">
        <f>Table10[[#This Row],[Results]]/Table10[[#This Row],[TOTAL]]</f>
        <v>0.66666666666666663</v>
      </c>
      <c r="AA176">
        <f>Table10[[#This Row],[Supplementary material]]/Table10[[#This Row],[TOTAL]]</f>
        <v>0</v>
      </c>
      <c r="AB176">
        <f>Table10[[#This Row],[Title]]/Table10[[#This Row],[TOTAL]]</f>
        <v>0</v>
      </c>
      <c r="AC176" s="15">
        <f>SUM(Table1012[[#This Row],[Abstract]:[Title]])</f>
        <v>1</v>
      </c>
    </row>
    <row r="177" spans="1:29" x14ac:dyDescent="0.25">
      <c r="A177" t="s">
        <v>205</v>
      </c>
      <c r="B177">
        <v>0</v>
      </c>
      <c r="C177">
        <v>0</v>
      </c>
      <c r="D177">
        <v>0</v>
      </c>
      <c r="E177">
        <v>0</v>
      </c>
      <c r="F177">
        <v>0</v>
      </c>
      <c r="G177">
        <v>0</v>
      </c>
      <c r="H177">
        <v>0</v>
      </c>
      <c r="I177">
        <v>1</v>
      </c>
      <c r="J177">
        <v>0</v>
      </c>
      <c r="K177">
        <v>0</v>
      </c>
      <c r="L177">
        <v>0</v>
      </c>
      <c r="M177">
        <v>0</v>
      </c>
      <c r="N177" s="7">
        <f>SUM(Table10[[#This Row],[Abstract]:[Title]])</f>
        <v>1</v>
      </c>
      <c r="P177" t="s">
        <v>205</v>
      </c>
      <c r="Q177">
        <f>Table10[[#This Row],[Abstract]]/Table10[[#This Row],[TOTAL]]</f>
        <v>0</v>
      </c>
      <c r="R177">
        <f>Table10[[#This Row],[Acknowledgments]]/Table10[[#This Row],[TOTAL]]</f>
        <v>0</v>
      </c>
      <c r="S177">
        <f>Table10[[#This Row],[Article]]/Table10[[#This Row],[TOTAL]]</f>
        <v>0</v>
      </c>
      <c r="T177">
        <f>Table10[[#This Row],[Case study]]/Table10[[#This Row],[TOTAL]]</f>
        <v>0</v>
      </c>
      <c r="U177">
        <f>Table10[[#This Row],[Conclusion]]/Table10[[#This Row],[TOTAL]]</f>
        <v>0</v>
      </c>
      <c r="V177">
        <f>Table10[[#This Row],[Discussion]]/Table10[[#This Row],[TOTAL]]</f>
        <v>0</v>
      </c>
      <c r="W177">
        <f>Table10[[#This Row],[Figure]]/Table10[[#This Row],[TOTAL]]</f>
        <v>0</v>
      </c>
      <c r="X177">
        <f>Table10[[#This Row],[Introduction]]/Table10[[#This Row],[TOTAL]]</f>
        <v>1</v>
      </c>
      <c r="Y177">
        <f>Table10[[#This Row],[Methods]]/Table10[[#This Row],[TOTAL]]</f>
        <v>0</v>
      </c>
      <c r="Z177">
        <f>Table10[[#This Row],[Results]]/Table10[[#This Row],[TOTAL]]</f>
        <v>0</v>
      </c>
      <c r="AA177">
        <f>Table10[[#This Row],[Supplementary material]]/Table10[[#This Row],[TOTAL]]</f>
        <v>0</v>
      </c>
      <c r="AB177">
        <f>Table10[[#This Row],[Title]]/Table10[[#This Row],[TOTAL]]</f>
        <v>0</v>
      </c>
      <c r="AC177" s="15">
        <f>SUM(Table1012[[#This Row],[Abstract]:[Title]])</f>
        <v>1</v>
      </c>
    </row>
    <row r="178" spans="1:29" x14ac:dyDescent="0.25">
      <c r="A178" t="s">
        <v>4821</v>
      </c>
      <c r="B178">
        <v>0</v>
      </c>
      <c r="C178">
        <v>0</v>
      </c>
      <c r="D178">
        <v>0</v>
      </c>
      <c r="E178">
        <v>0</v>
      </c>
      <c r="F178">
        <v>0</v>
      </c>
      <c r="G178">
        <v>3</v>
      </c>
      <c r="H178">
        <v>0</v>
      </c>
      <c r="I178">
        <v>1</v>
      </c>
      <c r="J178">
        <v>0</v>
      </c>
      <c r="K178">
        <v>0</v>
      </c>
      <c r="L178">
        <v>0</v>
      </c>
      <c r="M178">
        <v>0</v>
      </c>
      <c r="N178" s="7">
        <f>SUM(Table10[[#This Row],[Abstract]:[Title]])</f>
        <v>4</v>
      </c>
      <c r="P178" t="s">
        <v>4821</v>
      </c>
      <c r="Q178">
        <f>Table10[[#This Row],[Abstract]]/Table10[[#This Row],[TOTAL]]</f>
        <v>0</v>
      </c>
      <c r="R178">
        <f>Table10[[#This Row],[Acknowledgments]]/Table10[[#This Row],[TOTAL]]</f>
        <v>0</v>
      </c>
      <c r="S178">
        <f>Table10[[#This Row],[Article]]/Table10[[#This Row],[TOTAL]]</f>
        <v>0</v>
      </c>
      <c r="T178">
        <f>Table10[[#This Row],[Case study]]/Table10[[#This Row],[TOTAL]]</f>
        <v>0</v>
      </c>
      <c r="U178">
        <f>Table10[[#This Row],[Conclusion]]/Table10[[#This Row],[TOTAL]]</f>
        <v>0</v>
      </c>
      <c r="V178">
        <f>Table10[[#This Row],[Discussion]]/Table10[[#This Row],[TOTAL]]</f>
        <v>0.75</v>
      </c>
      <c r="W178">
        <f>Table10[[#This Row],[Figure]]/Table10[[#This Row],[TOTAL]]</f>
        <v>0</v>
      </c>
      <c r="X178">
        <f>Table10[[#This Row],[Introduction]]/Table10[[#This Row],[TOTAL]]</f>
        <v>0.25</v>
      </c>
      <c r="Y178">
        <f>Table10[[#This Row],[Methods]]/Table10[[#This Row],[TOTAL]]</f>
        <v>0</v>
      </c>
      <c r="Z178">
        <f>Table10[[#This Row],[Results]]/Table10[[#This Row],[TOTAL]]</f>
        <v>0</v>
      </c>
      <c r="AA178">
        <f>Table10[[#This Row],[Supplementary material]]/Table10[[#This Row],[TOTAL]]</f>
        <v>0</v>
      </c>
      <c r="AB178">
        <f>Table10[[#This Row],[Title]]/Table10[[#This Row],[TOTAL]]</f>
        <v>0</v>
      </c>
      <c r="AC178" s="15">
        <f>SUM(Table1012[[#This Row],[Abstract]:[Title]])</f>
        <v>1</v>
      </c>
    </row>
    <row r="179" spans="1:29" x14ac:dyDescent="0.25">
      <c r="A179" t="s">
        <v>4522</v>
      </c>
      <c r="B179">
        <v>0</v>
      </c>
      <c r="C179">
        <v>0</v>
      </c>
      <c r="D179">
        <v>0</v>
      </c>
      <c r="E179">
        <v>0</v>
      </c>
      <c r="F179">
        <v>0</v>
      </c>
      <c r="G179">
        <v>0</v>
      </c>
      <c r="H179">
        <v>0</v>
      </c>
      <c r="I179">
        <v>0</v>
      </c>
      <c r="J179">
        <v>0</v>
      </c>
      <c r="K179">
        <v>1</v>
      </c>
      <c r="L179">
        <v>0</v>
      </c>
      <c r="M179">
        <v>0</v>
      </c>
      <c r="N179" s="7">
        <f>SUM(Table10[[#This Row],[Abstract]:[Title]])</f>
        <v>1</v>
      </c>
      <c r="P179" t="s">
        <v>4522</v>
      </c>
      <c r="Q179">
        <f>Table10[[#This Row],[Abstract]]/Table10[[#This Row],[TOTAL]]</f>
        <v>0</v>
      </c>
      <c r="R179">
        <f>Table10[[#This Row],[Acknowledgments]]/Table10[[#This Row],[TOTAL]]</f>
        <v>0</v>
      </c>
      <c r="S179">
        <f>Table10[[#This Row],[Article]]/Table10[[#This Row],[TOTAL]]</f>
        <v>0</v>
      </c>
      <c r="T179">
        <f>Table10[[#This Row],[Case study]]/Table10[[#This Row],[TOTAL]]</f>
        <v>0</v>
      </c>
      <c r="U179">
        <f>Table10[[#This Row],[Conclusion]]/Table10[[#This Row],[TOTAL]]</f>
        <v>0</v>
      </c>
      <c r="V179">
        <f>Table10[[#This Row],[Discussion]]/Table10[[#This Row],[TOTAL]]</f>
        <v>0</v>
      </c>
      <c r="W179">
        <f>Table10[[#This Row],[Figure]]/Table10[[#This Row],[TOTAL]]</f>
        <v>0</v>
      </c>
      <c r="X179">
        <f>Table10[[#This Row],[Introduction]]/Table10[[#This Row],[TOTAL]]</f>
        <v>0</v>
      </c>
      <c r="Y179">
        <f>Table10[[#This Row],[Methods]]/Table10[[#This Row],[TOTAL]]</f>
        <v>0</v>
      </c>
      <c r="Z179">
        <f>Table10[[#This Row],[Results]]/Table10[[#This Row],[TOTAL]]</f>
        <v>1</v>
      </c>
      <c r="AA179">
        <f>Table10[[#This Row],[Supplementary material]]/Table10[[#This Row],[TOTAL]]</f>
        <v>0</v>
      </c>
      <c r="AB179">
        <f>Table10[[#This Row],[Title]]/Table10[[#This Row],[TOTAL]]</f>
        <v>0</v>
      </c>
      <c r="AC179" s="15">
        <f>SUM(Table1012[[#This Row],[Abstract]:[Title]])</f>
        <v>1</v>
      </c>
    </row>
    <row r="180" spans="1:29" x14ac:dyDescent="0.25">
      <c r="A180" t="s">
        <v>3853</v>
      </c>
      <c r="B180">
        <v>0</v>
      </c>
      <c r="C180">
        <v>0</v>
      </c>
      <c r="D180">
        <v>0</v>
      </c>
      <c r="E180">
        <v>0</v>
      </c>
      <c r="F180">
        <v>0</v>
      </c>
      <c r="G180">
        <v>0</v>
      </c>
      <c r="H180">
        <v>0</v>
      </c>
      <c r="I180">
        <v>0</v>
      </c>
      <c r="J180">
        <v>3</v>
      </c>
      <c r="K180">
        <v>3</v>
      </c>
      <c r="L180">
        <v>0</v>
      </c>
      <c r="M180">
        <v>0</v>
      </c>
      <c r="N180" s="7">
        <f>SUM(Table10[[#This Row],[Abstract]:[Title]])</f>
        <v>6</v>
      </c>
      <c r="P180" t="s">
        <v>3853</v>
      </c>
      <c r="Q180">
        <f>Table10[[#This Row],[Abstract]]/Table10[[#This Row],[TOTAL]]</f>
        <v>0</v>
      </c>
      <c r="R180">
        <f>Table10[[#This Row],[Acknowledgments]]/Table10[[#This Row],[TOTAL]]</f>
        <v>0</v>
      </c>
      <c r="S180">
        <f>Table10[[#This Row],[Article]]/Table10[[#This Row],[TOTAL]]</f>
        <v>0</v>
      </c>
      <c r="T180">
        <f>Table10[[#This Row],[Case study]]/Table10[[#This Row],[TOTAL]]</f>
        <v>0</v>
      </c>
      <c r="U180">
        <f>Table10[[#This Row],[Conclusion]]/Table10[[#This Row],[TOTAL]]</f>
        <v>0</v>
      </c>
      <c r="V180">
        <f>Table10[[#This Row],[Discussion]]/Table10[[#This Row],[TOTAL]]</f>
        <v>0</v>
      </c>
      <c r="W180">
        <f>Table10[[#This Row],[Figure]]/Table10[[#This Row],[TOTAL]]</f>
        <v>0</v>
      </c>
      <c r="X180">
        <f>Table10[[#This Row],[Introduction]]/Table10[[#This Row],[TOTAL]]</f>
        <v>0</v>
      </c>
      <c r="Y180">
        <f>Table10[[#This Row],[Methods]]/Table10[[#This Row],[TOTAL]]</f>
        <v>0.5</v>
      </c>
      <c r="Z180">
        <f>Table10[[#This Row],[Results]]/Table10[[#This Row],[TOTAL]]</f>
        <v>0.5</v>
      </c>
      <c r="AA180">
        <f>Table10[[#This Row],[Supplementary material]]/Table10[[#This Row],[TOTAL]]</f>
        <v>0</v>
      </c>
      <c r="AB180">
        <f>Table10[[#This Row],[Title]]/Table10[[#This Row],[TOTAL]]</f>
        <v>0</v>
      </c>
      <c r="AC180" s="15">
        <f>SUM(Table1012[[#This Row],[Abstract]:[Title]])</f>
        <v>1</v>
      </c>
    </row>
    <row r="181" spans="1:29" x14ac:dyDescent="0.25">
      <c r="A181" t="s">
        <v>4313</v>
      </c>
      <c r="B181">
        <v>0</v>
      </c>
      <c r="C181">
        <v>0</v>
      </c>
      <c r="D181">
        <v>0</v>
      </c>
      <c r="E181">
        <v>0</v>
      </c>
      <c r="F181">
        <v>0</v>
      </c>
      <c r="G181">
        <v>0</v>
      </c>
      <c r="H181">
        <v>0</v>
      </c>
      <c r="I181">
        <v>0</v>
      </c>
      <c r="J181">
        <v>1</v>
      </c>
      <c r="K181">
        <v>0</v>
      </c>
      <c r="L181">
        <v>0</v>
      </c>
      <c r="M181">
        <v>0</v>
      </c>
      <c r="N181" s="7">
        <f>SUM(Table10[[#This Row],[Abstract]:[Title]])</f>
        <v>1</v>
      </c>
      <c r="P181" t="s">
        <v>4313</v>
      </c>
      <c r="Q181">
        <f>Table10[[#This Row],[Abstract]]/Table10[[#This Row],[TOTAL]]</f>
        <v>0</v>
      </c>
      <c r="R181">
        <f>Table10[[#This Row],[Acknowledgments]]/Table10[[#This Row],[TOTAL]]</f>
        <v>0</v>
      </c>
      <c r="S181">
        <f>Table10[[#This Row],[Article]]/Table10[[#This Row],[TOTAL]]</f>
        <v>0</v>
      </c>
      <c r="T181">
        <f>Table10[[#This Row],[Case study]]/Table10[[#This Row],[TOTAL]]</f>
        <v>0</v>
      </c>
      <c r="U181">
        <f>Table10[[#This Row],[Conclusion]]/Table10[[#This Row],[TOTAL]]</f>
        <v>0</v>
      </c>
      <c r="V181">
        <f>Table10[[#This Row],[Discussion]]/Table10[[#This Row],[TOTAL]]</f>
        <v>0</v>
      </c>
      <c r="W181">
        <f>Table10[[#This Row],[Figure]]/Table10[[#This Row],[TOTAL]]</f>
        <v>0</v>
      </c>
      <c r="X181">
        <f>Table10[[#This Row],[Introduction]]/Table10[[#This Row],[TOTAL]]</f>
        <v>0</v>
      </c>
      <c r="Y181">
        <f>Table10[[#This Row],[Methods]]/Table10[[#This Row],[TOTAL]]</f>
        <v>1</v>
      </c>
      <c r="Z181">
        <f>Table10[[#This Row],[Results]]/Table10[[#This Row],[TOTAL]]</f>
        <v>0</v>
      </c>
      <c r="AA181">
        <f>Table10[[#This Row],[Supplementary material]]/Table10[[#This Row],[TOTAL]]</f>
        <v>0</v>
      </c>
      <c r="AB181">
        <f>Table10[[#This Row],[Title]]/Table10[[#This Row],[TOTAL]]</f>
        <v>0</v>
      </c>
      <c r="AC181" s="15">
        <f>SUM(Table1012[[#This Row],[Abstract]:[Title]])</f>
        <v>1</v>
      </c>
    </row>
    <row r="182" spans="1:29" x14ac:dyDescent="0.25">
      <c r="A182" t="s">
        <v>2620</v>
      </c>
      <c r="B182">
        <v>0</v>
      </c>
      <c r="C182">
        <v>0</v>
      </c>
      <c r="D182">
        <v>0</v>
      </c>
      <c r="E182">
        <v>0</v>
      </c>
      <c r="F182">
        <v>0</v>
      </c>
      <c r="G182">
        <v>0</v>
      </c>
      <c r="H182">
        <v>0</v>
      </c>
      <c r="I182">
        <v>0</v>
      </c>
      <c r="J182">
        <v>2</v>
      </c>
      <c r="K182">
        <v>0</v>
      </c>
      <c r="L182">
        <v>0</v>
      </c>
      <c r="M182">
        <v>0</v>
      </c>
      <c r="N182" s="7">
        <f>SUM(Table10[[#This Row],[Abstract]:[Title]])</f>
        <v>2</v>
      </c>
      <c r="P182" t="s">
        <v>2620</v>
      </c>
      <c r="Q182">
        <f>Table10[[#This Row],[Abstract]]/Table10[[#This Row],[TOTAL]]</f>
        <v>0</v>
      </c>
      <c r="R182">
        <f>Table10[[#This Row],[Acknowledgments]]/Table10[[#This Row],[TOTAL]]</f>
        <v>0</v>
      </c>
      <c r="S182">
        <f>Table10[[#This Row],[Article]]/Table10[[#This Row],[TOTAL]]</f>
        <v>0</v>
      </c>
      <c r="T182">
        <f>Table10[[#This Row],[Case study]]/Table10[[#This Row],[TOTAL]]</f>
        <v>0</v>
      </c>
      <c r="U182">
        <f>Table10[[#This Row],[Conclusion]]/Table10[[#This Row],[TOTAL]]</f>
        <v>0</v>
      </c>
      <c r="V182">
        <f>Table10[[#This Row],[Discussion]]/Table10[[#This Row],[TOTAL]]</f>
        <v>0</v>
      </c>
      <c r="W182">
        <f>Table10[[#This Row],[Figure]]/Table10[[#This Row],[TOTAL]]</f>
        <v>0</v>
      </c>
      <c r="X182">
        <f>Table10[[#This Row],[Introduction]]/Table10[[#This Row],[TOTAL]]</f>
        <v>0</v>
      </c>
      <c r="Y182">
        <f>Table10[[#This Row],[Methods]]/Table10[[#This Row],[TOTAL]]</f>
        <v>1</v>
      </c>
      <c r="Z182">
        <f>Table10[[#This Row],[Results]]/Table10[[#This Row],[TOTAL]]</f>
        <v>0</v>
      </c>
      <c r="AA182">
        <f>Table10[[#This Row],[Supplementary material]]/Table10[[#This Row],[TOTAL]]</f>
        <v>0</v>
      </c>
      <c r="AB182">
        <f>Table10[[#This Row],[Title]]/Table10[[#This Row],[TOTAL]]</f>
        <v>0</v>
      </c>
      <c r="AC182" s="15">
        <f>SUM(Table1012[[#This Row],[Abstract]:[Title]])</f>
        <v>1</v>
      </c>
    </row>
    <row r="183" spans="1:29" x14ac:dyDescent="0.25">
      <c r="A183" t="s">
        <v>236</v>
      </c>
      <c r="B183">
        <v>0</v>
      </c>
      <c r="C183">
        <v>0</v>
      </c>
      <c r="D183">
        <v>1</v>
      </c>
      <c r="E183">
        <v>0</v>
      </c>
      <c r="F183">
        <v>0</v>
      </c>
      <c r="G183">
        <v>0</v>
      </c>
      <c r="H183">
        <v>0</v>
      </c>
      <c r="I183">
        <v>0</v>
      </c>
      <c r="J183">
        <v>0</v>
      </c>
      <c r="K183">
        <v>0</v>
      </c>
      <c r="L183">
        <v>0</v>
      </c>
      <c r="M183">
        <v>0</v>
      </c>
      <c r="N183" s="7">
        <f>SUM(Table10[[#This Row],[Abstract]:[Title]])</f>
        <v>1</v>
      </c>
      <c r="P183" t="s">
        <v>236</v>
      </c>
      <c r="Q183">
        <f>Table10[[#This Row],[Abstract]]/Table10[[#This Row],[TOTAL]]</f>
        <v>0</v>
      </c>
      <c r="R183">
        <f>Table10[[#This Row],[Acknowledgments]]/Table10[[#This Row],[TOTAL]]</f>
        <v>0</v>
      </c>
      <c r="S183">
        <f>Table10[[#This Row],[Article]]/Table10[[#This Row],[TOTAL]]</f>
        <v>1</v>
      </c>
      <c r="T183">
        <f>Table10[[#This Row],[Case study]]/Table10[[#This Row],[TOTAL]]</f>
        <v>0</v>
      </c>
      <c r="U183">
        <f>Table10[[#This Row],[Conclusion]]/Table10[[#This Row],[TOTAL]]</f>
        <v>0</v>
      </c>
      <c r="V183">
        <f>Table10[[#This Row],[Discussion]]/Table10[[#This Row],[TOTAL]]</f>
        <v>0</v>
      </c>
      <c r="W183">
        <f>Table10[[#This Row],[Figure]]/Table10[[#This Row],[TOTAL]]</f>
        <v>0</v>
      </c>
      <c r="X183">
        <f>Table10[[#This Row],[Introduction]]/Table10[[#This Row],[TOTAL]]</f>
        <v>0</v>
      </c>
      <c r="Y183">
        <f>Table10[[#This Row],[Methods]]/Table10[[#This Row],[TOTAL]]</f>
        <v>0</v>
      </c>
      <c r="Z183">
        <f>Table10[[#This Row],[Results]]/Table10[[#This Row],[TOTAL]]</f>
        <v>0</v>
      </c>
      <c r="AA183">
        <f>Table10[[#This Row],[Supplementary material]]/Table10[[#This Row],[TOTAL]]</f>
        <v>0</v>
      </c>
      <c r="AB183">
        <f>Table10[[#This Row],[Title]]/Table10[[#This Row],[TOTAL]]</f>
        <v>0</v>
      </c>
      <c r="AC183" s="15">
        <f>SUM(Table1012[[#This Row],[Abstract]:[Title]])</f>
        <v>1</v>
      </c>
    </row>
    <row r="184" spans="1:29" x14ac:dyDescent="0.25">
      <c r="A184" t="s">
        <v>3284</v>
      </c>
      <c r="B184">
        <v>0</v>
      </c>
      <c r="C184">
        <v>0</v>
      </c>
      <c r="D184">
        <v>1</v>
      </c>
      <c r="E184">
        <v>0</v>
      </c>
      <c r="F184">
        <v>0</v>
      </c>
      <c r="G184">
        <v>0</v>
      </c>
      <c r="H184">
        <v>0</v>
      </c>
      <c r="I184">
        <v>0</v>
      </c>
      <c r="J184">
        <v>0</v>
      </c>
      <c r="K184">
        <v>0</v>
      </c>
      <c r="L184">
        <v>0</v>
      </c>
      <c r="M184">
        <v>0</v>
      </c>
      <c r="N184" s="7">
        <f>SUM(Table10[[#This Row],[Abstract]:[Title]])</f>
        <v>1</v>
      </c>
      <c r="P184" t="s">
        <v>3284</v>
      </c>
      <c r="Q184">
        <f>Table10[[#This Row],[Abstract]]/Table10[[#This Row],[TOTAL]]</f>
        <v>0</v>
      </c>
      <c r="R184">
        <f>Table10[[#This Row],[Acknowledgments]]/Table10[[#This Row],[TOTAL]]</f>
        <v>0</v>
      </c>
      <c r="S184">
        <f>Table10[[#This Row],[Article]]/Table10[[#This Row],[TOTAL]]</f>
        <v>1</v>
      </c>
      <c r="T184">
        <f>Table10[[#This Row],[Case study]]/Table10[[#This Row],[TOTAL]]</f>
        <v>0</v>
      </c>
      <c r="U184">
        <f>Table10[[#This Row],[Conclusion]]/Table10[[#This Row],[TOTAL]]</f>
        <v>0</v>
      </c>
      <c r="V184">
        <f>Table10[[#This Row],[Discussion]]/Table10[[#This Row],[TOTAL]]</f>
        <v>0</v>
      </c>
      <c r="W184">
        <f>Table10[[#This Row],[Figure]]/Table10[[#This Row],[TOTAL]]</f>
        <v>0</v>
      </c>
      <c r="X184">
        <f>Table10[[#This Row],[Introduction]]/Table10[[#This Row],[TOTAL]]</f>
        <v>0</v>
      </c>
      <c r="Y184">
        <f>Table10[[#This Row],[Methods]]/Table10[[#This Row],[TOTAL]]</f>
        <v>0</v>
      </c>
      <c r="Z184">
        <f>Table10[[#This Row],[Results]]/Table10[[#This Row],[TOTAL]]</f>
        <v>0</v>
      </c>
      <c r="AA184">
        <f>Table10[[#This Row],[Supplementary material]]/Table10[[#This Row],[TOTAL]]</f>
        <v>0</v>
      </c>
      <c r="AB184">
        <f>Table10[[#This Row],[Title]]/Table10[[#This Row],[TOTAL]]</f>
        <v>0</v>
      </c>
      <c r="AC184" s="15">
        <f>SUM(Table1012[[#This Row],[Abstract]:[Title]])</f>
        <v>1</v>
      </c>
    </row>
    <row r="185" spans="1:29" x14ac:dyDescent="0.25">
      <c r="A185" t="s">
        <v>3297</v>
      </c>
      <c r="B185">
        <v>0</v>
      </c>
      <c r="C185">
        <v>0</v>
      </c>
      <c r="D185">
        <v>0</v>
      </c>
      <c r="E185">
        <v>0</v>
      </c>
      <c r="F185">
        <v>0</v>
      </c>
      <c r="G185">
        <v>0</v>
      </c>
      <c r="H185">
        <v>0</v>
      </c>
      <c r="I185">
        <v>0</v>
      </c>
      <c r="J185">
        <v>1</v>
      </c>
      <c r="K185">
        <v>3</v>
      </c>
      <c r="L185">
        <v>0</v>
      </c>
      <c r="M185">
        <v>0</v>
      </c>
      <c r="N185" s="7">
        <f>SUM(Table10[[#This Row],[Abstract]:[Title]])</f>
        <v>4</v>
      </c>
      <c r="P185" t="s">
        <v>3297</v>
      </c>
      <c r="Q185">
        <f>Table10[[#This Row],[Abstract]]/Table10[[#This Row],[TOTAL]]</f>
        <v>0</v>
      </c>
      <c r="R185">
        <f>Table10[[#This Row],[Acknowledgments]]/Table10[[#This Row],[TOTAL]]</f>
        <v>0</v>
      </c>
      <c r="S185">
        <f>Table10[[#This Row],[Article]]/Table10[[#This Row],[TOTAL]]</f>
        <v>0</v>
      </c>
      <c r="T185">
        <f>Table10[[#This Row],[Case study]]/Table10[[#This Row],[TOTAL]]</f>
        <v>0</v>
      </c>
      <c r="U185">
        <f>Table10[[#This Row],[Conclusion]]/Table10[[#This Row],[TOTAL]]</f>
        <v>0</v>
      </c>
      <c r="V185">
        <f>Table10[[#This Row],[Discussion]]/Table10[[#This Row],[TOTAL]]</f>
        <v>0</v>
      </c>
      <c r="W185">
        <f>Table10[[#This Row],[Figure]]/Table10[[#This Row],[TOTAL]]</f>
        <v>0</v>
      </c>
      <c r="X185">
        <f>Table10[[#This Row],[Introduction]]/Table10[[#This Row],[TOTAL]]</f>
        <v>0</v>
      </c>
      <c r="Y185">
        <f>Table10[[#This Row],[Methods]]/Table10[[#This Row],[TOTAL]]</f>
        <v>0.25</v>
      </c>
      <c r="Z185">
        <f>Table10[[#This Row],[Results]]/Table10[[#This Row],[TOTAL]]</f>
        <v>0.75</v>
      </c>
      <c r="AA185">
        <f>Table10[[#This Row],[Supplementary material]]/Table10[[#This Row],[TOTAL]]</f>
        <v>0</v>
      </c>
      <c r="AB185">
        <f>Table10[[#This Row],[Title]]/Table10[[#This Row],[TOTAL]]</f>
        <v>0</v>
      </c>
      <c r="AC185" s="15">
        <f>SUM(Table1012[[#This Row],[Abstract]:[Title]])</f>
        <v>1</v>
      </c>
    </row>
    <row r="186" spans="1:29" x14ac:dyDescent="0.25">
      <c r="A186" t="s">
        <v>5818</v>
      </c>
      <c r="B186">
        <v>0</v>
      </c>
      <c r="C186">
        <v>0</v>
      </c>
      <c r="D186">
        <v>0</v>
      </c>
      <c r="E186">
        <v>0</v>
      </c>
      <c r="F186">
        <v>0</v>
      </c>
      <c r="G186">
        <v>1</v>
      </c>
      <c r="H186">
        <v>0</v>
      </c>
      <c r="I186">
        <v>1</v>
      </c>
      <c r="J186">
        <v>0</v>
      </c>
      <c r="K186">
        <v>0</v>
      </c>
      <c r="L186">
        <v>0</v>
      </c>
      <c r="M186">
        <v>0</v>
      </c>
      <c r="N186" s="7">
        <f>SUM(Table10[[#This Row],[Abstract]:[Title]])</f>
        <v>2</v>
      </c>
      <c r="P186" t="s">
        <v>5818</v>
      </c>
      <c r="Q186">
        <f>Table10[[#This Row],[Abstract]]/Table10[[#This Row],[TOTAL]]</f>
        <v>0</v>
      </c>
      <c r="R186">
        <f>Table10[[#This Row],[Acknowledgments]]/Table10[[#This Row],[TOTAL]]</f>
        <v>0</v>
      </c>
      <c r="S186">
        <f>Table10[[#This Row],[Article]]/Table10[[#This Row],[TOTAL]]</f>
        <v>0</v>
      </c>
      <c r="T186">
        <f>Table10[[#This Row],[Case study]]/Table10[[#This Row],[TOTAL]]</f>
        <v>0</v>
      </c>
      <c r="U186">
        <f>Table10[[#This Row],[Conclusion]]/Table10[[#This Row],[TOTAL]]</f>
        <v>0</v>
      </c>
      <c r="V186">
        <f>Table10[[#This Row],[Discussion]]/Table10[[#This Row],[TOTAL]]</f>
        <v>0.5</v>
      </c>
      <c r="W186">
        <f>Table10[[#This Row],[Figure]]/Table10[[#This Row],[TOTAL]]</f>
        <v>0</v>
      </c>
      <c r="X186">
        <f>Table10[[#This Row],[Introduction]]/Table10[[#This Row],[TOTAL]]</f>
        <v>0.5</v>
      </c>
      <c r="Y186">
        <f>Table10[[#This Row],[Methods]]/Table10[[#This Row],[TOTAL]]</f>
        <v>0</v>
      </c>
      <c r="Z186">
        <f>Table10[[#This Row],[Results]]/Table10[[#This Row],[TOTAL]]</f>
        <v>0</v>
      </c>
      <c r="AA186">
        <f>Table10[[#This Row],[Supplementary material]]/Table10[[#This Row],[TOTAL]]</f>
        <v>0</v>
      </c>
      <c r="AB186">
        <f>Table10[[#This Row],[Title]]/Table10[[#This Row],[TOTAL]]</f>
        <v>0</v>
      </c>
      <c r="AC186" s="15">
        <f>SUM(Table1012[[#This Row],[Abstract]:[Title]])</f>
        <v>1</v>
      </c>
    </row>
    <row r="187" spans="1:29" x14ac:dyDescent="0.25">
      <c r="A187" t="s">
        <v>2040</v>
      </c>
      <c r="B187">
        <v>0</v>
      </c>
      <c r="C187">
        <v>0</v>
      </c>
      <c r="D187">
        <v>0</v>
      </c>
      <c r="E187">
        <v>0</v>
      </c>
      <c r="F187">
        <v>0</v>
      </c>
      <c r="G187">
        <v>1</v>
      </c>
      <c r="H187">
        <v>0</v>
      </c>
      <c r="I187">
        <v>0</v>
      </c>
      <c r="J187">
        <v>0</v>
      </c>
      <c r="K187">
        <v>0</v>
      </c>
      <c r="L187">
        <v>0</v>
      </c>
      <c r="M187">
        <v>0</v>
      </c>
      <c r="N187" s="7">
        <f>SUM(Table10[[#This Row],[Abstract]:[Title]])</f>
        <v>1</v>
      </c>
      <c r="P187" t="s">
        <v>2040</v>
      </c>
      <c r="Q187">
        <f>Table10[[#This Row],[Abstract]]/Table10[[#This Row],[TOTAL]]</f>
        <v>0</v>
      </c>
      <c r="R187">
        <f>Table10[[#This Row],[Acknowledgments]]/Table10[[#This Row],[TOTAL]]</f>
        <v>0</v>
      </c>
      <c r="S187">
        <f>Table10[[#This Row],[Article]]/Table10[[#This Row],[TOTAL]]</f>
        <v>0</v>
      </c>
      <c r="T187">
        <f>Table10[[#This Row],[Case study]]/Table10[[#This Row],[TOTAL]]</f>
        <v>0</v>
      </c>
      <c r="U187">
        <f>Table10[[#This Row],[Conclusion]]/Table10[[#This Row],[TOTAL]]</f>
        <v>0</v>
      </c>
      <c r="V187">
        <f>Table10[[#This Row],[Discussion]]/Table10[[#This Row],[TOTAL]]</f>
        <v>1</v>
      </c>
      <c r="W187">
        <f>Table10[[#This Row],[Figure]]/Table10[[#This Row],[TOTAL]]</f>
        <v>0</v>
      </c>
      <c r="X187">
        <f>Table10[[#This Row],[Introduction]]/Table10[[#This Row],[TOTAL]]</f>
        <v>0</v>
      </c>
      <c r="Y187">
        <f>Table10[[#This Row],[Methods]]/Table10[[#This Row],[TOTAL]]</f>
        <v>0</v>
      </c>
      <c r="Z187">
        <f>Table10[[#This Row],[Results]]/Table10[[#This Row],[TOTAL]]</f>
        <v>0</v>
      </c>
      <c r="AA187">
        <f>Table10[[#This Row],[Supplementary material]]/Table10[[#This Row],[TOTAL]]</f>
        <v>0</v>
      </c>
      <c r="AB187">
        <f>Table10[[#This Row],[Title]]/Table10[[#This Row],[TOTAL]]</f>
        <v>0</v>
      </c>
      <c r="AC187" s="15">
        <f>SUM(Table1012[[#This Row],[Abstract]:[Title]])</f>
        <v>1</v>
      </c>
    </row>
    <row r="188" spans="1:29" x14ac:dyDescent="0.25">
      <c r="A188" t="s">
        <v>3755</v>
      </c>
      <c r="B188">
        <v>0</v>
      </c>
      <c r="C188">
        <v>0</v>
      </c>
      <c r="D188">
        <v>0</v>
      </c>
      <c r="E188">
        <v>0</v>
      </c>
      <c r="F188">
        <v>0</v>
      </c>
      <c r="G188">
        <v>0</v>
      </c>
      <c r="H188">
        <v>1</v>
      </c>
      <c r="I188">
        <v>0</v>
      </c>
      <c r="J188">
        <v>0</v>
      </c>
      <c r="K188">
        <v>0</v>
      </c>
      <c r="L188">
        <v>0</v>
      </c>
      <c r="M188">
        <v>0</v>
      </c>
      <c r="N188" s="7">
        <f>SUM(Table10[[#This Row],[Abstract]:[Title]])</f>
        <v>1</v>
      </c>
      <c r="P188" t="s">
        <v>3755</v>
      </c>
      <c r="Q188">
        <f>Table10[[#This Row],[Abstract]]/Table10[[#This Row],[TOTAL]]</f>
        <v>0</v>
      </c>
      <c r="R188">
        <f>Table10[[#This Row],[Acknowledgments]]/Table10[[#This Row],[TOTAL]]</f>
        <v>0</v>
      </c>
      <c r="S188">
        <f>Table10[[#This Row],[Article]]/Table10[[#This Row],[TOTAL]]</f>
        <v>0</v>
      </c>
      <c r="T188">
        <f>Table10[[#This Row],[Case study]]/Table10[[#This Row],[TOTAL]]</f>
        <v>0</v>
      </c>
      <c r="U188">
        <f>Table10[[#This Row],[Conclusion]]/Table10[[#This Row],[TOTAL]]</f>
        <v>0</v>
      </c>
      <c r="V188">
        <f>Table10[[#This Row],[Discussion]]/Table10[[#This Row],[TOTAL]]</f>
        <v>0</v>
      </c>
      <c r="W188">
        <f>Table10[[#This Row],[Figure]]/Table10[[#This Row],[TOTAL]]</f>
        <v>1</v>
      </c>
      <c r="X188">
        <f>Table10[[#This Row],[Introduction]]/Table10[[#This Row],[TOTAL]]</f>
        <v>0</v>
      </c>
      <c r="Y188">
        <f>Table10[[#This Row],[Methods]]/Table10[[#This Row],[TOTAL]]</f>
        <v>0</v>
      </c>
      <c r="Z188">
        <f>Table10[[#This Row],[Results]]/Table10[[#This Row],[TOTAL]]</f>
        <v>0</v>
      </c>
      <c r="AA188">
        <f>Table10[[#This Row],[Supplementary material]]/Table10[[#This Row],[TOTAL]]</f>
        <v>0</v>
      </c>
      <c r="AB188">
        <f>Table10[[#This Row],[Title]]/Table10[[#This Row],[TOTAL]]</f>
        <v>0</v>
      </c>
      <c r="AC188" s="15">
        <f>SUM(Table1012[[#This Row],[Abstract]:[Title]])</f>
        <v>1</v>
      </c>
    </row>
    <row r="189" spans="1:29" x14ac:dyDescent="0.25">
      <c r="A189" t="s">
        <v>1717</v>
      </c>
      <c r="B189">
        <v>0</v>
      </c>
      <c r="C189">
        <v>0</v>
      </c>
      <c r="D189">
        <v>0</v>
      </c>
      <c r="E189">
        <v>0</v>
      </c>
      <c r="F189">
        <v>0</v>
      </c>
      <c r="G189">
        <v>0</v>
      </c>
      <c r="H189">
        <v>0</v>
      </c>
      <c r="I189">
        <v>0</v>
      </c>
      <c r="J189">
        <v>1</v>
      </c>
      <c r="K189">
        <v>0</v>
      </c>
      <c r="L189">
        <v>0</v>
      </c>
      <c r="M189">
        <v>0</v>
      </c>
      <c r="N189" s="7">
        <f>SUM(Table10[[#This Row],[Abstract]:[Title]])</f>
        <v>1</v>
      </c>
      <c r="P189" t="s">
        <v>1717</v>
      </c>
      <c r="Q189">
        <f>Table10[[#This Row],[Abstract]]/Table10[[#This Row],[TOTAL]]</f>
        <v>0</v>
      </c>
      <c r="R189">
        <f>Table10[[#This Row],[Acknowledgments]]/Table10[[#This Row],[TOTAL]]</f>
        <v>0</v>
      </c>
      <c r="S189">
        <f>Table10[[#This Row],[Article]]/Table10[[#This Row],[TOTAL]]</f>
        <v>0</v>
      </c>
      <c r="T189">
        <f>Table10[[#This Row],[Case study]]/Table10[[#This Row],[TOTAL]]</f>
        <v>0</v>
      </c>
      <c r="U189">
        <f>Table10[[#This Row],[Conclusion]]/Table10[[#This Row],[TOTAL]]</f>
        <v>0</v>
      </c>
      <c r="V189">
        <f>Table10[[#This Row],[Discussion]]/Table10[[#This Row],[TOTAL]]</f>
        <v>0</v>
      </c>
      <c r="W189">
        <f>Table10[[#This Row],[Figure]]/Table10[[#This Row],[TOTAL]]</f>
        <v>0</v>
      </c>
      <c r="X189">
        <f>Table10[[#This Row],[Introduction]]/Table10[[#This Row],[TOTAL]]</f>
        <v>0</v>
      </c>
      <c r="Y189">
        <f>Table10[[#This Row],[Methods]]/Table10[[#This Row],[TOTAL]]</f>
        <v>1</v>
      </c>
      <c r="Z189">
        <f>Table10[[#This Row],[Results]]/Table10[[#This Row],[TOTAL]]</f>
        <v>0</v>
      </c>
      <c r="AA189">
        <f>Table10[[#This Row],[Supplementary material]]/Table10[[#This Row],[TOTAL]]</f>
        <v>0</v>
      </c>
      <c r="AB189">
        <f>Table10[[#This Row],[Title]]/Table10[[#This Row],[TOTAL]]</f>
        <v>0</v>
      </c>
      <c r="AC189" s="15">
        <f>SUM(Table1012[[#This Row],[Abstract]:[Title]])</f>
        <v>1</v>
      </c>
    </row>
    <row r="190" spans="1:29" x14ac:dyDescent="0.25">
      <c r="A190" t="s">
        <v>5030</v>
      </c>
      <c r="B190">
        <v>0</v>
      </c>
      <c r="C190">
        <v>0</v>
      </c>
      <c r="D190">
        <v>0</v>
      </c>
      <c r="E190">
        <v>0</v>
      </c>
      <c r="F190">
        <v>0</v>
      </c>
      <c r="G190">
        <v>0</v>
      </c>
      <c r="H190">
        <v>0</v>
      </c>
      <c r="I190">
        <v>1</v>
      </c>
      <c r="J190">
        <v>0</v>
      </c>
      <c r="K190">
        <v>1</v>
      </c>
      <c r="L190">
        <v>0</v>
      </c>
      <c r="M190">
        <v>0</v>
      </c>
      <c r="N190" s="7">
        <f>SUM(Table10[[#This Row],[Abstract]:[Title]])</f>
        <v>2</v>
      </c>
      <c r="P190" t="s">
        <v>5030</v>
      </c>
      <c r="Q190">
        <f>Table10[[#This Row],[Abstract]]/Table10[[#This Row],[TOTAL]]</f>
        <v>0</v>
      </c>
      <c r="R190">
        <f>Table10[[#This Row],[Acknowledgments]]/Table10[[#This Row],[TOTAL]]</f>
        <v>0</v>
      </c>
      <c r="S190">
        <f>Table10[[#This Row],[Article]]/Table10[[#This Row],[TOTAL]]</f>
        <v>0</v>
      </c>
      <c r="T190">
        <f>Table10[[#This Row],[Case study]]/Table10[[#This Row],[TOTAL]]</f>
        <v>0</v>
      </c>
      <c r="U190">
        <f>Table10[[#This Row],[Conclusion]]/Table10[[#This Row],[TOTAL]]</f>
        <v>0</v>
      </c>
      <c r="V190">
        <f>Table10[[#This Row],[Discussion]]/Table10[[#This Row],[TOTAL]]</f>
        <v>0</v>
      </c>
      <c r="W190">
        <f>Table10[[#This Row],[Figure]]/Table10[[#This Row],[TOTAL]]</f>
        <v>0</v>
      </c>
      <c r="X190">
        <f>Table10[[#This Row],[Introduction]]/Table10[[#This Row],[TOTAL]]</f>
        <v>0.5</v>
      </c>
      <c r="Y190">
        <f>Table10[[#This Row],[Methods]]/Table10[[#This Row],[TOTAL]]</f>
        <v>0</v>
      </c>
      <c r="Z190">
        <f>Table10[[#This Row],[Results]]/Table10[[#This Row],[TOTAL]]</f>
        <v>0.5</v>
      </c>
      <c r="AA190">
        <f>Table10[[#This Row],[Supplementary material]]/Table10[[#This Row],[TOTAL]]</f>
        <v>0</v>
      </c>
      <c r="AB190">
        <f>Table10[[#This Row],[Title]]/Table10[[#This Row],[TOTAL]]</f>
        <v>0</v>
      </c>
      <c r="AC190" s="15">
        <f>SUM(Table1012[[#This Row],[Abstract]:[Title]])</f>
        <v>1</v>
      </c>
    </row>
    <row r="191" spans="1:29" x14ac:dyDescent="0.25">
      <c r="A191" t="s">
        <v>866</v>
      </c>
      <c r="B191">
        <v>0</v>
      </c>
      <c r="C191">
        <v>0</v>
      </c>
      <c r="D191">
        <v>0</v>
      </c>
      <c r="E191">
        <v>0</v>
      </c>
      <c r="F191">
        <v>0</v>
      </c>
      <c r="G191">
        <v>0</v>
      </c>
      <c r="H191">
        <v>0</v>
      </c>
      <c r="I191">
        <v>0</v>
      </c>
      <c r="J191">
        <v>1</v>
      </c>
      <c r="K191">
        <v>0</v>
      </c>
      <c r="L191">
        <v>0</v>
      </c>
      <c r="M191">
        <v>0</v>
      </c>
      <c r="N191" s="7">
        <f>SUM(Table10[[#This Row],[Abstract]:[Title]])</f>
        <v>1</v>
      </c>
      <c r="P191" t="s">
        <v>866</v>
      </c>
      <c r="Q191">
        <f>Table10[[#This Row],[Abstract]]/Table10[[#This Row],[TOTAL]]</f>
        <v>0</v>
      </c>
      <c r="R191">
        <f>Table10[[#This Row],[Acknowledgments]]/Table10[[#This Row],[TOTAL]]</f>
        <v>0</v>
      </c>
      <c r="S191">
        <f>Table10[[#This Row],[Article]]/Table10[[#This Row],[TOTAL]]</f>
        <v>0</v>
      </c>
      <c r="T191">
        <f>Table10[[#This Row],[Case study]]/Table10[[#This Row],[TOTAL]]</f>
        <v>0</v>
      </c>
      <c r="U191">
        <f>Table10[[#This Row],[Conclusion]]/Table10[[#This Row],[TOTAL]]</f>
        <v>0</v>
      </c>
      <c r="V191">
        <f>Table10[[#This Row],[Discussion]]/Table10[[#This Row],[TOTAL]]</f>
        <v>0</v>
      </c>
      <c r="W191">
        <f>Table10[[#This Row],[Figure]]/Table10[[#This Row],[TOTAL]]</f>
        <v>0</v>
      </c>
      <c r="X191">
        <f>Table10[[#This Row],[Introduction]]/Table10[[#This Row],[TOTAL]]</f>
        <v>0</v>
      </c>
      <c r="Y191">
        <f>Table10[[#This Row],[Methods]]/Table10[[#This Row],[TOTAL]]</f>
        <v>1</v>
      </c>
      <c r="Z191">
        <f>Table10[[#This Row],[Results]]/Table10[[#This Row],[TOTAL]]</f>
        <v>0</v>
      </c>
      <c r="AA191">
        <f>Table10[[#This Row],[Supplementary material]]/Table10[[#This Row],[TOTAL]]</f>
        <v>0</v>
      </c>
      <c r="AB191">
        <f>Table10[[#This Row],[Title]]/Table10[[#This Row],[TOTAL]]</f>
        <v>0</v>
      </c>
      <c r="AC191" s="15">
        <f>SUM(Table1012[[#This Row],[Abstract]:[Title]])</f>
        <v>1</v>
      </c>
    </row>
    <row r="192" spans="1:29" x14ac:dyDescent="0.25">
      <c r="A192" t="s">
        <v>5230</v>
      </c>
      <c r="B192">
        <v>0</v>
      </c>
      <c r="C192">
        <v>0</v>
      </c>
      <c r="D192">
        <v>0</v>
      </c>
      <c r="E192">
        <v>0</v>
      </c>
      <c r="F192">
        <v>0</v>
      </c>
      <c r="G192">
        <v>0</v>
      </c>
      <c r="H192">
        <v>0</v>
      </c>
      <c r="I192">
        <v>0</v>
      </c>
      <c r="J192">
        <v>1</v>
      </c>
      <c r="K192">
        <v>0</v>
      </c>
      <c r="L192">
        <v>0</v>
      </c>
      <c r="M192">
        <v>0</v>
      </c>
      <c r="N192" s="7">
        <f>SUM(Table10[[#This Row],[Abstract]:[Title]])</f>
        <v>1</v>
      </c>
      <c r="P192" t="s">
        <v>5230</v>
      </c>
      <c r="Q192">
        <f>Table10[[#This Row],[Abstract]]/Table10[[#This Row],[TOTAL]]</f>
        <v>0</v>
      </c>
      <c r="R192">
        <f>Table10[[#This Row],[Acknowledgments]]/Table10[[#This Row],[TOTAL]]</f>
        <v>0</v>
      </c>
      <c r="S192">
        <f>Table10[[#This Row],[Article]]/Table10[[#This Row],[TOTAL]]</f>
        <v>0</v>
      </c>
      <c r="T192">
        <f>Table10[[#This Row],[Case study]]/Table10[[#This Row],[TOTAL]]</f>
        <v>0</v>
      </c>
      <c r="U192">
        <f>Table10[[#This Row],[Conclusion]]/Table10[[#This Row],[TOTAL]]</f>
        <v>0</v>
      </c>
      <c r="V192">
        <f>Table10[[#This Row],[Discussion]]/Table10[[#This Row],[TOTAL]]</f>
        <v>0</v>
      </c>
      <c r="W192">
        <f>Table10[[#This Row],[Figure]]/Table10[[#This Row],[TOTAL]]</f>
        <v>0</v>
      </c>
      <c r="X192">
        <f>Table10[[#This Row],[Introduction]]/Table10[[#This Row],[TOTAL]]</f>
        <v>0</v>
      </c>
      <c r="Y192">
        <f>Table10[[#This Row],[Methods]]/Table10[[#This Row],[TOTAL]]</f>
        <v>1</v>
      </c>
      <c r="Z192">
        <f>Table10[[#This Row],[Results]]/Table10[[#This Row],[TOTAL]]</f>
        <v>0</v>
      </c>
      <c r="AA192">
        <f>Table10[[#This Row],[Supplementary material]]/Table10[[#This Row],[TOTAL]]</f>
        <v>0</v>
      </c>
      <c r="AB192">
        <f>Table10[[#This Row],[Title]]/Table10[[#This Row],[TOTAL]]</f>
        <v>0</v>
      </c>
      <c r="AC192" s="15">
        <f>SUM(Table1012[[#This Row],[Abstract]:[Title]])</f>
        <v>1</v>
      </c>
    </row>
    <row r="193" spans="1:29" x14ac:dyDescent="0.25">
      <c r="A193" t="s">
        <v>4513</v>
      </c>
      <c r="B193">
        <v>0</v>
      </c>
      <c r="C193">
        <v>0</v>
      </c>
      <c r="D193">
        <v>0</v>
      </c>
      <c r="E193">
        <v>0</v>
      </c>
      <c r="F193">
        <v>0</v>
      </c>
      <c r="G193">
        <v>2</v>
      </c>
      <c r="H193">
        <v>0</v>
      </c>
      <c r="I193">
        <v>0</v>
      </c>
      <c r="J193">
        <v>3</v>
      </c>
      <c r="K193">
        <v>2</v>
      </c>
      <c r="L193">
        <v>0</v>
      </c>
      <c r="M193">
        <v>0</v>
      </c>
      <c r="N193" s="7">
        <f>SUM(Table10[[#This Row],[Abstract]:[Title]])</f>
        <v>7</v>
      </c>
      <c r="P193" t="s">
        <v>4513</v>
      </c>
      <c r="Q193">
        <f>Table10[[#This Row],[Abstract]]/Table10[[#This Row],[TOTAL]]</f>
        <v>0</v>
      </c>
      <c r="R193">
        <f>Table10[[#This Row],[Acknowledgments]]/Table10[[#This Row],[TOTAL]]</f>
        <v>0</v>
      </c>
      <c r="S193">
        <f>Table10[[#This Row],[Article]]/Table10[[#This Row],[TOTAL]]</f>
        <v>0</v>
      </c>
      <c r="T193">
        <f>Table10[[#This Row],[Case study]]/Table10[[#This Row],[TOTAL]]</f>
        <v>0</v>
      </c>
      <c r="U193">
        <f>Table10[[#This Row],[Conclusion]]/Table10[[#This Row],[TOTAL]]</f>
        <v>0</v>
      </c>
      <c r="V193">
        <f>Table10[[#This Row],[Discussion]]/Table10[[#This Row],[TOTAL]]</f>
        <v>0.2857142857142857</v>
      </c>
      <c r="W193">
        <f>Table10[[#This Row],[Figure]]/Table10[[#This Row],[TOTAL]]</f>
        <v>0</v>
      </c>
      <c r="X193">
        <f>Table10[[#This Row],[Introduction]]/Table10[[#This Row],[TOTAL]]</f>
        <v>0</v>
      </c>
      <c r="Y193">
        <f>Table10[[#This Row],[Methods]]/Table10[[#This Row],[TOTAL]]</f>
        <v>0.42857142857142855</v>
      </c>
      <c r="Z193">
        <f>Table10[[#This Row],[Results]]/Table10[[#This Row],[TOTAL]]</f>
        <v>0.2857142857142857</v>
      </c>
      <c r="AA193">
        <f>Table10[[#This Row],[Supplementary material]]/Table10[[#This Row],[TOTAL]]</f>
        <v>0</v>
      </c>
      <c r="AB193">
        <f>Table10[[#This Row],[Title]]/Table10[[#This Row],[TOTAL]]</f>
        <v>0</v>
      </c>
      <c r="AC193" s="15">
        <f>SUM(Table1012[[#This Row],[Abstract]:[Title]])</f>
        <v>0.99999999999999989</v>
      </c>
    </row>
    <row r="194" spans="1:29" x14ac:dyDescent="0.25">
      <c r="A194" t="s">
        <v>3039</v>
      </c>
      <c r="B194">
        <v>0</v>
      </c>
      <c r="C194">
        <v>0</v>
      </c>
      <c r="D194">
        <v>0</v>
      </c>
      <c r="E194">
        <v>0</v>
      </c>
      <c r="F194">
        <v>0</v>
      </c>
      <c r="G194">
        <v>0</v>
      </c>
      <c r="H194">
        <v>0</v>
      </c>
      <c r="I194">
        <v>0</v>
      </c>
      <c r="J194">
        <v>0</v>
      </c>
      <c r="K194">
        <v>1</v>
      </c>
      <c r="L194">
        <v>0</v>
      </c>
      <c r="M194">
        <v>0</v>
      </c>
      <c r="N194" s="7">
        <f>SUM(Table10[[#This Row],[Abstract]:[Title]])</f>
        <v>1</v>
      </c>
      <c r="P194" t="s">
        <v>3039</v>
      </c>
      <c r="Q194">
        <f>Table10[[#This Row],[Abstract]]/Table10[[#This Row],[TOTAL]]</f>
        <v>0</v>
      </c>
      <c r="R194">
        <f>Table10[[#This Row],[Acknowledgments]]/Table10[[#This Row],[TOTAL]]</f>
        <v>0</v>
      </c>
      <c r="S194">
        <f>Table10[[#This Row],[Article]]/Table10[[#This Row],[TOTAL]]</f>
        <v>0</v>
      </c>
      <c r="T194">
        <f>Table10[[#This Row],[Case study]]/Table10[[#This Row],[TOTAL]]</f>
        <v>0</v>
      </c>
      <c r="U194">
        <f>Table10[[#This Row],[Conclusion]]/Table10[[#This Row],[TOTAL]]</f>
        <v>0</v>
      </c>
      <c r="V194">
        <f>Table10[[#This Row],[Discussion]]/Table10[[#This Row],[TOTAL]]</f>
        <v>0</v>
      </c>
      <c r="W194">
        <f>Table10[[#This Row],[Figure]]/Table10[[#This Row],[TOTAL]]</f>
        <v>0</v>
      </c>
      <c r="X194">
        <f>Table10[[#This Row],[Introduction]]/Table10[[#This Row],[TOTAL]]</f>
        <v>0</v>
      </c>
      <c r="Y194">
        <f>Table10[[#This Row],[Methods]]/Table10[[#This Row],[TOTAL]]</f>
        <v>0</v>
      </c>
      <c r="Z194">
        <f>Table10[[#This Row],[Results]]/Table10[[#This Row],[TOTAL]]</f>
        <v>1</v>
      </c>
      <c r="AA194">
        <f>Table10[[#This Row],[Supplementary material]]/Table10[[#This Row],[TOTAL]]</f>
        <v>0</v>
      </c>
      <c r="AB194">
        <f>Table10[[#This Row],[Title]]/Table10[[#This Row],[TOTAL]]</f>
        <v>0</v>
      </c>
      <c r="AC194" s="15">
        <f>SUM(Table1012[[#This Row],[Abstract]:[Title]])</f>
        <v>1</v>
      </c>
    </row>
    <row r="195" spans="1:29" x14ac:dyDescent="0.25">
      <c r="A195" t="s">
        <v>804</v>
      </c>
      <c r="B195">
        <v>0</v>
      </c>
      <c r="C195">
        <v>0</v>
      </c>
      <c r="D195">
        <v>0</v>
      </c>
      <c r="E195">
        <v>0</v>
      </c>
      <c r="F195">
        <v>0</v>
      </c>
      <c r="G195">
        <v>0</v>
      </c>
      <c r="H195">
        <v>0</v>
      </c>
      <c r="I195">
        <v>0</v>
      </c>
      <c r="J195">
        <v>0</v>
      </c>
      <c r="K195">
        <v>1</v>
      </c>
      <c r="L195">
        <v>0</v>
      </c>
      <c r="M195">
        <v>0</v>
      </c>
      <c r="N195" s="7">
        <f>SUM(Table10[[#This Row],[Abstract]:[Title]])</f>
        <v>1</v>
      </c>
      <c r="P195" t="s">
        <v>804</v>
      </c>
      <c r="Q195">
        <f>Table10[[#This Row],[Abstract]]/Table10[[#This Row],[TOTAL]]</f>
        <v>0</v>
      </c>
      <c r="R195">
        <f>Table10[[#This Row],[Acknowledgments]]/Table10[[#This Row],[TOTAL]]</f>
        <v>0</v>
      </c>
      <c r="S195">
        <f>Table10[[#This Row],[Article]]/Table10[[#This Row],[TOTAL]]</f>
        <v>0</v>
      </c>
      <c r="T195">
        <f>Table10[[#This Row],[Case study]]/Table10[[#This Row],[TOTAL]]</f>
        <v>0</v>
      </c>
      <c r="U195">
        <f>Table10[[#This Row],[Conclusion]]/Table10[[#This Row],[TOTAL]]</f>
        <v>0</v>
      </c>
      <c r="V195">
        <f>Table10[[#This Row],[Discussion]]/Table10[[#This Row],[TOTAL]]</f>
        <v>0</v>
      </c>
      <c r="W195">
        <f>Table10[[#This Row],[Figure]]/Table10[[#This Row],[TOTAL]]</f>
        <v>0</v>
      </c>
      <c r="X195">
        <f>Table10[[#This Row],[Introduction]]/Table10[[#This Row],[TOTAL]]</f>
        <v>0</v>
      </c>
      <c r="Y195">
        <f>Table10[[#This Row],[Methods]]/Table10[[#This Row],[TOTAL]]</f>
        <v>0</v>
      </c>
      <c r="Z195">
        <f>Table10[[#This Row],[Results]]/Table10[[#This Row],[TOTAL]]</f>
        <v>1</v>
      </c>
      <c r="AA195">
        <f>Table10[[#This Row],[Supplementary material]]/Table10[[#This Row],[TOTAL]]</f>
        <v>0</v>
      </c>
      <c r="AB195">
        <f>Table10[[#This Row],[Title]]/Table10[[#This Row],[TOTAL]]</f>
        <v>0</v>
      </c>
      <c r="AC195" s="15">
        <f>SUM(Table1012[[#This Row],[Abstract]:[Title]])</f>
        <v>1</v>
      </c>
    </row>
    <row r="196" spans="1:29" x14ac:dyDescent="0.25">
      <c r="A196" t="s">
        <v>1339</v>
      </c>
      <c r="B196">
        <v>0</v>
      </c>
      <c r="C196">
        <v>0</v>
      </c>
      <c r="D196">
        <v>0</v>
      </c>
      <c r="E196">
        <v>0</v>
      </c>
      <c r="F196">
        <v>0</v>
      </c>
      <c r="G196">
        <v>0</v>
      </c>
      <c r="H196">
        <v>0</v>
      </c>
      <c r="I196">
        <v>0</v>
      </c>
      <c r="J196">
        <v>1</v>
      </c>
      <c r="K196">
        <v>0</v>
      </c>
      <c r="L196">
        <v>0</v>
      </c>
      <c r="M196">
        <v>0</v>
      </c>
      <c r="N196" s="7">
        <f>SUM(Table10[[#This Row],[Abstract]:[Title]])</f>
        <v>1</v>
      </c>
      <c r="P196" t="s">
        <v>1339</v>
      </c>
      <c r="Q196">
        <f>Table10[[#This Row],[Abstract]]/Table10[[#This Row],[TOTAL]]</f>
        <v>0</v>
      </c>
      <c r="R196">
        <f>Table10[[#This Row],[Acknowledgments]]/Table10[[#This Row],[TOTAL]]</f>
        <v>0</v>
      </c>
      <c r="S196">
        <f>Table10[[#This Row],[Article]]/Table10[[#This Row],[TOTAL]]</f>
        <v>0</v>
      </c>
      <c r="T196">
        <f>Table10[[#This Row],[Case study]]/Table10[[#This Row],[TOTAL]]</f>
        <v>0</v>
      </c>
      <c r="U196">
        <f>Table10[[#This Row],[Conclusion]]/Table10[[#This Row],[TOTAL]]</f>
        <v>0</v>
      </c>
      <c r="V196">
        <f>Table10[[#This Row],[Discussion]]/Table10[[#This Row],[TOTAL]]</f>
        <v>0</v>
      </c>
      <c r="W196">
        <f>Table10[[#This Row],[Figure]]/Table10[[#This Row],[TOTAL]]</f>
        <v>0</v>
      </c>
      <c r="X196">
        <f>Table10[[#This Row],[Introduction]]/Table10[[#This Row],[TOTAL]]</f>
        <v>0</v>
      </c>
      <c r="Y196">
        <f>Table10[[#This Row],[Methods]]/Table10[[#This Row],[TOTAL]]</f>
        <v>1</v>
      </c>
      <c r="Z196">
        <f>Table10[[#This Row],[Results]]/Table10[[#This Row],[TOTAL]]</f>
        <v>0</v>
      </c>
      <c r="AA196">
        <f>Table10[[#This Row],[Supplementary material]]/Table10[[#This Row],[TOTAL]]</f>
        <v>0</v>
      </c>
      <c r="AB196">
        <f>Table10[[#This Row],[Title]]/Table10[[#This Row],[TOTAL]]</f>
        <v>0</v>
      </c>
      <c r="AC196" s="15">
        <f>SUM(Table1012[[#This Row],[Abstract]:[Title]])</f>
        <v>1</v>
      </c>
    </row>
    <row r="197" spans="1:29" x14ac:dyDescent="0.25">
      <c r="A197" t="s">
        <v>5901</v>
      </c>
      <c r="B197">
        <v>0</v>
      </c>
      <c r="C197">
        <v>0</v>
      </c>
      <c r="D197">
        <v>0</v>
      </c>
      <c r="E197">
        <v>0</v>
      </c>
      <c r="F197">
        <v>0</v>
      </c>
      <c r="G197">
        <v>0</v>
      </c>
      <c r="H197">
        <v>0</v>
      </c>
      <c r="I197">
        <v>0</v>
      </c>
      <c r="J197">
        <v>1</v>
      </c>
      <c r="K197">
        <v>0</v>
      </c>
      <c r="L197">
        <v>0</v>
      </c>
      <c r="M197">
        <v>0</v>
      </c>
      <c r="N197" s="7">
        <f>SUM(Table10[[#This Row],[Abstract]:[Title]])</f>
        <v>1</v>
      </c>
      <c r="P197" t="s">
        <v>5901</v>
      </c>
      <c r="Q197">
        <f>Table10[[#This Row],[Abstract]]/Table10[[#This Row],[TOTAL]]</f>
        <v>0</v>
      </c>
      <c r="R197">
        <f>Table10[[#This Row],[Acknowledgments]]/Table10[[#This Row],[TOTAL]]</f>
        <v>0</v>
      </c>
      <c r="S197">
        <f>Table10[[#This Row],[Article]]/Table10[[#This Row],[TOTAL]]</f>
        <v>0</v>
      </c>
      <c r="T197">
        <f>Table10[[#This Row],[Case study]]/Table10[[#This Row],[TOTAL]]</f>
        <v>0</v>
      </c>
      <c r="U197">
        <f>Table10[[#This Row],[Conclusion]]/Table10[[#This Row],[TOTAL]]</f>
        <v>0</v>
      </c>
      <c r="V197">
        <f>Table10[[#This Row],[Discussion]]/Table10[[#This Row],[TOTAL]]</f>
        <v>0</v>
      </c>
      <c r="W197">
        <f>Table10[[#This Row],[Figure]]/Table10[[#This Row],[TOTAL]]</f>
        <v>0</v>
      </c>
      <c r="X197">
        <f>Table10[[#This Row],[Introduction]]/Table10[[#This Row],[TOTAL]]</f>
        <v>0</v>
      </c>
      <c r="Y197">
        <f>Table10[[#This Row],[Methods]]/Table10[[#This Row],[TOTAL]]</f>
        <v>1</v>
      </c>
      <c r="Z197">
        <f>Table10[[#This Row],[Results]]/Table10[[#This Row],[TOTAL]]</f>
        <v>0</v>
      </c>
      <c r="AA197">
        <f>Table10[[#This Row],[Supplementary material]]/Table10[[#This Row],[TOTAL]]</f>
        <v>0</v>
      </c>
      <c r="AB197">
        <f>Table10[[#This Row],[Title]]/Table10[[#This Row],[TOTAL]]</f>
        <v>0</v>
      </c>
      <c r="AC197" s="15">
        <f>SUM(Table1012[[#This Row],[Abstract]:[Title]])</f>
        <v>1</v>
      </c>
    </row>
    <row r="198" spans="1:29" x14ac:dyDescent="0.25">
      <c r="A198" t="s">
        <v>1712</v>
      </c>
      <c r="B198">
        <v>0</v>
      </c>
      <c r="C198">
        <v>0</v>
      </c>
      <c r="D198">
        <v>0</v>
      </c>
      <c r="E198">
        <v>0</v>
      </c>
      <c r="F198">
        <v>0</v>
      </c>
      <c r="G198">
        <v>0</v>
      </c>
      <c r="H198">
        <v>0</v>
      </c>
      <c r="I198">
        <v>0</v>
      </c>
      <c r="J198">
        <v>1</v>
      </c>
      <c r="K198">
        <v>0</v>
      </c>
      <c r="L198">
        <v>0</v>
      </c>
      <c r="M198">
        <v>0</v>
      </c>
      <c r="N198" s="7">
        <f>SUM(Table10[[#This Row],[Abstract]:[Title]])</f>
        <v>1</v>
      </c>
      <c r="P198" t="s">
        <v>1712</v>
      </c>
      <c r="Q198">
        <f>Table10[[#This Row],[Abstract]]/Table10[[#This Row],[TOTAL]]</f>
        <v>0</v>
      </c>
      <c r="R198">
        <f>Table10[[#This Row],[Acknowledgments]]/Table10[[#This Row],[TOTAL]]</f>
        <v>0</v>
      </c>
      <c r="S198">
        <f>Table10[[#This Row],[Article]]/Table10[[#This Row],[TOTAL]]</f>
        <v>0</v>
      </c>
      <c r="T198">
        <f>Table10[[#This Row],[Case study]]/Table10[[#This Row],[TOTAL]]</f>
        <v>0</v>
      </c>
      <c r="U198">
        <f>Table10[[#This Row],[Conclusion]]/Table10[[#This Row],[TOTAL]]</f>
        <v>0</v>
      </c>
      <c r="V198">
        <f>Table10[[#This Row],[Discussion]]/Table10[[#This Row],[TOTAL]]</f>
        <v>0</v>
      </c>
      <c r="W198">
        <f>Table10[[#This Row],[Figure]]/Table10[[#This Row],[TOTAL]]</f>
        <v>0</v>
      </c>
      <c r="X198">
        <f>Table10[[#This Row],[Introduction]]/Table10[[#This Row],[TOTAL]]</f>
        <v>0</v>
      </c>
      <c r="Y198">
        <f>Table10[[#This Row],[Methods]]/Table10[[#This Row],[TOTAL]]</f>
        <v>1</v>
      </c>
      <c r="Z198">
        <f>Table10[[#This Row],[Results]]/Table10[[#This Row],[TOTAL]]</f>
        <v>0</v>
      </c>
      <c r="AA198">
        <f>Table10[[#This Row],[Supplementary material]]/Table10[[#This Row],[TOTAL]]</f>
        <v>0</v>
      </c>
      <c r="AB198">
        <f>Table10[[#This Row],[Title]]/Table10[[#This Row],[TOTAL]]</f>
        <v>0</v>
      </c>
      <c r="AC198" s="15">
        <f>SUM(Table1012[[#This Row],[Abstract]:[Title]])</f>
        <v>1</v>
      </c>
    </row>
    <row r="199" spans="1:29" x14ac:dyDescent="0.25">
      <c r="A199" t="s">
        <v>619</v>
      </c>
      <c r="B199">
        <v>0</v>
      </c>
      <c r="C199">
        <v>0</v>
      </c>
      <c r="D199">
        <v>1</v>
      </c>
      <c r="E199">
        <v>0</v>
      </c>
      <c r="F199">
        <v>0</v>
      </c>
      <c r="G199">
        <v>0</v>
      </c>
      <c r="H199">
        <v>0</v>
      </c>
      <c r="I199">
        <v>0</v>
      </c>
      <c r="J199">
        <v>0</v>
      </c>
      <c r="K199">
        <v>0</v>
      </c>
      <c r="L199">
        <v>0</v>
      </c>
      <c r="M199">
        <v>0</v>
      </c>
      <c r="N199" s="7">
        <f>SUM(Table10[[#This Row],[Abstract]:[Title]])</f>
        <v>1</v>
      </c>
      <c r="P199" t="s">
        <v>619</v>
      </c>
      <c r="Q199">
        <f>Table10[[#This Row],[Abstract]]/Table10[[#This Row],[TOTAL]]</f>
        <v>0</v>
      </c>
      <c r="R199">
        <f>Table10[[#This Row],[Acknowledgments]]/Table10[[#This Row],[TOTAL]]</f>
        <v>0</v>
      </c>
      <c r="S199">
        <f>Table10[[#This Row],[Article]]/Table10[[#This Row],[TOTAL]]</f>
        <v>1</v>
      </c>
      <c r="T199">
        <f>Table10[[#This Row],[Case study]]/Table10[[#This Row],[TOTAL]]</f>
        <v>0</v>
      </c>
      <c r="U199">
        <f>Table10[[#This Row],[Conclusion]]/Table10[[#This Row],[TOTAL]]</f>
        <v>0</v>
      </c>
      <c r="V199">
        <f>Table10[[#This Row],[Discussion]]/Table10[[#This Row],[TOTAL]]</f>
        <v>0</v>
      </c>
      <c r="W199">
        <f>Table10[[#This Row],[Figure]]/Table10[[#This Row],[TOTAL]]</f>
        <v>0</v>
      </c>
      <c r="X199">
        <f>Table10[[#This Row],[Introduction]]/Table10[[#This Row],[TOTAL]]</f>
        <v>0</v>
      </c>
      <c r="Y199">
        <f>Table10[[#This Row],[Methods]]/Table10[[#This Row],[TOTAL]]</f>
        <v>0</v>
      </c>
      <c r="Z199">
        <f>Table10[[#This Row],[Results]]/Table10[[#This Row],[TOTAL]]</f>
        <v>0</v>
      </c>
      <c r="AA199">
        <f>Table10[[#This Row],[Supplementary material]]/Table10[[#This Row],[TOTAL]]</f>
        <v>0</v>
      </c>
      <c r="AB199">
        <f>Table10[[#This Row],[Title]]/Table10[[#This Row],[TOTAL]]</f>
        <v>0</v>
      </c>
      <c r="AC199" s="15">
        <f>SUM(Table1012[[#This Row],[Abstract]:[Title]])</f>
        <v>1</v>
      </c>
    </row>
    <row r="200" spans="1:29" x14ac:dyDescent="0.25">
      <c r="A200" t="s">
        <v>5180</v>
      </c>
      <c r="B200">
        <v>0</v>
      </c>
      <c r="C200">
        <v>0</v>
      </c>
      <c r="D200">
        <v>0</v>
      </c>
      <c r="E200">
        <v>0</v>
      </c>
      <c r="F200">
        <v>0</v>
      </c>
      <c r="G200">
        <v>0</v>
      </c>
      <c r="H200">
        <v>0</v>
      </c>
      <c r="I200">
        <v>0</v>
      </c>
      <c r="J200">
        <v>1</v>
      </c>
      <c r="K200">
        <v>0</v>
      </c>
      <c r="L200">
        <v>0</v>
      </c>
      <c r="M200">
        <v>0</v>
      </c>
      <c r="N200" s="7">
        <f>SUM(Table10[[#This Row],[Abstract]:[Title]])</f>
        <v>1</v>
      </c>
      <c r="P200" t="s">
        <v>5180</v>
      </c>
      <c r="Q200">
        <f>Table10[[#This Row],[Abstract]]/Table10[[#This Row],[TOTAL]]</f>
        <v>0</v>
      </c>
      <c r="R200">
        <f>Table10[[#This Row],[Acknowledgments]]/Table10[[#This Row],[TOTAL]]</f>
        <v>0</v>
      </c>
      <c r="S200">
        <f>Table10[[#This Row],[Article]]/Table10[[#This Row],[TOTAL]]</f>
        <v>0</v>
      </c>
      <c r="T200">
        <f>Table10[[#This Row],[Case study]]/Table10[[#This Row],[TOTAL]]</f>
        <v>0</v>
      </c>
      <c r="U200">
        <f>Table10[[#This Row],[Conclusion]]/Table10[[#This Row],[TOTAL]]</f>
        <v>0</v>
      </c>
      <c r="V200">
        <f>Table10[[#This Row],[Discussion]]/Table10[[#This Row],[TOTAL]]</f>
        <v>0</v>
      </c>
      <c r="W200">
        <f>Table10[[#This Row],[Figure]]/Table10[[#This Row],[TOTAL]]</f>
        <v>0</v>
      </c>
      <c r="X200">
        <f>Table10[[#This Row],[Introduction]]/Table10[[#This Row],[TOTAL]]</f>
        <v>0</v>
      </c>
      <c r="Y200">
        <f>Table10[[#This Row],[Methods]]/Table10[[#This Row],[TOTAL]]</f>
        <v>1</v>
      </c>
      <c r="Z200">
        <f>Table10[[#This Row],[Results]]/Table10[[#This Row],[TOTAL]]</f>
        <v>0</v>
      </c>
      <c r="AA200">
        <f>Table10[[#This Row],[Supplementary material]]/Table10[[#This Row],[TOTAL]]</f>
        <v>0</v>
      </c>
      <c r="AB200">
        <f>Table10[[#This Row],[Title]]/Table10[[#This Row],[TOTAL]]</f>
        <v>0</v>
      </c>
      <c r="AC200" s="15">
        <f>SUM(Table1012[[#This Row],[Abstract]:[Title]])</f>
        <v>1</v>
      </c>
    </row>
    <row r="201" spans="1:29" x14ac:dyDescent="0.25">
      <c r="A201" t="s">
        <v>115</v>
      </c>
      <c r="B201">
        <v>1</v>
      </c>
      <c r="C201">
        <v>0</v>
      </c>
      <c r="D201">
        <v>0</v>
      </c>
      <c r="E201">
        <v>0</v>
      </c>
      <c r="F201">
        <v>0</v>
      </c>
      <c r="G201">
        <v>0</v>
      </c>
      <c r="H201">
        <v>0</v>
      </c>
      <c r="I201">
        <v>1</v>
      </c>
      <c r="J201">
        <v>4</v>
      </c>
      <c r="K201">
        <v>0</v>
      </c>
      <c r="L201">
        <v>0</v>
      </c>
      <c r="M201">
        <v>0</v>
      </c>
      <c r="N201" s="7">
        <f>SUM(Table10[[#This Row],[Abstract]:[Title]])</f>
        <v>6</v>
      </c>
      <c r="P201" t="s">
        <v>115</v>
      </c>
      <c r="Q201">
        <f>Table10[[#This Row],[Abstract]]/Table10[[#This Row],[TOTAL]]</f>
        <v>0.16666666666666666</v>
      </c>
      <c r="R201">
        <f>Table10[[#This Row],[Acknowledgments]]/Table10[[#This Row],[TOTAL]]</f>
        <v>0</v>
      </c>
      <c r="S201">
        <f>Table10[[#This Row],[Article]]/Table10[[#This Row],[TOTAL]]</f>
        <v>0</v>
      </c>
      <c r="T201">
        <f>Table10[[#This Row],[Case study]]/Table10[[#This Row],[TOTAL]]</f>
        <v>0</v>
      </c>
      <c r="U201">
        <f>Table10[[#This Row],[Conclusion]]/Table10[[#This Row],[TOTAL]]</f>
        <v>0</v>
      </c>
      <c r="V201">
        <f>Table10[[#This Row],[Discussion]]/Table10[[#This Row],[TOTAL]]</f>
        <v>0</v>
      </c>
      <c r="W201">
        <f>Table10[[#This Row],[Figure]]/Table10[[#This Row],[TOTAL]]</f>
        <v>0</v>
      </c>
      <c r="X201">
        <f>Table10[[#This Row],[Introduction]]/Table10[[#This Row],[TOTAL]]</f>
        <v>0.16666666666666666</v>
      </c>
      <c r="Y201">
        <f>Table10[[#This Row],[Methods]]/Table10[[#This Row],[TOTAL]]</f>
        <v>0.66666666666666663</v>
      </c>
      <c r="Z201">
        <f>Table10[[#This Row],[Results]]/Table10[[#This Row],[TOTAL]]</f>
        <v>0</v>
      </c>
      <c r="AA201">
        <f>Table10[[#This Row],[Supplementary material]]/Table10[[#This Row],[TOTAL]]</f>
        <v>0</v>
      </c>
      <c r="AB201">
        <f>Table10[[#This Row],[Title]]/Table10[[#This Row],[TOTAL]]</f>
        <v>0</v>
      </c>
      <c r="AC201" s="15">
        <f>SUM(Table1012[[#This Row],[Abstract]:[Title]])</f>
        <v>1</v>
      </c>
    </row>
    <row r="202" spans="1:29" x14ac:dyDescent="0.25">
      <c r="A202" t="s">
        <v>2583</v>
      </c>
      <c r="B202">
        <v>0</v>
      </c>
      <c r="C202">
        <v>0</v>
      </c>
      <c r="D202">
        <v>1</v>
      </c>
      <c r="E202">
        <v>0</v>
      </c>
      <c r="F202">
        <v>0</v>
      </c>
      <c r="G202">
        <v>0</v>
      </c>
      <c r="H202">
        <v>0</v>
      </c>
      <c r="I202">
        <v>0</v>
      </c>
      <c r="J202">
        <v>0</v>
      </c>
      <c r="K202">
        <v>0</v>
      </c>
      <c r="L202">
        <v>0</v>
      </c>
      <c r="M202">
        <v>0</v>
      </c>
      <c r="N202" s="7">
        <f>SUM(Table10[[#This Row],[Abstract]:[Title]])</f>
        <v>1</v>
      </c>
      <c r="P202" t="s">
        <v>2583</v>
      </c>
      <c r="Q202">
        <f>Table10[[#This Row],[Abstract]]/Table10[[#This Row],[TOTAL]]</f>
        <v>0</v>
      </c>
      <c r="R202">
        <f>Table10[[#This Row],[Acknowledgments]]/Table10[[#This Row],[TOTAL]]</f>
        <v>0</v>
      </c>
      <c r="S202">
        <f>Table10[[#This Row],[Article]]/Table10[[#This Row],[TOTAL]]</f>
        <v>1</v>
      </c>
      <c r="T202">
        <f>Table10[[#This Row],[Case study]]/Table10[[#This Row],[TOTAL]]</f>
        <v>0</v>
      </c>
      <c r="U202">
        <f>Table10[[#This Row],[Conclusion]]/Table10[[#This Row],[TOTAL]]</f>
        <v>0</v>
      </c>
      <c r="V202">
        <f>Table10[[#This Row],[Discussion]]/Table10[[#This Row],[TOTAL]]</f>
        <v>0</v>
      </c>
      <c r="W202">
        <f>Table10[[#This Row],[Figure]]/Table10[[#This Row],[TOTAL]]</f>
        <v>0</v>
      </c>
      <c r="X202">
        <f>Table10[[#This Row],[Introduction]]/Table10[[#This Row],[TOTAL]]</f>
        <v>0</v>
      </c>
      <c r="Y202">
        <f>Table10[[#This Row],[Methods]]/Table10[[#This Row],[TOTAL]]</f>
        <v>0</v>
      </c>
      <c r="Z202">
        <f>Table10[[#This Row],[Results]]/Table10[[#This Row],[TOTAL]]</f>
        <v>0</v>
      </c>
      <c r="AA202">
        <f>Table10[[#This Row],[Supplementary material]]/Table10[[#This Row],[TOTAL]]</f>
        <v>0</v>
      </c>
      <c r="AB202">
        <f>Table10[[#This Row],[Title]]/Table10[[#This Row],[TOTAL]]</f>
        <v>0</v>
      </c>
      <c r="AC202" s="15">
        <f>SUM(Table1012[[#This Row],[Abstract]:[Title]])</f>
        <v>1</v>
      </c>
    </row>
    <row r="203" spans="1:29" x14ac:dyDescent="0.25">
      <c r="A203" t="s">
        <v>450</v>
      </c>
      <c r="B203">
        <v>0</v>
      </c>
      <c r="C203">
        <v>0</v>
      </c>
      <c r="D203">
        <v>0</v>
      </c>
      <c r="E203">
        <v>0</v>
      </c>
      <c r="F203">
        <v>0</v>
      </c>
      <c r="G203">
        <v>0</v>
      </c>
      <c r="H203">
        <v>0</v>
      </c>
      <c r="I203">
        <v>1</v>
      </c>
      <c r="J203">
        <v>1</v>
      </c>
      <c r="K203">
        <v>1</v>
      </c>
      <c r="L203">
        <v>0</v>
      </c>
      <c r="M203">
        <v>0</v>
      </c>
      <c r="N203" s="7">
        <f>SUM(Table10[[#This Row],[Abstract]:[Title]])</f>
        <v>3</v>
      </c>
      <c r="P203" t="s">
        <v>450</v>
      </c>
      <c r="Q203">
        <f>Table10[[#This Row],[Abstract]]/Table10[[#This Row],[TOTAL]]</f>
        <v>0</v>
      </c>
      <c r="R203">
        <f>Table10[[#This Row],[Acknowledgments]]/Table10[[#This Row],[TOTAL]]</f>
        <v>0</v>
      </c>
      <c r="S203">
        <f>Table10[[#This Row],[Article]]/Table10[[#This Row],[TOTAL]]</f>
        <v>0</v>
      </c>
      <c r="T203">
        <f>Table10[[#This Row],[Case study]]/Table10[[#This Row],[TOTAL]]</f>
        <v>0</v>
      </c>
      <c r="U203">
        <f>Table10[[#This Row],[Conclusion]]/Table10[[#This Row],[TOTAL]]</f>
        <v>0</v>
      </c>
      <c r="V203">
        <f>Table10[[#This Row],[Discussion]]/Table10[[#This Row],[TOTAL]]</f>
        <v>0</v>
      </c>
      <c r="W203">
        <f>Table10[[#This Row],[Figure]]/Table10[[#This Row],[TOTAL]]</f>
        <v>0</v>
      </c>
      <c r="X203">
        <f>Table10[[#This Row],[Introduction]]/Table10[[#This Row],[TOTAL]]</f>
        <v>0.33333333333333331</v>
      </c>
      <c r="Y203">
        <f>Table10[[#This Row],[Methods]]/Table10[[#This Row],[TOTAL]]</f>
        <v>0.33333333333333331</v>
      </c>
      <c r="Z203">
        <f>Table10[[#This Row],[Results]]/Table10[[#This Row],[TOTAL]]</f>
        <v>0.33333333333333331</v>
      </c>
      <c r="AA203">
        <f>Table10[[#This Row],[Supplementary material]]/Table10[[#This Row],[TOTAL]]</f>
        <v>0</v>
      </c>
      <c r="AB203">
        <f>Table10[[#This Row],[Title]]/Table10[[#This Row],[TOTAL]]</f>
        <v>0</v>
      </c>
      <c r="AC203" s="15">
        <f>SUM(Table1012[[#This Row],[Abstract]:[Title]])</f>
        <v>1</v>
      </c>
    </row>
    <row r="204" spans="1:29" x14ac:dyDescent="0.25">
      <c r="A204" t="s">
        <v>5187</v>
      </c>
      <c r="B204">
        <v>0</v>
      </c>
      <c r="C204">
        <v>0</v>
      </c>
      <c r="D204">
        <v>1</v>
      </c>
      <c r="E204">
        <v>0</v>
      </c>
      <c r="F204">
        <v>0</v>
      </c>
      <c r="G204">
        <v>0</v>
      </c>
      <c r="H204">
        <v>0</v>
      </c>
      <c r="I204">
        <v>0</v>
      </c>
      <c r="J204">
        <v>0</v>
      </c>
      <c r="K204">
        <v>0</v>
      </c>
      <c r="L204">
        <v>0</v>
      </c>
      <c r="M204">
        <v>0</v>
      </c>
      <c r="N204" s="7">
        <f>SUM(Table10[[#This Row],[Abstract]:[Title]])</f>
        <v>1</v>
      </c>
      <c r="P204" t="s">
        <v>5187</v>
      </c>
      <c r="Q204">
        <f>Table10[[#This Row],[Abstract]]/Table10[[#This Row],[TOTAL]]</f>
        <v>0</v>
      </c>
      <c r="R204">
        <f>Table10[[#This Row],[Acknowledgments]]/Table10[[#This Row],[TOTAL]]</f>
        <v>0</v>
      </c>
      <c r="S204">
        <f>Table10[[#This Row],[Article]]/Table10[[#This Row],[TOTAL]]</f>
        <v>1</v>
      </c>
      <c r="T204">
        <f>Table10[[#This Row],[Case study]]/Table10[[#This Row],[TOTAL]]</f>
        <v>0</v>
      </c>
      <c r="U204">
        <f>Table10[[#This Row],[Conclusion]]/Table10[[#This Row],[TOTAL]]</f>
        <v>0</v>
      </c>
      <c r="V204">
        <f>Table10[[#This Row],[Discussion]]/Table10[[#This Row],[TOTAL]]</f>
        <v>0</v>
      </c>
      <c r="W204">
        <f>Table10[[#This Row],[Figure]]/Table10[[#This Row],[TOTAL]]</f>
        <v>0</v>
      </c>
      <c r="X204">
        <f>Table10[[#This Row],[Introduction]]/Table10[[#This Row],[TOTAL]]</f>
        <v>0</v>
      </c>
      <c r="Y204">
        <f>Table10[[#This Row],[Methods]]/Table10[[#This Row],[TOTAL]]</f>
        <v>0</v>
      </c>
      <c r="Z204">
        <f>Table10[[#This Row],[Results]]/Table10[[#This Row],[TOTAL]]</f>
        <v>0</v>
      </c>
      <c r="AA204">
        <f>Table10[[#This Row],[Supplementary material]]/Table10[[#This Row],[TOTAL]]</f>
        <v>0</v>
      </c>
      <c r="AB204">
        <f>Table10[[#This Row],[Title]]/Table10[[#This Row],[TOTAL]]</f>
        <v>0</v>
      </c>
      <c r="AC204" s="15">
        <f>SUM(Table1012[[#This Row],[Abstract]:[Title]])</f>
        <v>1</v>
      </c>
    </row>
    <row r="205" spans="1:29" x14ac:dyDescent="0.25">
      <c r="A205" t="s">
        <v>3553</v>
      </c>
      <c r="B205">
        <v>0</v>
      </c>
      <c r="C205">
        <v>0</v>
      </c>
      <c r="D205">
        <v>0</v>
      </c>
      <c r="E205">
        <v>0</v>
      </c>
      <c r="F205">
        <v>0</v>
      </c>
      <c r="G205">
        <v>1</v>
      </c>
      <c r="H205">
        <v>0</v>
      </c>
      <c r="I205">
        <v>0</v>
      </c>
      <c r="J205">
        <v>1</v>
      </c>
      <c r="K205">
        <v>0</v>
      </c>
      <c r="L205">
        <v>0</v>
      </c>
      <c r="M205">
        <v>0</v>
      </c>
      <c r="N205" s="7">
        <f>SUM(Table10[[#This Row],[Abstract]:[Title]])</f>
        <v>2</v>
      </c>
      <c r="P205" t="s">
        <v>3553</v>
      </c>
      <c r="Q205">
        <f>Table10[[#This Row],[Abstract]]/Table10[[#This Row],[TOTAL]]</f>
        <v>0</v>
      </c>
      <c r="R205">
        <f>Table10[[#This Row],[Acknowledgments]]/Table10[[#This Row],[TOTAL]]</f>
        <v>0</v>
      </c>
      <c r="S205">
        <f>Table10[[#This Row],[Article]]/Table10[[#This Row],[TOTAL]]</f>
        <v>0</v>
      </c>
      <c r="T205">
        <f>Table10[[#This Row],[Case study]]/Table10[[#This Row],[TOTAL]]</f>
        <v>0</v>
      </c>
      <c r="U205">
        <f>Table10[[#This Row],[Conclusion]]/Table10[[#This Row],[TOTAL]]</f>
        <v>0</v>
      </c>
      <c r="V205">
        <f>Table10[[#This Row],[Discussion]]/Table10[[#This Row],[TOTAL]]</f>
        <v>0.5</v>
      </c>
      <c r="W205">
        <f>Table10[[#This Row],[Figure]]/Table10[[#This Row],[TOTAL]]</f>
        <v>0</v>
      </c>
      <c r="X205">
        <f>Table10[[#This Row],[Introduction]]/Table10[[#This Row],[TOTAL]]</f>
        <v>0</v>
      </c>
      <c r="Y205">
        <f>Table10[[#This Row],[Methods]]/Table10[[#This Row],[TOTAL]]</f>
        <v>0.5</v>
      </c>
      <c r="Z205">
        <f>Table10[[#This Row],[Results]]/Table10[[#This Row],[TOTAL]]</f>
        <v>0</v>
      </c>
      <c r="AA205">
        <f>Table10[[#This Row],[Supplementary material]]/Table10[[#This Row],[TOTAL]]</f>
        <v>0</v>
      </c>
      <c r="AB205">
        <f>Table10[[#This Row],[Title]]/Table10[[#This Row],[TOTAL]]</f>
        <v>0</v>
      </c>
      <c r="AC205" s="15">
        <f>SUM(Table1012[[#This Row],[Abstract]:[Title]])</f>
        <v>1</v>
      </c>
    </row>
    <row r="206" spans="1:29" x14ac:dyDescent="0.25">
      <c r="A206" t="s">
        <v>3483</v>
      </c>
      <c r="B206">
        <v>0</v>
      </c>
      <c r="C206">
        <v>0</v>
      </c>
      <c r="D206">
        <v>0</v>
      </c>
      <c r="E206">
        <v>0</v>
      </c>
      <c r="F206">
        <v>0</v>
      </c>
      <c r="G206">
        <v>0</v>
      </c>
      <c r="H206">
        <v>0</v>
      </c>
      <c r="I206">
        <v>0</v>
      </c>
      <c r="J206">
        <v>1</v>
      </c>
      <c r="K206">
        <v>0</v>
      </c>
      <c r="L206">
        <v>0</v>
      </c>
      <c r="M206">
        <v>0</v>
      </c>
      <c r="N206" s="7">
        <f>SUM(Table10[[#This Row],[Abstract]:[Title]])</f>
        <v>1</v>
      </c>
      <c r="P206" t="s">
        <v>3483</v>
      </c>
      <c r="Q206">
        <f>Table10[[#This Row],[Abstract]]/Table10[[#This Row],[TOTAL]]</f>
        <v>0</v>
      </c>
      <c r="R206">
        <f>Table10[[#This Row],[Acknowledgments]]/Table10[[#This Row],[TOTAL]]</f>
        <v>0</v>
      </c>
      <c r="S206">
        <f>Table10[[#This Row],[Article]]/Table10[[#This Row],[TOTAL]]</f>
        <v>0</v>
      </c>
      <c r="T206">
        <f>Table10[[#This Row],[Case study]]/Table10[[#This Row],[TOTAL]]</f>
        <v>0</v>
      </c>
      <c r="U206">
        <f>Table10[[#This Row],[Conclusion]]/Table10[[#This Row],[TOTAL]]</f>
        <v>0</v>
      </c>
      <c r="V206">
        <f>Table10[[#This Row],[Discussion]]/Table10[[#This Row],[TOTAL]]</f>
        <v>0</v>
      </c>
      <c r="W206">
        <f>Table10[[#This Row],[Figure]]/Table10[[#This Row],[TOTAL]]</f>
        <v>0</v>
      </c>
      <c r="X206">
        <f>Table10[[#This Row],[Introduction]]/Table10[[#This Row],[TOTAL]]</f>
        <v>0</v>
      </c>
      <c r="Y206">
        <f>Table10[[#This Row],[Methods]]/Table10[[#This Row],[TOTAL]]</f>
        <v>1</v>
      </c>
      <c r="Z206">
        <f>Table10[[#This Row],[Results]]/Table10[[#This Row],[TOTAL]]</f>
        <v>0</v>
      </c>
      <c r="AA206">
        <f>Table10[[#This Row],[Supplementary material]]/Table10[[#This Row],[TOTAL]]</f>
        <v>0</v>
      </c>
      <c r="AB206">
        <f>Table10[[#This Row],[Title]]/Table10[[#This Row],[TOTAL]]</f>
        <v>0</v>
      </c>
      <c r="AC206" s="15">
        <f>SUM(Table1012[[#This Row],[Abstract]:[Title]])</f>
        <v>1</v>
      </c>
    </row>
    <row r="207" spans="1:29" x14ac:dyDescent="0.25">
      <c r="A207" t="s">
        <v>5225</v>
      </c>
      <c r="B207">
        <v>0</v>
      </c>
      <c r="C207">
        <v>0</v>
      </c>
      <c r="D207">
        <v>0</v>
      </c>
      <c r="E207">
        <v>0</v>
      </c>
      <c r="F207">
        <v>0</v>
      </c>
      <c r="G207">
        <v>0</v>
      </c>
      <c r="H207">
        <v>0</v>
      </c>
      <c r="I207">
        <v>0</v>
      </c>
      <c r="J207">
        <v>1</v>
      </c>
      <c r="K207">
        <v>0</v>
      </c>
      <c r="L207">
        <v>0</v>
      </c>
      <c r="M207">
        <v>0</v>
      </c>
      <c r="N207" s="7">
        <f>SUM(Table10[[#This Row],[Abstract]:[Title]])</f>
        <v>1</v>
      </c>
      <c r="P207" t="s">
        <v>5225</v>
      </c>
      <c r="Q207">
        <f>Table10[[#This Row],[Abstract]]/Table10[[#This Row],[TOTAL]]</f>
        <v>0</v>
      </c>
      <c r="R207">
        <f>Table10[[#This Row],[Acknowledgments]]/Table10[[#This Row],[TOTAL]]</f>
        <v>0</v>
      </c>
      <c r="S207">
        <f>Table10[[#This Row],[Article]]/Table10[[#This Row],[TOTAL]]</f>
        <v>0</v>
      </c>
      <c r="T207">
        <f>Table10[[#This Row],[Case study]]/Table10[[#This Row],[TOTAL]]</f>
        <v>0</v>
      </c>
      <c r="U207">
        <f>Table10[[#This Row],[Conclusion]]/Table10[[#This Row],[TOTAL]]</f>
        <v>0</v>
      </c>
      <c r="V207">
        <f>Table10[[#This Row],[Discussion]]/Table10[[#This Row],[TOTAL]]</f>
        <v>0</v>
      </c>
      <c r="W207">
        <f>Table10[[#This Row],[Figure]]/Table10[[#This Row],[TOTAL]]</f>
        <v>0</v>
      </c>
      <c r="X207">
        <f>Table10[[#This Row],[Introduction]]/Table10[[#This Row],[TOTAL]]</f>
        <v>0</v>
      </c>
      <c r="Y207">
        <f>Table10[[#This Row],[Methods]]/Table10[[#This Row],[TOTAL]]</f>
        <v>1</v>
      </c>
      <c r="Z207">
        <f>Table10[[#This Row],[Results]]/Table10[[#This Row],[TOTAL]]</f>
        <v>0</v>
      </c>
      <c r="AA207">
        <f>Table10[[#This Row],[Supplementary material]]/Table10[[#This Row],[TOTAL]]</f>
        <v>0</v>
      </c>
      <c r="AB207">
        <f>Table10[[#This Row],[Title]]/Table10[[#This Row],[TOTAL]]</f>
        <v>0</v>
      </c>
      <c r="AC207" s="15">
        <f>SUM(Table1012[[#This Row],[Abstract]:[Title]])</f>
        <v>1</v>
      </c>
    </row>
    <row r="208" spans="1:29" x14ac:dyDescent="0.25">
      <c r="A208" t="s">
        <v>2086</v>
      </c>
      <c r="B208">
        <v>0</v>
      </c>
      <c r="C208">
        <v>0</v>
      </c>
      <c r="D208">
        <v>0</v>
      </c>
      <c r="E208">
        <v>0</v>
      </c>
      <c r="F208">
        <v>0</v>
      </c>
      <c r="G208">
        <v>0</v>
      </c>
      <c r="H208">
        <v>0</v>
      </c>
      <c r="I208">
        <v>0</v>
      </c>
      <c r="J208">
        <v>0</v>
      </c>
      <c r="K208">
        <v>0</v>
      </c>
      <c r="L208">
        <v>2</v>
      </c>
      <c r="M208">
        <v>0</v>
      </c>
      <c r="N208" s="7">
        <f>SUM(Table10[[#This Row],[Abstract]:[Title]])</f>
        <v>2</v>
      </c>
      <c r="P208" t="s">
        <v>2086</v>
      </c>
      <c r="Q208">
        <f>Table10[[#This Row],[Abstract]]/Table10[[#This Row],[TOTAL]]</f>
        <v>0</v>
      </c>
      <c r="R208">
        <f>Table10[[#This Row],[Acknowledgments]]/Table10[[#This Row],[TOTAL]]</f>
        <v>0</v>
      </c>
      <c r="S208">
        <f>Table10[[#This Row],[Article]]/Table10[[#This Row],[TOTAL]]</f>
        <v>0</v>
      </c>
      <c r="T208">
        <f>Table10[[#This Row],[Case study]]/Table10[[#This Row],[TOTAL]]</f>
        <v>0</v>
      </c>
      <c r="U208">
        <f>Table10[[#This Row],[Conclusion]]/Table10[[#This Row],[TOTAL]]</f>
        <v>0</v>
      </c>
      <c r="V208">
        <f>Table10[[#This Row],[Discussion]]/Table10[[#This Row],[TOTAL]]</f>
        <v>0</v>
      </c>
      <c r="W208">
        <f>Table10[[#This Row],[Figure]]/Table10[[#This Row],[TOTAL]]</f>
        <v>0</v>
      </c>
      <c r="X208">
        <f>Table10[[#This Row],[Introduction]]/Table10[[#This Row],[TOTAL]]</f>
        <v>0</v>
      </c>
      <c r="Y208">
        <f>Table10[[#This Row],[Methods]]/Table10[[#This Row],[TOTAL]]</f>
        <v>0</v>
      </c>
      <c r="Z208">
        <f>Table10[[#This Row],[Results]]/Table10[[#This Row],[TOTAL]]</f>
        <v>0</v>
      </c>
      <c r="AA208">
        <f>Table10[[#This Row],[Supplementary material]]/Table10[[#This Row],[TOTAL]]</f>
        <v>1</v>
      </c>
      <c r="AB208">
        <f>Table10[[#This Row],[Title]]/Table10[[#This Row],[TOTAL]]</f>
        <v>0</v>
      </c>
      <c r="AC208" s="15">
        <f>SUM(Table1012[[#This Row],[Abstract]:[Title]])</f>
        <v>1</v>
      </c>
    </row>
    <row r="209" spans="1:29" x14ac:dyDescent="0.25">
      <c r="A209" t="s">
        <v>226</v>
      </c>
      <c r="B209">
        <v>0</v>
      </c>
      <c r="C209">
        <v>0</v>
      </c>
      <c r="D209">
        <v>0</v>
      </c>
      <c r="E209">
        <v>0</v>
      </c>
      <c r="F209">
        <v>0</v>
      </c>
      <c r="G209">
        <v>0</v>
      </c>
      <c r="H209">
        <v>0</v>
      </c>
      <c r="I209">
        <v>0</v>
      </c>
      <c r="J209">
        <v>1</v>
      </c>
      <c r="K209">
        <v>1</v>
      </c>
      <c r="L209">
        <v>0</v>
      </c>
      <c r="M209">
        <v>0</v>
      </c>
      <c r="N209" s="7">
        <f>SUM(Table10[[#This Row],[Abstract]:[Title]])</f>
        <v>2</v>
      </c>
      <c r="P209" t="s">
        <v>226</v>
      </c>
      <c r="Q209">
        <f>Table10[[#This Row],[Abstract]]/Table10[[#This Row],[TOTAL]]</f>
        <v>0</v>
      </c>
      <c r="R209">
        <f>Table10[[#This Row],[Acknowledgments]]/Table10[[#This Row],[TOTAL]]</f>
        <v>0</v>
      </c>
      <c r="S209">
        <f>Table10[[#This Row],[Article]]/Table10[[#This Row],[TOTAL]]</f>
        <v>0</v>
      </c>
      <c r="T209">
        <f>Table10[[#This Row],[Case study]]/Table10[[#This Row],[TOTAL]]</f>
        <v>0</v>
      </c>
      <c r="U209">
        <f>Table10[[#This Row],[Conclusion]]/Table10[[#This Row],[TOTAL]]</f>
        <v>0</v>
      </c>
      <c r="V209">
        <f>Table10[[#This Row],[Discussion]]/Table10[[#This Row],[TOTAL]]</f>
        <v>0</v>
      </c>
      <c r="W209">
        <f>Table10[[#This Row],[Figure]]/Table10[[#This Row],[TOTAL]]</f>
        <v>0</v>
      </c>
      <c r="X209">
        <f>Table10[[#This Row],[Introduction]]/Table10[[#This Row],[TOTAL]]</f>
        <v>0</v>
      </c>
      <c r="Y209">
        <f>Table10[[#This Row],[Methods]]/Table10[[#This Row],[TOTAL]]</f>
        <v>0.5</v>
      </c>
      <c r="Z209">
        <f>Table10[[#This Row],[Results]]/Table10[[#This Row],[TOTAL]]</f>
        <v>0.5</v>
      </c>
      <c r="AA209">
        <f>Table10[[#This Row],[Supplementary material]]/Table10[[#This Row],[TOTAL]]</f>
        <v>0</v>
      </c>
      <c r="AB209">
        <f>Table10[[#This Row],[Title]]/Table10[[#This Row],[TOTAL]]</f>
        <v>0</v>
      </c>
      <c r="AC209" s="15">
        <f>SUM(Table1012[[#This Row],[Abstract]:[Title]])</f>
        <v>1</v>
      </c>
    </row>
    <row r="210" spans="1:29" x14ac:dyDescent="0.25">
      <c r="A210" t="s">
        <v>3379</v>
      </c>
      <c r="B210">
        <v>0</v>
      </c>
      <c r="C210">
        <v>0</v>
      </c>
      <c r="D210">
        <v>1</v>
      </c>
      <c r="E210">
        <v>0</v>
      </c>
      <c r="F210">
        <v>0</v>
      </c>
      <c r="G210">
        <v>0</v>
      </c>
      <c r="H210">
        <v>0</v>
      </c>
      <c r="I210">
        <v>0</v>
      </c>
      <c r="J210">
        <v>0</v>
      </c>
      <c r="K210">
        <v>0</v>
      </c>
      <c r="L210">
        <v>0</v>
      </c>
      <c r="M210">
        <v>0</v>
      </c>
      <c r="N210" s="7">
        <f>SUM(Table10[[#This Row],[Abstract]:[Title]])</f>
        <v>1</v>
      </c>
      <c r="P210" t="s">
        <v>3379</v>
      </c>
      <c r="Q210">
        <f>Table10[[#This Row],[Abstract]]/Table10[[#This Row],[TOTAL]]</f>
        <v>0</v>
      </c>
      <c r="R210">
        <f>Table10[[#This Row],[Acknowledgments]]/Table10[[#This Row],[TOTAL]]</f>
        <v>0</v>
      </c>
      <c r="S210">
        <f>Table10[[#This Row],[Article]]/Table10[[#This Row],[TOTAL]]</f>
        <v>1</v>
      </c>
      <c r="T210">
        <f>Table10[[#This Row],[Case study]]/Table10[[#This Row],[TOTAL]]</f>
        <v>0</v>
      </c>
      <c r="U210">
        <f>Table10[[#This Row],[Conclusion]]/Table10[[#This Row],[TOTAL]]</f>
        <v>0</v>
      </c>
      <c r="V210">
        <f>Table10[[#This Row],[Discussion]]/Table10[[#This Row],[TOTAL]]</f>
        <v>0</v>
      </c>
      <c r="W210">
        <f>Table10[[#This Row],[Figure]]/Table10[[#This Row],[TOTAL]]</f>
        <v>0</v>
      </c>
      <c r="X210">
        <f>Table10[[#This Row],[Introduction]]/Table10[[#This Row],[TOTAL]]</f>
        <v>0</v>
      </c>
      <c r="Y210">
        <f>Table10[[#This Row],[Methods]]/Table10[[#This Row],[TOTAL]]</f>
        <v>0</v>
      </c>
      <c r="Z210">
        <f>Table10[[#This Row],[Results]]/Table10[[#This Row],[TOTAL]]</f>
        <v>0</v>
      </c>
      <c r="AA210">
        <f>Table10[[#This Row],[Supplementary material]]/Table10[[#This Row],[TOTAL]]</f>
        <v>0</v>
      </c>
      <c r="AB210">
        <f>Table10[[#This Row],[Title]]/Table10[[#This Row],[TOTAL]]</f>
        <v>0</v>
      </c>
      <c r="AC210" s="15">
        <f>SUM(Table1012[[#This Row],[Abstract]:[Title]])</f>
        <v>1</v>
      </c>
    </row>
    <row r="211" spans="1:29" x14ac:dyDescent="0.25">
      <c r="A211" t="s">
        <v>3383</v>
      </c>
      <c r="B211">
        <v>0</v>
      </c>
      <c r="C211">
        <v>0</v>
      </c>
      <c r="D211">
        <v>0</v>
      </c>
      <c r="E211">
        <v>0</v>
      </c>
      <c r="F211">
        <v>0</v>
      </c>
      <c r="G211">
        <v>0</v>
      </c>
      <c r="H211">
        <v>0</v>
      </c>
      <c r="I211">
        <v>0</v>
      </c>
      <c r="J211">
        <v>2</v>
      </c>
      <c r="K211">
        <v>0</v>
      </c>
      <c r="L211">
        <v>0</v>
      </c>
      <c r="M211">
        <v>0</v>
      </c>
      <c r="N211" s="7">
        <f>SUM(Table10[[#This Row],[Abstract]:[Title]])</f>
        <v>2</v>
      </c>
      <c r="P211" t="s">
        <v>3383</v>
      </c>
      <c r="Q211">
        <f>Table10[[#This Row],[Abstract]]/Table10[[#This Row],[TOTAL]]</f>
        <v>0</v>
      </c>
      <c r="R211">
        <f>Table10[[#This Row],[Acknowledgments]]/Table10[[#This Row],[TOTAL]]</f>
        <v>0</v>
      </c>
      <c r="S211">
        <f>Table10[[#This Row],[Article]]/Table10[[#This Row],[TOTAL]]</f>
        <v>0</v>
      </c>
      <c r="T211">
        <f>Table10[[#This Row],[Case study]]/Table10[[#This Row],[TOTAL]]</f>
        <v>0</v>
      </c>
      <c r="U211">
        <f>Table10[[#This Row],[Conclusion]]/Table10[[#This Row],[TOTAL]]</f>
        <v>0</v>
      </c>
      <c r="V211">
        <f>Table10[[#This Row],[Discussion]]/Table10[[#This Row],[TOTAL]]</f>
        <v>0</v>
      </c>
      <c r="W211">
        <f>Table10[[#This Row],[Figure]]/Table10[[#This Row],[TOTAL]]</f>
        <v>0</v>
      </c>
      <c r="X211">
        <f>Table10[[#This Row],[Introduction]]/Table10[[#This Row],[TOTAL]]</f>
        <v>0</v>
      </c>
      <c r="Y211">
        <f>Table10[[#This Row],[Methods]]/Table10[[#This Row],[TOTAL]]</f>
        <v>1</v>
      </c>
      <c r="Z211">
        <f>Table10[[#This Row],[Results]]/Table10[[#This Row],[TOTAL]]</f>
        <v>0</v>
      </c>
      <c r="AA211">
        <f>Table10[[#This Row],[Supplementary material]]/Table10[[#This Row],[TOTAL]]</f>
        <v>0</v>
      </c>
      <c r="AB211">
        <f>Table10[[#This Row],[Title]]/Table10[[#This Row],[TOTAL]]</f>
        <v>0</v>
      </c>
      <c r="AC211" s="15">
        <f>SUM(Table1012[[#This Row],[Abstract]:[Title]])</f>
        <v>1</v>
      </c>
    </row>
    <row r="212" spans="1:29" x14ac:dyDescent="0.25">
      <c r="A212" t="s">
        <v>2819</v>
      </c>
      <c r="B212">
        <v>0</v>
      </c>
      <c r="C212">
        <v>0</v>
      </c>
      <c r="D212">
        <v>0</v>
      </c>
      <c r="E212">
        <v>0</v>
      </c>
      <c r="F212">
        <v>0</v>
      </c>
      <c r="G212">
        <v>0</v>
      </c>
      <c r="H212">
        <v>0</v>
      </c>
      <c r="I212">
        <v>0</v>
      </c>
      <c r="J212">
        <v>0</v>
      </c>
      <c r="K212">
        <v>1</v>
      </c>
      <c r="L212">
        <v>0</v>
      </c>
      <c r="M212">
        <v>0</v>
      </c>
      <c r="N212" s="7">
        <f>SUM(Table10[[#This Row],[Abstract]:[Title]])</f>
        <v>1</v>
      </c>
      <c r="P212" t="s">
        <v>2819</v>
      </c>
      <c r="Q212">
        <f>Table10[[#This Row],[Abstract]]/Table10[[#This Row],[TOTAL]]</f>
        <v>0</v>
      </c>
      <c r="R212">
        <f>Table10[[#This Row],[Acknowledgments]]/Table10[[#This Row],[TOTAL]]</f>
        <v>0</v>
      </c>
      <c r="S212">
        <f>Table10[[#This Row],[Article]]/Table10[[#This Row],[TOTAL]]</f>
        <v>0</v>
      </c>
      <c r="T212">
        <f>Table10[[#This Row],[Case study]]/Table10[[#This Row],[TOTAL]]</f>
        <v>0</v>
      </c>
      <c r="U212">
        <f>Table10[[#This Row],[Conclusion]]/Table10[[#This Row],[TOTAL]]</f>
        <v>0</v>
      </c>
      <c r="V212">
        <f>Table10[[#This Row],[Discussion]]/Table10[[#This Row],[TOTAL]]</f>
        <v>0</v>
      </c>
      <c r="W212">
        <f>Table10[[#This Row],[Figure]]/Table10[[#This Row],[TOTAL]]</f>
        <v>0</v>
      </c>
      <c r="X212">
        <f>Table10[[#This Row],[Introduction]]/Table10[[#This Row],[TOTAL]]</f>
        <v>0</v>
      </c>
      <c r="Y212">
        <f>Table10[[#This Row],[Methods]]/Table10[[#This Row],[TOTAL]]</f>
        <v>0</v>
      </c>
      <c r="Z212">
        <f>Table10[[#This Row],[Results]]/Table10[[#This Row],[TOTAL]]</f>
        <v>1</v>
      </c>
      <c r="AA212">
        <f>Table10[[#This Row],[Supplementary material]]/Table10[[#This Row],[TOTAL]]</f>
        <v>0</v>
      </c>
      <c r="AB212">
        <f>Table10[[#This Row],[Title]]/Table10[[#This Row],[TOTAL]]</f>
        <v>0</v>
      </c>
      <c r="AC212" s="15">
        <f>SUM(Table1012[[#This Row],[Abstract]:[Title]])</f>
        <v>1</v>
      </c>
    </row>
    <row r="213" spans="1:29" x14ac:dyDescent="0.25">
      <c r="A213" t="s">
        <v>3497</v>
      </c>
      <c r="B213">
        <v>0</v>
      </c>
      <c r="C213">
        <v>0</v>
      </c>
      <c r="D213">
        <v>0</v>
      </c>
      <c r="E213">
        <v>0</v>
      </c>
      <c r="F213">
        <v>0</v>
      </c>
      <c r="G213">
        <v>0</v>
      </c>
      <c r="H213">
        <v>0</v>
      </c>
      <c r="I213">
        <v>0</v>
      </c>
      <c r="J213">
        <v>2</v>
      </c>
      <c r="K213">
        <v>0</v>
      </c>
      <c r="L213">
        <v>0</v>
      </c>
      <c r="M213">
        <v>0</v>
      </c>
      <c r="N213" s="7">
        <f>SUM(Table10[[#This Row],[Abstract]:[Title]])</f>
        <v>2</v>
      </c>
      <c r="P213" t="s">
        <v>3497</v>
      </c>
      <c r="Q213">
        <f>Table10[[#This Row],[Abstract]]/Table10[[#This Row],[TOTAL]]</f>
        <v>0</v>
      </c>
      <c r="R213">
        <f>Table10[[#This Row],[Acknowledgments]]/Table10[[#This Row],[TOTAL]]</f>
        <v>0</v>
      </c>
      <c r="S213">
        <f>Table10[[#This Row],[Article]]/Table10[[#This Row],[TOTAL]]</f>
        <v>0</v>
      </c>
      <c r="T213">
        <f>Table10[[#This Row],[Case study]]/Table10[[#This Row],[TOTAL]]</f>
        <v>0</v>
      </c>
      <c r="U213">
        <f>Table10[[#This Row],[Conclusion]]/Table10[[#This Row],[TOTAL]]</f>
        <v>0</v>
      </c>
      <c r="V213">
        <f>Table10[[#This Row],[Discussion]]/Table10[[#This Row],[TOTAL]]</f>
        <v>0</v>
      </c>
      <c r="W213">
        <f>Table10[[#This Row],[Figure]]/Table10[[#This Row],[TOTAL]]</f>
        <v>0</v>
      </c>
      <c r="X213">
        <f>Table10[[#This Row],[Introduction]]/Table10[[#This Row],[TOTAL]]</f>
        <v>0</v>
      </c>
      <c r="Y213">
        <f>Table10[[#This Row],[Methods]]/Table10[[#This Row],[TOTAL]]</f>
        <v>1</v>
      </c>
      <c r="Z213">
        <f>Table10[[#This Row],[Results]]/Table10[[#This Row],[TOTAL]]</f>
        <v>0</v>
      </c>
      <c r="AA213">
        <f>Table10[[#This Row],[Supplementary material]]/Table10[[#This Row],[TOTAL]]</f>
        <v>0</v>
      </c>
      <c r="AB213">
        <f>Table10[[#This Row],[Title]]/Table10[[#This Row],[TOTAL]]</f>
        <v>0</v>
      </c>
      <c r="AC213" s="15">
        <f>SUM(Table1012[[#This Row],[Abstract]:[Title]])</f>
        <v>1</v>
      </c>
    </row>
    <row r="214" spans="1:29" x14ac:dyDescent="0.25">
      <c r="A214" t="s">
        <v>4443</v>
      </c>
      <c r="B214">
        <v>0</v>
      </c>
      <c r="C214">
        <v>0</v>
      </c>
      <c r="D214">
        <v>0</v>
      </c>
      <c r="E214">
        <v>0</v>
      </c>
      <c r="F214">
        <v>0</v>
      </c>
      <c r="G214">
        <v>0</v>
      </c>
      <c r="H214">
        <v>0</v>
      </c>
      <c r="I214">
        <v>0</v>
      </c>
      <c r="J214">
        <v>2</v>
      </c>
      <c r="K214">
        <v>1</v>
      </c>
      <c r="L214">
        <v>0</v>
      </c>
      <c r="M214">
        <v>0</v>
      </c>
      <c r="N214" s="7">
        <f>SUM(Table10[[#This Row],[Abstract]:[Title]])</f>
        <v>3</v>
      </c>
      <c r="P214" t="s">
        <v>4443</v>
      </c>
      <c r="Q214">
        <f>Table10[[#This Row],[Abstract]]/Table10[[#This Row],[TOTAL]]</f>
        <v>0</v>
      </c>
      <c r="R214">
        <f>Table10[[#This Row],[Acknowledgments]]/Table10[[#This Row],[TOTAL]]</f>
        <v>0</v>
      </c>
      <c r="S214">
        <f>Table10[[#This Row],[Article]]/Table10[[#This Row],[TOTAL]]</f>
        <v>0</v>
      </c>
      <c r="T214">
        <f>Table10[[#This Row],[Case study]]/Table10[[#This Row],[TOTAL]]</f>
        <v>0</v>
      </c>
      <c r="U214">
        <f>Table10[[#This Row],[Conclusion]]/Table10[[#This Row],[TOTAL]]</f>
        <v>0</v>
      </c>
      <c r="V214">
        <f>Table10[[#This Row],[Discussion]]/Table10[[#This Row],[TOTAL]]</f>
        <v>0</v>
      </c>
      <c r="W214">
        <f>Table10[[#This Row],[Figure]]/Table10[[#This Row],[TOTAL]]</f>
        <v>0</v>
      </c>
      <c r="X214">
        <f>Table10[[#This Row],[Introduction]]/Table10[[#This Row],[TOTAL]]</f>
        <v>0</v>
      </c>
      <c r="Y214">
        <f>Table10[[#This Row],[Methods]]/Table10[[#This Row],[TOTAL]]</f>
        <v>0.66666666666666663</v>
      </c>
      <c r="Z214">
        <f>Table10[[#This Row],[Results]]/Table10[[#This Row],[TOTAL]]</f>
        <v>0.33333333333333331</v>
      </c>
      <c r="AA214">
        <f>Table10[[#This Row],[Supplementary material]]/Table10[[#This Row],[TOTAL]]</f>
        <v>0</v>
      </c>
      <c r="AB214">
        <f>Table10[[#This Row],[Title]]/Table10[[#This Row],[TOTAL]]</f>
        <v>0</v>
      </c>
      <c r="AC214" s="15">
        <f>SUM(Table1012[[#This Row],[Abstract]:[Title]])</f>
        <v>1</v>
      </c>
    </row>
    <row r="215" spans="1:29" x14ac:dyDescent="0.25">
      <c r="A215" t="s">
        <v>2328</v>
      </c>
      <c r="B215">
        <v>0</v>
      </c>
      <c r="C215">
        <v>0</v>
      </c>
      <c r="D215">
        <v>0</v>
      </c>
      <c r="E215">
        <v>0</v>
      </c>
      <c r="F215">
        <v>0</v>
      </c>
      <c r="G215">
        <v>0</v>
      </c>
      <c r="H215">
        <v>0</v>
      </c>
      <c r="I215">
        <v>0</v>
      </c>
      <c r="J215">
        <v>0</v>
      </c>
      <c r="K215">
        <v>2</v>
      </c>
      <c r="L215">
        <v>0</v>
      </c>
      <c r="M215">
        <v>0</v>
      </c>
      <c r="N215" s="7">
        <f>SUM(Table10[[#This Row],[Abstract]:[Title]])</f>
        <v>2</v>
      </c>
      <c r="P215" t="s">
        <v>2328</v>
      </c>
      <c r="Q215">
        <f>Table10[[#This Row],[Abstract]]/Table10[[#This Row],[TOTAL]]</f>
        <v>0</v>
      </c>
      <c r="R215">
        <f>Table10[[#This Row],[Acknowledgments]]/Table10[[#This Row],[TOTAL]]</f>
        <v>0</v>
      </c>
      <c r="S215">
        <f>Table10[[#This Row],[Article]]/Table10[[#This Row],[TOTAL]]</f>
        <v>0</v>
      </c>
      <c r="T215">
        <f>Table10[[#This Row],[Case study]]/Table10[[#This Row],[TOTAL]]</f>
        <v>0</v>
      </c>
      <c r="U215">
        <f>Table10[[#This Row],[Conclusion]]/Table10[[#This Row],[TOTAL]]</f>
        <v>0</v>
      </c>
      <c r="V215">
        <f>Table10[[#This Row],[Discussion]]/Table10[[#This Row],[TOTAL]]</f>
        <v>0</v>
      </c>
      <c r="W215">
        <f>Table10[[#This Row],[Figure]]/Table10[[#This Row],[TOTAL]]</f>
        <v>0</v>
      </c>
      <c r="X215">
        <f>Table10[[#This Row],[Introduction]]/Table10[[#This Row],[TOTAL]]</f>
        <v>0</v>
      </c>
      <c r="Y215">
        <f>Table10[[#This Row],[Methods]]/Table10[[#This Row],[TOTAL]]</f>
        <v>0</v>
      </c>
      <c r="Z215">
        <f>Table10[[#This Row],[Results]]/Table10[[#This Row],[TOTAL]]</f>
        <v>1</v>
      </c>
      <c r="AA215">
        <f>Table10[[#This Row],[Supplementary material]]/Table10[[#This Row],[TOTAL]]</f>
        <v>0</v>
      </c>
      <c r="AB215">
        <f>Table10[[#This Row],[Title]]/Table10[[#This Row],[TOTAL]]</f>
        <v>0</v>
      </c>
      <c r="AC215" s="15">
        <f>SUM(Table1012[[#This Row],[Abstract]:[Title]])</f>
        <v>1</v>
      </c>
    </row>
    <row r="216" spans="1:29" x14ac:dyDescent="0.25">
      <c r="A216" t="s">
        <v>540</v>
      </c>
      <c r="B216">
        <v>0</v>
      </c>
      <c r="C216">
        <v>0</v>
      </c>
      <c r="D216">
        <v>0</v>
      </c>
      <c r="E216">
        <v>0</v>
      </c>
      <c r="F216">
        <v>0</v>
      </c>
      <c r="G216">
        <v>0</v>
      </c>
      <c r="H216">
        <v>0</v>
      </c>
      <c r="I216">
        <v>0</v>
      </c>
      <c r="J216">
        <v>2</v>
      </c>
      <c r="K216">
        <v>0</v>
      </c>
      <c r="L216">
        <v>0</v>
      </c>
      <c r="M216">
        <v>0</v>
      </c>
      <c r="N216" s="7">
        <f>SUM(Table10[[#This Row],[Abstract]:[Title]])</f>
        <v>2</v>
      </c>
      <c r="P216" t="s">
        <v>540</v>
      </c>
      <c r="Q216">
        <f>Table10[[#This Row],[Abstract]]/Table10[[#This Row],[TOTAL]]</f>
        <v>0</v>
      </c>
      <c r="R216">
        <f>Table10[[#This Row],[Acknowledgments]]/Table10[[#This Row],[TOTAL]]</f>
        <v>0</v>
      </c>
      <c r="S216">
        <f>Table10[[#This Row],[Article]]/Table10[[#This Row],[TOTAL]]</f>
        <v>0</v>
      </c>
      <c r="T216">
        <f>Table10[[#This Row],[Case study]]/Table10[[#This Row],[TOTAL]]</f>
        <v>0</v>
      </c>
      <c r="U216">
        <f>Table10[[#This Row],[Conclusion]]/Table10[[#This Row],[TOTAL]]</f>
        <v>0</v>
      </c>
      <c r="V216">
        <f>Table10[[#This Row],[Discussion]]/Table10[[#This Row],[TOTAL]]</f>
        <v>0</v>
      </c>
      <c r="W216">
        <f>Table10[[#This Row],[Figure]]/Table10[[#This Row],[TOTAL]]</f>
        <v>0</v>
      </c>
      <c r="X216">
        <f>Table10[[#This Row],[Introduction]]/Table10[[#This Row],[TOTAL]]</f>
        <v>0</v>
      </c>
      <c r="Y216">
        <f>Table10[[#This Row],[Methods]]/Table10[[#This Row],[TOTAL]]</f>
        <v>1</v>
      </c>
      <c r="Z216">
        <f>Table10[[#This Row],[Results]]/Table10[[#This Row],[TOTAL]]</f>
        <v>0</v>
      </c>
      <c r="AA216">
        <f>Table10[[#This Row],[Supplementary material]]/Table10[[#This Row],[TOTAL]]</f>
        <v>0</v>
      </c>
      <c r="AB216">
        <f>Table10[[#This Row],[Title]]/Table10[[#This Row],[TOTAL]]</f>
        <v>0</v>
      </c>
      <c r="AC216" s="15">
        <f>SUM(Table1012[[#This Row],[Abstract]:[Title]])</f>
        <v>1</v>
      </c>
    </row>
    <row r="217" spans="1:29" x14ac:dyDescent="0.25">
      <c r="A217" t="s">
        <v>9</v>
      </c>
      <c r="B217">
        <v>0</v>
      </c>
      <c r="C217">
        <v>0</v>
      </c>
      <c r="D217">
        <v>0</v>
      </c>
      <c r="E217">
        <v>0</v>
      </c>
      <c r="F217">
        <v>0</v>
      </c>
      <c r="G217">
        <v>0</v>
      </c>
      <c r="H217">
        <v>0</v>
      </c>
      <c r="I217">
        <v>0</v>
      </c>
      <c r="J217">
        <v>1</v>
      </c>
      <c r="K217">
        <v>0</v>
      </c>
      <c r="L217">
        <v>0</v>
      </c>
      <c r="M217">
        <v>0</v>
      </c>
      <c r="N217" s="7">
        <f>SUM(Table10[[#This Row],[Abstract]:[Title]])</f>
        <v>1</v>
      </c>
      <c r="P217" t="s">
        <v>9</v>
      </c>
      <c r="Q217">
        <f>Table10[[#This Row],[Abstract]]/Table10[[#This Row],[TOTAL]]</f>
        <v>0</v>
      </c>
      <c r="R217">
        <f>Table10[[#This Row],[Acknowledgments]]/Table10[[#This Row],[TOTAL]]</f>
        <v>0</v>
      </c>
      <c r="S217">
        <f>Table10[[#This Row],[Article]]/Table10[[#This Row],[TOTAL]]</f>
        <v>0</v>
      </c>
      <c r="T217">
        <f>Table10[[#This Row],[Case study]]/Table10[[#This Row],[TOTAL]]</f>
        <v>0</v>
      </c>
      <c r="U217">
        <f>Table10[[#This Row],[Conclusion]]/Table10[[#This Row],[TOTAL]]</f>
        <v>0</v>
      </c>
      <c r="V217">
        <f>Table10[[#This Row],[Discussion]]/Table10[[#This Row],[TOTAL]]</f>
        <v>0</v>
      </c>
      <c r="W217">
        <f>Table10[[#This Row],[Figure]]/Table10[[#This Row],[TOTAL]]</f>
        <v>0</v>
      </c>
      <c r="X217">
        <f>Table10[[#This Row],[Introduction]]/Table10[[#This Row],[TOTAL]]</f>
        <v>0</v>
      </c>
      <c r="Y217">
        <f>Table10[[#This Row],[Methods]]/Table10[[#This Row],[TOTAL]]</f>
        <v>1</v>
      </c>
      <c r="Z217">
        <f>Table10[[#This Row],[Results]]/Table10[[#This Row],[TOTAL]]</f>
        <v>0</v>
      </c>
      <c r="AA217">
        <f>Table10[[#This Row],[Supplementary material]]/Table10[[#This Row],[TOTAL]]</f>
        <v>0</v>
      </c>
      <c r="AB217">
        <f>Table10[[#This Row],[Title]]/Table10[[#This Row],[TOTAL]]</f>
        <v>0</v>
      </c>
      <c r="AC217" s="15">
        <f>SUM(Table1012[[#This Row],[Abstract]:[Title]])</f>
        <v>1</v>
      </c>
    </row>
    <row r="218" spans="1:29" x14ac:dyDescent="0.25">
      <c r="A218" t="s">
        <v>2808</v>
      </c>
      <c r="B218">
        <v>0</v>
      </c>
      <c r="C218">
        <v>0</v>
      </c>
      <c r="D218">
        <v>0</v>
      </c>
      <c r="E218">
        <v>0</v>
      </c>
      <c r="F218">
        <v>0</v>
      </c>
      <c r="G218">
        <v>0</v>
      </c>
      <c r="H218">
        <v>0</v>
      </c>
      <c r="I218">
        <v>0</v>
      </c>
      <c r="J218">
        <v>2</v>
      </c>
      <c r="K218">
        <v>0</v>
      </c>
      <c r="L218">
        <v>0</v>
      </c>
      <c r="M218">
        <v>0</v>
      </c>
      <c r="N218" s="7">
        <f>SUM(Table10[[#This Row],[Abstract]:[Title]])</f>
        <v>2</v>
      </c>
      <c r="P218" t="s">
        <v>2808</v>
      </c>
      <c r="Q218">
        <f>Table10[[#This Row],[Abstract]]/Table10[[#This Row],[TOTAL]]</f>
        <v>0</v>
      </c>
      <c r="R218">
        <f>Table10[[#This Row],[Acknowledgments]]/Table10[[#This Row],[TOTAL]]</f>
        <v>0</v>
      </c>
      <c r="S218">
        <f>Table10[[#This Row],[Article]]/Table10[[#This Row],[TOTAL]]</f>
        <v>0</v>
      </c>
      <c r="T218">
        <f>Table10[[#This Row],[Case study]]/Table10[[#This Row],[TOTAL]]</f>
        <v>0</v>
      </c>
      <c r="U218">
        <f>Table10[[#This Row],[Conclusion]]/Table10[[#This Row],[TOTAL]]</f>
        <v>0</v>
      </c>
      <c r="V218">
        <f>Table10[[#This Row],[Discussion]]/Table10[[#This Row],[TOTAL]]</f>
        <v>0</v>
      </c>
      <c r="W218">
        <f>Table10[[#This Row],[Figure]]/Table10[[#This Row],[TOTAL]]</f>
        <v>0</v>
      </c>
      <c r="X218">
        <f>Table10[[#This Row],[Introduction]]/Table10[[#This Row],[TOTAL]]</f>
        <v>0</v>
      </c>
      <c r="Y218">
        <f>Table10[[#This Row],[Methods]]/Table10[[#This Row],[TOTAL]]</f>
        <v>1</v>
      </c>
      <c r="Z218">
        <f>Table10[[#This Row],[Results]]/Table10[[#This Row],[TOTAL]]</f>
        <v>0</v>
      </c>
      <c r="AA218">
        <f>Table10[[#This Row],[Supplementary material]]/Table10[[#This Row],[TOTAL]]</f>
        <v>0</v>
      </c>
      <c r="AB218">
        <f>Table10[[#This Row],[Title]]/Table10[[#This Row],[TOTAL]]</f>
        <v>0</v>
      </c>
      <c r="AC218" s="15">
        <f>SUM(Table1012[[#This Row],[Abstract]:[Title]])</f>
        <v>1</v>
      </c>
    </row>
    <row r="219" spans="1:29" x14ac:dyDescent="0.25">
      <c r="A219" t="s">
        <v>4460</v>
      </c>
      <c r="B219">
        <v>0</v>
      </c>
      <c r="C219">
        <v>0</v>
      </c>
      <c r="D219">
        <v>1</v>
      </c>
      <c r="E219">
        <v>0</v>
      </c>
      <c r="F219">
        <v>0</v>
      </c>
      <c r="G219">
        <v>0</v>
      </c>
      <c r="H219">
        <v>0</v>
      </c>
      <c r="I219">
        <v>0</v>
      </c>
      <c r="J219">
        <v>0</v>
      </c>
      <c r="K219">
        <v>0</v>
      </c>
      <c r="L219">
        <v>0</v>
      </c>
      <c r="M219">
        <v>0</v>
      </c>
      <c r="N219" s="7">
        <f>SUM(Table10[[#This Row],[Abstract]:[Title]])</f>
        <v>1</v>
      </c>
      <c r="P219" t="s">
        <v>4460</v>
      </c>
      <c r="Q219">
        <f>Table10[[#This Row],[Abstract]]/Table10[[#This Row],[TOTAL]]</f>
        <v>0</v>
      </c>
      <c r="R219">
        <f>Table10[[#This Row],[Acknowledgments]]/Table10[[#This Row],[TOTAL]]</f>
        <v>0</v>
      </c>
      <c r="S219">
        <f>Table10[[#This Row],[Article]]/Table10[[#This Row],[TOTAL]]</f>
        <v>1</v>
      </c>
      <c r="T219">
        <f>Table10[[#This Row],[Case study]]/Table10[[#This Row],[TOTAL]]</f>
        <v>0</v>
      </c>
      <c r="U219">
        <f>Table10[[#This Row],[Conclusion]]/Table10[[#This Row],[TOTAL]]</f>
        <v>0</v>
      </c>
      <c r="V219">
        <f>Table10[[#This Row],[Discussion]]/Table10[[#This Row],[TOTAL]]</f>
        <v>0</v>
      </c>
      <c r="W219">
        <f>Table10[[#This Row],[Figure]]/Table10[[#This Row],[TOTAL]]</f>
        <v>0</v>
      </c>
      <c r="X219">
        <f>Table10[[#This Row],[Introduction]]/Table10[[#This Row],[TOTAL]]</f>
        <v>0</v>
      </c>
      <c r="Y219">
        <f>Table10[[#This Row],[Methods]]/Table10[[#This Row],[TOTAL]]</f>
        <v>0</v>
      </c>
      <c r="Z219">
        <f>Table10[[#This Row],[Results]]/Table10[[#This Row],[TOTAL]]</f>
        <v>0</v>
      </c>
      <c r="AA219">
        <f>Table10[[#This Row],[Supplementary material]]/Table10[[#This Row],[TOTAL]]</f>
        <v>0</v>
      </c>
      <c r="AB219">
        <f>Table10[[#This Row],[Title]]/Table10[[#This Row],[TOTAL]]</f>
        <v>0</v>
      </c>
      <c r="AC219" s="15">
        <f>SUM(Table1012[[#This Row],[Abstract]:[Title]])</f>
        <v>1</v>
      </c>
    </row>
    <row r="220" spans="1:29" x14ac:dyDescent="0.25">
      <c r="A220" t="s">
        <v>2379</v>
      </c>
      <c r="B220">
        <v>0</v>
      </c>
      <c r="C220">
        <v>0</v>
      </c>
      <c r="D220">
        <v>0</v>
      </c>
      <c r="E220">
        <v>0</v>
      </c>
      <c r="F220">
        <v>0</v>
      </c>
      <c r="G220">
        <v>0</v>
      </c>
      <c r="H220">
        <v>0</v>
      </c>
      <c r="I220">
        <v>0</v>
      </c>
      <c r="J220">
        <v>1</v>
      </c>
      <c r="K220">
        <v>1</v>
      </c>
      <c r="L220">
        <v>0</v>
      </c>
      <c r="M220">
        <v>0</v>
      </c>
      <c r="N220" s="7">
        <f>SUM(Table10[[#This Row],[Abstract]:[Title]])</f>
        <v>2</v>
      </c>
      <c r="P220" t="s">
        <v>2379</v>
      </c>
      <c r="Q220">
        <f>Table10[[#This Row],[Abstract]]/Table10[[#This Row],[TOTAL]]</f>
        <v>0</v>
      </c>
      <c r="R220">
        <f>Table10[[#This Row],[Acknowledgments]]/Table10[[#This Row],[TOTAL]]</f>
        <v>0</v>
      </c>
      <c r="S220">
        <f>Table10[[#This Row],[Article]]/Table10[[#This Row],[TOTAL]]</f>
        <v>0</v>
      </c>
      <c r="T220">
        <f>Table10[[#This Row],[Case study]]/Table10[[#This Row],[TOTAL]]</f>
        <v>0</v>
      </c>
      <c r="U220">
        <f>Table10[[#This Row],[Conclusion]]/Table10[[#This Row],[TOTAL]]</f>
        <v>0</v>
      </c>
      <c r="V220">
        <f>Table10[[#This Row],[Discussion]]/Table10[[#This Row],[TOTAL]]</f>
        <v>0</v>
      </c>
      <c r="W220">
        <f>Table10[[#This Row],[Figure]]/Table10[[#This Row],[TOTAL]]</f>
        <v>0</v>
      </c>
      <c r="X220">
        <f>Table10[[#This Row],[Introduction]]/Table10[[#This Row],[TOTAL]]</f>
        <v>0</v>
      </c>
      <c r="Y220">
        <f>Table10[[#This Row],[Methods]]/Table10[[#This Row],[TOTAL]]</f>
        <v>0.5</v>
      </c>
      <c r="Z220">
        <f>Table10[[#This Row],[Results]]/Table10[[#This Row],[TOTAL]]</f>
        <v>0.5</v>
      </c>
      <c r="AA220">
        <f>Table10[[#This Row],[Supplementary material]]/Table10[[#This Row],[TOTAL]]</f>
        <v>0</v>
      </c>
      <c r="AB220">
        <f>Table10[[#This Row],[Title]]/Table10[[#This Row],[TOTAL]]</f>
        <v>0</v>
      </c>
      <c r="AC220" s="15">
        <f>SUM(Table1012[[#This Row],[Abstract]:[Title]])</f>
        <v>1</v>
      </c>
    </row>
    <row r="221" spans="1:29" x14ac:dyDescent="0.25">
      <c r="A221" t="s">
        <v>134</v>
      </c>
      <c r="B221">
        <v>0</v>
      </c>
      <c r="C221">
        <v>0</v>
      </c>
      <c r="D221">
        <v>0</v>
      </c>
      <c r="E221">
        <v>0</v>
      </c>
      <c r="F221">
        <v>0</v>
      </c>
      <c r="G221">
        <v>0</v>
      </c>
      <c r="H221">
        <v>0</v>
      </c>
      <c r="I221">
        <v>0</v>
      </c>
      <c r="J221">
        <v>1</v>
      </c>
      <c r="K221">
        <v>0</v>
      </c>
      <c r="L221">
        <v>0</v>
      </c>
      <c r="M221">
        <v>0</v>
      </c>
      <c r="N221" s="7">
        <f>SUM(Table10[[#This Row],[Abstract]:[Title]])</f>
        <v>1</v>
      </c>
      <c r="P221" t="s">
        <v>134</v>
      </c>
      <c r="Q221">
        <f>Table10[[#This Row],[Abstract]]/Table10[[#This Row],[TOTAL]]</f>
        <v>0</v>
      </c>
      <c r="R221">
        <f>Table10[[#This Row],[Acknowledgments]]/Table10[[#This Row],[TOTAL]]</f>
        <v>0</v>
      </c>
      <c r="S221">
        <f>Table10[[#This Row],[Article]]/Table10[[#This Row],[TOTAL]]</f>
        <v>0</v>
      </c>
      <c r="T221">
        <f>Table10[[#This Row],[Case study]]/Table10[[#This Row],[TOTAL]]</f>
        <v>0</v>
      </c>
      <c r="U221">
        <f>Table10[[#This Row],[Conclusion]]/Table10[[#This Row],[TOTAL]]</f>
        <v>0</v>
      </c>
      <c r="V221">
        <f>Table10[[#This Row],[Discussion]]/Table10[[#This Row],[TOTAL]]</f>
        <v>0</v>
      </c>
      <c r="W221">
        <f>Table10[[#This Row],[Figure]]/Table10[[#This Row],[TOTAL]]</f>
        <v>0</v>
      </c>
      <c r="X221">
        <f>Table10[[#This Row],[Introduction]]/Table10[[#This Row],[TOTAL]]</f>
        <v>0</v>
      </c>
      <c r="Y221">
        <f>Table10[[#This Row],[Methods]]/Table10[[#This Row],[TOTAL]]</f>
        <v>1</v>
      </c>
      <c r="Z221">
        <f>Table10[[#This Row],[Results]]/Table10[[#This Row],[TOTAL]]</f>
        <v>0</v>
      </c>
      <c r="AA221">
        <f>Table10[[#This Row],[Supplementary material]]/Table10[[#This Row],[TOTAL]]</f>
        <v>0</v>
      </c>
      <c r="AB221">
        <f>Table10[[#This Row],[Title]]/Table10[[#This Row],[TOTAL]]</f>
        <v>0</v>
      </c>
      <c r="AC221" s="15">
        <f>SUM(Table1012[[#This Row],[Abstract]:[Title]])</f>
        <v>1</v>
      </c>
    </row>
    <row r="222" spans="1:29" x14ac:dyDescent="0.25">
      <c r="A222" t="s">
        <v>4240</v>
      </c>
      <c r="B222">
        <v>0</v>
      </c>
      <c r="C222">
        <v>0</v>
      </c>
      <c r="D222">
        <v>0</v>
      </c>
      <c r="E222">
        <v>0</v>
      </c>
      <c r="F222">
        <v>0</v>
      </c>
      <c r="G222">
        <v>0</v>
      </c>
      <c r="H222">
        <v>0</v>
      </c>
      <c r="I222">
        <v>1</v>
      </c>
      <c r="J222">
        <v>0</v>
      </c>
      <c r="K222">
        <v>0</v>
      </c>
      <c r="L222">
        <v>0</v>
      </c>
      <c r="M222">
        <v>0</v>
      </c>
      <c r="N222" s="7">
        <f>SUM(Table10[[#This Row],[Abstract]:[Title]])</f>
        <v>1</v>
      </c>
      <c r="P222" t="s">
        <v>4240</v>
      </c>
      <c r="Q222">
        <f>Table10[[#This Row],[Abstract]]/Table10[[#This Row],[TOTAL]]</f>
        <v>0</v>
      </c>
      <c r="R222">
        <f>Table10[[#This Row],[Acknowledgments]]/Table10[[#This Row],[TOTAL]]</f>
        <v>0</v>
      </c>
      <c r="S222">
        <f>Table10[[#This Row],[Article]]/Table10[[#This Row],[TOTAL]]</f>
        <v>0</v>
      </c>
      <c r="T222">
        <f>Table10[[#This Row],[Case study]]/Table10[[#This Row],[TOTAL]]</f>
        <v>0</v>
      </c>
      <c r="U222">
        <f>Table10[[#This Row],[Conclusion]]/Table10[[#This Row],[TOTAL]]</f>
        <v>0</v>
      </c>
      <c r="V222">
        <f>Table10[[#This Row],[Discussion]]/Table10[[#This Row],[TOTAL]]</f>
        <v>0</v>
      </c>
      <c r="W222">
        <f>Table10[[#This Row],[Figure]]/Table10[[#This Row],[TOTAL]]</f>
        <v>0</v>
      </c>
      <c r="X222">
        <f>Table10[[#This Row],[Introduction]]/Table10[[#This Row],[TOTAL]]</f>
        <v>1</v>
      </c>
      <c r="Y222">
        <f>Table10[[#This Row],[Methods]]/Table10[[#This Row],[TOTAL]]</f>
        <v>0</v>
      </c>
      <c r="Z222">
        <f>Table10[[#This Row],[Results]]/Table10[[#This Row],[TOTAL]]</f>
        <v>0</v>
      </c>
      <c r="AA222">
        <f>Table10[[#This Row],[Supplementary material]]/Table10[[#This Row],[TOTAL]]</f>
        <v>0</v>
      </c>
      <c r="AB222">
        <f>Table10[[#This Row],[Title]]/Table10[[#This Row],[TOTAL]]</f>
        <v>0</v>
      </c>
      <c r="AC222" s="15">
        <f>SUM(Table1012[[#This Row],[Abstract]:[Title]])</f>
        <v>1</v>
      </c>
    </row>
    <row r="223" spans="1:29" x14ac:dyDescent="0.25">
      <c r="A223" t="s">
        <v>592</v>
      </c>
      <c r="B223">
        <v>0</v>
      </c>
      <c r="C223">
        <v>0</v>
      </c>
      <c r="D223">
        <v>0</v>
      </c>
      <c r="E223">
        <v>0</v>
      </c>
      <c r="F223">
        <v>0</v>
      </c>
      <c r="G223">
        <v>0</v>
      </c>
      <c r="H223">
        <v>1</v>
      </c>
      <c r="I223">
        <v>0</v>
      </c>
      <c r="J223">
        <v>3</v>
      </c>
      <c r="K223">
        <v>0</v>
      </c>
      <c r="L223">
        <v>0</v>
      </c>
      <c r="M223">
        <v>0</v>
      </c>
      <c r="N223" s="7">
        <f>SUM(Table10[[#This Row],[Abstract]:[Title]])</f>
        <v>4</v>
      </c>
      <c r="P223" t="s">
        <v>592</v>
      </c>
      <c r="Q223">
        <f>Table10[[#This Row],[Abstract]]/Table10[[#This Row],[TOTAL]]</f>
        <v>0</v>
      </c>
      <c r="R223">
        <f>Table10[[#This Row],[Acknowledgments]]/Table10[[#This Row],[TOTAL]]</f>
        <v>0</v>
      </c>
      <c r="S223">
        <f>Table10[[#This Row],[Article]]/Table10[[#This Row],[TOTAL]]</f>
        <v>0</v>
      </c>
      <c r="T223">
        <f>Table10[[#This Row],[Case study]]/Table10[[#This Row],[TOTAL]]</f>
        <v>0</v>
      </c>
      <c r="U223">
        <f>Table10[[#This Row],[Conclusion]]/Table10[[#This Row],[TOTAL]]</f>
        <v>0</v>
      </c>
      <c r="V223">
        <f>Table10[[#This Row],[Discussion]]/Table10[[#This Row],[TOTAL]]</f>
        <v>0</v>
      </c>
      <c r="W223">
        <f>Table10[[#This Row],[Figure]]/Table10[[#This Row],[TOTAL]]</f>
        <v>0.25</v>
      </c>
      <c r="X223">
        <f>Table10[[#This Row],[Introduction]]/Table10[[#This Row],[TOTAL]]</f>
        <v>0</v>
      </c>
      <c r="Y223">
        <f>Table10[[#This Row],[Methods]]/Table10[[#This Row],[TOTAL]]</f>
        <v>0.75</v>
      </c>
      <c r="Z223">
        <f>Table10[[#This Row],[Results]]/Table10[[#This Row],[TOTAL]]</f>
        <v>0</v>
      </c>
      <c r="AA223">
        <f>Table10[[#This Row],[Supplementary material]]/Table10[[#This Row],[TOTAL]]</f>
        <v>0</v>
      </c>
      <c r="AB223">
        <f>Table10[[#This Row],[Title]]/Table10[[#This Row],[TOTAL]]</f>
        <v>0</v>
      </c>
      <c r="AC223" s="15">
        <f>SUM(Table1012[[#This Row],[Abstract]:[Title]])</f>
        <v>1</v>
      </c>
    </row>
    <row r="224" spans="1:29" x14ac:dyDescent="0.25">
      <c r="A224" t="s">
        <v>5069</v>
      </c>
      <c r="B224">
        <v>0</v>
      </c>
      <c r="C224">
        <v>0</v>
      </c>
      <c r="D224">
        <v>1</v>
      </c>
      <c r="E224">
        <v>0</v>
      </c>
      <c r="F224">
        <v>0</v>
      </c>
      <c r="G224">
        <v>0</v>
      </c>
      <c r="H224">
        <v>0</v>
      </c>
      <c r="I224">
        <v>0</v>
      </c>
      <c r="J224">
        <v>0</v>
      </c>
      <c r="K224">
        <v>0</v>
      </c>
      <c r="L224">
        <v>0</v>
      </c>
      <c r="M224">
        <v>0</v>
      </c>
      <c r="N224" s="7">
        <f>SUM(Table10[[#This Row],[Abstract]:[Title]])</f>
        <v>1</v>
      </c>
      <c r="P224" t="s">
        <v>5069</v>
      </c>
      <c r="Q224">
        <f>Table10[[#This Row],[Abstract]]/Table10[[#This Row],[TOTAL]]</f>
        <v>0</v>
      </c>
      <c r="R224">
        <f>Table10[[#This Row],[Acknowledgments]]/Table10[[#This Row],[TOTAL]]</f>
        <v>0</v>
      </c>
      <c r="S224">
        <f>Table10[[#This Row],[Article]]/Table10[[#This Row],[TOTAL]]</f>
        <v>1</v>
      </c>
      <c r="T224">
        <f>Table10[[#This Row],[Case study]]/Table10[[#This Row],[TOTAL]]</f>
        <v>0</v>
      </c>
      <c r="U224">
        <f>Table10[[#This Row],[Conclusion]]/Table10[[#This Row],[TOTAL]]</f>
        <v>0</v>
      </c>
      <c r="V224">
        <f>Table10[[#This Row],[Discussion]]/Table10[[#This Row],[TOTAL]]</f>
        <v>0</v>
      </c>
      <c r="W224">
        <f>Table10[[#This Row],[Figure]]/Table10[[#This Row],[TOTAL]]</f>
        <v>0</v>
      </c>
      <c r="X224">
        <f>Table10[[#This Row],[Introduction]]/Table10[[#This Row],[TOTAL]]</f>
        <v>0</v>
      </c>
      <c r="Y224">
        <f>Table10[[#This Row],[Methods]]/Table10[[#This Row],[TOTAL]]</f>
        <v>0</v>
      </c>
      <c r="Z224">
        <f>Table10[[#This Row],[Results]]/Table10[[#This Row],[TOTAL]]</f>
        <v>0</v>
      </c>
      <c r="AA224">
        <f>Table10[[#This Row],[Supplementary material]]/Table10[[#This Row],[TOTAL]]</f>
        <v>0</v>
      </c>
      <c r="AB224">
        <f>Table10[[#This Row],[Title]]/Table10[[#This Row],[TOTAL]]</f>
        <v>0</v>
      </c>
      <c r="AC224" s="15">
        <f>SUM(Table1012[[#This Row],[Abstract]:[Title]])</f>
        <v>1</v>
      </c>
    </row>
    <row r="225" spans="1:29" x14ac:dyDescent="0.25">
      <c r="A225" t="s">
        <v>3142</v>
      </c>
      <c r="B225">
        <v>0</v>
      </c>
      <c r="C225">
        <v>0</v>
      </c>
      <c r="D225">
        <v>1</v>
      </c>
      <c r="E225">
        <v>0</v>
      </c>
      <c r="F225">
        <v>0</v>
      </c>
      <c r="G225">
        <v>0</v>
      </c>
      <c r="H225">
        <v>0</v>
      </c>
      <c r="I225">
        <v>0</v>
      </c>
      <c r="J225">
        <v>0</v>
      </c>
      <c r="K225">
        <v>0</v>
      </c>
      <c r="L225">
        <v>0</v>
      </c>
      <c r="M225">
        <v>0</v>
      </c>
      <c r="N225" s="7">
        <f>SUM(Table10[[#This Row],[Abstract]:[Title]])</f>
        <v>1</v>
      </c>
      <c r="P225" t="s">
        <v>3142</v>
      </c>
      <c r="Q225">
        <f>Table10[[#This Row],[Abstract]]/Table10[[#This Row],[TOTAL]]</f>
        <v>0</v>
      </c>
      <c r="R225">
        <f>Table10[[#This Row],[Acknowledgments]]/Table10[[#This Row],[TOTAL]]</f>
        <v>0</v>
      </c>
      <c r="S225">
        <f>Table10[[#This Row],[Article]]/Table10[[#This Row],[TOTAL]]</f>
        <v>1</v>
      </c>
      <c r="T225">
        <f>Table10[[#This Row],[Case study]]/Table10[[#This Row],[TOTAL]]</f>
        <v>0</v>
      </c>
      <c r="U225">
        <f>Table10[[#This Row],[Conclusion]]/Table10[[#This Row],[TOTAL]]</f>
        <v>0</v>
      </c>
      <c r="V225">
        <f>Table10[[#This Row],[Discussion]]/Table10[[#This Row],[TOTAL]]</f>
        <v>0</v>
      </c>
      <c r="W225">
        <f>Table10[[#This Row],[Figure]]/Table10[[#This Row],[TOTAL]]</f>
        <v>0</v>
      </c>
      <c r="X225">
        <f>Table10[[#This Row],[Introduction]]/Table10[[#This Row],[TOTAL]]</f>
        <v>0</v>
      </c>
      <c r="Y225">
        <f>Table10[[#This Row],[Methods]]/Table10[[#This Row],[TOTAL]]</f>
        <v>0</v>
      </c>
      <c r="Z225">
        <f>Table10[[#This Row],[Results]]/Table10[[#This Row],[TOTAL]]</f>
        <v>0</v>
      </c>
      <c r="AA225">
        <f>Table10[[#This Row],[Supplementary material]]/Table10[[#This Row],[TOTAL]]</f>
        <v>0</v>
      </c>
      <c r="AB225">
        <f>Table10[[#This Row],[Title]]/Table10[[#This Row],[TOTAL]]</f>
        <v>0</v>
      </c>
      <c r="AC225" s="15">
        <f>SUM(Table1012[[#This Row],[Abstract]:[Title]])</f>
        <v>1</v>
      </c>
    </row>
    <row r="226" spans="1:29" x14ac:dyDescent="0.25">
      <c r="A226" t="s">
        <v>3768</v>
      </c>
      <c r="B226">
        <v>0</v>
      </c>
      <c r="C226">
        <v>0</v>
      </c>
      <c r="D226">
        <v>0</v>
      </c>
      <c r="E226">
        <v>0</v>
      </c>
      <c r="F226">
        <v>0</v>
      </c>
      <c r="G226">
        <v>0</v>
      </c>
      <c r="H226">
        <v>1</v>
      </c>
      <c r="I226">
        <v>0</v>
      </c>
      <c r="J226">
        <v>0</v>
      </c>
      <c r="K226">
        <v>0</v>
      </c>
      <c r="L226">
        <v>0</v>
      </c>
      <c r="M226">
        <v>0</v>
      </c>
      <c r="N226" s="7">
        <f>SUM(Table10[[#This Row],[Abstract]:[Title]])</f>
        <v>1</v>
      </c>
      <c r="P226" t="s">
        <v>3768</v>
      </c>
      <c r="Q226">
        <f>Table10[[#This Row],[Abstract]]/Table10[[#This Row],[TOTAL]]</f>
        <v>0</v>
      </c>
      <c r="R226">
        <f>Table10[[#This Row],[Acknowledgments]]/Table10[[#This Row],[TOTAL]]</f>
        <v>0</v>
      </c>
      <c r="S226">
        <f>Table10[[#This Row],[Article]]/Table10[[#This Row],[TOTAL]]</f>
        <v>0</v>
      </c>
      <c r="T226">
        <f>Table10[[#This Row],[Case study]]/Table10[[#This Row],[TOTAL]]</f>
        <v>0</v>
      </c>
      <c r="U226">
        <f>Table10[[#This Row],[Conclusion]]/Table10[[#This Row],[TOTAL]]</f>
        <v>0</v>
      </c>
      <c r="V226">
        <f>Table10[[#This Row],[Discussion]]/Table10[[#This Row],[TOTAL]]</f>
        <v>0</v>
      </c>
      <c r="W226">
        <f>Table10[[#This Row],[Figure]]/Table10[[#This Row],[TOTAL]]</f>
        <v>1</v>
      </c>
      <c r="X226">
        <f>Table10[[#This Row],[Introduction]]/Table10[[#This Row],[TOTAL]]</f>
        <v>0</v>
      </c>
      <c r="Y226">
        <f>Table10[[#This Row],[Methods]]/Table10[[#This Row],[TOTAL]]</f>
        <v>0</v>
      </c>
      <c r="Z226">
        <f>Table10[[#This Row],[Results]]/Table10[[#This Row],[TOTAL]]</f>
        <v>0</v>
      </c>
      <c r="AA226">
        <f>Table10[[#This Row],[Supplementary material]]/Table10[[#This Row],[TOTAL]]</f>
        <v>0</v>
      </c>
      <c r="AB226">
        <f>Table10[[#This Row],[Title]]/Table10[[#This Row],[TOTAL]]</f>
        <v>0</v>
      </c>
      <c r="AC226" s="15">
        <f>SUM(Table1012[[#This Row],[Abstract]:[Title]])</f>
        <v>1</v>
      </c>
    </row>
    <row r="227" spans="1:29" x14ac:dyDescent="0.25">
      <c r="A227" t="s">
        <v>5505</v>
      </c>
      <c r="B227">
        <v>0</v>
      </c>
      <c r="C227">
        <v>0</v>
      </c>
      <c r="D227">
        <v>0</v>
      </c>
      <c r="E227">
        <v>0</v>
      </c>
      <c r="F227">
        <v>0</v>
      </c>
      <c r="G227">
        <v>1</v>
      </c>
      <c r="H227">
        <v>0</v>
      </c>
      <c r="I227">
        <v>0</v>
      </c>
      <c r="J227">
        <v>0</v>
      </c>
      <c r="K227">
        <v>0</v>
      </c>
      <c r="L227">
        <v>0</v>
      </c>
      <c r="M227">
        <v>0</v>
      </c>
      <c r="N227" s="7">
        <f>SUM(Table10[[#This Row],[Abstract]:[Title]])</f>
        <v>1</v>
      </c>
      <c r="P227" t="s">
        <v>5505</v>
      </c>
      <c r="Q227">
        <f>Table10[[#This Row],[Abstract]]/Table10[[#This Row],[TOTAL]]</f>
        <v>0</v>
      </c>
      <c r="R227">
        <f>Table10[[#This Row],[Acknowledgments]]/Table10[[#This Row],[TOTAL]]</f>
        <v>0</v>
      </c>
      <c r="S227">
        <f>Table10[[#This Row],[Article]]/Table10[[#This Row],[TOTAL]]</f>
        <v>0</v>
      </c>
      <c r="T227">
        <f>Table10[[#This Row],[Case study]]/Table10[[#This Row],[TOTAL]]</f>
        <v>0</v>
      </c>
      <c r="U227">
        <f>Table10[[#This Row],[Conclusion]]/Table10[[#This Row],[TOTAL]]</f>
        <v>0</v>
      </c>
      <c r="V227">
        <f>Table10[[#This Row],[Discussion]]/Table10[[#This Row],[TOTAL]]</f>
        <v>1</v>
      </c>
      <c r="W227">
        <f>Table10[[#This Row],[Figure]]/Table10[[#This Row],[TOTAL]]</f>
        <v>0</v>
      </c>
      <c r="X227">
        <f>Table10[[#This Row],[Introduction]]/Table10[[#This Row],[TOTAL]]</f>
        <v>0</v>
      </c>
      <c r="Y227">
        <f>Table10[[#This Row],[Methods]]/Table10[[#This Row],[TOTAL]]</f>
        <v>0</v>
      </c>
      <c r="Z227">
        <f>Table10[[#This Row],[Results]]/Table10[[#This Row],[TOTAL]]</f>
        <v>0</v>
      </c>
      <c r="AA227">
        <f>Table10[[#This Row],[Supplementary material]]/Table10[[#This Row],[TOTAL]]</f>
        <v>0</v>
      </c>
      <c r="AB227">
        <f>Table10[[#This Row],[Title]]/Table10[[#This Row],[TOTAL]]</f>
        <v>0</v>
      </c>
      <c r="AC227" s="15">
        <f>SUM(Table1012[[#This Row],[Abstract]:[Title]])</f>
        <v>1</v>
      </c>
    </row>
    <row r="228" spans="1:29" x14ac:dyDescent="0.25">
      <c r="A228" t="s">
        <v>140</v>
      </c>
      <c r="B228">
        <v>0</v>
      </c>
      <c r="C228">
        <v>0</v>
      </c>
      <c r="D228">
        <v>0</v>
      </c>
      <c r="E228">
        <v>0</v>
      </c>
      <c r="F228">
        <v>0</v>
      </c>
      <c r="G228">
        <v>0</v>
      </c>
      <c r="H228">
        <v>0</v>
      </c>
      <c r="I228">
        <v>1</v>
      </c>
      <c r="J228">
        <v>0</v>
      </c>
      <c r="K228">
        <v>0</v>
      </c>
      <c r="L228">
        <v>0</v>
      </c>
      <c r="M228">
        <v>0</v>
      </c>
      <c r="N228" s="7">
        <f>SUM(Table10[[#This Row],[Abstract]:[Title]])</f>
        <v>1</v>
      </c>
      <c r="P228" t="s">
        <v>140</v>
      </c>
      <c r="Q228">
        <f>Table10[[#This Row],[Abstract]]/Table10[[#This Row],[TOTAL]]</f>
        <v>0</v>
      </c>
      <c r="R228">
        <f>Table10[[#This Row],[Acknowledgments]]/Table10[[#This Row],[TOTAL]]</f>
        <v>0</v>
      </c>
      <c r="S228">
        <f>Table10[[#This Row],[Article]]/Table10[[#This Row],[TOTAL]]</f>
        <v>0</v>
      </c>
      <c r="T228">
        <f>Table10[[#This Row],[Case study]]/Table10[[#This Row],[TOTAL]]</f>
        <v>0</v>
      </c>
      <c r="U228">
        <f>Table10[[#This Row],[Conclusion]]/Table10[[#This Row],[TOTAL]]</f>
        <v>0</v>
      </c>
      <c r="V228">
        <f>Table10[[#This Row],[Discussion]]/Table10[[#This Row],[TOTAL]]</f>
        <v>0</v>
      </c>
      <c r="W228">
        <f>Table10[[#This Row],[Figure]]/Table10[[#This Row],[TOTAL]]</f>
        <v>0</v>
      </c>
      <c r="X228">
        <f>Table10[[#This Row],[Introduction]]/Table10[[#This Row],[TOTAL]]</f>
        <v>1</v>
      </c>
      <c r="Y228">
        <f>Table10[[#This Row],[Methods]]/Table10[[#This Row],[TOTAL]]</f>
        <v>0</v>
      </c>
      <c r="Z228">
        <f>Table10[[#This Row],[Results]]/Table10[[#This Row],[TOTAL]]</f>
        <v>0</v>
      </c>
      <c r="AA228">
        <f>Table10[[#This Row],[Supplementary material]]/Table10[[#This Row],[TOTAL]]</f>
        <v>0</v>
      </c>
      <c r="AB228">
        <f>Table10[[#This Row],[Title]]/Table10[[#This Row],[TOTAL]]</f>
        <v>0</v>
      </c>
      <c r="AC228" s="15">
        <f>SUM(Table1012[[#This Row],[Abstract]:[Title]])</f>
        <v>1</v>
      </c>
    </row>
    <row r="229" spans="1:29" x14ac:dyDescent="0.25">
      <c r="A229" t="s">
        <v>370</v>
      </c>
      <c r="B229">
        <v>0</v>
      </c>
      <c r="C229">
        <v>0</v>
      </c>
      <c r="D229">
        <v>0</v>
      </c>
      <c r="E229">
        <v>0</v>
      </c>
      <c r="F229">
        <v>0</v>
      </c>
      <c r="G229">
        <v>2</v>
      </c>
      <c r="H229">
        <v>0</v>
      </c>
      <c r="I229">
        <v>0</v>
      </c>
      <c r="J229">
        <v>0</v>
      </c>
      <c r="K229">
        <v>3</v>
      </c>
      <c r="L229">
        <v>0</v>
      </c>
      <c r="M229">
        <v>0</v>
      </c>
      <c r="N229" s="7">
        <f>SUM(Table10[[#This Row],[Abstract]:[Title]])</f>
        <v>5</v>
      </c>
      <c r="P229" t="s">
        <v>370</v>
      </c>
      <c r="Q229">
        <f>Table10[[#This Row],[Abstract]]/Table10[[#This Row],[TOTAL]]</f>
        <v>0</v>
      </c>
      <c r="R229">
        <f>Table10[[#This Row],[Acknowledgments]]/Table10[[#This Row],[TOTAL]]</f>
        <v>0</v>
      </c>
      <c r="S229">
        <f>Table10[[#This Row],[Article]]/Table10[[#This Row],[TOTAL]]</f>
        <v>0</v>
      </c>
      <c r="T229">
        <f>Table10[[#This Row],[Case study]]/Table10[[#This Row],[TOTAL]]</f>
        <v>0</v>
      </c>
      <c r="U229">
        <f>Table10[[#This Row],[Conclusion]]/Table10[[#This Row],[TOTAL]]</f>
        <v>0</v>
      </c>
      <c r="V229">
        <f>Table10[[#This Row],[Discussion]]/Table10[[#This Row],[TOTAL]]</f>
        <v>0.4</v>
      </c>
      <c r="W229">
        <f>Table10[[#This Row],[Figure]]/Table10[[#This Row],[TOTAL]]</f>
        <v>0</v>
      </c>
      <c r="X229">
        <f>Table10[[#This Row],[Introduction]]/Table10[[#This Row],[TOTAL]]</f>
        <v>0</v>
      </c>
      <c r="Y229">
        <f>Table10[[#This Row],[Methods]]/Table10[[#This Row],[TOTAL]]</f>
        <v>0</v>
      </c>
      <c r="Z229">
        <f>Table10[[#This Row],[Results]]/Table10[[#This Row],[TOTAL]]</f>
        <v>0.6</v>
      </c>
      <c r="AA229">
        <f>Table10[[#This Row],[Supplementary material]]/Table10[[#This Row],[TOTAL]]</f>
        <v>0</v>
      </c>
      <c r="AB229">
        <f>Table10[[#This Row],[Title]]/Table10[[#This Row],[TOTAL]]</f>
        <v>0</v>
      </c>
      <c r="AC229" s="15">
        <f>SUM(Table1012[[#This Row],[Abstract]:[Title]])</f>
        <v>1</v>
      </c>
    </row>
    <row r="230" spans="1:29" x14ac:dyDescent="0.25">
      <c r="A230" t="s">
        <v>2401</v>
      </c>
      <c r="B230">
        <v>0</v>
      </c>
      <c r="C230">
        <v>0</v>
      </c>
      <c r="D230">
        <v>0</v>
      </c>
      <c r="E230">
        <v>0</v>
      </c>
      <c r="F230">
        <v>0</v>
      </c>
      <c r="G230">
        <v>1</v>
      </c>
      <c r="H230">
        <v>0</v>
      </c>
      <c r="I230">
        <v>0</v>
      </c>
      <c r="J230">
        <v>3</v>
      </c>
      <c r="K230">
        <v>0</v>
      </c>
      <c r="L230">
        <v>0</v>
      </c>
      <c r="M230">
        <v>0</v>
      </c>
      <c r="N230" s="7">
        <f>SUM(Table10[[#This Row],[Abstract]:[Title]])</f>
        <v>4</v>
      </c>
      <c r="P230" t="s">
        <v>2401</v>
      </c>
      <c r="Q230">
        <f>Table10[[#This Row],[Abstract]]/Table10[[#This Row],[TOTAL]]</f>
        <v>0</v>
      </c>
      <c r="R230">
        <f>Table10[[#This Row],[Acknowledgments]]/Table10[[#This Row],[TOTAL]]</f>
        <v>0</v>
      </c>
      <c r="S230">
        <f>Table10[[#This Row],[Article]]/Table10[[#This Row],[TOTAL]]</f>
        <v>0</v>
      </c>
      <c r="T230">
        <f>Table10[[#This Row],[Case study]]/Table10[[#This Row],[TOTAL]]</f>
        <v>0</v>
      </c>
      <c r="U230">
        <f>Table10[[#This Row],[Conclusion]]/Table10[[#This Row],[TOTAL]]</f>
        <v>0</v>
      </c>
      <c r="V230">
        <f>Table10[[#This Row],[Discussion]]/Table10[[#This Row],[TOTAL]]</f>
        <v>0.25</v>
      </c>
      <c r="W230">
        <f>Table10[[#This Row],[Figure]]/Table10[[#This Row],[TOTAL]]</f>
        <v>0</v>
      </c>
      <c r="X230">
        <f>Table10[[#This Row],[Introduction]]/Table10[[#This Row],[TOTAL]]</f>
        <v>0</v>
      </c>
      <c r="Y230">
        <f>Table10[[#This Row],[Methods]]/Table10[[#This Row],[TOTAL]]</f>
        <v>0.75</v>
      </c>
      <c r="Z230">
        <f>Table10[[#This Row],[Results]]/Table10[[#This Row],[TOTAL]]</f>
        <v>0</v>
      </c>
      <c r="AA230">
        <f>Table10[[#This Row],[Supplementary material]]/Table10[[#This Row],[TOTAL]]</f>
        <v>0</v>
      </c>
      <c r="AB230">
        <f>Table10[[#This Row],[Title]]/Table10[[#This Row],[TOTAL]]</f>
        <v>0</v>
      </c>
      <c r="AC230" s="15">
        <f>SUM(Table1012[[#This Row],[Abstract]:[Title]])</f>
        <v>1</v>
      </c>
    </row>
    <row r="231" spans="1:29" x14ac:dyDescent="0.25">
      <c r="A231" t="s">
        <v>5565</v>
      </c>
      <c r="B231">
        <v>0</v>
      </c>
      <c r="C231">
        <v>0</v>
      </c>
      <c r="D231">
        <v>2</v>
      </c>
      <c r="E231">
        <v>0</v>
      </c>
      <c r="F231">
        <v>0</v>
      </c>
      <c r="G231">
        <v>0</v>
      </c>
      <c r="H231">
        <v>0</v>
      </c>
      <c r="I231">
        <v>0</v>
      </c>
      <c r="J231">
        <v>0</v>
      </c>
      <c r="K231">
        <v>0</v>
      </c>
      <c r="L231">
        <v>0</v>
      </c>
      <c r="M231">
        <v>0</v>
      </c>
      <c r="N231" s="7">
        <f>SUM(Table10[[#This Row],[Abstract]:[Title]])</f>
        <v>2</v>
      </c>
      <c r="P231" t="s">
        <v>5565</v>
      </c>
      <c r="Q231">
        <f>Table10[[#This Row],[Abstract]]/Table10[[#This Row],[TOTAL]]</f>
        <v>0</v>
      </c>
      <c r="R231">
        <f>Table10[[#This Row],[Acknowledgments]]/Table10[[#This Row],[TOTAL]]</f>
        <v>0</v>
      </c>
      <c r="S231">
        <f>Table10[[#This Row],[Article]]/Table10[[#This Row],[TOTAL]]</f>
        <v>1</v>
      </c>
      <c r="T231">
        <f>Table10[[#This Row],[Case study]]/Table10[[#This Row],[TOTAL]]</f>
        <v>0</v>
      </c>
      <c r="U231">
        <f>Table10[[#This Row],[Conclusion]]/Table10[[#This Row],[TOTAL]]</f>
        <v>0</v>
      </c>
      <c r="V231">
        <f>Table10[[#This Row],[Discussion]]/Table10[[#This Row],[TOTAL]]</f>
        <v>0</v>
      </c>
      <c r="W231">
        <f>Table10[[#This Row],[Figure]]/Table10[[#This Row],[TOTAL]]</f>
        <v>0</v>
      </c>
      <c r="X231">
        <f>Table10[[#This Row],[Introduction]]/Table10[[#This Row],[TOTAL]]</f>
        <v>0</v>
      </c>
      <c r="Y231">
        <f>Table10[[#This Row],[Methods]]/Table10[[#This Row],[TOTAL]]</f>
        <v>0</v>
      </c>
      <c r="Z231">
        <f>Table10[[#This Row],[Results]]/Table10[[#This Row],[TOTAL]]</f>
        <v>0</v>
      </c>
      <c r="AA231">
        <f>Table10[[#This Row],[Supplementary material]]/Table10[[#This Row],[TOTAL]]</f>
        <v>0</v>
      </c>
      <c r="AB231">
        <f>Table10[[#This Row],[Title]]/Table10[[#This Row],[TOTAL]]</f>
        <v>0</v>
      </c>
      <c r="AC231" s="15">
        <f>SUM(Table1012[[#This Row],[Abstract]:[Title]])</f>
        <v>1</v>
      </c>
    </row>
    <row r="232" spans="1:29" x14ac:dyDescent="0.25">
      <c r="A232" t="s">
        <v>2654</v>
      </c>
      <c r="B232">
        <v>0</v>
      </c>
      <c r="C232">
        <v>0</v>
      </c>
      <c r="D232">
        <v>0</v>
      </c>
      <c r="E232">
        <v>0</v>
      </c>
      <c r="F232">
        <v>0</v>
      </c>
      <c r="G232">
        <v>0</v>
      </c>
      <c r="H232">
        <v>0</v>
      </c>
      <c r="I232">
        <v>0</v>
      </c>
      <c r="J232">
        <v>0</v>
      </c>
      <c r="K232">
        <v>1</v>
      </c>
      <c r="L232">
        <v>0</v>
      </c>
      <c r="M232">
        <v>0</v>
      </c>
      <c r="N232" s="7">
        <f>SUM(Table10[[#This Row],[Abstract]:[Title]])</f>
        <v>1</v>
      </c>
      <c r="P232" t="s">
        <v>2654</v>
      </c>
      <c r="Q232">
        <f>Table10[[#This Row],[Abstract]]/Table10[[#This Row],[TOTAL]]</f>
        <v>0</v>
      </c>
      <c r="R232">
        <f>Table10[[#This Row],[Acknowledgments]]/Table10[[#This Row],[TOTAL]]</f>
        <v>0</v>
      </c>
      <c r="S232">
        <f>Table10[[#This Row],[Article]]/Table10[[#This Row],[TOTAL]]</f>
        <v>0</v>
      </c>
      <c r="T232">
        <f>Table10[[#This Row],[Case study]]/Table10[[#This Row],[TOTAL]]</f>
        <v>0</v>
      </c>
      <c r="U232">
        <f>Table10[[#This Row],[Conclusion]]/Table10[[#This Row],[TOTAL]]</f>
        <v>0</v>
      </c>
      <c r="V232">
        <f>Table10[[#This Row],[Discussion]]/Table10[[#This Row],[TOTAL]]</f>
        <v>0</v>
      </c>
      <c r="W232">
        <f>Table10[[#This Row],[Figure]]/Table10[[#This Row],[TOTAL]]</f>
        <v>0</v>
      </c>
      <c r="X232">
        <f>Table10[[#This Row],[Introduction]]/Table10[[#This Row],[TOTAL]]</f>
        <v>0</v>
      </c>
      <c r="Y232">
        <f>Table10[[#This Row],[Methods]]/Table10[[#This Row],[TOTAL]]</f>
        <v>0</v>
      </c>
      <c r="Z232">
        <f>Table10[[#This Row],[Results]]/Table10[[#This Row],[TOTAL]]</f>
        <v>1</v>
      </c>
      <c r="AA232">
        <f>Table10[[#This Row],[Supplementary material]]/Table10[[#This Row],[TOTAL]]</f>
        <v>0</v>
      </c>
      <c r="AB232">
        <f>Table10[[#This Row],[Title]]/Table10[[#This Row],[TOTAL]]</f>
        <v>0</v>
      </c>
      <c r="AC232" s="15">
        <f>SUM(Table1012[[#This Row],[Abstract]:[Title]])</f>
        <v>1</v>
      </c>
    </row>
    <row r="233" spans="1:29" x14ac:dyDescent="0.25">
      <c r="A233" t="s">
        <v>889</v>
      </c>
      <c r="B233">
        <v>0</v>
      </c>
      <c r="C233">
        <v>0</v>
      </c>
      <c r="D233">
        <v>0</v>
      </c>
      <c r="E233">
        <v>0</v>
      </c>
      <c r="F233">
        <v>0</v>
      </c>
      <c r="G233">
        <v>1</v>
      </c>
      <c r="H233">
        <v>0</v>
      </c>
      <c r="I233">
        <v>0</v>
      </c>
      <c r="J233">
        <v>0</v>
      </c>
      <c r="K233">
        <v>1</v>
      </c>
      <c r="L233">
        <v>0</v>
      </c>
      <c r="M233">
        <v>0</v>
      </c>
      <c r="N233" s="7">
        <f>SUM(Table10[[#This Row],[Abstract]:[Title]])</f>
        <v>2</v>
      </c>
      <c r="P233" t="s">
        <v>889</v>
      </c>
      <c r="Q233">
        <f>Table10[[#This Row],[Abstract]]/Table10[[#This Row],[TOTAL]]</f>
        <v>0</v>
      </c>
      <c r="R233">
        <f>Table10[[#This Row],[Acknowledgments]]/Table10[[#This Row],[TOTAL]]</f>
        <v>0</v>
      </c>
      <c r="S233">
        <f>Table10[[#This Row],[Article]]/Table10[[#This Row],[TOTAL]]</f>
        <v>0</v>
      </c>
      <c r="T233">
        <f>Table10[[#This Row],[Case study]]/Table10[[#This Row],[TOTAL]]</f>
        <v>0</v>
      </c>
      <c r="U233">
        <f>Table10[[#This Row],[Conclusion]]/Table10[[#This Row],[TOTAL]]</f>
        <v>0</v>
      </c>
      <c r="V233">
        <f>Table10[[#This Row],[Discussion]]/Table10[[#This Row],[TOTAL]]</f>
        <v>0.5</v>
      </c>
      <c r="W233">
        <f>Table10[[#This Row],[Figure]]/Table10[[#This Row],[TOTAL]]</f>
        <v>0</v>
      </c>
      <c r="X233">
        <f>Table10[[#This Row],[Introduction]]/Table10[[#This Row],[TOTAL]]</f>
        <v>0</v>
      </c>
      <c r="Y233">
        <f>Table10[[#This Row],[Methods]]/Table10[[#This Row],[TOTAL]]</f>
        <v>0</v>
      </c>
      <c r="Z233">
        <f>Table10[[#This Row],[Results]]/Table10[[#This Row],[TOTAL]]</f>
        <v>0.5</v>
      </c>
      <c r="AA233">
        <f>Table10[[#This Row],[Supplementary material]]/Table10[[#This Row],[TOTAL]]</f>
        <v>0</v>
      </c>
      <c r="AB233">
        <f>Table10[[#This Row],[Title]]/Table10[[#This Row],[TOTAL]]</f>
        <v>0</v>
      </c>
      <c r="AC233" s="15">
        <f>SUM(Table1012[[#This Row],[Abstract]:[Title]])</f>
        <v>1</v>
      </c>
    </row>
    <row r="234" spans="1:29" x14ac:dyDescent="0.25">
      <c r="A234" t="s">
        <v>2562</v>
      </c>
      <c r="B234">
        <v>0</v>
      </c>
      <c r="C234">
        <v>0</v>
      </c>
      <c r="D234">
        <v>0</v>
      </c>
      <c r="E234">
        <v>0</v>
      </c>
      <c r="F234">
        <v>0</v>
      </c>
      <c r="G234">
        <v>0</v>
      </c>
      <c r="H234">
        <v>0</v>
      </c>
      <c r="I234">
        <v>0</v>
      </c>
      <c r="J234">
        <v>1</v>
      </c>
      <c r="K234">
        <v>1</v>
      </c>
      <c r="L234">
        <v>0</v>
      </c>
      <c r="M234">
        <v>0</v>
      </c>
      <c r="N234" s="7">
        <f>SUM(Table10[[#This Row],[Abstract]:[Title]])</f>
        <v>2</v>
      </c>
      <c r="P234" t="s">
        <v>2562</v>
      </c>
      <c r="Q234">
        <f>Table10[[#This Row],[Abstract]]/Table10[[#This Row],[TOTAL]]</f>
        <v>0</v>
      </c>
      <c r="R234">
        <f>Table10[[#This Row],[Acknowledgments]]/Table10[[#This Row],[TOTAL]]</f>
        <v>0</v>
      </c>
      <c r="S234">
        <f>Table10[[#This Row],[Article]]/Table10[[#This Row],[TOTAL]]</f>
        <v>0</v>
      </c>
      <c r="T234">
        <f>Table10[[#This Row],[Case study]]/Table10[[#This Row],[TOTAL]]</f>
        <v>0</v>
      </c>
      <c r="U234">
        <f>Table10[[#This Row],[Conclusion]]/Table10[[#This Row],[TOTAL]]</f>
        <v>0</v>
      </c>
      <c r="V234">
        <f>Table10[[#This Row],[Discussion]]/Table10[[#This Row],[TOTAL]]</f>
        <v>0</v>
      </c>
      <c r="W234">
        <f>Table10[[#This Row],[Figure]]/Table10[[#This Row],[TOTAL]]</f>
        <v>0</v>
      </c>
      <c r="X234">
        <f>Table10[[#This Row],[Introduction]]/Table10[[#This Row],[TOTAL]]</f>
        <v>0</v>
      </c>
      <c r="Y234">
        <f>Table10[[#This Row],[Methods]]/Table10[[#This Row],[TOTAL]]</f>
        <v>0.5</v>
      </c>
      <c r="Z234">
        <f>Table10[[#This Row],[Results]]/Table10[[#This Row],[TOTAL]]</f>
        <v>0.5</v>
      </c>
      <c r="AA234">
        <f>Table10[[#This Row],[Supplementary material]]/Table10[[#This Row],[TOTAL]]</f>
        <v>0</v>
      </c>
      <c r="AB234">
        <f>Table10[[#This Row],[Title]]/Table10[[#This Row],[TOTAL]]</f>
        <v>0</v>
      </c>
      <c r="AC234" s="15">
        <f>SUM(Table1012[[#This Row],[Abstract]:[Title]])</f>
        <v>1</v>
      </c>
    </row>
    <row r="235" spans="1:29" x14ac:dyDescent="0.25">
      <c r="A235" t="s">
        <v>649</v>
      </c>
      <c r="B235">
        <v>0</v>
      </c>
      <c r="C235">
        <v>0</v>
      </c>
      <c r="D235">
        <v>0</v>
      </c>
      <c r="E235">
        <v>0</v>
      </c>
      <c r="F235">
        <v>0</v>
      </c>
      <c r="G235">
        <v>0</v>
      </c>
      <c r="H235">
        <v>0</v>
      </c>
      <c r="I235">
        <v>0</v>
      </c>
      <c r="J235">
        <v>2</v>
      </c>
      <c r="K235">
        <v>0</v>
      </c>
      <c r="L235">
        <v>0</v>
      </c>
      <c r="M235">
        <v>0</v>
      </c>
      <c r="N235" s="7">
        <f>SUM(Table10[[#This Row],[Abstract]:[Title]])</f>
        <v>2</v>
      </c>
      <c r="P235" t="s">
        <v>649</v>
      </c>
      <c r="Q235">
        <f>Table10[[#This Row],[Abstract]]/Table10[[#This Row],[TOTAL]]</f>
        <v>0</v>
      </c>
      <c r="R235">
        <f>Table10[[#This Row],[Acknowledgments]]/Table10[[#This Row],[TOTAL]]</f>
        <v>0</v>
      </c>
      <c r="S235">
        <f>Table10[[#This Row],[Article]]/Table10[[#This Row],[TOTAL]]</f>
        <v>0</v>
      </c>
      <c r="T235">
        <f>Table10[[#This Row],[Case study]]/Table10[[#This Row],[TOTAL]]</f>
        <v>0</v>
      </c>
      <c r="U235">
        <f>Table10[[#This Row],[Conclusion]]/Table10[[#This Row],[TOTAL]]</f>
        <v>0</v>
      </c>
      <c r="V235">
        <f>Table10[[#This Row],[Discussion]]/Table10[[#This Row],[TOTAL]]</f>
        <v>0</v>
      </c>
      <c r="W235">
        <f>Table10[[#This Row],[Figure]]/Table10[[#This Row],[TOTAL]]</f>
        <v>0</v>
      </c>
      <c r="X235">
        <f>Table10[[#This Row],[Introduction]]/Table10[[#This Row],[TOTAL]]</f>
        <v>0</v>
      </c>
      <c r="Y235">
        <f>Table10[[#This Row],[Methods]]/Table10[[#This Row],[TOTAL]]</f>
        <v>1</v>
      </c>
      <c r="Z235">
        <f>Table10[[#This Row],[Results]]/Table10[[#This Row],[TOTAL]]</f>
        <v>0</v>
      </c>
      <c r="AA235">
        <f>Table10[[#This Row],[Supplementary material]]/Table10[[#This Row],[TOTAL]]</f>
        <v>0</v>
      </c>
      <c r="AB235">
        <f>Table10[[#This Row],[Title]]/Table10[[#This Row],[TOTAL]]</f>
        <v>0</v>
      </c>
      <c r="AC235" s="15">
        <f>SUM(Table1012[[#This Row],[Abstract]:[Title]])</f>
        <v>1</v>
      </c>
    </row>
    <row r="236" spans="1:29" x14ac:dyDescent="0.25">
      <c r="A236" t="s">
        <v>3636</v>
      </c>
      <c r="B236">
        <v>0</v>
      </c>
      <c r="C236">
        <v>0</v>
      </c>
      <c r="D236">
        <v>0</v>
      </c>
      <c r="E236">
        <v>0</v>
      </c>
      <c r="F236">
        <v>0</v>
      </c>
      <c r="G236">
        <v>0</v>
      </c>
      <c r="H236">
        <v>0</v>
      </c>
      <c r="I236">
        <v>0</v>
      </c>
      <c r="J236">
        <v>7</v>
      </c>
      <c r="K236">
        <v>2</v>
      </c>
      <c r="L236">
        <v>0</v>
      </c>
      <c r="M236">
        <v>0</v>
      </c>
      <c r="N236" s="7">
        <f>SUM(Table10[[#This Row],[Abstract]:[Title]])</f>
        <v>9</v>
      </c>
      <c r="P236" t="s">
        <v>3636</v>
      </c>
      <c r="Q236">
        <f>Table10[[#This Row],[Abstract]]/Table10[[#This Row],[TOTAL]]</f>
        <v>0</v>
      </c>
      <c r="R236">
        <f>Table10[[#This Row],[Acknowledgments]]/Table10[[#This Row],[TOTAL]]</f>
        <v>0</v>
      </c>
      <c r="S236">
        <f>Table10[[#This Row],[Article]]/Table10[[#This Row],[TOTAL]]</f>
        <v>0</v>
      </c>
      <c r="T236">
        <f>Table10[[#This Row],[Case study]]/Table10[[#This Row],[TOTAL]]</f>
        <v>0</v>
      </c>
      <c r="U236">
        <f>Table10[[#This Row],[Conclusion]]/Table10[[#This Row],[TOTAL]]</f>
        <v>0</v>
      </c>
      <c r="V236">
        <f>Table10[[#This Row],[Discussion]]/Table10[[#This Row],[TOTAL]]</f>
        <v>0</v>
      </c>
      <c r="W236">
        <f>Table10[[#This Row],[Figure]]/Table10[[#This Row],[TOTAL]]</f>
        <v>0</v>
      </c>
      <c r="X236">
        <f>Table10[[#This Row],[Introduction]]/Table10[[#This Row],[TOTAL]]</f>
        <v>0</v>
      </c>
      <c r="Y236">
        <f>Table10[[#This Row],[Methods]]/Table10[[#This Row],[TOTAL]]</f>
        <v>0.77777777777777779</v>
      </c>
      <c r="Z236">
        <f>Table10[[#This Row],[Results]]/Table10[[#This Row],[TOTAL]]</f>
        <v>0.22222222222222221</v>
      </c>
      <c r="AA236">
        <f>Table10[[#This Row],[Supplementary material]]/Table10[[#This Row],[TOTAL]]</f>
        <v>0</v>
      </c>
      <c r="AB236">
        <f>Table10[[#This Row],[Title]]/Table10[[#This Row],[TOTAL]]</f>
        <v>0</v>
      </c>
      <c r="AC236" s="15">
        <f>SUM(Table1012[[#This Row],[Abstract]:[Title]])</f>
        <v>1</v>
      </c>
    </row>
    <row r="237" spans="1:29" x14ac:dyDescent="0.25">
      <c r="A237" t="s">
        <v>3235</v>
      </c>
      <c r="B237">
        <v>0</v>
      </c>
      <c r="C237">
        <v>0</v>
      </c>
      <c r="D237">
        <v>0</v>
      </c>
      <c r="E237">
        <v>0</v>
      </c>
      <c r="F237">
        <v>0</v>
      </c>
      <c r="G237">
        <v>0</v>
      </c>
      <c r="H237">
        <v>0</v>
      </c>
      <c r="I237">
        <v>0</v>
      </c>
      <c r="J237">
        <v>0</v>
      </c>
      <c r="K237">
        <v>1</v>
      </c>
      <c r="L237">
        <v>0</v>
      </c>
      <c r="M237">
        <v>0</v>
      </c>
      <c r="N237" s="7">
        <f>SUM(Table10[[#This Row],[Abstract]:[Title]])</f>
        <v>1</v>
      </c>
      <c r="P237" t="s">
        <v>3235</v>
      </c>
      <c r="Q237">
        <f>Table10[[#This Row],[Abstract]]/Table10[[#This Row],[TOTAL]]</f>
        <v>0</v>
      </c>
      <c r="R237">
        <f>Table10[[#This Row],[Acknowledgments]]/Table10[[#This Row],[TOTAL]]</f>
        <v>0</v>
      </c>
      <c r="S237">
        <f>Table10[[#This Row],[Article]]/Table10[[#This Row],[TOTAL]]</f>
        <v>0</v>
      </c>
      <c r="T237">
        <f>Table10[[#This Row],[Case study]]/Table10[[#This Row],[TOTAL]]</f>
        <v>0</v>
      </c>
      <c r="U237">
        <f>Table10[[#This Row],[Conclusion]]/Table10[[#This Row],[TOTAL]]</f>
        <v>0</v>
      </c>
      <c r="V237">
        <f>Table10[[#This Row],[Discussion]]/Table10[[#This Row],[TOTAL]]</f>
        <v>0</v>
      </c>
      <c r="W237">
        <f>Table10[[#This Row],[Figure]]/Table10[[#This Row],[TOTAL]]</f>
        <v>0</v>
      </c>
      <c r="X237">
        <f>Table10[[#This Row],[Introduction]]/Table10[[#This Row],[TOTAL]]</f>
        <v>0</v>
      </c>
      <c r="Y237">
        <f>Table10[[#This Row],[Methods]]/Table10[[#This Row],[TOTAL]]</f>
        <v>0</v>
      </c>
      <c r="Z237">
        <f>Table10[[#This Row],[Results]]/Table10[[#This Row],[TOTAL]]</f>
        <v>1</v>
      </c>
      <c r="AA237">
        <f>Table10[[#This Row],[Supplementary material]]/Table10[[#This Row],[TOTAL]]</f>
        <v>0</v>
      </c>
      <c r="AB237">
        <f>Table10[[#This Row],[Title]]/Table10[[#This Row],[TOTAL]]</f>
        <v>0</v>
      </c>
      <c r="AC237" s="15">
        <f>SUM(Table1012[[#This Row],[Abstract]:[Title]])</f>
        <v>1</v>
      </c>
    </row>
    <row r="238" spans="1:29" x14ac:dyDescent="0.25">
      <c r="A238" t="s">
        <v>4058</v>
      </c>
      <c r="B238">
        <v>0</v>
      </c>
      <c r="C238">
        <v>0</v>
      </c>
      <c r="D238">
        <v>0</v>
      </c>
      <c r="E238">
        <v>0</v>
      </c>
      <c r="F238">
        <v>0</v>
      </c>
      <c r="G238">
        <v>0</v>
      </c>
      <c r="H238">
        <v>0</v>
      </c>
      <c r="I238">
        <v>0</v>
      </c>
      <c r="J238">
        <v>0</v>
      </c>
      <c r="K238">
        <v>2</v>
      </c>
      <c r="L238">
        <v>0</v>
      </c>
      <c r="M238">
        <v>0</v>
      </c>
      <c r="N238" s="7">
        <f>SUM(Table10[[#This Row],[Abstract]:[Title]])</f>
        <v>2</v>
      </c>
      <c r="P238" t="s">
        <v>4058</v>
      </c>
      <c r="Q238">
        <f>Table10[[#This Row],[Abstract]]/Table10[[#This Row],[TOTAL]]</f>
        <v>0</v>
      </c>
      <c r="R238">
        <f>Table10[[#This Row],[Acknowledgments]]/Table10[[#This Row],[TOTAL]]</f>
        <v>0</v>
      </c>
      <c r="S238">
        <f>Table10[[#This Row],[Article]]/Table10[[#This Row],[TOTAL]]</f>
        <v>0</v>
      </c>
      <c r="T238">
        <f>Table10[[#This Row],[Case study]]/Table10[[#This Row],[TOTAL]]</f>
        <v>0</v>
      </c>
      <c r="U238">
        <f>Table10[[#This Row],[Conclusion]]/Table10[[#This Row],[TOTAL]]</f>
        <v>0</v>
      </c>
      <c r="V238">
        <f>Table10[[#This Row],[Discussion]]/Table10[[#This Row],[TOTAL]]</f>
        <v>0</v>
      </c>
      <c r="W238">
        <f>Table10[[#This Row],[Figure]]/Table10[[#This Row],[TOTAL]]</f>
        <v>0</v>
      </c>
      <c r="X238">
        <f>Table10[[#This Row],[Introduction]]/Table10[[#This Row],[TOTAL]]</f>
        <v>0</v>
      </c>
      <c r="Y238">
        <f>Table10[[#This Row],[Methods]]/Table10[[#This Row],[TOTAL]]</f>
        <v>0</v>
      </c>
      <c r="Z238">
        <f>Table10[[#This Row],[Results]]/Table10[[#This Row],[TOTAL]]</f>
        <v>1</v>
      </c>
      <c r="AA238">
        <f>Table10[[#This Row],[Supplementary material]]/Table10[[#This Row],[TOTAL]]</f>
        <v>0</v>
      </c>
      <c r="AB238">
        <f>Table10[[#This Row],[Title]]/Table10[[#This Row],[TOTAL]]</f>
        <v>0</v>
      </c>
      <c r="AC238" s="15">
        <f>SUM(Table1012[[#This Row],[Abstract]:[Title]])</f>
        <v>1</v>
      </c>
    </row>
    <row r="239" spans="1:29" x14ac:dyDescent="0.25">
      <c r="A239" t="s">
        <v>3133</v>
      </c>
      <c r="B239">
        <v>0</v>
      </c>
      <c r="C239">
        <v>0</v>
      </c>
      <c r="D239">
        <v>0</v>
      </c>
      <c r="E239">
        <v>0</v>
      </c>
      <c r="F239">
        <v>0</v>
      </c>
      <c r="G239">
        <v>0</v>
      </c>
      <c r="H239">
        <v>0</v>
      </c>
      <c r="I239">
        <v>0</v>
      </c>
      <c r="J239">
        <v>2</v>
      </c>
      <c r="K239">
        <v>0</v>
      </c>
      <c r="L239">
        <v>0</v>
      </c>
      <c r="M239">
        <v>0</v>
      </c>
      <c r="N239" s="7">
        <f>SUM(Table10[[#This Row],[Abstract]:[Title]])</f>
        <v>2</v>
      </c>
      <c r="P239" t="s">
        <v>3133</v>
      </c>
      <c r="Q239">
        <f>Table10[[#This Row],[Abstract]]/Table10[[#This Row],[TOTAL]]</f>
        <v>0</v>
      </c>
      <c r="R239">
        <f>Table10[[#This Row],[Acknowledgments]]/Table10[[#This Row],[TOTAL]]</f>
        <v>0</v>
      </c>
      <c r="S239">
        <f>Table10[[#This Row],[Article]]/Table10[[#This Row],[TOTAL]]</f>
        <v>0</v>
      </c>
      <c r="T239">
        <f>Table10[[#This Row],[Case study]]/Table10[[#This Row],[TOTAL]]</f>
        <v>0</v>
      </c>
      <c r="U239">
        <f>Table10[[#This Row],[Conclusion]]/Table10[[#This Row],[TOTAL]]</f>
        <v>0</v>
      </c>
      <c r="V239">
        <f>Table10[[#This Row],[Discussion]]/Table10[[#This Row],[TOTAL]]</f>
        <v>0</v>
      </c>
      <c r="W239">
        <f>Table10[[#This Row],[Figure]]/Table10[[#This Row],[TOTAL]]</f>
        <v>0</v>
      </c>
      <c r="X239">
        <f>Table10[[#This Row],[Introduction]]/Table10[[#This Row],[TOTAL]]</f>
        <v>0</v>
      </c>
      <c r="Y239">
        <f>Table10[[#This Row],[Methods]]/Table10[[#This Row],[TOTAL]]</f>
        <v>1</v>
      </c>
      <c r="Z239">
        <f>Table10[[#This Row],[Results]]/Table10[[#This Row],[TOTAL]]</f>
        <v>0</v>
      </c>
      <c r="AA239">
        <f>Table10[[#This Row],[Supplementary material]]/Table10[[#This Row],[TOTAL]]</f>
        <v>0</v>
      </c>
      <c r="AB239">
        <f>Table10[[#This Row],[Title]]/Table10[[#This Row],[TOTAL]]</f>
        <v>0</v>
      </c>
      <c r="AC239" s="15">
        <f>SUM(Table1012[[#This Row],[Abstract]:[Title]])</f>
        <v>1</v>
      </c>
    </row>
    <row r="240" spans="1:29" x14ac:dyDescent="0.25">
      <c r="A240" t="s">
        <v>770</v>
      </c>
      <c r="B240">
        <v>1</v>
      </c>
      <c r="C240">
        <v>0</v>
      </c>
      <c r="D240">
        <v>0</v>
      </c>
      <c r="E240">
        <v>0</v>
      </c>
      <c r="F240">
        <v>0</v>
      </c>
      <c r="G240">
        <v>0</v>
      </c>
      <c r="H240">
        <v>0</v>
      </c>
      <c r="I240">
        <v>0</v>
      </c>
      <c r="J240">
        <v>1</v>
      </c>
      <c r="K240">
        <v>0</v>
      </c>
      <c r="L240">
        <v>0</v>
      </c>
      <c r="M240">
        <v>0</v>
      </c>
      <c r="N240" s="7">
        <f>SUM(Table10[[#This Row],[Abstract]:[Title]])</f>
        <v>2</v>
      </c>
      <c r="P240" t="s">
        <v>770</v>
      </c>
      <c r="Q240">
        <f>Table10[[#This Row],[Abstract]]/Table10[[#This Row],[TOTAL]]</f>
        <v>0.5</v>
      </c>
      <c r="R240">
        <f>Table10[[#This Row],[Acknowledgments]]/Table10[[#This Row],[TOTAL]]</f>
        <v>0</v>
      </c>
      <c r="S240">
        <f>Table10[[#This Row],[Article]]/Table10[[#This Row],[TOTAL]]</f>
        <v>0</v>
      </c>
      <c r="T240">
        <f>Table10[[#This Row],[Case study]]/Table10[[#This Row],[TOTAL]]</f>
        <v>0</v>
      </c>
      <c r="U240">
        <f>Table10[[#This Row],[Conclusion]]/Table10[[#This Row],[TOTAL]]</f>
        <v>0</v>
      </c>
      <c r="V240">
        <f>Table10[[#This Row],[Discussion]]/Table10[[#This Row],[TOTAL]]</f>
        <v>0</v>
      </c>
      <c r="W240">
        <f>Table10[[#This Row],[Figure]]/Table10[[#This Row],[TOTAL]]</f>
        <v>0</v>
      </c>
      <c r="X240">
        <f>Table10[[#This Row],[Introduction]]/Table10[[#This Row],[TOTAL]]</f>
        <v>0</v>
      </c>
      <c r="Y240">
        <f>Table10[[#This Row],[Methods]]/Table10[[#This Row],[TOTAL]]</f>
        <v>0.5</v>
      </c>
      <c r="Z240">
        <f>Table10[[#This Row],[Results]]/Table10[[#This Row],[TOTAL]]</f>
        <v>0</v>
      </c>
      <c r="AA240">
        <f>Table10[[#This Row],[Supplementary material]]/Table10[[#This Row],[TOTAL]]</f>
        <v>0</v>
      </c>
      <c r="AB240">
        <f>Table10[[#This Row],[Title]]/Table10[[#This Row],[TOTAL]]</f>
        <v>0</v>
      </c>
      <c r="AC240" s="15">
        <f>SUM(Table1012[[#This Row],[Abstract]:[Title]])</f>
        <v>1</v>
      </c>
    </row>
    <row r="241" spans="1:29" x14ac:dyDescent="0.25">
      <c r="A241" t="s">
        <v>968</v>
      </c>
      <c r="B241">
        <v>0</v>
      </c>
      <c r="C241">
        <v>0</v>
      </c>
      <c r="D241">
        <v>0</v>
      </c>
      <c r="E241">
        <v>0</v>
      </c>
      <c r="F241">
        <v>0</v>
      </c>
      <c r="G241">
        <v>0</v>
      </c>
      <c r="H241">
        <v>0</v>
      </c>
      <c r="I241">
        <v>0</v>
      </c>
      <c r="J241">
        <v>2</v>
      </c>
      <c r="K241">
        <v>0</v>
      </c>
      <c r="L241">
        <v>0</v>
      </c>
      <c r="M241">
        <v>0</v>
      </c>
      <c r="N241" s="7">
        <f>SUM(Table10[[#This Row],[Abstract]:[Title]])</f>
        <v>2</v>
      </c>
      <c r="P241" t="s">
        <v>968</v>
      </c>
      <c r="Q241">
        <f>Table10[[#This Row],[Abstract]]/Table10[[#This Row],[TOTAL]]</f>
        <v>0</v>
      </c>
      <c r="R241">
        <f>Table10[[#This Row],[Acknowledgments]]/Table10[[#This Row],[TOTAL]]</f>
        <v>0</v>
      </c>
      <c r="S241">
        <f>Table10[[#This Row],[Article]]/Table10[[#This Row],[TOTAL]]</f>
        <v>0</v>
      </c>
      <c r="T241">
        <f>Table10[[#This Row],[Case study]]/Table10[[#This Row],[TOTAL]]</f>
        <v>0</v>
      </c>
      <c r="U241">
        <f>Table10[[#This Row],[Conclusion]]/Table10[[#This Row],[TOTAL]]</f>
        <v>0</v>
      </c>
      <c r="V241">
        <f>Table10[[#This Row],[Discussion]]/Table10[[#This Row],[TOTAL]]</f>
        <v>0</v>
      </c>
      <c r="W241">
        <f>Table10[[#This Row],[Figure]]/Table10[[#This Row],[TOTAL]]</f>
        <v>0</v>
      </c>
      <c r="X241">
        <f>Table10[[#This Row],[Introduction]]/Table10[[#This Row],[TOTAL]]</f>
        <v>0</v>
      </c>
      <c r="Y241">
        <f>Table10[[#This Row],[Methods]]/Table10[[#This Row],[TOTAL]]</f>
        <v>1</v>
      </c>
      <c r="Z241">
        <f>Table10[[#This Row],[Results]]/Table10[[#This Row],[TOTAL]]</f>
        <v>0</v>
      </c>
      <c r="AA241">
        <f>Table10[[#This Row],[Supplementary material]]/Table10[[#This Row],[TOTAL]]</f>
        <v>0</v>
      </c>
      <c r="AB241">
        <f>Table10[[#This Row],[Title]]/Table10[[#This Row],[TOTAL]]</f>
        <v>0</v>
      </c>
      <c r="AC241" s="15">
        <f>SUM(Table1012[[#This Row],[Abstract]:[Title]])</f>
        <v>1</v>
      </c>
    </row>
    <row r="242" spans="1:29" x14ac:dyDescent="0.25">
      <c r="A242" t="s">
        <v>3405</v>
      </c>
      <c r="B242">
        <v>0</v>
      </c>
      <c r="C242">
        <v>0</v>
      </c>
      <c r="D242">
        <v>1</v>
      </c>
      <c r="E242">
        <v>0</v>
      </c>
      <c r="F242">
        <v>0</v>
      </c>
      <c r="G242">
        <v>0</v>
      </c>
      <c r="H242">
        <v>0</v>
      </c>
      <c r="I242">
        <v>0</v>
      </c>
      <c r="J242">
        <v>1</v>
      </c>
      <c r="K242">
        <v>2</v>
      </c>
      <c r="L242">
        <v>0</v>
      </c>
      <c r="M242">
        <v>0</v>
      </c>
      <c r="N242" s="7">
        <f>SUM(Table10[[#This Row],[Abstract]:[Title]])</f>
        <v>4</v>
      </c>
      <c r="P242" t="s">
        <v>3405</v>
      </c>
      <c r="Q242">
        <f>Table10[[#This Row],[Abstract]]/Table10[[#This Row],[TOTAL]]</f>
        <v>0</v>
      </c>
      <c r="R242">
        <f>Table10[[#This Row],[Acknowledgments]]/Table10[[#This Row],[TOTAL]]</f>
        <v>0</v>
      </c>
      <c r="S242">
        <f>Table10[[#This Row],[Article]]/Table10[[#This Row],[TOTAL]]</f>
        <v>0.25</v>
      </c>
      <c r="T242">
        <f>Table10[[#This Row],[Case study]]/Table10[[#This Row],[TOTAL]]</f>
        <v>0</v>
      </c>
      <c r="U242">
        <f>Table10[[#This Row],[Conclusion]]/Table10[[#This Row],[TOTAL]]</f>
        <v>0</v>
      </c>
      <c r="V242">
        <f>Table10[[#This Row],[Discussion]]/Table10[[#This Row],[TOTAL]]</f>
        <v>0</v>
      </c>
      <c r="W242">
        <f>Table10[[#This Row],[Figure]]/Table10[[#This Row],[TOTAL]]</f>
        <v>0</v>
      </c>
      <c r="X242">
        <f>Table10[[#This Row],[Introduction]]/Table10[[#This Row],[TOTAL]]</f>
        <v>0</v>
      </c>
      <c r="Y242">
        <f>Table10[[#This Row],[Methods]]/Table10[[#This Row],[TOTAL]]</f>
        <v>0.25</v>
      </c>
      <c r="Z242">
        <f>Table10[[#This Row],[Results]]/Table10[[#This Row],[TOTAL]]</f>
        <v>0.5</v>
      </c>
      <c r="AA242">
        <f>Table10[[#This Row],[Supplementary material]]/Table10[[#This Row],[TOTAL]]</f>
        <v>0</v>
      </c>
      <c r="AB242">
        <f>Table10[[#This Row],[Title]]/Table10[[#This Row],[TOTAL]]</f>
        <v>0</v>
      </c>
      <c r="AC242" s="15">
        <f>SUM(Table1012[[#This Row],[Abstract]:[Title]])</f>
        <v>1</v>
      </c>
    </row>
    <row r="243" spans="1:29" x14ac:dyDescent="0.25">
      <c r="A243" t="s">
        <v>2336</v>
      </c>
      <c r="B243">
        <v>0</v>
      </c>
      <c r="C243">
        <v>0</v>
      </c>
      <c r="D243">
        <v>0</v>
      </c>
      <c r="E243">
        <v>0</v>
      </c>
      <c r="F243">
        <v>0</v>
      </c>
      <c r="G243">
        <v>0</v>
      </c>
      <c r="H243">
        <v>0</v>
      </c>
      <c r="I243">
        <v>0</v>
      </c>
      <c r="J243">
        <v>0</v>
      </c>
      <c r="K243">
        <v>6</v>
      </c>
      <c r="L243">
        <v>0</v>
      </c>
      <c r="M243">
        <v>0</v>
      </c>
      <c r="N243" s="7">
        <f>SUM(Table10[[#This Row],[Abstract]:[Title]])</f>
        <v>6</v>
      </c>
      <c r="P243" t="s">
        <v>2336</v>
      </c>
      <c r="Q243">
        <f>Table10[[#This Row],[Abstract]]/Table10[[#This Row],[TOTAL]]</f>
        <v>0</v>
      </c>
      <c r="R243">
        <f>Table10[[#This Row],[Acknowledgments]]/Table10[[#This Row],[TOTAL]]</f>
        <v>0</v>
      </c>
      <c r="S243">
        <f>Table10[[#This Row],[Article]]/Table10[[#This Row],[TOTAL]]</f>
        <v>0</v>
      </c>
      <c r="T243">
        <f>Table10[[#This Row],[Case study]]/Table10[[#This Row],[TOTAL]]</f>
        <v>0</v>
      </c>
      <c r="U243">
        <f>Table10[[#This Row],[Conclusion]]/Table10[[#This Row],[TOTAL]]</f>
        <v>0</v>
      </c>
      <c r="V243">
        <f>Table10[[#This Row],[Discussion]]/Table10[[#This Row],[TOTAL]]</f>
        <v>0</v>
      </c>
      <c r="W243">
        <f>Table10[[#This Row],[Figure]]/Table10[[#This Row],[TOTAL]]</f>
        <v>0</v>
      </c>
      <c r="X243">
        <f>Table10[[#This Row],[Introduction]]/Table10[[#This Row],[TOTAL]]</f>
        <v>0</v>
      </c>
      <c r="Y243">
        <f>Table10[[#This Row],[Methods]]/Table10[[#This Row],[TOTAL]]</f>
        <v>0</v>
      </c>
      <c r="Z243">
        <f>Table10[[#This Row],[Results]]/Table10[[#This Row],[TOTAL]]</f>
        <v>1</v>
      </c>
      <c r="AA243">
        <f>Table10[[#This Row],[Supplementary material]]/Table10[[#This Row],[TOTAL]]</f>
        <v>0</v>
      </c>
      <c r="AB243">
        <f>Table10[[#This Row],[Title]]/Table10[[#This Row],[TOTAL]]</f>
        <v>0</v>
      </c>
      <c r="AC243" s="15">
        <f>SUM(Table1012[[#This Row],[Abstract]:[Title]])</f>
        <v>1</v>
      </c>
    </row>
    <row r="244" spans="1:29" x14ac:dyDescent="0.25">
      <c r="A244" t="s">
        <v>2163</v>
      </c>
      <c r="B244">
        <v>0</v>
      </c>
      <c r="C244">
        <v>0</v>
      </c>
      <c r="D244">
        <v>0</v>
      </c>
      <c r="E244">
        <v>0</v>
      </c>
      <c r="F244">
        <v>0</v>
      </c>
      <c r="G244">
        <v>0</v>
      </c>
      <c r="H244">
        <v>0</v>
      </c>
      <c r="I244">
        <v>0</v>
      </c>
      <c r="J244">
        <v>0</v>
      </c>
      <c r="K244">
        <v>2</v>
      </c>
      <c r="L244">
        <v>0</v>
      </c>
      <c r="M244">
        <v>0</v>
      </c>
      <c r="N244" s="7">
        <f>SUM(Table10[[#This Row],[Abstract]:[Title]])</f>
        <v>2</v>
      </c>
      <c r="P244" t="s">
        <v>2163</v>
      </c>
      <c r="Q244">
        <f>Table10[[#This Row],[Abstract]]/Table10[[#This Row],[TOTAL]]</f>
        <v>0</v>
      </c>
      <c r="R244">
        <f>Table10[[#This Row],[Acknowledgments]]/Table10[[#This Row],[TOTAL]]</f>
        <v>0</v>
      </c>
      <c r="S244">
        <f>Table10[[#This Row],[Article]]/Table10[[#This Row],[TOTAL]]</f>
        <v>0</v>
      </c>
      <c r="T244">
        <f>Table10[[#This Row],[Case study]]/Table10[[#This Row],[TOTAL]]</f>
        <v>0</v>
      </c>
      <c r="U244">
        <f>Table10[[#This Row],[Conclusion]]/Table10[[#This Row],[TOTAL]]</f>
        <v>0</v>
      </c>
      <c r="V244">
        <f>Table10[[#This Row],[Discussion]]/Table10[[#This Row],[TOTAL]]</f>
        <v>0</v>
      </c>
      <c r="W244">
        <f>Table10[[#This Row],[Figure]]/Table10[[#This Row],[TOTAL]]</f>
        <v>0</v>
      </c>
      <c r="X244">
        <f>Table10[[#This Row],[Introduction]]/Table10[[#This Row],[TOTAL]]</f>
        <v>0</v>
      </c>
      <c r="Y244">
        <f>Table10[[#This Row],[Methods]]/Table10[[#This Row],[TOTAL]]</f>
        <v>0</v>
      </c>
      <c r="Z244">
        <f>Table10[[#This Row],[Results]]/Table10[[#This Row],[TOTAL]]</f>
        <v>1</v>
      </c>
      <c r="AA244">
        <f>Table10[[#This Row],[Supplementary material]]/Table10[[#This Row],[TOTAL]]</f>
        <v>0</v>
      </c>
      <c r="AB244">
        <f>Table10[[#This Row],[Title]]/Table10[[#This Row],[TOTAL]]</f>
        <v>0</v>
      </c>
      <c r="AC244" s="15">
        <f>SUM(Table1012[[#This Row],[Abstract]:[Title]])</f>
        <v>1</v>
      </c>
    </row>
    <row r="245" spans="1:29" x14ac:dyDescent="0.25">
      <c r="A245" t="s">
        <v>1159</v>
      </c>
      <c r="B245">
        <v>0</v>
      </c>
      <c r="C245">
        <v>0</v>
      </c>
      <c r="D245">
        <v>0</v>
      </c>
      <c r="E245">
        <v>0</v>
      </c>
      <c r="F245">
        <v>0</v>
      </c>
      <c r="G245">
        <v>1</v>
      </c>
      <c r="H245">
        <v>0</v>
      </c>
      <c r="I245">
        <v>1</v>
      </c>
      <c r="J245">
        <v>0</v>
      </c>
      <c r="K245">
        <v>0</v>
      </c>
      <c r="L245">
        <v>0</v>
      </c>
      <c r="M245">
        <v>0</v>
      </c>
      <c r="N245" s="7">
        <f>SUM(Table10[[#This Row],[Abstract]:[Title]])</f>
        <v>2</v>
      </c>
      <c r="P245" t="s">
        <v>1159</v>
      </c>
      <c r="Q245">
        <f>Table10[[#This Row],[Abstract]]/Table10[[#This Row],[TOTAL]]</f>
        <v>0</v>
      </c>
      <c r="R245">
        <f>Table10[[#This Row],[Acknowledgments]]/Table10[[#This Row],[TOTAL]]</f>
        <v>0</v>
      </c>
      <c r="S245">
        <f>Table10[[#This Row],[Article]]/Table10[[#This Row],[TOTAL]]</f>
        <v>0</v>
      </c>
      <c r="T245">
        <f>Table10[[#This Row],[Case study]]/Table10[[#This Row],[TOTAL]]</f>
        <v>0</v>
      </c>
      <c r="U245">
        <f>Table10[[#This Row],[Conclusion]]/Table10[[#This Row],[TOTAL]]</f>
        <v>0</v>
      </c>
      <c r="V245">
        <f>Table10[[#This Row],[Discussion]]/Table10[[#This Row],[TOTAL]]</f>
        <v>0.5</v>
      </c>
      <c r="W245">
        <f>Table10[[#This Row],[Figure]]/Table10[[#This Row],[TOTAL]]</f>
        <v>0</v>
      </c>
      <c r="X245">
        <f>Table10[[#This Row],[Introduction]]/Table10[[#This Row],[TOTAL]]</f>
        <v>0.5</v>
      </c>
      <c r="Y245">
        <f>Table10[[#This Row],[Methods]]/Table10[[#This Row],[TOTAL]]</f>
        <v>0</v>
      </c>
      <c r="Z245">
        <f>Table10[[#This Row],[Results]]/Table10[[#This Row],[TOTAL]]</f>
        <v>0</v>
      </c>
      <c r="AA245">
        <f>Table10[[#This Row],[Supplementary material]]/Table10[[#This Row],[TOTAL]]</f>
        <v>0</v>
      </c>
      <c r="AB245">
        <f>Table10[[#This Row],[Title]]/Table10[[#This Row],[TOTAL]]</f>
        <v>0</v>
      </c>
      <c r="AC245" s="15">
        <f>SUM(Table1012[[#This Row],[Abstract]:[Title]])</f>
        <v>1</v>
      </c>
    </row>
    <row r="246" spans="1:29" x14ac:dyDescent="0.25">
      <c r="A246" t="s">
        <v>3709</v>
      </c>
      <c r="B246">
        <v>0</v>
      </c>
      <c r="C246">
        <v>0</v>
      </c>
      <c r="D246">
        <v>0</v>
      </c>
      <c r="E246">
        <v>0</v>
      </c>
      <c r="F246">
        <v>0</v>
      </c>
      <c r="G246">
        <v>0</v>
      </c>
      <c r="H246">
        <v>0</v>
      </c>
      <c r="I246">
        <v>0</v>
      </c>
      <c r="J246">
        <v>1</v>
      </c>
      <c r="K246">
        <v>2</v>
      </c>
      <c r="L246">
        <v>0</v>
      </c>
      <c r="M246">
        <v>0</v>
      </c>
      <c r="N246" s="7">
        <f>SUM(Table10[[#This Row],[Abstract]:[Title]])</f>
        <v>3</v>
      </c>
      <c r="P246" t="s">
        <v>3709</v>
      </c>
      <c r="Q246">
        <f>Table10[[#This Row],[Abstract]]/Table10[[#This Row],[TOTAL]]</f>
        <v>0</v>
      </c>
      <c r="R246">
        <f>Table10[[#This Row],[Acknowledgments]]/Table10[[#This Row],[TOTAL]]</f>
        <v>0</v>
      </c>
      <c r="S246">
        <f>Table10[[#This Row],[Article]]/Table10[[#This Row],[TOTAL]]</f>
        <v>0</v>
      </c>
      <c r="T246">
        <f>Table10[[#This Row],[Case study]]/Table10[[#This Row],[TOTAL]]</f>
        <v>0</v>
      </c>
      <c r="U246">
        <f>Table10[[#This Row],[Conclusion]]/Table10[[#This Row],[TOTAL]]</f>
        <v>0</v>
      </c>
      <c r="V246">
        <f>Table10[[#This Row],[Discussion]]/Table10[[#This Row],[TOTAL]]</f>
        <v>0</v>
      </c>
      <c r="W246">
        <f>Table10[[#This Row],[Figure]]/Table10[[#This Row],[TOTAL]]</f>
        <v>0</v>
      </c>
      <c r="X246">
        <f>Table10[[#This Row],[Introduction]]/Table10[[#This Row],[TOTAL]]</f>
        <v>0</v>
      </c>
      <c r="Y246">
        <f>Table10[[#This Row],[Methods]]/Table10[[#This Row],[TOTAL]]</f>
        <v>0.33333333333333331</v>
      </c>
      <c r="Z246">
        <f>Table10[[#This Row],[Results]]/Table10[[#This Row],[TOTAL]]</f>
        <v>0.66666666666666663</v>
      </c>
      <c r="AA246">
        <f>Table10[[#This Row],[Supplementary material]]/Table10[[#This Row],[TOTAL]]</f>
        <v>0</v>
      </c>
      <c r="AB246">
        <f>Table10[[#This Row],[Title]]/Table10[[#This Row],[TOTAL]]</f>
        <v>0</v>
      </c>
      <c r="AC246" s="15">
        <f>SUM(Table1012[[#This Row],[Abstract]:[Title]])</f>
        <v>1</v>
      </c>
    </row>
    <row r="247" spans="1:29" x14ac:dyDescent="0.25">
      <c r="A247" t="s">
        <v>104</v>
      </c>
      <c r="B247">
        <v>0</v>
      </c>
      <c r="C247">
        <v>0</v>
      </c>
      <c r="D247">
        <v>0</v>
      </c>
      <c r="E247">
        <v>0</v>
      </c>
      <c r="F247">
        <v>0</v>
      </c>
      <c r="G247">
        <v>0</v>
      </c>
      <c r="H247">
        <v>0</v>
      </c>
      <c r="I247">
        <v>0</v>
      </c>
      <c r="J247">
        <v>4</v>
      </c>
      <c r="K247">
        <v>2</v>
      </c>
      <c r="L247">
        <v>0</v>
      </c>
      <c r="M247">
        <v>0</v>
      </c>
      <c r="N247" s="7">
        <f>SUM(Table10[[#This Row],[Abstract]:[Title]])</f>
        <v>6</v>
      </c>
      <c r="P247" t="s">
        <v>104</v>
      </c>
      <c r="Q247">
        <f>Table10[[#This Row],[Abstract]]/Table10[[#This Row],[TOTAL]]</f>
        <v>0</v>
      </c>
      <c r="R247">
        <f>Table10[[#This Row],[Acknowledgments]]/Table10[[#This Row],[TOTAL]]</f>
        <v>0</v>
      </c>
      <c r="S247">
        <f>Table10[[#This Row],[Article]]/Table10[[#This Row],[TOTAL]]</f>
        <v>0</v>
      </c>
      <c r="T247">
        <f>Table10[[#This Row],[Case study]]/Table10[[#This Row],[TOTAL]]</f>
        <v>0</v>
      </c>
      <c r="U247">
        <f>Table10[[#This Row],[Conclusion]]/Table10[[#This Row],[TOTAL]]</f>
        <v>0</v>
      </c>
      <c r="V247">
        <f>Table10[[#This Row],[Discussion]]/Table10[[#This Row],[TOTAL]]</f>
        <v>0</v>
      </c>
      <c r="W247">
        <f>Table10[[#This Row],[Figure]]/Table10[[#This Row],[TOTAL]]</f>
        <v>0</v>
      </c>
      <c r="X247">
        <f>Table10[[#This Row],[Introduction]]/Table10[[#This Row],[TOTAL]]</f>
        <v>0</v>
      </c>
      <c r="Y247">
        <f>Table10[[#This Row],[Methods]]/Table10[[#This Row],[TOTAL]]</f>
        <v>0.66666666666666663</v>
      </c>
      <c r="Z247">
        <f>Table10[[#This Row],[Results]]/Table10[[#This Row],[TOTAL]]</f>
        <v>0.33333333333333331</v>
      </c>
      <c r="AA247">
        <f>Table10[[#This Row],[Supplementary material]]/Table10[[#This Row],[TOTAL]]</f>
        <v>0</v>
      </c>
      <c r="AB247">
        <f>Table10[[#This Row],[Title]]/Table10[[#This Row],[TOTAL]]</f>
        <v>0</v>
      </c>
      <c r="AC247" s="15">
        <f>SUM(Table1012[[#This Row],[Abstract]:[Title]])</f>
        <v>1</v>
      </c>
    </row>
    <row r="248" spans="1:29" x14ac:dyDescent="0.25">
      <c r="A248" t="s">
        <v>3293</v>
      </c>
      <c r="B248">
        <v>2</v>
      </c>
      <c r="C248">
        <v>0</v>
      </c>
      <c r="D248">
        <v>1</v>
      </c>
      <c r="E248">
        <v>0</v>
      </c>
      <c r="F248">
        <v>0</v>
      </c>
      <c r="G248">
        <v>0</v>
      </c>
      <c r="H248">
        <v>0</v>
      </c>
      <c r="I248">
        <v>0</v>
      </c>
      <c r="J248">
        <v>0</v>
      </c>
      <c r="K248">
        <v>0</v>
      </c>
      <c r="L248">
        <v>0</v>
      </c>
      <c r="M248">
        <v>0</v>
      </c>
      <c r="N248" s="7">
        <f>SUM(Table10[[#This Row],[Abstract]:[Title]])</f>
        <v>3</v>
      </c>
      <c r="P248" t="s">
        <v>3293</v>
      </c>
      <c r="Q248">
        <f>Table10[[#This Row],[Abstract]]/Table10[[#This Row],[TOTAL]]</f>
        <v>0.66666666666666663</v>
      </c>
      <c r="R248">
        <f>Table10[[#This Row],[Acknowledgments]]/Table10[[#This Row],[TOTAL]]</f>
        <v>0</v>
      </c>
      <c r="S248">
        <f>Table10[[#This Row],[Article]]/Table10[[#This Row],[TOTAL]]</f>
        <v>0.33333333333333331</v>
      </c>
      <c r="T248">
        <f>Table10[[#This Row],[Case study]]/Table10[[#This Row],[TOTAL]]</f>
        <v>0</v>
      </c>
      <c r="U248">
        <f>Table10[[#This Row],[Conclusion]]/Table10[[#This Row],[TOTAL]]</f>
        <v>0</v>
      </c>
      <c r="V248">
        <f>Table10[[#This Row],[Discussion]]/Table10[[#This Row],[TOTAL]]</f>
        <v>0</v>
      </c>
      <c r="W248">
        <f>Table10[[#This Row],[Figure]]/Table10[[#This Row],[TOTAL]]</f>
        <v>0</v>
      </c>
      <c r="X248">
        <f>Table10[[#This Row],[Introduction]]/Table10[[#This Row],[TOTAL]]</f>
        <v>0</v>
      </c>
      <c r="Y248">
        <f>Table10[[#This Row],[Methods]]/Table10[[#This Row],[TOTAL]]</f>
        <v>0</v>
      </c>
      <c r="Z248">
        <f>Table10[[#This Row],[Results]]/Table10[[#This Row],[TOTAL]]</f>
        <v>0</v>
      </c>
      <c r="AA248">
        <f>Table10[[#This Row],[Supplementary material]]/Table10[[#This Row],[TOTAL]]</f>
        <v>0</v>
      </c>
      <c r="AB248">
        <f>Table10[[#This Row],[Title]]/Table10[[#This Row],[TOTAL]]</f>
        <v>0</v>
      </c>
      <c r="AC248" s="15">
        <f>SUM(Table1012[[#This Row],[Abstract]:[Title]])</f>
        <v>1</v>
      </c>
    </row>
    <row r="249" spans="1:29" x14ac:dyDescent="0.25">
      <c r="A249" t="s">
        <v>2232</v>
      </c>
      <c r="B249">
        <v>0</v>
      </c>
      <c r="C249">
        <v>0</v>
      </c>
      <c r="D249">
        <v>0</v>
      </c>
      <c r="E249">
        <v>0</v>
      </c>
      <c r="F249">
        <v>0</v>
      </c>
      <c r="G249">
        <v>0</v>
      </c>
      <c r="H249">
        <v>0</v>
      </c>
      <c r="I249">
        <v>0</v>
      </c>
      <c r="J249">
        <v>1</v>
      </c>
      <c r="K249">
        <v>0</v>
      </c>
      <c r="L249">
        <v>0</v>
      </c>
      <c r="M249">
        <v>0</v>
      </c>
      <c r="N249" s="7">
        <f>SUM(Table10[[#This Row],[Abstract]:[Title]])</f>
        <v>1</v>
      </c>
      <c r="P249" t="s">
        <v>2232</v>
      </c>
      <c r="Q249">
        <f>Table10[[#This Row],[Abstract]]/Table10[[#This Row],[TOTAL]]</f>
        <v>0</v>
      </c>
      <c r="R249">
        <f>Table10[[#This Row],[Acknowledgments]]/Table10[[#This Row],[TOTAL]]</f>
        <v>0</v>
      </c>
      <c r="S249">
        <f>Table10[[#This Row],[Article]]/Table10[[#This Row],[TOTAL]]</f>
        <v>0</v>
      </c>
      <c r="T249">
        <f>Table10[[#This Row],[Case study]]/Table10[[#This Row],[TOTAL]]</f>
        <v>0</v>
      </c>
      <c r="U249">
        <f>Table10[[#This Row],[Conclusion]]/Table10[[#This Row],[TOTAL]]</f>
        <v>0</v>
      </c>
      <c r="V249">
        <f>Table10[[#This Row],[Discussion]]/Table10[[#This Row],[TOTAL]]</f>
        <v>0</v>
      </c>
      <c r="W249">
        <f>Table10[[#This Row],[Figure]]/Table10[[#This Row],[TOTAL]]</f>
        <v>0</v>
      </c>
      <c r="X249">
        <f>Table10[[#This Row],[Introduction]]/Table10[[#This Row],[TOTAL]]</f>
        <v>0</v>
      </c>
      <c r="Y249">
        <f>Table10[[#This Row],[Methods]]/Table10[[#This Row],[TOTAL]]</f>
        <v>1</v>
      </c>
      <c r="Z249">
        <f>Table10[[#This Row],[Results]]/Table10[[#This Row],[TOTAL]]</f>
        <v>0</v>
      </c>
      <c r="AA249">
        <f>Table10[[#This Row],[Supplementary material]]/Table10[[#This Row],[TOTAL]]</f>
        <v>0</v>
      </c>
      <c r="AB249">
        <f>Table10[[#This Row],[Title]]/Table10[[#This Row],[TOTAL]]</f>
        <v>0</v>
      </c>
      <c r="AC249" s="15">
        <f>SUM(Table1012[[#This Row],[Abstract]:[Title]])</f>
        <v>1</v>
      </c>
    </row>
    <row r="250" spans="1:29" x14ac:dyDescent="0.25">
      <c r="A250" t="s">
        <v>4013</v>
      </c>
      <c r="B250">
        <v>1</v>
      </c>
      <c r="C250">
        <v>0</v>
      </c>
      <c r="D250">
        <v>0</v>
      </c>
      <c r="E250">
        <v>0</v>
      </c>
      <c r="F250">
        <v>0</v>
      </c>
      <c r="G250">
        <v>0</v>
      </c>
      <c r="H250">
        <v>0</v>
      </c>
      <c r="I250">
        <v>1</v>
      </c>
      <c r="J250">
        <v>4</v>
      </c>
      <c r="K250">
        <v>2</v>
      </c>
      <c r="L250">
        <v>0</v>
      </c>
      <c r="M250">
        <v>0</v>
      </c>
      <c r="N250" s="7">
        <f>SUM(Table10[[#This Row],[Abstract]:[Title]])</f>
        <v>8</v>
      </c>
      <c r="P250" t="s">
        <v>4013</v>
      </c>
      <c r="Q250">
        <f>Table10[[#This Row],[Abstract]]/Table10[[#This Row],[TOTAL]]</f>
        <v>0.125</v>
      </c>
      <c r="R250">
        <f>Table10[[#This Row],[Acknowledgments]]/Table10[[#This Row],[TOTAL]]</f>
        <v>0</v>
      </c>
      <c r="S250">
        <f>Table10[[#This Row],[Article]]/Table10[[#This Row],[TOTAL]]</f>
        <v>0</v>
      </c>
      <c r="T250">
        <f>Table10[[#This Row],[Case study]]/Table10[[#This Row],[TOTAL]]</f>
        <v>0</v>
      </c>
      <c r="U250">
        <f>Table10[[#This Row],[Conclusion]]/Table10[[#This Row],[TOTAL]]</f>
        <v>0</v>
      </c>
      <c r="V250">
        <f>Table10[[#This Row],[Discussion]]/Table10[[#This Row],[TOTAL]]</f>
        <v>0</v>
      </c>
      <c r="W250">
        <f>Table10[[#This Row],[Figure]]/Table10[[#This Row],[TOTAL]]</f>
        <v>0</v>
      </c>
      <c r="X250">
        <f>Table10[[#This Row],[Introduction]]/Table10[[#This Row],[TOTAL]]</f>
        <v>0.125</v>
      </c>
      <c r="Y250">
        <f>Table10[[#This Row],[Methods]]/Table10[[#This Row],[TOTAL]]</f>
        <v>0.5</v>
      </c>
      <c r="Z250">
        <f>Table10[[#This Row],[Results]]/Table10[[#This Row],[TOTAL]]</f>
        <v>0.25</v>
      </c>
      <c r="AA250">
        <f>Table10[[#This Row],[Supplementary material]]/Table10[[#This Row],[TOTAL]]</f>
        <v>0</v>
      </c>
      <c r="AB250">
        <f>Table10[[#This Row],[Title]]/Table10[[#This Row],[TOTAL]]</f>
        <v>0</v>
      </c>
      <c r="AC250" s="15">
        <f>SUM(Table1012[[#This Row],[Abstract]:[Title]])</f>
        <v>1</v>
      </c>
    </row>
    <row r="251" spans="1:29" x14ac:dyDescent="0.25">
      <c r="A251" t="s">
        <v>4484</v>
      </c>
      <c r="B251">
        <v>0</v>
      </c>
      <c r="C251">
        <v>0</v>
      </c>
      <c r="D251">
        <v>0</v>
      </c>
      <c r="E251">
        <v>0</v>
      </c>
      <c r="F251">
        <v>0</v>
      </c>
      <c r="G251">
        <v>0</v>
      </c>
      <c r="H251">
        <v>0</v>
      </c>
      <c r="I251">
        <v>0</v>
      </c>
      <c r="J251">
        <v>2</v>
      </c>
      <c r="K251">
        <v>0</v>
      </c>
      <c r="L251">
        <v>0</v>
      </c>
      <c r="M251">
        <v>0</v>
      </c>
      <c r="N251" s="7">
        <f>SUM(Table10[[#This Row],[Abstract]:[Title]])</f>
        <v>2</v>
      </c>
      <c r="P251" t="s">
        <v>4484</v>
      </c>
      <c r="Q251">
        <f>Table10[[#This Row],[Abstract]]/Table10[[#This Row],[TOTAL]]</f>
        <v>0</v>
      </c>
      <c r="R251">
        <f>Table10[[#This Row],[Acknowledgments]]/Table10[[#This Row],[TOTAL]]</f>
        <v>0</v>
      </c>
      <c r="S251">
        <f>Table10[[#This Row],[Article]]/Table10[[#This Row],[TOTAL]]</f>
        <v>0</v>
      </c>
      <c r="T251">
        <f>Table10[[#This Row],[Case study]]/Table10[[#This Row],[TOTAL]]</f>
        <v>0</v>
      </c>
      <c r="U251">
        <f>Table10[[#This Row],[Conclusion]]/Table10[[#This Row],[TOTAL]]</f>
        <v>0</v>
      </c>
      <c r="V251">
        <f>Table10[[#This Row],[Discussion]]/Table10[[#This Row],[TOTAL]]</f>
        <v>0</v>
      </c>
      <c r="W251">
        <f>Table10[[#This Row],[Figure]]/Table10[[#This Row],[TOTAL]]</f>
        <v>0</v>
      </c>
      <c r="X251">
        <f>Table10[[#This Row],[Introduction]]/Table10[[#This Row],[TOTAL]]</f>
        <v>0</v>
      </c>
      <c r="Y251">
        <f>Table10[[#This Row],[Methods]]/Table10[[#This Row],[TOTAL]]</f>
        <v>1</v>
      </c>
      <c r="Z251">
        <f>Table10[[#This Row],[Results]]/Table10[[#This Row],[TOTAL]]</f>
        <v>0</v>
      </c>
      <c r="AA251">
        <f>Table10[[#This Row],[Supplementary material]]/Table10[[#This Row],[TOTAL]]</f>
        <v>0</v>
      </c>
      <c r="AB251">
        <f>Table10[[#This Row],[Title]]/Table10[[#This Row],[TOTAL]]</f>
        <v>0</v>
      </c>
      <c r="AC251" s="15">
        <f>SUM(Table1012[[#This Row],[Abstract]:[Title]])</f>
        <v>1</v>
      </c>
    </row>
    <row r="252" spans="1:29" x14ac:dyDescent="0.25">
      <c r="A252" t="s">
        <v>324</v>
      </c>
      <c r="B252">
        <v>0</v>
      </c>
      <c r="C252">
        <v>0</v>
      </c>
      <c r="D252">
        <v>1</v>
      </c>
      <c r="E252">
        <v>0</v>
      </c>
      <c r="F252">
        <v>0</v>
      </c>
      <c r="G252">
        <v>2</v>
      </c>
      <c r="H252">
        <v>0</v>
      </c>
      <c r="I252">
        <v>4</v>
      </c>
      <c r="J252">
        <v>0</v>
      </c>
      <c r="K252">
        <v>2</v>
      </c>
      <c r="L252">
        <v>0</v>
      </c>
      <c r="M252">
        <v>0</v>
      </c>
      <c r="N252" s="7">
        <f>SUM(Table10[[#This Row],[Abstract]:[Title]])</f>
        <v>9</v>
      </c>
      <c r="P252" t="s">
        <v>324</v>
      </c>
      <c r="Q252">
        <f>Table10[[#This Row],[Abstract]]/Table10[[#This Row],[TOTAL]]</f>
        <v>0</v>
      </c>
      <c r="R252">
        <f>Table10[[#This Row],[Acknowledgments]]/Table10[[#This Row],[TOTAL]]</f>
        <v>0</v>
      </c>
      <c r="S252">
        <f>Table10[[#This Row],[Article]]/Table10[[#This Row],[TOTAL]]</f>
        <v>0.1111111111111111</v>
      </c>
      <c r="T252">
        <f>Table10[[#This Row],[Case study]]/Table10[[#This Row],[TOTAL]]</f>
        <v>0</v>
      </c>
      <c r="U252">
        <f>Table10[[#This Row],[Conclusion]]/Table10[[#This Row],[TOTAL]]</f>
        <v>0</v>
      </c>
      <c r="V252">
        <f>Table10[[#This Row],[Discussion]]/Table10[[#This Row],[TOTAL]]</f>
        <v>0.22222222222222221</v>
      </c>
      <c r="W252">
        <f>Table10[[#This Row],[Figure]]/Table10[[#This Row],[TOTAL]]</f>
        <v>0</v>
      </c>
      <c r="X252">
        <f>Table10[[#This Row],[Introduction]]/Table10[[#This Row],[TOTAL]]</f>
        <v>0.44444444444444442</v>
      </c>
      <c r="Y252">
        <f>Table10[[#This Row],[Methods]]/Table10[[#This Row],[TOTAL]]</f>
        <v>0</v>
      </c>
      <c r="Z252">
        <f>Table10[[#This Row],[Results]]/Table10[[#This Row],[TOTAL]]</f>
        <v>0.22222222222222221</v>
      </c>
      <c r="AA252">
        <f>Table10[[#This Row],[Supplementary material]]/Table10[[#This Row],[TOTAL]]</f>
        <v>0</v>
      </c>
      <c r="AB252">
        <f>Table10[[#This Row],[Title]]/Table10[[#This Row],[TOTAL]]</f>
        <v>0</v>
      </c>
      <c r="AC252" s="15">
        <f>SUM(Table1012[[#This Row],[Abstract]:[Title]])</f>
        <v>0.99999999999999989</v>
      </c>
    </row>
    <row r="253" spans="1:29" x14ac:dyDescent="0.25">
      <c r="A253" t="s">
        <v>3860</v>
      </c>
      <c r="B253">
        <v>0</v>
      </c>
      <c r="C253">
        <v>0</v>
      </c>
      <c r="D253">
        <v>0</v>
      </c>
      <c r="E253">
        <v>0</v>
      </c>
      <c r="F253">
        <v>0</v>
      </c>
      <c r="G253">
        <v>0</v>
      </c>
      <c r="H253">
        <v>0</v>
      </c>
      <c r="I253">
        <v>0</v>
      </c>
      <c r="J253">
        <v>0</v>
      </c>
      <c r="K253">
        <v>6</v>
      </c>
      <c r="L253">
        <v>0</v>
      </c>
      <c r="M253">
        <v>0</v>
      </c>
      <c r="N253" s="7">
        <f>SUM(Table10[[#This Row],[Abstract]:[Title]])</f>
        <v>6</v>
      </c>
      <c r="P253" t="s">
        <v>3860</v>
      </c>
      <c r="Q253">
        <f>Table10[[#This Row],[Abstract]]/Table10[[#This Row],[TOTAL]]</f>
        <v>0</v>
      </c>
      <c r="R253">
        <f>Table10[[#This Row],[Acknowledgments]]/Table10[[#This Row],[TOTAL]]</f>
        <v>0</v>
      </c>
      <c r="S253">
        <f>Table10[[#This Row],[Article]]/Table10[[#This Row],[TOTAL]]</f>
        <v>0</v>
      </c>
      <c r="T253">
        <f>Table10[[#This Row],[Case study]]/Table10[[#This Row],[TOTAL]]</f>
        <v>0</v>
      </c>
      <c r="U253">
        <f>Table10[[#This Row],[Conclusion]]/Table10[[#This Row],[TOTAL]]</f>
        <v>0</v>
      </c>
      <c r="V253">
        <f>Table10[[#This Row],[Discussion]]/Table10[[#This Row],[TOTAL]]</f>
        <v>0</v>
      </c>
      <c r="W253">
        <f>Table10[[#This Row],[Figure]]/Table10[[#This Row],[TOTAL]]</f>
        <v>0</v>
      </c>
      <c r="X253">
        <f>Table10[[#This Row],[Introduction]]/Table10[[#This Row],[TOTAL]]</f>
        <v>0</v>
      </c>
      <c r="Y253">
        <f>Table10[[#This Row],[Methods]]/Table10[[#This Row],[TOTAL]]</f>
        <v>0</v>
      </c>
      <c r="Z253">
        <f>Table10[[#This Row],[Results]]/Table10[[#This Row],[TOTAL]]</f>
        <v>1</v>
      </c>
      <c r="AA253">
        <f>Table10[[#This Row],[Supplementary material]]/Table10[[#This Row],[TOTAL]]</f>
        <v>0</v>
      </c>
      <c r="AB253">
        <f>Table10[[#This Row],[Title]]/Table10[[#This Row],[TOTAL]]</f>
        <v>0</v>
      </c>
      <c r="AC253" s="15">
        <f>SUM(Table1012[[#This Row],[Abstract]:[Title]])</f>
        <v>1</v>
      </c>
    </row>
    <row r="254" spans="1:29" x14ac:dyDescent="0.25">
      <c r="A254" t="s">
        <v>848</v>
      </c>
      <c r="B254">
        <v>1</v>
      </c>
      <c r="C254">
        <v>0</v>
      </c>
      <c r="D254">
        <v>0</v>
      </c>
      <c r="E254">
        <v>0</v>
      </c>
      <c r="F254">
        <v>0</v>
      </c>
      <c r="G254">
        <v>0</v>
      </c>
      <c r="H254">
        <v>0</v>
      </c>
      <c r="I254">
        <v>0</v>
      </c>
      <c r="J254">
        <v>0</v>
      </c>
      <c r="K254">
        <v>8</v>
      </c>
      <c r="L254">
        <v>0</v>
      </c>
      <c r="M254">
        <v>0</v>
      </c>
      <c r="N254" s="7">
        <f>SUM(Table10[[#This Row],[Abstract]:[Title]])</f>
        <v>9</v>
      </c>
      <c r="P254" t="s">
        <v>848</v>
      </c>
      <c r="Q254">
        <f>Table10[[#This Row],[Abstract]]/Table10[[#This Row],[TOTAL]]</f>
        <v>0.1111111111111111</v>
      </c>
      <c r="R254">
        <f>Table10[[#This Row],[Acknowledgments]]/Table10[[#This Row],[TOTAL]]</f>
        <v>0</v>
      </c>
      <c r="S254">
        <f>Table10[[#This Row],[Article]]/Table10[[#This Row],[TOTAL]]</f>
        <v>0</v>
      </c>
      <c r="T254">
        <f>Table10[[#This Row],[Case study]]/Table10[[#This Row],[TOTAL]]</f>
        <v>0</v>
      </c>
      <c r="U254">
        <f>Table10[[#This Row],[Conclusion]]/Table10[[#This Row],[TOTAL]]</f>
        <v>0</v>
      </c>
      <c r="V254">
        <f>Table10[[#This Row],[Discussion]]/Table10[[#This Row],[TOTAL]]</f>
        <v>0</v>
      </c>
      <c r="W254">
        <f>Table10[[#This Row],[Figure]]/Table10[[#This Row],[TOTAL]]</f>
        <v>0</v>
      </c>
      <c r="X254">
        <f>Table10[[#This Row],[Introduction]]/Table10[[#This Row],[TOTAL]]</f>
        <v>0</v>
      </c>
      <c r="Y254">
        <f>Table10[[#This Row],[Methods]]/Table10[[#This Row],[TOTAL]]</f>
        <v>0</v>
      </c>
      <c r="Z254">
        <f>Table10[[#This Row],[Results]]/Table10[[#This Row],[TOTAL]]</f>
        <v>0.88888888888888884</v>
      </c>
      <c r="AA254">
        <f>Table10[[#This Row],[Supplementary material]]/Table10[[#This Row],[TOTAL]]</f>
        <v>0</v>
      </c>
      <c r="AB254">
        <f>Table10[[#This Row],[Title]]/Table10[[#This Row],[TOTAL]]</f>
        <v>0</v>
      </c>
      <c r="AC254" s="15">
        <f>SUM(Table1012[[#This Row],[Abstract]:[Title]])</f>
        <v>1</v>
      </c>
    </row>
    <row r="255" spans="1:29" x14ac:dyDescent="0.25">
      <c r="A255" t="s">
        <v>3408</v>
      </c>
      <c r="B255">
        <v>0</v>
      </c>
      <c r="C255">
        <v>0</v>
      </c>
      <c r="D255">
        <v>0</v>
      </c>
      <c r="E255">
        <v>0</v>
      </c>
      <c r="F255">
        <v>0</v>
      </c>
      <c r="G255">
        <v>1</v>
      </c>
      <c r="H255">
        <v>0</v>
      </c>
      <c r="I255">
        <v>0</v>
      </c>
      <c r="J255">
        <v>0</v>
      </c>
      <c r="K255">
        <v>0</v>
      </c>
      <c r="L255">
        <v>0</v>
      </c>
      <c r="M255">
        <v>0</v>
      </c>
      <c r="N255" s="7">
        <f>SUM(Table10[[#This Row],[Abstract]:[Title]])</f>
        <v>1</v>
      </c>
      <c r="P255" t="s">
        <v>3408</v>
      </c>
      <c r="Q255">
        <f>Table10[[#This Row],[Abstract]]/Table10[[#This Row],[TOTAL]]</f>
        <v>0</v>
      </c>
      <c r="R255">
        <f>Table10[[#This Row],[Acknowledgments]]/Table10[[#This Row],[TOTAL]]</f>
        <v>0</v>
      </c>
      <c r="S255">
        <f>Table10[[#This Row],[Article]]/Table10[[#This Row],[TOTAL]]</f>
        <v>0</v>
      </c>
      <c r="T255">
        <f>Table10[[#This Row],[Case study]]/Table10[[#This Row],[TOTAL]]</f>
        <v>0</v>
      </c>
      <c r="U255">
        <f>Table10[[#This Row],[Conclusion]]/Table10[[#This Row],[TOTAL]]</f>
        <v>0</v>
      </c>
      <c r="V255">
        <f>Table10[[#This Row],[Discussion]]/Table10[[#This Row],[TOTAL]]</f>
        <v>1</v>
      </c>
      <c r="W255">
        <f>Table10[[#This Row],[Figure]]/Table10[[#This Row],[TOTAL]]</f>
        <v>0</v>
      </c>
      <c r="X255">
        <f>Table10[[#This Row],[Introduction]]/Table10[[#This Row],[TOTAL]]</f>
        <v>0</v>
      </c>
      <c r="Y255">
        <f>Table10[[#This Row],[Methods]]/Table10[[#This Row],[TOTAL]]</f>
        <v>0</v>
      </c>
      <c r="Z255">
        <f>Table10[[#This Row],[Results]]/Table10[[#This Row],[TOTAL]]</f>
        <v>0</v>
      </c>
      <c r="AA255">
        <f>Table10[[#This Row],[Supplementary material]]/Table10[[#This Row],[TOTAL]]</f>
        <v>0</v>
      </c>
      <c r="AB255">
        <f>Table10[[#This Row],[Title]]/Table10[[#This Row],[TOTAL]]</f>
        <v>0</v>
      </c>
      <c r="AC255" s="15">
        <f>SUM(Table1012[[#This Row],[Abstract]:[Title]])</f>
        <v>1</v>
      </c>
    </row>
    <row r="256" spans="1:29" x14ac:dyDescent="0.25">
      <c r="A256" t="s">
        <v>3226</v>
      </c>
      <c r="B256">
        <v>0</v>
      </c>
      <c r="C256">
        <v>0</v>
      </c>
      <c r="D256">
        <v>0</v>
      </c>
      <c r="E256">
        <v>0</v>
      </c>
      <c r="F256">
        <v>0</v>
      </c>
      <c r="G256">
        <v>0</v>
      </c>
      <c r="H256">
        <v>0</v>
      </c>
      <c r="I256">
        <v>0</v>
      </c>
      <c r="J256">
        <v>1</v>
      </c>
      <c r="K256">
        <v>0</v>
      </c>
      <c r="L256">
        <v>0</v>
      </c>
      <c r="M256">
        <v>0</v>
      </c>
      <c r="N256" s="7">
        <f>SUM(Table10[[#This Row],[Abstract]:[Title]])</f>
        <v>1</v>
      </c>
      <c r="P256" t="s">
        <v>3226</v>
      </c>
      <c r="Q256">
        <f>Table10[[#This Row],[Abstract]]/Table10[[#This Row],[TOTAL]]</f>
        <v>0</v>
      </c>
      <c r="R256">
        <f>Table10[[#This Row],[Acknowledgments]]/Table10[[#This Row],[TOTAL]]</f>
        <v>0</v>
      </c>
      <c r="S256">
        <f>Table10[[#This Row],[Article]]/Table10[[#This Row],[TOTAL]]</f>
        <v>0</v>
      </c>
      <c r="T256">
        <f>Table10[[#This Row],[Case study]]/Table10[[#This Row],[TOTAL]]</f>
        <v>0</v>
      </c>
      <c r="U256">
        <f>Table10[[#This Row],[Conclusion]]/Table10[[#This Row],[TOTAL]]</f>
        <v>0</v>
      </c>
      <c r="V256">
        <f>Table10[[#This Row],[Discussion]]/Table10[[#This Row],[TOTAL]]</f>
        <v>0</v>
      </c>
      <c r="W256">
        <f>Table10[[#This Row],[Figure]]/Table10[[#This Row],[TOTAL]]</f>
        <v>0</v>
      </c>
      <c r="X256">
        <f>Table10[[#This Row],[Introduction]]/Table10[[#This Row],[TOTAL]]</f>
        <v>0</v>
      </c>
      <c r="Y256">
        <f>Table10[[#This Row],[Methods]]/Table10[[#This Row],[TOTAL]]</f>
        <v>1</v>
      </c>
      <c r="Z256">
        <f>Table10[[#This Row],[Results]]/Table10[[#This Row],[TOTAL]]</f>
        <v>0</v>
      </c>
      <c r="AA256">
        <f>Table10[[#This Row],[Supplementary material]]/Table10[[#This Row],[TOTAL]]</f>
        <v>0</v>
      </c>
      <c r="AB256">
        <f>Table10[[#This Row],[Title]]/Table10[[#This Row],[TOTAL]]</f>
        <v>0</v>
      </c>
      <c r="AC256" s="15">
        <f>SUM(Table1012[[#This Row],[Abstract]:[Title]])</f>
        <v>1</v>
      </c>
    </row>
    <row r="257" spans="1:29" x14ac:dyDescent="0.25">
      <c r="A257" t="s">
        <v>2643</v>
      </c>
      <c r="B257">
        <v>0</v>
      </c>
      <c r="C257">
        <v>0</v>
      </c>
      <c r="D257">
        <v>0</v>
      </c>
      <c r="E257">
        <v>0</v>
      </c>
      <c r="F257">
        <v>0</v>
      </c>
      <c r="G257">
        <v>0</v>
      </c>
      <c r="H257">
        <v>1</v>
      </c>
      <c r="I257">
        <v>0</v>
      </c>
      <c r="J257">
        <v>0</v>
      </c>
      <c r="K257">
        <v>0</v>
      </c>
      <c r="L257">
        <v>0</v>
      </c>
      <c r="M257">
        <v>0</v>
      </c>
      <c r="N257" s="7">
        <f>SUM(Table10[[#This Row],[Abstract]:[Title]])</f>
        <v>1</v>
      </c>
      <c r="P257" t="s">
        <v>2643</v>
      </c>
      <c r="Q257">
        <f>Table10[[#This Row],[Abstract]]/Table10[[#This Row],[TOTAL]]</f>
        <v>0</v>
      </c>
      <c r="R257">
        <f>Table10[[#This Row],[Acknowledgments]]/Table10[[#This Row],[TOTAL]]</f>
        <v>0</v>
      </c>
      <c r="S257">
        <f>Table10[[#This Row],[Article]]/Table10[[#This Row],[TOTAL]]</f>
        <v>0</v>
      </c>
      <c r="T257">
        <f>Table10[[#This Row],[Case study]]/Table10[[#This Row],[TOTAL]]</f>
        <v>0</v>
      </c>
      <c r="U257">
        <f>Table10[[#This Row],[Conclusion]]/Table10[[#This Row],[TOTAL]]</f>
        <v>0</v>
      </c>
      <c r="V257">
        <f>Table10[[#This Row],[Discussion]]/Table10[[#This Row],[TOTAL]]</f>
        <v>0</v>
      </c>
      <c r="W257">
        <f>Table10[[#This Row],[Figure]]/Table10[[#This Row],[TOTAL]]</f>
        <v>1</v>
      </c>
      <c r="X257">
        <f>Table10[[#This Row],[Introduction]]/Table10[[#This Row],[TOTAL]]</f>
        <v>0</v>
      </c>
      <c r="Y257">
        <f>Table10[[#This Row],[Methods]]/Table10[[#This Row],[TOTAL]]</f>
        <v>0</v>
      </c>
      <c r="Z257">
        <f>Table10[[#This Row],[Results]]/Table10[[#This Row],[TOTAL]]</f>
        <v>0</v>
      </c>
      <c r="AA257">
        <f>Table10[[#This Row],[Supplementary material]]/Table10[[#This Row],[TOTAL]]</f>
        <v>0</v>
      </c>
      <c r="AB257">
        <f>Table10[[#This Row],[Title]]/Table10[[#This Row],[TOTAL]]</f>
        <v>0</v>
      </c>
      <c r="AC257" s="15">
        <f>SUM(Table1012[[#This Row],[Abstract]:[Title]])</f>
        <v>1</v>
      </c>
    </row>
    <row r="258" spans="1:29" x14ac:dyDescent="0.25">
      <c r="A258" t="s">
        <v>950</v>
      </c>
      <c r="B258">
        <v>0</v>
      </c>
      <c r="C258">
        <v>0</v>
      </c>
      <c r="D258">
        <v>1</v>
      </c>
      <c r="E258">
        <v>0</v>
      </c>
      <c r="F258">
        <v>0</v>
      </c>
      <c r="G258">
        <v>0</v>
      </c>
      <c r="H258">
        <v>0</v>
      </c>
      <c r="I258">
        <v>0</v>
      </c>
      <c r="J258">
        <v>0</v>
      </c>
      <c r="K258">
        <v>0</v>
      </c>
      <c r="L258">
        <v>0</v>
      </c>
      <c r="M258">
        <v>0</v>
      </c>
      <c r="N258" s="7">
        <f>SUM(Table10[[#This Row],[Abstract]:[Title]])</f>
        <v>1</v>
      </c>
      <c r="P258" t="s">
        <v>950</v>
      </c>
      <c r="Q258">
        <f>Table10[[#This Row],[Abstract]]/Table10[[#This Row],[TOTAL]]</f>
        <v>0</v>
      </c>
      <c r="R258">
        <f>Table10[[#This Row],[Acknowledgments]]/Table10[[#This Row],[TOTAL]]</f>
        <v>0</v>
      </c>
      <c r="S258">
        <f>Table10[[#This Row],[Article]]/Table10[[#This Row],[TOTAL]]</f>
        <v>1</v>
      </c>
      <c r="T258">
        <f>Table10[[#This Row],[Case study]]/Table10[[#This Row],[TOTAL]]</f>
        <v>0</v>
      </c>
      <c r="U258">
        <f>Table10[[#This Row],[Conclusion]]/Table10[[#This Row],[TOTAL]]</f>
        <v>0</v>
      </c>
      <c r="V258">
        <f>Table10[[#This Row],[Discussion]]/Table10[[#This Row],[TOTAL]]</f>
        <v>0</v>
      </c>
      <c r="W258">
        <f>Table10[[#This Row],[Figure]]/Table10[[#This Row],[TOTAL]]</f>
        <v>0</v>
      </c>
      <c r="X258">
        <f>Table10[[#This Row],[Introduction]]/Table10[[#This Row],[TOTAL]]</f>
        <v>0</v>
      </c>
      <c r="Y258">
        <f>Table10[[#This Row],[Methods]]/Table10[[#This Row],[TOTAL]]</f>
        <v>0</v>
      </c>
      <c r="Z258">
        <f>Table10[[#This Row],[Results]]/Table10[[#This Row],[TOTAL]]</f>
        <v>0</v>
      </c>
      <c r="AA258">
        <f>Table10[[#This Row],[Supplementary material]]/Table10[[#This Row],[TOTAL]]</f>
        <v>0</v>
      </c>
      <c r="AB258">
        <f>Table10[[#This Row],[Title]]/Table10[[#This Row],[TOTAL]]</f>
        <v>0</v>
      </c>
      <c r="AC258" s="15">
        <f>SUM(Table1012[[#This Row],[Abstract]:[Title]])</f>
        <v>1</v>
      </c>
    </row>
    <row r="259" spans="1:29" x14ac:dyDescent="0.25">
      <c r="A259" t="s">
        <v>4949</v>
      </c>
      <c r="B259">
        <v>0</v>
      </c>
      <c r="C259">
        <v>0</v>
      </c>
      <c r="D259">
        <v>0</v>
      </c>
      <c r="E259">
        <v>0</v>
      </c>
      <c r="F259">
        <v>0</v>
      </c>
      <c r="G259">
        <v>0</v>
      </c>
      <c r="H259">
        <v>0</v>
      </c>
      <c r="I259">
        <v>0</v>
      </c>
      <c r="J259">
        <v>2</v>
      </c>
      <c r="K259">
        <v>1</v>
      </c>
      <c r="L259">
        <v>0</v>
      </c>
      <c r="M259">
        <v>0</v>
      </c>
      <c r="N259" s="7">
        <f>SUM(Table10[[#This Row],[Abstract]:[Title]])</f>
        <v>3</v>
      </c>
      <c r="P259" t="s">
        <v>4949</v>
      </c>
      <c r="Q259">
        <f>Table10[[#This Row],[Abstract]]/Table10[[#This Row],[TOTAL]]</f>
        <v>0</v>
      </c>
      <c r="R259">
        <f>Table10[[#This Row],[Acknowledgments]]/Table10[[#This Row],[TOTAL]]</f>
        <v>0</v>
      </c>
      <c r="S259">
        <f>Table10[[#This Row],[Article]]/Table10[[#This Row],[TOTAL]]</f>
        <v>0</v>
      </c>
      <c r="T259">
        <f>Table10[[#This Row],[Case study]]/Table10[[#This Row],[TOTAL]]</f>
        <v>0</v>
      </c>
      <c r="U259">
        <f>Table10[[#This Row],[Conclusion]]/Table10[[#This Row],[TOTAL]]</f>
        <v>0</v>
      </c>
      <c r="V259">
        <f>Table10[[#This Row],[Discussion]]/Table10[[#This Row],[TOTAL]]</f>
        <v>0</v>
      </c>
      <c r="W259">
        <f>Table10[[#This Row],[Figure]]/Table10[[#This Row],[TOTAL]]</f>
        <v>0</v>
      </c>
      <c r="X259">
        <f>Table10[[#This Row],[Introduction]]/Table10[[#This Row],[TOTAL]]</f>
        <v>0</v>
      </c>
      <c r="Y259">
        <f>Table10[[#This Row],[Methods]]/Table10[[#This Row],[TOTAL]]</f>
        <v>0.66666666666666663</v>
      </c>
      <c r="Z259">
        <f>Table10[[#This Row],[Results]]/Table10[[#This Row],[TOTAL]]</f>
        <v>0.33333333333333331</v>
      </c>
      <c r="AA259">
        <f>Table10[[#This Row],[Supplementary material]]/Table10[[#This Row],[TOTAL]]</f>
        <v>0</v>
      </c>
      <c r="AB259">
        <f>Table10[[#This Row],[Title]]/Table10[[#This Row],[TOTAL]]</f>
        <v>0</v>
      </c>
      <c r="AC259" s="15">
        <f>SUM(Table1012[[#This Row],[Abstract]:[Title]])</f>
        <v>1</v>
      </c>
    </row>
    <row r="260" spans="1:29" x14ac:dyDescent="0.25">
      <c r="A260" t="s">
        <v>4605</v>
      </c>
      <c r="B260">
        <v>0</v>
      </c>
      <c r="C260">
        <v>0</v>
      </c>
      <c r="D260">
        <v>0</v>
      </c>
      <c r="E260">
        <v>0</v>
      </c>
      <c r="F260">
        <v>0</v>
      </c>
      <c r="G260">
        <v>0</v>
      </c>
      <c r="H260">
        <v>0</v>
      </c>
      <c r="I260">
        <v>0</v>
      </c>
      <c r="J260">
        <v>0</v>
      </c>
      <c r="K260">
        <v>2</v>
      </c>
      <c r="L260">
        <v>0</v>
      </c>
      <c r="M260">
        <v>0</v>
      </c>
      <c r="N260" s="7">
        <f>SUM(Table10[[#This Row],[Abstract]:[Title]])</f>
        <v>2</v>
      </c>
      <c r="P260" t="s">
        <v>4605</v>
      </c>
      <c r="Q260">
        <f>Table10[[#This Row],[Abstract]]/Table10[[#This Row],[TOTAL]]</f>
        <v>0</v>
      </c>
      <c r="R260">
        <f>Table10[[#This Row],[Acknowledgments]]/Table10[[#This Row],[TOTAL]]</f>
        <v>0</v>
      </c>
      <c r="S260">
        <f>Table10[[#This Row],[Article]]/Table10[[#This Row],[TOTAL]]</f>
        <v>0</v>
      </c>
      <c r="T260">
        <f>Table10[[#This Row],[Case study]]/Table10[[#This Row],[TOTAL]]</f>
        <v>0</v>
      </c>
      <c r="U260">
        <f>Table10[[#This Row],[Conclusion]]/Table10[[#This Row],[TOTAL]]</f>
        <v>0</v>
      </c>
      <c r="V260">
        <f>Table10[[#This Row],[Discussion]]/Table10[[#This Row],[TOTAL]]</f>
        <v>0</v>
      </c>
      <c r="W260">
        <f>Table10[[#This Row],[Figure]]/Table10[[#This Row],[TOTAL]]</f>
        <v>0</v>
      </c>
      <c r="X260">
        <f>Table10[[#This Row],[Introduction]]/Table10[[#This Row],[TOTAL]]</f>
        <v>0</v>
      </c>
      <c r="Y260">
        <f>Table10[[#This Row],[Methods]]/Table10[[#This Row],[TOTAL]]</f>
        <v>0</v>
      </c>
      <c r="Z260">
        <f>Table10[[#This Row],[Results]]/Table10[[#This Row],[TOTAL]]</f>
        <v>1</v>
      </c>
      <c r="AA260">
        <f>Table10[[#This Row],[Supplementary material]]/Table10[[#This Row],[TOTAL]]</f>
        <v>0</v>
      </c>
      <c r="AB260">
        <f>Table10[[#This Row],[Title]]/Table10[[#This Row],[TOTAL]]</f>
        <v>0</v>
      </c>
      <c r="AC260" s="15">
        <f>SUM(Table1012[[#This Row],[Abstract]:[Title]])</f>
        <v>1</v>
      </c>
    </row>
    <row r="261" spans="1:29" x14ac:dyDescent="0.25">
      <c r="A261" t="s">
        <v>2637</v>
      </c>
      <c r="B261">
        <v>0</v>
      </c>
      <c r="C261">
        <v>0</v>
      </c>
      <c r="D261">
        <v>0</v>
      </c>
      <c r="E261">
        <v>0</v>
      </c>
      <c r="F261">
        <v>0</v>
      </c>
      <c r="G261">
        <v>0</v>
      </c>
      <c r="H261">
        <v>0</v>
      </c>
      <c r="I261">
        <v>0</v>
      </c>
      <c r="J261">
        <v>0</v>
      </c>
      <c r="K261">
        <v>1</v>
      </c>
      <c r="L261">
        <v>0</v>
      </c>
      <c r="M261">
        <v>0</v>
      </c>
      <c r="N261" s="7">
        <f>SUM(Table10[[#This Row],[Abstract]:[Title]])</f>
        <v>1</v>
      </c>
      <c r="P261" t="s">
        <v>2637</v>
      </c>
      <c r="Q261">
        <f>Table10[[#This Row],[Abstract]]/Table10[[#This Row],[TOTAL]]</f>
        <v>0</v>
      </c>
      <c r="R261">
        <f>Table10[[#This Row],[Acknowledgments]]/Table10[[#This Row],[TOTAL]]</f>
        <v>0</v>
      </c>
      <c r="S261">
        <f>Table10[[#This Row],[Article]]/Table10[[#This Row],[TOTAL]]</f>
        <v>0</v>
      </c>
      <c r="T261">
        <f>Table10[[#This Row],[Case study]]/Table10[[#This Row],[TOTAL]]</f>
        <v>0</v>
      </c>
      <c r="U261">
        <f>Table10[[#This Row],[Conclusion]]/Table10[[#This Row],[TOTAL]]</f>
        <v>0</v>
      </c>
      <c r="V261">
        <f>Table10[[#This Row],[Discussion]]/Table10[[#This Row],[TOTAL]]</f>
        <v>0</v>
      </c>
      <c r="W261">
        <f>Table10[[#This Row],[Figure]]/Table10[[#This Row],[TOTAL]]</f>
        <v>0</v>
      </c>
      <c r="X261">
        <f>Table10[[#This Row],[Introduction]]/Table10[[#This Row],[TOTAL]]</f>
        <v>0</v>
      </c>
      <c r="Y261">
        <f>Table10[[#This Row],[Methods]]/Table10[[#This Row],[TOTAL]]</f>
        <v>0</v>
      </c>
      <c r="Z261">
        <f>Table10[[#This Row],[Results]]/Table10[[#This Row],[TOTAL]]</f>
        <v>1</v>
      </c>
      <c r="AA261">
        <f>Table10[[#This Row],[Supplementary material]]/Table10[[#This Row],[TOTAL]]</f>
        <v>0</v>
      </c>
      <c r="AB261">
        <f>Table10[[#This Row],[Title]]/Table10[[#This Row],[TOTAL]]</f>
        <v>0</v>
      </c>
      <c r="AC261" s="15">
        <f>SUM(Table1012[[#This Row],[Abstract]:[Title]])</f>
        <v>1</v>
      </c>
    </row>
    <row r="262" spans="1:29" x14ac:dyDescent="0.25">
      <c r="A262" t="s">
        <v>3925</v>
      </c>
      <c r="B262">
        <v>0</v>
      </c>
      <c r="C262">
        <v>0</v>
      </c>
      <c r="D262">
        <v>0</v>
      </c>
      <c r="E262">
        <v>0</v>
      </c>
      <c r="F262">
        <v>0</v>
      </c>
      <c r="G262">
        <v>0</v>
      </c>
      <c r="H262">
        <v>0</v>
      </c>
      <c r="I262">
        <v>0</v>
      </c>
      <c r="J262">
        <v>1</v>
      </c>
      <c r="K262">
        <v>0</v>
      </c>
      <c r="L262">
        <v>0</v>
      </c>
      <c r="M262">
        <v>0</v>
      </c>
      <c r="N262" s="7">
        <f>SUM(Table10[[#This Row],[Abstract]:[Title]])</f>
        <v>1</v>
      </c>
      <c r="P262" t="s">
        <v>3925</v>
      </c>
      <c r="Q262">
        <f>Table10[[#This Row],[Abstract]]/Table10[[#This Row],[TOTAL]]</f>
        <v>0</v>
      </c>
      <c r="R262">
        <f>Table10[[#This Row],[Acknowledgments]]/Table10[[#This Row],[TOTAL]]</f>
        <v>0</v>
      </c>
      <c r="S262">
        <f>Table10[[#This Row],[Article]]/Table10[[#This Row],[TOTAL]]</f>
        <v>0</v>
      </c>
      <c r="T262">
        <f>Table10[[#This Row],[Case study]]/Table10[[#This Row],[TOTAL]]</f>
        <v>0</v>
      </c>
      <c r="U262">
        <f>Table10[[#This Row],[Conclusion]]/Table10[[#This Row],[TOTAL]]</f>
        <v>0</v>
      </c>
      <c r="V262">
        <f>Table10[[#This Row],[Discussion]]/Table10[[#This Row],[TOTAL]]</f>
        <v>0</v>
      </c>
      <c r="W262">
        <f>Table10[[#This Row],[Figure]]/Table10[[#This Row],[TOTAL]]</f>
        <v>0</v>
      </c>
      <c r="X262">
        <f>Table10[[#This Row],[Introduction]]/Table10[[#This Row],[TOTAL]]</f>
        <v>0</v>
      </c>
      <c r="Y262">
        <f>Table10[[#This Row],[Methods]]/Table10[[#This Row],[TOTAL]]</f>
        <v>1</v>
      </c>
      <c r="Z262">
        <f>Table10[[#This Row],[Results]]/Table10[[#This Row],[TOTAL]]</f>
        <v>0</v>
      </c>
      <c r="AA262">
        <f>Table10[[#This Row],[Supplementary material]]/Table10[[#This Row],[TOTAL]]</f>
        <v>0</v>
      </c>
      <c r="AB262">
        <f>Table10[[#This Row],[Title]]/Table10[[#This Row],[TOTAL]]</f>
        <v>0</v>
      </c>
      <c r="AC262" s="15">
        <f>SUM(Table1012[[#This Row],[Abstract]:[Title]])</f>
        <v>1</v>
      </c>
    </row>
    <row r="263" spans="1:29" x14ac:dyDescent="0.25">
      <c r="A263" t="s">
        <v>438</v>
      </c>
      <c r="B263">
        <v>0</v>
      </c>
      <c r="C263">
        <v>0</v>
      </c>
      <c r="D263">
        <v>0</v>
      </c>
      <c r="E263">
        <v>0</v>
      </c>
      <c r="F263">
        <v>0</v>
      </c>
      <c r="G263">
        <v>0</v>
      </c>
      <c r="H263">
        <v>0</v>
      </c>
      <c r="I263">
        <v>1</v>
      </c>
      <c r="J263">
        <v>0</v>
      </c>
      <c r="K263">
        <v>0</v>
      </c>
      <c r="L263">
        <v>0</v>
      </c>
      <c r="M263">
        <v>0</v>
      </c>
      <c r="N263" s="7">
        <f>SUM(Table10[[#This Row],[Abstract]:[Title]])</f>
        <v>1</v>
      </c>
      <c r="P263" t="s">
        <v>438</v>
      </c>
      <c r="Q263">
        <f>Table10[[#This Row],[Abstract]]/Table10[[#This Row],[TOTAL]]</f>
        <v>0</v>
      </c>
      <c r="R263">
        <f>Table10[[#This Row],[Acknowledgments]]/Table10[[#This Row],[TOTAL]]</f>
        <v>0</v>
      </c>
      <c r="S263">
        <f>Table10[[#This Row],[Article]]/Table10[[#This Row],[TOTAL]]</f>
        <v>0</v>
      </c>
      <c r="T263">
        <f>Table10[[#This Row],[Case study]]/Table10[[#This Row],[TOTAL]]</f>
        <v>0</v>
      </c>
      <c r="U263">
        <f>Table10[[#This Row],[Conclusion]]/Table10[[#This Row],[TOTAL]]</f>
        <v>0</v>
      </c>
      <c r="V263">
        <f>Table10[[#This Row],[Discussion]]/Table10[[#This Row],[TOTAL]]</f>
        <v>0</v>
      </c>
      <c r="W263">
        <f>Table10[[#This Row],[Figure]]/Table10[[#This Row],[TOTAL]]</f>
        <v>0</v>
      </c>
      <c r="X263">
        <f>Table10[[#This Row],[Introduction]]/Table10[[#This Row],[TOTAL]]</f>
        <v>1</v>
      </c>
      <c r="Y263">
        <f>Table10[[#This Row],[Methods]]/Table10[[#This Row],[TOTAL]]</f>
        <v>0</v>
      </c>
      <c r="Z263">
        <f>Table10[[#This Row],[Results]]/Table10[[#This Row],[TOTAL]]</f>
        <v>0</v>
      </c>
      <c r="AA263">
        <f>Table10[[#This Row],[Supplementary material]]/Table10[[#This Row],[TOTAL]]</f>
        <v>0</v>
      </c>
      <c r="AB263">
        <f>Table10[[#This Row],[Title]]/Table10[[#This Row],[TOTAL]]</f>
        <v>0</v>
      </c>
      <c r="AC263" s="15">
        <f>SUM(Table1012[[#This Row],[Abstract]:[Title]])</f>
        <v>1</v>
      </c>
    </row>
    <row r="264" spans="1:29" x14ac:dyDescent="0.25">
      <c r="A264" t="s">
        <v>2149</v>
      </c>
      <c r="B264">
        <v>0</v>
      </c>
      <c r="C264">
        <v>0</v>
      </c>
      <c r="D264">
        <v>0</v>
      </c>
      <c r="E264">
        <v>0</v>
      </c>
      <c r="F264">
        <v>0</v>
      </c>
      <c r="G264">
        <v>1</v>
      </c>
      <c r="H264">
        <v>0</v>
      </c>
      <c r="I264">
        <v>1</v>
      </c>
      <c r="J264">
        <v>0</v>
      </c>
      <c r="K264">
        <v>2</v>
      </c>
      <c r="L264">
        <v>0</v>
      </c>
      <c r="M264">
        <v>0</v>
      </c>
      <c r="N264" s="7">
        <f>SUM(Table10[[#This Row],[Abstract]:[Title]])</f>
        <v>4</v>
      </c>
      <c r="P264" t="s">
        <v>2149</v>
      </c>
      <c r="Q264">
        <f>Table10[[#This Row],[Abstract]]/Table10[[#This Row],[TOTAL]]</f>
        <v>0</v>
      </c>
      <c r="R264">
        <f>Table10[[#This Row],[Acknowledgments]]/Table10[[#This Row],[TOTAL]]</f>
        <v>0</v>
      </c>
      <c r="S264">
        <f>Table10[[#This Row],[Article]]/Table10[[#This Row],[TOTAL]]</f>
        <v>0</v>
      </c>
      <c r="T264">
        <f>Table10[[#This Row],[Case study]]/Table10[[#This Row],[TOTAL]]</f>
        <v>0</v>
      </c>
      <c r="U264">
        <f>Table10[[#This Row],[Conclusion]]/Table10[[#This Row],[TOTAL]]</f>
        <v>0</v>
      </c>
      <c r="V264">
        <f>Table10[[#This Row],[Discussion]]/Table10[[#This Row],[TOTAL]]</f>
        <v>0.25</v>
      </c>
      <c r="W264">
        <f>Table10[[#This Row],[Figure]]/Table10[[#This Row],[TOTAL]]</f>
        <v>0</v>
      </c>
      <c r="X264">
        <f>Table10[[#This Row],[Introduction]]/Table10[[#This Row],[TOTAL]]</f>
        <v>0.25</v>
      </c>
      <c r="Y264">
        <f>Table10[[#This Row],[Methods]]/Table10[[#This Row],[TOTAL]]</f>
        <v>0</v>
      </c>
      <c r="Z264">
        <f>Table10[[#This Row],[Results]]/Table10[[#This Row],[TOTAL]]</f>
        <v>0.5</v>
      </c>
      <c r="AA264">
        <f>Table10[[#This Row],[Supplementary material]]/Table10[[#This Row],[TOTAL]]</f>
        <v>0</v>
      </c>
      <c r="AB264">
        <f>Table10[[#This Row],[Title]]/Table10[[#This Row],[TOTAL]]</f>
        <v>0</v>
      </c>
      <c r="AC264" s="15">
        <f>SUM(Table1012[[#This Row],[Abstract]:[Title]])</f>
        <v>1</v>
      </c>
    </row>
    <row r="265" spans="1:29" x14ac:dyDescent="0.25">
      <c r="A265" t="s">
        <v>1382</v>
      </c>
      <c r="B265">
        <v>0</v>
      </c>
      <c r="C265">
        <v>0</v>
      </c>
      <c r="D265">
        <v>0</v>
      </c>
      <c r="E265">
        <v>0</v>
      </c>
      <c r="F265">
        <v>0</v>
      </c>
      <c r="G265">
        <v>0</v>
      </c>
      <c r="H265">
        <v>0</v>
      </c>
      <c r="I265">
        <v>4</v>
      </c>
      <c r="J265">
        <v>1</v>
      </c>
      <c r="K265">
        <v>9</v>
      </c>
      <c r="L265">
        <v>0</v>
      </c>
      <c r="M265">
        <v>0</v>
      </c>
      <c r="N265" s="7">
        <f>SUM(Table10[[#This Row],[Abstract]:[Title]])</f>
        <v>14</v>
      </c>
      <c r="P265" t="s">
        <v>1382</v>
      </c>
      <c r="Q265">
        <f>Table10[[#This Row],[Abstract]]/Table10[[#This Row],[TOTAL]]</f>
        <v>0</v>
      </c>
      <c r="R265">
        <f>Table10[[#This Row],[Acknowledgments]]/Table10[[#This Row],[TOTAL]]</f>
        <v>0</v>
      </c>
      <c r="S265">
        <f>Table10[[#This Row],[Article]]/Table10[[#This Row],[TOTAL]]</f>
        <v>0</v>
      </c>
      <c r="T265">
        <f>Table10[[#This Row],[Case study]]/Table10[[#This Row],[TOTAL]]</f>
        <v>0</v>
      </c>
      <c r="U265">
        <f>Table10[[#This Row],[Conclusion]]/Table10[[#This Row],[TOTAL]]</f>
        <v>0</v>
      </c>
      <c r="V265">
        <f>Table10[[#This Row],[Discussion]]/Table10[[#This Row],[TOTAL]]</f>
        <v>0</v>
      </c>
      <c r="W265">
        <f>Table10[[#This Row],[Figure]]/Table10[[#This Row],[TOTAL]]</f>
        <v>0</v>
      </c>
      <c r="X265">
        <f>Table10[[#This Row],[Introduction]]/Table10[[#This Row],[TOTAL]]</f>
        <v>0.2857142857142857</v>
      </c>
      <c r="Y265">
        <f>Table10[[#This Row],[Methods]]/Table10[[#This Row],[TOTAL]]</f>
        <v>7.1428571428571425E-2</v>
      </c>
      <c r="Z265">
        <f>Table10[[#This Row],[Results]]/Table10[[#This Row],[TOTAL]]</f>
        <v>0.6428571428571429</v>
      </c>
      <c r="AA265">
        <f>Table10[[#This Row],[Supplementary material]]/Table10[[#This Row],[TOTAL]]</f>
        <v>0</v>
      </c>
      <c r="AB265">
        <f>Table10[[#This Row],[Title]]/Table10[[#This Row],[TOTAL]]</f>
        <v>0</v>
      </c>
      <c r="AC265" s="15">
        <f>SUM(Table1012[[#This Row],[Abstract]:[Title]])</f>
        <v>1</v>
      </c>
    </row>
    <row r="266" spans="1:29" x14ac:dyDescent="0.25">
      <c r="A266" t="s">
        <v>5208</v>
      </c>
      <c r="B266">
        <v>0</v>
      </c>
      <c r="C266">
        <v>0</v>
      </c>
      <c r="D266">
        <v>0</v>
      </c>
      <c r="E266">
        <v>0</v>
      </c>
      <c r="F266">
        <v>0</v>
      </c>
      <c r="G266">
        <v>0</v>
      </c>
      <c r="H266">
        <v>0</v>
      </c>
      <c r="I266">
        <v>0</v>
      </c>
      <c r="J266">
        <v>1</v>
      </c>
      <c r="K266">
        <v>0</v>
      </c>
      <c r="L266">
        <v>0</v>
      </c>
      <c r="M266">
        <v>0</v>
      </c>
      <c r="N266" s="7">
        <f>SUM(Table10[[#This Row],[Abstract]:[Title]])</f>
        <v>1</v>
      </c>
      <c r="P266" t="s">
        <v>5208</v>
      </c>
      <c r="Q266">
        <f>Table10[[#This Row],[Abstract]]/Table10[[#This Row],[TOTAL]]</f>
        <v>0</v>
      </c>
      <c r="R266">
        <f>Table10[[#This Row],[Acknowledgments]]/Table10[[#This Row],[TOTAL]]</f>
        <v>0</v>
      </c>
      <c r="S266">
        <f>Table10[[#This Row],[Article]]/Table10[[#This Row],[TOTAL]]</f>
        <v>0</v>
      </c>
      <c r="T266">
        <f>Table10[[#This Row],[Case study]]/Table10[[#This Row],[TOTAL]]</f>
        <v>0</v>
      </c>
      <c r="U266">
        <f>Table10[[#This Row],[Conclusion]]/Table10[[#This Row],[TOTAL]]</f>
        <v>0</v>
      </c>
      <c r="V266">
        <f>Table10[[#This Row],[Discussion]]/Table10[[#This Row],[TOTAL]]</f>
        <v>0</v>
      </c>
      <c r="W266">
        <f>Table10[[#This Row],[Figure]]/Table10[[#This Row],[TOTAL]]</f>
        <v>0</v>
      </c>
      <c r="X266">
        <f>Table10[[#This Row],[Introduction]]/Table10[[#This Row],[TOTAL]]</f>
        <v>0</v>
      </c>
      <c r="Y266">
        <f>Table10[[#This Row],[Methods]]/Table10[[#This Row],[TOTAL]]</f>
        <v>1</v>
      </c>
      <c r="Z266">
        <f>Table10[[#This Row],[Results]]/Table10[[#This Row],[TOTAL]]</f>
        <v>0</v>
      </c>
      <c r="AA266">
        <f>Table10[[#This Row],[Supplementary material]]/Table10[[#This Row],[TOTAL]]</f>
        <v>0</v>
      </c>
      <c r="AB266">
        <f>Table10[[#This Row],[Title]]/Table10[[#This Row],[TOTAL]]</f>
        <v>0</v>
      </c>
      <c r="AC266" s="15">
        <f>SUM(Table1012[[#This Row],[Abstract]:[Title]])</f>
        <v>1</v>
      </c>
    </row>
    <row r="267" spans="1:29" x14ac:dyDescent="0.25">
      <c r="A267" t="s">
        <v>5526</v>
      </c>
      <c r="B267">
        <v>0</v>
      </c>
      <c r="C267">
        <v>0</v>
      </c>
      <c r="D267">
        <v>2</v>
      </c>
      <c r="E267">
        <v>0</v>
      </c>
      <c r="F267">
        <v>0</v>
      </c>
      <c r="G267">
        <v>0</v>
      </c>
      <c r="H267">
        <v>0</v>
      </c>
      <c r="I267">
        <v>0</v>
      </c>
      <c r="J267">
        <v>0</v>
      </c>
      <c r="K267">
        <v>0</v>
      </c>
      <c r="L267">
        <v>0</v>
      </c>
      <c r="M267">
        <v>0</v>
      </c>
      <c r="N267" s="7">
        <f>SUM(Table10[[#This Row],[Abstract]:[Title]])</f>
        <v>2</v>
      </c>
      <c r="P267" t="s">
        <v>5526</v>
      </c>
      <c r="Q267">
        <f>Table10[[#This Row],[Abstract]]/Table10[[#This Row],[TOTAL]]</f>
        <v>0</v>
      </c>
      <c r="R267">
        <f>Table10[[#This Row],[Acknowledgments]]/Table10[[#This Row],[TOTAL]]</f>
        <v>0</v>
      </c>
      <c r="S267">
        <f>Table10[[#This Row],[Article]]/Table10[[#This Row],[TOTAL]]</f>
        <v>1</v>
      </c>
      <c r="T267">
        <f>Table10[[#This Row],[Case study]]/Table10[[#This Row],[TOTAL]]</f>
        <v>0</v>
      </c>
      <c r="U267">
        <f>Table10[[#This Row],[Conclusion]]/Table10[[#This Row],[TOTAL]]</f>
        <v>0</v>
      </c>
      <c r="V267">
        <f>Table10[[#This Row],[Discussion]]/Table10[[#This Row],[TOTAL]]</f>
        <v>0</v>
      </c>
      <c r="W267">
        <f>Table10[[#This Row],[Figure]]/Table10[[#This Row],[TOTAL]]</f>
        <v>0</v>
      </c>
      <c r="X267">
        <f>Table10[[#This Row],[Introduction]]/Table10[[#This Row],[TOTAL]]</f>
        <v>0</v>
      </c>
      <c r="Y267">
        <f>Table10[[#This Row],[Methods]]/Table10[[#This Row],[TOTAL]]</f>
        <v>0</v>
      </c>
      <c r="Z267">
        <f>Table10[[#This Row],[Results]]/Table10[[#This Row],[TOTAL]]</f>
        <v>0</v>
      </c>
      <c r="AA267">
        <f>Table10[[#This Row],[Supplementary material]]/Table10[[#This Row],[TOTAL]]</f>
        <v>0</v>
      </c>
      <c r="AB267">
        <f>Table10[[#This Row],[Title]]/Table10[[#This Row],[TOTAL]]</f>
        <v>0</v>
      </c>
      <c r="AC267" s="15">
        <f>SUM(Table1012[[#This Row],[Abstract]:[Title]])</f>
        <v>1</v>
      </c>
    </row>
    <row r="268" spans="1:29" x14ac:dyDescent="0.25">
      <c r="A268" t="s">
        <v>3043</v>
      </c>
      <c r="B268">
        <v>0</v>
      </c>
      <c r="C268">
        <v>0</v>
      </c>
      <c r="D268">
        <v>0</v>
      </c>
      <c r="E268">
        <v>0</v>
      </c>
      <c r="F268">
        <v>0</v>
      </c>
      <c r="G268">
        <v>0</v>
      </c>
      <c r="H268">
        <v>0</v>
      </c>
      <c r="I268">
        <v>0</v>
      </c>
      <c r="J268">
        <v>0</v>
      </c>
      <c r="K268">
        <v>1</v>
      </c>
      <c r="L268">
        <v>0</v>
      </c>
      <c r="M268">
        <v>0</v>
      </c>
      <c r="N268" s="7">
        <f>SUM(Table10[[#This Row],[Abstract]:[Title]])</f>
        <v>1</v>
      </c>
      <c r="P268" t="s">
        <v>3043</v>
      </c>
      <c r="Q268">
        <f>Table10[[#This Row],[Abstract]]/Table10[[#This Row],[TOTAL]]</f>
        <v>0</v>
      </c>
      <c r="R268">
        <f>Table10[[#This Row],[Acknowledgments]]/Table10[[#This Row],[TOTAL]]</f>
        <v>0</v>
      </c>
      <c r="S268">
        <f>Table10[[#This Row],[Article]]/Table10[[#This Row],[TOTAL]]</f>
        <v>0</v>
      </c>
      <c r="T268">
        <f>Table10[[#This Row],[Case study]]/Table10[[#This Row],[TOTAL]]</f>
        <v>0</v>
      </c>
      <c r="U268">
        <f>Table10[[#This Row],[Conclusion]]/Table10[[#This Row],[TOTAL]]</f>
        <v>0</v>
      </c>
      <c r="V268">
        <f>Table10[[#This Row],[Discussion]]/Table10[[#This Row],[TOTAL]]</f>
        <v>0</v>
      </c>
      <c r="W268">
        <f>Table10[[#This Row],[Figure]]/Table10[[#This Row],[TOTAL]]</f>
        <v>0</v>
      </c>
      <c r="X268">
        <f>Table10[[#This Row],[Introduction]]/Table10[[#This Row],[TOTAL]]</f>
        <v>0</v>
      </c>
      <c r="Y268">
        <f>Table10[[#This Row],[Methods]]/Table10[[#This Row],[TOTAL]]</f>
        <v>0</v>
      </c>
      <c r="Z268">
        <f>Table10[[#This Row],[Results]]/Table10[[#This Row],[TOTAL]]</f>
        <v>1</v>
      </c>
      <c r="AA268">
        <f>Table10[[#This Row],[Supplementary material]]/Table10[[#This Row],[TOTAL]]</f>
        <v>0</v>
      </c>
      <c r="AB268">
        <f>Table10[[#This Row],[Title]]/Table10[[#This Row],[TOTAL]]</f>
        <v>0</v>
      </c>
      <c r="AC268" s="15">
        <f>SUM(Table1012[[#This Row],[Abstract]:[Title]])</f>
        <v>1</v>
      </c>
    </row>
    <row r="269" spans="1:29" x14ac:dyDescent="0.25">
      <c r="A269" t="s">
        <v>1186</v>
      </c>
      <c r="B269">
        <v>0</v>
      </c>
      <c r="C269">
        <v>0</v>
      </c>
      <c r="D269">
        <v>1</v>
      </c>
      <c r="E269">
        <v>0</v>
      </c>
      <c r="F269">
        <v>0</v>
      </c>
      <c r="G269">
        <v>0</v>
      </c>
      <c r="H269">
        <v>0</v>
      </c>
      <c r="I269">
        <v>0</v>
      </c>
      <c r="J269">
        <v>0</v>
      </c>
      <c r="K269">
        <v>0</v>
      </c>
      <c r="L269">
        <v>0</v>
      </c>
      <c r="M269">
        <v>0</v>
      </c>
      <c r="N269" s="7">
        <f>SUM(Table10[[#This Row],[Abstract]:[Title]])</f>
        <v>1</v>
      </c>
      <c r="P269" t="s">
        <v>1186</v>
      </c>
      <c r="Q269">
        <f>Table10[[#This Row],[Abstract]]/Table10[[#This Row],[TOTAL]]</f>
        <v>0</v>
      </c>
      <c r="R269">
        <f>Table10[[#This Row],[Acknowledgments]]/Table10[[#This Row],[TOTAL]]</f>
        <v>0</v>
      </c>
      <c r="S269">
        <f>Table10[[#This Row],[Article]]/Table10[[#This Row],[TOTAL]]</f>
        <v>1</v>
      </c>
      <c r="T269">
        <f>Table10[[#This Row],[Case study]]/Table10[[#This Row],[TOTAL]]</f>
        <v>0</v>
      </c>
      <c r="U269">
        <f>Table10[[#This Row],[Conclusion]]/Table10[[#This Row],[TOTAL]]</f>
        <v>0</v>
      </c>
      <c r="V269">
        <f>Table10[[#This Row],[Discussion]]/Table10[[#This Row],[TOTAL]]</f>
        <v>0</v>
      </c>
      <c r="W269">
        <f>Table10[[#This Row],[Figure]]/Table10[[#This Row],[TOTAL]]</f>
        <v>0</v>
      </c>
      <c r="X269">
        <f>Table10[[#This Row],[Introduction]]/Table10[[#This Row],[TOTAL]]</f>
        <v>0</v>
      </c>
      <c r="Y269">
        <f>Table10[[#This Row],[Methods]]/Table10[[#This Row],[TOTAL]]</f>
        <v>0</v>
      </c>
      <c r="Z269">
        <f>Table10[[#This Row],[Results]]/Table10[[#This Row],[TOTAL]]</f>
        <v>0</v>
      </c>
      <c r="AA269">
        <f>Table10[[#This Row],[Supplementary material]]/Table10[[#This Row],[TOTAL]]</f>
        <v>0</v>
      </c>
      <c r="AB269">
        <f>Table10[[#This Row],[Title]]/Table10[[#This Row],[TOTAL]]</f>
        <v>0</v>
      </c>
      <c r="AC269" s="15">
        <f>SUM(Table1012[[#This Row],[Abstract]:[Title]])</f>
        <v>1</v>
      </c>
    </row>
    <row r="270" spans="1:29" x14ac:dyDescent="0.25">
      <c r="A270" t="s">
        <v>3238</v>
      </c>
      <c r="B270">
        <v>0</v>
      </c>
      <c r="C270">
        <v>0</v>
      </c>
      <c r="D270">
        <v>0</v>
      </c>
      <c r="E270">
        <v>0</v>
      </c>
      <c r="F270">
        <v>0</v>
      </c>
      <c r="G270">
        <v>0</v>
      </c>
      <c r="H270">
        <v>0</v>
      </c>
      <c r="I270">
        <v>0</v>
      </c>
      <c r="J270">
        <v>2</v>
      </c>
      <c r="K270">
        <v>0</v>
      </c>
      <c r="L270">
        <v>0</v>
      </c>
      <c r="M270">
        <v>0</v>
      </c>
      <c r="N270" s="7">
        <f>SUM(Table10[[#This Row],[Abstract]:[Title]])</f>
        <v>2</v>
      </c>
      <c r="P270" t="s">
        <v>3238</v>
      </c>
      <c r="Q270">
        <f>Table10[[#This Row],[Abstract]]/Table10[[#This Row],[TOTAL]]</f>
        <v>0</v>
      </c>
      <c r="R270">
        <f>Table10[[#This Row],[Acknowledgments]]/Table10[[#This Row],[TOTAL]]</f>
        <v>0</v>
      </c>
      <c r="S270">
        <f>Table10[[#This Row],[Article]]/Table10[[#This Row],[TOTAL]]</f>
        <v>0</v>
      </c>
      <c r="T270">
        <f>Table10[[#This Row],[Case study]]/Table10[[#This Row],[TOTAL]]</f>
        <v>0</v>
      </c>
      <c r="U270">
        <f>Table10[[#This Row],[Conclusion]]/Table10[[#This Row],[TOTAL]]</f>
        <v>0</v>
      </c>
      <c r="V270">
        <f>Table10[[#This Row],[Discussion]]/Table10[[#This Row],[TOTAL]]</f>
        <v>0</v>
      </c>
      <c r="W270">
        <f>Table10[[#This Row],[Figure]]/Table10[[#This Row],[TOTAL]]</f>
        <v>0</v>
      </c>
      <c r="X270">
        <f>Table10[[#This Row],[Introduction]]/Table10[[#This Row],[TOTAL]]</f>
        <v>0</v>
      </c>
      <c r="Y270">
        <f>Table10[[#This Row],[Methods]]/Table10[[#This Row],[TOTAL]]</f>
        <v>1</v>
      </c>
      <c r="Z270">
        <f>Table10[[#This Row],[Results]]/Table10[[#This Row],[TOTAL]]</f>
        <v>0</v>
      </c>
      <c r="AA270">
        <f>Table10[[#This Row],[Supplementary material]]/Table10[[#This Row],[TOTAL]]</f>
        <v>0</v>
      </c>
      <c r="AB270">
        <f>Table10[[#This Row],[Title]]/Table10[[#This Row],[TOTAL]]</f>
        <v>0</v>
      </c>
      <c r="AC270" s="15">
        <f>SUM(Table1012[[#This Row],[Abstract]:[Title]])</f>
        <v>1</v>
      </c>
    </row>
    <row r="271" spans="1:29" x14ac:dyDescent="0.25">
      <c r="A271" t="s">
        <v>3162</v>
      </c>
      <c r="B271">
        <v>0</v>
      </c>
      <c r="C271">
        <v>0</v>
      </c>
      <c r="D271">
        <v>0</v>
      </c>
      <c r="E271">
        <v>0</v>
      </c>
      <c r="F271">
        <v>0</v>
      </c>
      <c r="G271">
        <v>0</v>
      </c>
      <c r="H271">
        <v>0</v>
      </c>
      <c r="I271">
        <v>0</v>
      </c>
      <c r="J271">
        <v>1</v>
      </c>
      <c r="K271">
        <v>0</v>
      </c>
      <c r="L271">
        <v>0</v>
      </c>
      <c r="M271">
        <v>0</v>
      </c>
      <c r="N271" s="7">
        <f>SUM(Table10[[#This Row],[Abstract]:[Title]])</f>
        <v>1</v>
      </c>
      <c r="P271" t="s">
        <v>3162</v>
      </c>
      <c r="Q271">
        <f>Table10[[#This Row],[Abstract]]/Table10[[#This Row],[TOTAL]]</f>
        <v>0</v>
      </c>
      <c r="R271">
        <f>Table10[[#This Row],[Acknowledgments]]/Table10[[#This Row],[TOTAL]]</f>
        <v>0</v>
      </c>
      <c r="S271">
        <f>Table10[[#This Row],[Article]]/Table10[[#This Row],[TOTAL]]</f>
        <v>0</v>
      </c>
      <c r="T271">
        <f>Table10[[#This Row],[Case study]]/Table10[[#This Row],[TOTAL]]</f>
        <v>0</v>
      </c>
      <c r="U271">
        <f>Table10[[#This Row],[Conclusion]]/Table10[[#This Row],[TOTAL]]</f>
        <v>0</v>
      </c>
      <c r="V271">
        <f>Table10[[#This Row],[Discussion]]/Table10[[#This Row],[TOTAL]]</f>
        <v>0</v>
      </c>
      <c r="W271">
        <f>Table10[[#This Row],[Figure]]/Table10[[#This Row],[TOTAL]]</f>
        <v>0</v>
      </c>
      <c r="X271">
        <f>Table10[[#This Row],[Introduction]]/Table10[[#This Row],[TOTAL]]</f>
        <v>0</v>
      </c>
      <c r="Y271">
        <f>Table10[[#This Row],[Methods]]/Table10[[#This Row],[TOTAL]]</f>
        <v>1</v>
      </c>
      <c r="Z271">
        <f>Table10[[#This Row],[Results]]/Table10[[#This Row],[TOTAL]]</f>
        <v>0</v>
      </c>
      <c r="AA271">
        <f>Table10[[#This Row],[Supplementary material]]/Table10[[#This Row],[TOTAL]]</f>
        <v>0</v>
      </c>
      <c r="AB271">
        <f>Table10[[#This Row],[Title]]/Table10[[#This Row],[TOTAL]]</f>
        <v>0</v>
      </c>
      <c r="AC271" s="15">
        <f>SUM(Table1012[[#This Row],[Abstract]:[Title]])</f>
        <v>1</v>
      </c>
    </row>
    <row r="272" spans="1:29" x14ac:dyDescent="0.25">
      <c r="A272" t="s">
        <v>6037</v>
      </c>
      <c r="B272">
        <v>0</v>
      </c>
      <c r="C272">
        <v>0</v>
      </c>
      <c r="D272">
        <v>0</v>
      </c>
      <c r="E272">
        <v>0</v>
      </c>
      <c r="F272">
        <v>0</v>
      </c>
      <c r="G272">
        <v>0</v>
      </c>
      <c r="H272">
        <v>0</v>
      </c>
      <c r="I272">
        <v>0</v>
      </c>
      <c r="J272">
        <v>1</v>
      </c>
      <c r="K272">
        <v>0</v>
      </c>
      <c r="L272">
        <v>0</v>
      </c>
      <c r="M272">
        <v>0</v>
      </c>
      <c r="N272" s="7">
        <f>SUM(Table10[[#This Row],[Abstract]:[Title]])</f>
        <v>1</v>
      </c>
      <c r="P272" t="s">
        <v>6037</v>
      </c>
      <c r="Q272">
        <f>Table10[[#This Row],[Abstract]]/Table10[[#This Row],[TOTAL]]</f>
        <v>0</v>
      </c>
      <c r="R272">
        <f>Table10[[#This Row],[Acknowledgments]]/Table10[[#This Row],[TOTAL]]</f>
        <v>0</v>
      </c>
      <c r="S272">
        <f>Table10[[#This Row],[Article]]/Table10[[#This Row],[TOTAL]]</f>
        <v>0</v>
      </c>
      <c r="T272">
        <f>Table10[[#This Row],[Case study]]/Table10[[#This Row],[TOTAL]]</f>
        <v>0</v>
      </c>
      <c r="U272">
        <f>Table10[[#This Row],[Conclusion]]/Table10[[#This Row],[TOTAL]]</f>
        <v>0</v>
      </c>
      <c r="V272">
        <f>Table10[[#This Row],[Discussion]]/Table10[[#This Row],[TOTAL]]</f>
        <v>0</v>
      </c>
      <c r="W272">
        <f>Table10[[#This Row],[Figure]]/Table10[[#This Row],[TOTAL]]</f>
        <v>0</v>
      </c>
      <c r="X272">
        <f>Table10[[#This Row],[Introduction]]/Table10[[#This Row],[TOTAL]]</f>
        <v>0</v>
      </c>
      <c r="Y272">
        <f>Table10[[#This Row],[Methods]]/Table10[[#This Row],[TOTAL]]</f>
        <v>1</v>
      </c>
      <c r="Z272">
        <f>Table10[[#This Row],[Results]]/Table10[[#This Row],[TOTAL]]</f>
        <v>0</v>
      </c>
      <c r="AA272">
        <f>Table10[[#This Row],[Supplementary material]]/Table10[[#This Row],[TOTAL]]</f>
        <v>0</v>
      </c>
      <c r="AB272">
        <f>Table10[[#This Row],[Title]]/Table10[[#This Row],[TOTAL]]</f>
        <v>0</v>
      </c>
      <c r="AC272" s="15">
        <f>SUM(Table1012[[#This Row],[Abstract]:[Title]])</f>
        <v>1</v>
      </c>
    </row>
    <row r="273" spans="1:29" x14ac:dyDescent="0.25">
      <c r="A273" t="s">
        <v>1932</v>
      </c>
      <c r="B273">
        <v>0</v>
      </c>
      <c r="C273">
        <v>0</v>
      </c>
      <c r="D273">
        <v>0</v>
      </c>
      <c r="E273">
        <v>0</v>
      </c>
      <c r="F273">
        <v>0</v>
      </c>
      <c r="G273">
        <v>1</v>
      </c>
      <c r="H273">
        <v>2</v>
      </c>
      <c r="I273">
        <v>0</v>
      </c>
      <c r="J273">
        <v>3</v>
      </c>
      <c r="K273">
        <v>1</v>
      </c>
      <c r="L273">
        <v>0</v>
      </c>
      <c r="M273">
        <v>0</v>
      </c>
      <c r="N273" s="7">
        <f>SUM(Table10[[#This Row],[Abstract]:[Title]])</f>
        <v>7</v>
      </c>
      <c r="P273" t="s">
        <v>1932</v>
      </c>
      <c r="Q273">
        <f>Table10[[#This Row],[Abstract]]/Table10[[#This Row],[TOTAL]]</f>
        <v>0</v>
      </c>
      <c r="R273">
        <f>Table10[[#This Row],[Acknowledgments]]/Table10[[#This Row],[TOTAL]]</f>
        <v>0</v>
      </c>
      <c r="S273">
        <f>Table10[[#This Row],[Article]]/Table10[[#This Row],[TOTAL]]</f>
        <v>0</v>
      </c>
      <c r="T273">
        <f>Table10[[#This Row],[Case study]]/Table10[[#This Row],[TOTAL]]</f>
        <v>0</v>
      </c>
      <c r="U273">
        <f>Table10[[#This Row],[Conclusion]]/Table10[[#This Row],[TOTAL]]</f>
        <v>0</v>
      </c>
      <c r="V273">
        <f>Table10[[#This Row],[Discussion]]/Table10[[#This Row],[TOTAL]]</f>
        <v>0.14285714285714285</v>
      </c>
      <c r="W273">
        <f>Table10[[#This Row],[Figure]]/Table10[[#This Row],[TOTAL]]</f>
        <v>0.2857142857142857</v>
      </c>
      <c r="X273">
        <f>Table10[[#This Row],[Introduction]]/Table10[[#This Row],[TOTAL]]</f>
        <v>0</v>
      </c>
      <c r="Y273">
        <f>Table10[[#This Row],[Methods]]/Table10[[#This Row],[TOTAL]]</f>
        <v>0.42857142857142855</v>
      </c>
      <c r="Z273">
        <f>Table10[[#This Row],[Results]]/Table10[[#This Row],[TOTAL]]</f>
        <v>0.14285714285714285</v>
      </c>
      <c r="AA273">
        <f>Table10[[#This Row],[Supplementary material]]/Table10[[#This Row],[TOTAL]]</f>
        <v>0</v>
      </c>
      <c r="AB273">
        <f>Table10[[#This Row],[Title]]/Table10[[#This Row],[TOTAL]]</f>
        <v>0</v>
      </c>
      <c r="AC273" s="15">
        <f>SUM(Table1012[[#This Row],[Abstract]:[Title]])</f>
        <v>1</v>
      </c>
    </row>
    <row r="274" spans="1:29" x14ac:dyDescent="0.25">
      <c r="A274" t="s">
        <v>1994</v>
      </c>
      <c r="B274">
        <v>0</v>
      </c>
      <c r="C274">
        <v>0</v>
      </c>
      <c r="D274">
        <v>0</v>
      </c>
      <c r="E274">
        <v>0</v>
      </c>
      <c r="F274">
        <v>0</v>
      </c>
      <c r="G274">
        <v>0</v>
      </c>
      <c r="H274">
        <v>0</v>
      </c>
      <c r="I274">
        <v>0</v>
      </c>
      <c r="J274">
        <v>0</v>
      </c>
      <c r="K274">
        <v>2</v>
      </c>
      <c r="L274">
        <v>0</v>
      </c>
      <c r="M274">
        <v>0</v>
      </c>
      <c r="N274" s="7">
        <f>SUM(Table10[[#This Row],[Abstract]:[Title]])</f>
        <v>2</v>
      </c>
      <c r="P274" t="s">
        <v>1994</v>
      </c>
      <c r="Q274">
        <f>Table10[[#This Row],[Abstract]]/Table10[[#This Row],[TOTAL]]</f>
        <v>0</v>
      </c>
      <c r="R274">
        <f>Table10[[#This Row],[Acknowledgments]]/Table10[[#This Row],[TOTAL]]</f>
        <v>0</v>
      </c>
      <c r="S274">
        <f>Table10[[#This Row],[Article]]/Table10[[#This Row],[TOTAL]]</f>
        <v>0</v>
      </c>
      <c r="T274">
        <f>Table10[[#This Row],[Case study]]/Table10[[#This Row],[TOTAL]]</f>
        <v>0</v>
      </c>
      <c r="U274">
        <f>Table10[[#This Row],[Conclusion]]/Table10[[#This Row],[TOTAL]]</f>
        <v>0</v>
      </c>
      <c r="V274">
        <f>Table10[[#This Row],[Discussion]]/Table10[[#This Row],[TOTAL]]</f>
        <v>0</v>
      </c>
      <c r="W274">
        <f>Table10[[#This Row],[Figure]]/Table10[[#This Row],[TOTAL]]</f>
        <v>0</v>
      </c>
      <c r="X274">
        <f>Table10[[#This Row],[Introduction]]/Table10[[#This Row],[TOTAL]]</f>
        <v>0</v>
      </c>
      <c r="Y274">
        <f>Table10[[#This Row],[Methods]]/Table10[[#This Row],[TOTAL]]</f>
        <v>0</v>
      </c>
      <c r="Z274">
        <f>Table10[[#This Row],[Results]]/Table10[[#This Row],[TOTAL]]</f>
        <v>1</v>
      </c>
      <c r="AA274">
        <f>Table10[[#This Row],[Supplementary material]]/Table10[[#This Row],[TOTAL]]</f>
        <v>0</v>
      </c>
      <c r="AB274">
        <f>Table10[[#This Row],[Title]]/Table10[[#This Row],[TOTAL]]</f>
        <v>0</v>
      </c>
      <c r="AC274" s="15">
        <f>SUM(Table1012[[#This Row],[Abstract]:[Title]])</f>
        <v>1</v>
      </c>
    </row>
    <row r="275" spans="1:29" x14ac:dyDescent="0.25">
      <c r="A275" t="s">
        <v>3466</v>
      </c>
      <c r="B275">
        <v>0</v>
      </c>
      <c r="C275">
        <v>0</v>
      </c>
      <c r="D275">
        <v>0</v>
      </c>
      <c r="E275">
        <v>0</v>
      </c>
      <c r="F275">
        <v>0</v>
      </c>
      <c r="G275">
        <v>0</v>
      </c>
      <c r="H275">
        <v>0</v>
      </c>
      <c r="I275">
        <v>0</v>
      </c>
      <c r="J275">
        <v>1</v>
      </c>
      <c r="K275">
        <v>0</v>
      </c>
      <c r="L275">
        <v>0</v>
      </c>
      <c r="M275">
        <v>0</v>
      </c>
      <c r="N275" s="7">
        <f>SUM(Table10[[#This Row],[Abstract]:[Title]])</f>
        <v>1</v>
      </c>
      <c r="P275" t="s">
        <v>3466</v>
      </c>
      <c r="Q275">
        <f>Table10[[#This Row],[Abstract]]/Table10[[#This Row],[TOTAL]]</f>
        <v>0</v>
      </c>
      <c r="R275">
        <f>Table10[[#This Row],[Acknowledgments]]/Table10[[#This Row],[TOTAL]]</f>
        <v>0</v>
      </c>
      <c r="S275">
        <f>Table10[[#This Row],[Article]]/Table10[[#This Row],[TOTAL]]</f>
        <v>0</v>
      </c>
      <c r="T275">
        <f>Table10[[#This Row],[Case study]]/Table10[[#This Row],[TOTAL]]</f>
        <v>0</v>
      </c>
      <c r="U275">
        <f>Table10[[#This Row],[Conclusion]]/Table10[[#This Row],[TOTAL]]</f>
        <v>0</v>
      </c>
      <c r="V275">
        <f>Table10[[#This Row],[Discussion]]/Table10[[#This Row],[TOTAL]]</f>
        <v>0</v>
      </c>
      <c r="W275">
        <f>Table10[[#This Row],[Figure]]/Table10[[#This Row],[TOTAL]]</f>
        <v>0</v>
      </c>
      <c r="X275">
        <f>Table10[[#This Row],[Introduction]]/Table10[[#This Row],[TOTAL]]</f>
        <v>0</v>
      </c>
      <c r="Y275">
        <f>Table10[[#This Row],[Methods]]/Table10[[#This Row],[TOTAL]]</f>
        <v>1</v>
      </c>
      <c r="Z275">
        <f>Table10[[#This Row],[Results]]/Table10[[#This Row],[TOTAL]]</f>
        <v>0</v>
      </c>
      <c r="AA275">
        <f>Table10[[#This Row],[Supplementary material]]/Table10[[#This Row],[TOTAL]]</f>
        <v>0</v>
      </c>
      <c r="AB275">
        <f>Table10[[#This Row],[Title]]/Table10[[#This Row],[TOTAL]]</f>
        <v>0</v>
      </c>
      <c r="AC275" s="15">
        <f>SUM(Table1012[[#This Row],[Abstract]:[Title]])</f>
        <v>1</v>
      </c>
    </row>
    <row r="276" spans="1:29" x14ac:dyDescent="0.25">
      <c r="A276" t="s">
        <v>940</v>
      </c>
      <c r="B276">
        <v>0</v>
      </c>
      <c r="C276">
        <v>0</v>
      </c>
      <c r="D276">
        <v>0</v>
      </c>
      <c r="E276">
        <v>0</v>
      </c>
      <c r="F276">
        <v>0</v>
      </c>
      <c r="G276">
        <v>0</v>
      </c>
      <c r="H276">
        <v>0</v>
      </c>
      <c r="I276">
        <v>0</v>
      </c>
      <c r="J276">
        <v>0</v>
      </c>
      <c r="K276">
        <v>1</v>
      </c>
      <c r="L276">
        <v>0</v>
      </c>
      <c r="M276">
        <v>0</v>
      </c>
      <c r="N276" s="7">
        <f>SUM(Table10[[#This Row],[Abstract]:[Title]])</f>
        <v>1</v>
      </c>
      <c r="P276" t="s">
        <v>940</v>
      </c>
      <c r="Q276">
        <f>Table10[[#This Row],[Abstract]]/Table10[[#This Row],[TOTAL]]</f>
        <v>0</v>
      </c>
      <c r="R276">
        <f>Table10[[#This Row],[Acknowledgments]]/Table10[[#This Row],[TOTAL]]</f>
        <v>0</v>
      </c>
      <c r="S276">
        <f>Table10[[#This Row],[Article]]/Table10[[#This Row],[TOTAL]]</f>
        <v>0</v>
      </c>
      <c r="T276">
        <f>Table10[[#This Row],[Case study]]/Table10[[#This Row],[TOTAL]]</f>
        <v>0</v>
      </c>
      <c r="U276">
        <f>Table10[[#This Row],[Conclusion]]/Table10[[#This Row],[TOTAL]]</f>
        <v>0</v>
      </c>
      <c r="V276">
        <f>Table10[[#This Row],[Discussion]]/Table10[[#This Row],[TOTAL]]</f>
        <v>0</v>
      </c>
      <c r="W276">
        <f>Table10[[#This Row],[Figure]]/Table10[[#This Row],[TOTAL]]</f>
        <v>0</v>
      </c>
      <c r="X276">
        <f>Table10[[#This Row],[Introduction]]/Table10[[#This Row],[TOTAL]]</f>
        <v>0</v>
      </c>
      <c r="Y276">
        <f>Table10[[#This Row],[Methods]]/Table10[[#This Row],[TOTAL]]</f>
        <v>0</v>
      </c>
      <c r="Z276">
        <f>Table10[[#This Row],[Results]]/Table10[[#This Row],[TOTAL]]</f>
        <v>1</v>
      </c>
      <c r="AA276">
        <f>Table10[[#This Row],[Supplementary material]]/Table10[[#This Row],[TOTAL]]</f>
        <v>0</v>
      </c>
      <c r="AB276">
        <f>Table10[[#This Row],[Title]]/Table10[[#This Row],[TOTAL]]</f>
        <v>0</v>
      </c>
      <c r="AC276" s="15">
        <f>SUM(Table1012[[#This Row],[Abstract]:[Title]])</f>
        <v>1</v>
      </c>
    </row>
    <row r="277" spans="1:29" x14ac:dyDescent="0.25">
      <c r="A277" t="s">
        <v>3095</v>
      </c>
      <c r="B277">
        <v>0</v>
      </c>
      <c r="C277">
        <v>0</v>
      </c>
      <c r="D277">
        <v>0</v>
      </c>
      <c r="E277">
        <v>0</v>
      </c>
      <c r="F277">
        <v>0</v>
      </c>
      <c r="G277">
        <v>0</v>
      </c>
      <c r="H277">
        <v>0</v>
      </c>
      <c r="I277">
        <v>0</v>
      </c>
      <c r="J277">
        <v>1</v>
      </c>
      <c r="K277">
        <v>1</v>
      </c>
      <c r="L277">
        <v>0</v>
      </c>
      <c r="M277">
        <v>0</v>
      </c>
      <c r="N277" s="7">
        <f>SUM(Table10[[#This Row],[Abstract]:[Title]])</f>
        <v>2</v>
      </c>
      <c r="P277" t="s">
        <v>3095</v>
      </c>
      <c r="Q277">
        <f>Table10[[#This Row],[Abstract]]/Table10[[#This Row],[TOTAL]]</f>
        <v>0</v>
      </c>
      <c r="R277">
        <f>Table10[[#This Row],[Acknowledgments]]/Table10[[#This Row],[TOTAL]]</f>
        <v>0</v>
      </c>
      <c r="S277">
        <f>Table10[[#This Row],[Article]]/Table10[[#This Row],[TOTAL]]</f>
        <v>0</v>
      </c>
      <c r="T277">
        <f>Table10[[#This Row],[Case study]]/Table10[[#This Row],[TOTAL]]</f>
        <v>0</v>
      </c>
      <c r="U277">
        <f>Table10[[#This Row],[Conclusion]]/Table10[[#This Row],[TOTAL]]</f>
        <v>0</v>
      </c>
      <c r="V277">
        <f>Table10[[#This Row],[Discussion]]/Table10[[#This Row],[TOTAL]]</f>
        <v>0</v>
      </c>
      <c r="W277">
        <f>Table10[[#This Row],[Figure]]/Table10[[#This Row],[TOTAL]]</f>
        <v>0</v>
      </c>
      <c r="X277">
        <f>Table10[[#This Row],[Introduction]]/Table10[[#This Row],[TOTAL]]</f>
        <v>0</v>
      </c>
      <c r="Y277">
        <f>Table10[[#This Row],[Methods]]/Table10[[#This Row],[TOTAL]]</f>
        <v>0.5</v>
      </c>
      <c r="Z277">
        <f>Table10[[#This Row],[Results]]/Table10[[#This Row],[TOTAL]]</f>
        <v>0.5</v>
      </c>
      <c r="AA277">
        <f>Table10[[#This Row],[Supplementary material]]/Table10[[#This Row],[TOTAL]]</f>
        <v>0</v>
      </c>
      <c r="AB277">
        <f>Table10[[#This Row],[Title]]/Table10[[#This Row],[TOTAL]]</f>
        <v>0</v>
      </c>
      <c r="AC277" s="15">
        <f>SUM(Table1012[[#This Row],[Abstract]:[Title]])</f>
        <v>1</v>
      </c>
    </row>
    <row r="278" spans="1:29" x14ac:dyDescent="0.25">
      <c r="A278" t="s">
        <v>1177</v>
      </c>
      <c r="B278">
        <v>0</v>
      </c>
      <c r="C278">
        <v>0</v>
      </c>
      <c r="D278">
        <v>0</v>
      </c>
      <c r="E278">
        <v>0</v>
      </c>
      <c r="F278">
        <v>0</v>
      </c>
      <c r="G278">
        <v>0</v>
      </c>
      <c r="H278">
        <v>0</v>
      </c>
      <c r="I278">
        <v>0</v>
      </c>
      <c r="J278">
        <v>1</v>
      </c>
      <c r="K278">
        <v>1</v>
      </c>
      <c r="L278">
        <v>0</v>
      </c>
      <c r="M278">
        <v>0</v>
      </c>
      <c r="N278" s="7">
        <f>SUM(Table10[[#This Row],[Abstract]:[Title]])</f>
        <v>2</v>
      </c>
      <c r="P278" t="s">
        <v>1177</v>
      </c>
      <c r="Q278">
        <f>Table10[[#This Row],[Abstract]]/Table10[[#This Row],[TOTAL]]</f>
        <v>0</v>
      </c>
      <c r="R278">
        <f>Table10[[#This Row],[Acknowledgments]]/Table10[[#This Row],[TOTAL]]</f>
        <v>0</v>
      </c>
      <c r="S278">
        <f>Table10[[#This Row],[Article]]/Table10[[#This Row],[TOTAL]]</f>
        <v>0</v>
      </c>
      <c r="T278">
        <f>Table10[[#This Row],[Case study]]/Table10[[#This Row],[TOTAL]]</f>
        <v>0</v>
      </c>
      <c r="U278">
        <f>Table10[[#This Row],[Conclusion]]/Table10[[#This Row],[TOTAL]]</f>
        <v>0</v>
      </c>
      <c r="V278">
        <f>Table10[[#This Row],[Discussion]]/Table10[[#This Row],[TOTAL]]</f>
        <v>0</v>
      </c>
      <c r="W278">
        <f>Table10[[#This Row],[Figure]]/Table10[[#This Row],[TOTAL]]</f>
        <v>0</v>
      </c>
      <c r="X278">
        <f>Table10[[#This Row],[Introduction]]/Table10[[#This Row],[TOTAL]]</f>
        <v>0</v>
      </c>
      <c r="Y278">
        <f>Table10[[#This Row],[Methods]]/Table10[[#This Row],[TOTAL]]</f>
        <v>0.5</v>
      </c>
      <c r="Z278">
        <f>Table10[[#This Row],[Results]]/Table10[[#This Row],[TOTAL]]</f>
        <v>0.5</v>
      </c>
      <c r="AA278">
        <f>Table10[[#This Row],[Supplementary material]]/Table10[[#This Row],[TOTAL]]</f>
        <v>0</v>
      </c>
      <c r="AB278">
        <f>Table10[[#This Row],[Title]]/Table10[[#This Row],[TOTAL]]</f>
        <v>0</v>
      </c>
      <c r="AC278" s="15">
        <f>SUM(Table1012[[#This Row],[Abstract]:[Title]])</f>
        <v>1</v>
      </c>
    </row>
    <row r="279" spans="1:29" x14ac:dyDescent="0.25">
      <c r="A279" t="s">
        <v>4728</v>
      </c>
      <c r="B279">
        <v>0</v>
      </c>
      <c r="C279">
        <v>0</v>
      </c>
      <c r="D279">
        <v>0</v>
      </c>
      <c r="E279">
        <v>0</v>
      </c>
      <c r="F279">
        <v>0</v>
      </c>
      <c r="G279">
        <v>0</v>
      </c>
      <c r="H279">
        <v>0</v>
      </c>
      <c r="I279">
        <v>2</v>
      </c>
      <c r="J279">
        <v>2</v>
      </c>
      <c r="K279">
        <v>0</v>
      </c>
      <c r="L279">
        <v>0</v>
      </c>
      <c r="M279">
        <v>0</v>
      </c>
      <c r="N279" s="7">
        <f>SUM(Table10[[#This Row],[Abstract]:[Title]])</f>
        <v>4</v>
      </c>
      <c r="P279" t="s">
        <v>4728</v>
      </c>
      <c r="Q279">
        <f>Table10[[#This Row],[Abstract]]/Table10[[#This Row],[TOTAL]]</f>
        <v>0</v>
      </c>
      <c r="R279">
        <f>Table10[[#This Row],[Acknowledgments]]/Table10[[#This Row],[TOTAL]]</f>
        <v>0</v>
      </c>
      <c r="S279">
        <f>Table10[[#This Row],[Article]]/Table10[[#This Row],[TOTAL]]</f>
        <v>0</v>
      </c>
      <c r="T279">
        <f>Table10[[#This Row],[Case study]]/Table10[[#This Row],[TOTAL]]</f>
        <v>0</v>
      </c>
      <c r="U279">
        <f>Table10[[#This Row],[Conclusion]]/Table10[[#This Row],[TOTAL]]</f>
        <v>0</v>
      </c>
      <c r="V279">
        <f>Table10[[#This Row],[Discussion]]/Table10[[#This Row],[TOTAL]]</f>
        <v>0</v>
      </c>
      <c r="W279">
        <f>Table10[[#This Row],[Figure]]/Table10[[#This Row],[TOTAL]]</f>
        <v>0</v>
      </c>
      <c r="X279">
        <f>Table10[[#This Row],[Introduction]]/Table10[[#This Row],[TOTAL]]</f>
        <v>0.5</v>
      </c>
      <c r="Y279">
        <f>Table10[[#This Row],[Methods]]/Table10[[#This Row],[TOTAL]]</f>
        <v>0.5</v>
      </c>
      <c r="Z279">
        <f>Table10[[#This Row],[Results]]/Table10[[#This Row],[TOTAL]]</f>
        <v>0</v>
      </c>
      <c r="AA279">
        <f>Table10[[#This Row],[Supplementary material]]/Table10[[#This Row],[TOTAL]]</f>
        <v>0</v>
      </c>
      <c r="AB279">
        <f>Table10[[#This Row],[Title]]/Table10[[#This Row],[TOTAL]]</f>
        <v>0</v>
      </c>
      <c r="AC279" s="15">
        <f>SUM(Table1012[[#This Row],[Abstract]:[Title]])</f>
        <v>1</v>
      </c>
    </row>
    <row r="280" spans="1:29" x14ac:dyDescent="0.25">
      <c r="A280" t="s">
        <v>201</v>
      </c>
      <c r="B280">
        <v>0</v>
      </c>
      <c r="C280">
        <v>0</v>
      </c>
      <c r="D280">
        <v>0</v>
      </c>
      <c r="E280">
        <v>0</v>
      </c>
      <c r="F280">
        <v>0</v>
      </c>
      <c r="G280">
        <v>0</v>
      </c>
      <c r="H280">
        <v>0</v>
      </c>
      <c r="I280">
        <v>1</v>
      </c>
      <c r="J280">
        <v>0</v>
      </c>
      <c r="K280">
        <v>0</v>
      </c>
      <c r="L280">
        <v>0</v>
      </c>
      <c r="M280">
        <v>0</v>
      </c>
      <c r="N280" s="7">
        <f>SUM(Table10[[#This Row],[Abstract]:[Title]])</f>
        <v>1</v>
      </c>
      <c r="P280" t="s">
        <v>201</v>
      </c>
      <c r="Q280">
        <f>Table10[[#This Row],[Abstract]]/Table10[[#This Row],[TOTAL]]</f>
        <v>0</v>
      </c>
      <c r="R280">
        <f>Table10[[#This Row],[Acknowledgments]]/Table10[[#This Row],[TOTAL]]</f>
        <v>0</v>
      </c>
      <c r="S280">
        <f>Table10[[#This Row],[Article]]/Table10[[#This Row],[TOTAL]]</f>
        <v>0</v>
      </c>
      <c r="T280">
        <f>Table10[[#This Row],[Case study]]/Table10[[#This Row],[TOTAL]]</f>
        <v>0</v>
      </c>
      <c r="U280">
        <f>Table10[[#This Row],[Conclusion]]/Table10[[#This Row],[TOTAL]]</f>
        <v>0</v>
      </c>
      <c r="V280">
        <f>Table10[[#This Row],[Discussion]]/Table10[[#This Row],[TOTAL]]</f>
        <v>0</v>
      </c>
      <c r="W280">
        <f>Table10[[#This Row],[Figure]]/Table10[[#This Row],[TOTAL]]</f>
        <v>0</v>
      </c>
      <c r="X280">
        <f>Table10[[#This Row],[Introduction]]/Table10[[#This Row],[TOTAL]]</f>
        <v>1</v>
      </c>
      <c r="Y280">
        <f>Table10[[#This Row],[Methods]]/Table10[[#This Row],[TOTAL]]</f>
        <v>0</v>
      </c>
      <c r="Z280">
        <f>Table10[[#This Row],[Results]]/Table10[[#This Row],[TOTAL]]</f>
        <v>0</v>
      </c>
      <c r="AA280">
        <f>Table10[[#This Row],[Supplementary material]]/Table10[[#This Row],[TOTAL]]</f>
        <v>0</v>
      </c>
      <c r="AB280">
        <f>Table10[[#This Row],[Title]]/Table10[[#This Row],[TOTAL]]</f>
        <v>0</v>
      </c>
      <c r="AC280" s="15">
        <f>SUM(Table1012[[#This Row],[Abstract]:[Title]])</f>
        <v>1</v>
      </c>
    </row>
    <row r="281" spans="1:29" x14ac:dyDescent="0.25">
      <c r="A281" t="s">
        <v>2375</v>
      </c>
      <c r="B281">
        <v>0</v>
      </c>
      <c r="C281">
        <v>0</v>
      </c>
      <c r="D281">
        <v>0</v>
      </c>
      <c r="E281">
        <v>0</v>
      </c>
      <c r="F281">
        <v>0</v>
      </c>
      <c r="G281">
        <v>0</v>
      </c>
      <c r="H281">
        <v>1</v>
      </c>
      <c r="I281">
        <v>0</v>
      </c>
      <c r="J281">
        <v>0</v>
      </c>
      <c r="K281">
        <v>0</v>
      </c>
      <c r="L281">
        <v>0</v>
      </c>
      <c r="M281">
        <v>0</v>
      </c>
      <c r="N281" s="7">
        <f>SUM(Table10[[#This Row],[Abstract]:[Title]])</f>
        <v>1</v>
      </c>
      <c r="P281" t="s">
        <v>2375</v>
      </c>
      <c r="Q281">
        <f>Table10[[#This Row],[Abstract]]/Table10[[#This Row],[TOTAL]]</f>
        <v>0</v>
      </c>
      <c r="R281">
        <f>Table10[[#This Row],[Acknowledgments]]/Table10[[#This Row],[TOTAL]]</f>
        <v>0</v>
      </c>
      <c r="S281">
        <f>Table10[[#This Row],[Article]]/Table10[[#This Row],[TOTAL]]</f>
        <v>0</v>
      </c>
      <c r="T281">
        <f>Table10[[#This Row],[Case study]]/Table10[[#This Row],[TOTAL]]</f>
        <v>0</v>
      </c>
      <c r="U281">
        <f>Table10[[#This Row],[Conclusion]]/Table10[[#This Row],[TOTAL]]</f>
        <v>0</v>
      </c>
      <c r="V281">
        <f>Table10[[#This Row],[Discussion]]/Table10[[#This Row],[TOTAL]]</f>
        <v>0</v>
      </c>
      <c r="W281">
        <f>Table10[[#This Row],[Figure]]/Table10[[#This Row],[TOTAL]]</f>
        <v>1</v>
      </c>
      <c r="X281">
        <f>Table10[[#This Row],[Introduction]]/Table10[[#This Row],[TOTAL]]</f>
        <v>0</v>
      </c>
      <c r="Y281">
        <f>Table10[[#This Row],[Methods]]/Table10[[#This Row],[TOTAL]]</f>
        <v>0</v>
      </c>
      <c r="Z281">
        <f>Table10[[#This Row],[Results]]/Table10[[#This Row],[TOTAL]]</f>
        <v>0</v>
      </c>
      <c r="AA281">
        <f>Table10[[#This Row],[Supplementary material]]/Table10[[#This Row],[TOTAL]]</f>
        <v>0</v>
      </c>
      <c r="AB281">
        <f>Table10[[#This Row],[Title]]/Table10[[#This Row],[TOTAL]]</f>
        <v>0</v>
      </c>
      <c r="AC281" s="15">
        <f>SUM(Table1012[[#This Row],[Abstract]:[Title]])</f>
        <v>1</v>
      </c>
    </row>
    <row r="282" spans="1:29" x14ac:dyDescent="0.25">
      <c r="A282" t="s">
        <v>3930</v>
      </c>
      <c r="B282">
        <v>0</v>
      </c>
      <c r="C282">
        <v>0</v>
      </c>
      <c r="D282">
        <v>0</v>
      </c>
      <c r="E282">
        <v>0</v>
      </c>
      <c r="F282">
        <v>0</v>
      </c>
      <c r="G282">
        <v>0</v>
      </c>
      <c r="H282">
        <v>0</v>
      </c>
      <c r="I282">
        <v>1</v>
      </c>
      <c r="J282">
        <v>0</v>
      </c>
      <c r="K282">
        <v>0</v>
      </c>
      <c r="L282">
        <v>0</v>
      </c>
      <c r="M282">
        <v>0</v>
      </c>
      <c r="N282" s="7">
        <f>SUM(Table10[[#This Row],[Abstract]:[Title]])</f>
        <v>1</v>
      </c>
      <c r="P282" t="s">
        <v>3930</v>
      </c>
      <c r="Q282">
        <f>Table10[[#This Row],[Abstract]]/Table10[[#This Row],[TOTAL]]</f>
        <v>0</v>
      </c>
      <c r="R282">
        <f>Table10[[#This Row],[Acknowledgments]]/Table10[[#This Row],[TOTAL]]</f>
        <v>0</v>
      </c>
      <c r="S282">
        <f>Table10[[#This Row],[Article]]/Table10[[#This Row],[TOTAL]]</f>
        <v>0</v>
      </c>
      <c r="T282">
        <f>Table10[[#This Row],[Case study]]/Table10[[#This Row],[TOTAL]]</f>
        <v>0</v>
      </c>
      <c r="U282">
        <f>Table10[[#This Row],[Conclusion]]/Table10[[#This Row],[TOTAL]]</f>
        <v>0</v>
      </c>
      <c r="V282">
        <f>Table10[[#This Row],[Discussion]]/Table10[[#This Row],[TOTAL]]</f>
        <v>0</v>
      </c>
      <c r="W282">
        <f>Table10[[#This Row],[Figure]]/Table10[[#This Row],[TOTAL]]</f>
        <v>0</v>
      </c>
      <c r="X282">
        <f>Table10[[#This Row],[Introduction]]/Table10[[#This Row],[TOTAL]]</f>
        <v>1</v>
      </c>
      <c r="Y282">
        <f>Table10[[#This Row],[Methods]]/Table10[[#This Row],[TOTAL]]</f>
        <v>0</v>
      </c>
      <c r="Z282">
        <f>Table10[[#This Row],[Results]]/Table10[[#This Row],[TOTAL]]</f>
        <v>0</v>
      </c>
      <c r="AA282">
        <f>Table10[[#This Row],[Supplementary material]]/Table10[[#This Row],[TOTAL]]</f>
        <v>0</v>
      </c>
      <c r="AB282">
        <f>Table10[[#This Row],[Title]]/Table10[[#This Row],[TOTAL]]</f>
        <v>0</v>
      </c>
      <c r="AC282" s="15">
        <f>SUM(Table1012[[#This Row],[Abstract]:[Title]])</f>
        <v>1</v>
      </c>
    </row>
    <row r="283" spans="1:29" x14ac:dyDescent="0.25">
      <c r="A283" t="s">
        <v>1004</v>
      </c>
      <c r="B283">
        <v>0</v>
      </c>
      <c r="C283">
        <v>0</v>
      </c>
      <c r="D283">
        <v>0</v>
      </c>
      <c r="E283">
        <v>0</v>
      </c>
      <c r="F283">
        <v>0</v>
      </c>
      <c r="G283">
        <v>0</v>
      </c>
      <c r="H283">
        <v>0</v>
      </c>
      <c r="I283">
        <v>0</v>
      </c>
      <c r="J283">
        <v>1</v>
      </c>
      <c r="K283">
        <v>0</v>
      </c>
      <c r="L283">
        <v>0</v>
      </c>
      <c r="M283">
        <v>0</v>
      </c>
      <c r="N283" s="7">
        <f>SUM(Table10[[#This Row],[Abstract]:[Title]])</f>
        <v>1</v>
      </c>
      <c r="P283" t="s">
        <v>1004</v>
      </c>
      <c r="Q283">
        <f>Table10[[#This Row],[Abstract]]/Table10[[#This Row],[TOTAL]]</f>
        <v>0</v>
      </c>
      <c r="R283">
        <f>Table10[[#This Row],[Acknowledgments]]/Table10[[#This Row],[TOTAL]]</f>
        <v>0</v>
      </c>
      <c r="S283">
        <f>Table10[[#This Row],[Article]]/Table10[[#This Row],[TOTAL]]</f>
        <v>0</v>
      </c>
      <c r="T283">
        <f>Table10[[#This Row],[Case study]]/Table10[[#This Row],[TOTAL]]</f>
        <v>0</v>
      </c>
      <c r="U283">
        <f>Table10[[#This Row],[Conclusion]]/Table10[[#This Row],[TOTAL]]</f>
        <v>0</v>
      </c>
      <c r="V283">
        <f>Table10[[#This Row],[Discussion]]/Table10[[#This Row],[TOTAL]]</f>
        <v>0</v>
      </c>
      <c r="W283">
        <f>Table10[[#This Row],[Figure]]/Table10[[#This Row],[TOTAL]]</f>
        <v>0</v>
      </c>
      <c r="X283">
        <f>Table10[[#This Row],[Introduction]]/Table10[[#This Row],[TOTAL]]</f>
        <v>0</v>
      </c>
      <c r="Y283">
        <f>Table10[[#This Row],[Methods]]/Table10[[#This Row],[TOTAL]]</f>
        <v>1</v>
      </c>
      <c r="Z283">
        <f>Table10[[#This Row],[Results]]/Table10[[#This Row],[TOTAL]]</f>
        <v>0</v>
      </c>
      <c r="AA283">
        <f>Table10[[#This Row],[Supplementary material]]/Table10[[#This Row],[TOTAL]]</f>
        <v>0</v>
      </c>
      <c r="AB283">
        <f>Table10[[#This Row],[Title]]/Table10[[#This Row],[TOTAL]]</f>
        <v>0</v>
      </c>
      <c r="AC283" s="15">
        <f>SUM(Table1012[[#This Row],[Abstract]:[Title]])</f>
        <v>1</v>
      </c>
    </row>
    <row r="284" spans="1:29" x14ac:dyDescent="0.25">
      <c r="A284" t="s">
        <v>1093</v>
      </c>
      <c r="B284">
        <v>0</v>
      </c>
      <c r="C284">
        <v>0</v>
      </c>
      <c r="D284">
        <v>0</v>
      </c>
      <c r="E284">
        <v>0</v>
      </c>
      <c r="F284">
        <v>0</v>
      </c>
      <c r="G284">
        <v>1</v>
      </c>
      <c r="H284">
        <v>0</v>
      </c>
      <c r="I284">
        <v>2</v>
      </c>
      <c r="J284">
        <v>0</v>
      </c>
      <c r="K284">
        <v>0</v>
      </c>
      <c r="L284">
        <v>0</v>
      </c>
      <c r="M284">
        <v>0</v>
      </c>
      <c r="N284" s="7">
        <f>SUM(Table10[[#This Row],[Abstract]:[Title]])</f>
        <v>3</v>
      </c>
      <c r="P284" t="s">
        <v>1093</v>
      </c>
      <c r="Q284">
        <f>Table10[[#This Row],[Abstract]]/Table10[[#This Row],[TOTAL]]</f>
        <v>0</v>
      </c>
      <c r="R284">
        <f>Table10[[#This Row],[Acknowledgments]]/Table10[[#This Row],[TOTAL]]</f>
        <v>0</v>
      </c>
      <c r="S284">
        <f>Table10[[#This Row],[Article]]/Table10[[#This Row],[TOTAL]]</f>
        <v>0</v>
      </c>
      <c r="T284">
        <f>Table10[[#This Row],[Case study]]/Table10[[#This Row],[TOTAL]]</f>
        <v>0</v>
      </c>
      <c r="U284">
        <f>Table10[[#This Row],[Conclusion]]/Table10[[#This Row],[TOTAL]]</f>
        <v>0</v>
      </c>
      <c r="V284">
        <f>Table10[[#This Row],[Discussion]]/Table10[[#This Row],[TOTAL]]</f>
        <v>0.33333333333333331</v>
      </c>
      <c r="W284">
        <f>Table10[[#This Row],[Figure]]/Table10[[#This Row],[TOTAL]]</f>
        <v>0</v>
      </c>
      <c r="X284">
        <f>Table10[[#This Row],[Introduction]]/Table10[[#This Row],[TOTAL]]</f>
        <v>0.66666666666666663</v>
      </c>
      <c r="Y284">
        <f>Table10[[#This Row],[Methods]]/Table10[[#This Row],[TOTAL]]</f>
        <v>0</v>
      </c>
      <c r="Z284">
        <f>Table10[[#This Row],[Results]]/Table10[[#This Row],[TOTAL]]</f>
        <v>0</v>
      </c>
      <c r="AA284">
        <f>Table10[[#This Row],[Supplementary material]]/Table10[[#This Row],[TOTAL]]</f>
        <v>0</v>
      </c>
      <c r="AB284">
        <f>Table10[[#This Row],[Title]]/Table10[[#This Row],[TOTAL]]</f>
        <v>0</v>
      </c>
      <c r="AC284" s="15">
        <f>SUM(Table1012[[#This Row],[Abstract]:[Title]])</f>
        <v>1</v>
      </c>
    </row>
    <row r="285" spans="1:29" x14ac:dyDescent="0.25">
      <c r="A285" t="s">
        <v>2928</v>
      </c>
      <c r="B285">
        <v>0</v>
      </c>
      <c r="C285">
        <v>0</v>
      </c>
      <c r="D285">
        <v>0</v>
      </c>
      <c r="E285">
        <v>0</v>
      </c>
      <c r="F285">
        <v>0</v>
      </c>
      <c r="G285">
        <v>0</v>
      </c>
      <c r="H285">
        <v>0</v>
      </c>
      <c r="I285">
        <v>0</v>
      </c>
      <c r="J285">
        <v>0</v>
      </c>
      <c r="K285">
        <v>1</v>
      </c>
      <c r="L285">
        <v>0</v>
      </c>
      <c r="M285">
        <v>0</v>
      </c>
      <c r="N285" s="7">
        <f>SUM(Table10[[#This Row],[Abstract]:[Title]])</f>
        <v>1</v>
      </c>
      <c r="P285" t="s">
        <v>2928</v>
      </c>
      <c r="Q285">
        <f>Table10[[#This Row],[Abstract]]/Table10[[#This Row],[TOTAL]]</f>
        <v>0</v>
      </c>
      <c r="R285">
        <f>Table10[[#This Row],[Acknowledgments]]/Table10[[#This Row],[TOTAL]]</f>
        <v>0</v>
      </c>
      <c r="S285">
        <f>Table10[[#This Row],[Article]]/Table10[[#This Row],[TOTAL]]</f>
        <v>0</v>
      </c>
      <c r="T285">
        <f>Table10[[#This Row],[Case study]]/Table10[[#This Row],[TOTAL]]</f>
        <v>0</v>
      </c>
      <c r="U285">
        <f>Table10[[#This Row],[Conclusion]]/Table10[[#This Row],[TOTAL]]</f>
        <v>0</v>
      </c>
      <c r="V285">
        <f>Table10[[#This Row],[Discussion]]/Table10[[#This Row],[TOTAL]]</f>
        <v>0</v>
      </c>
      <c r="W285">
        <f>Table10[[#This Row],[Figure]]/Table10[[#This Row],[TOTAL]]</f>
        <v>0</v>
      </c>
      <c r="X285">
        <f>Table10[[#This Row],[Introduction]]/Table10[[#This Row],[TOTAL]]</f>
        <v>0</v>
      </c>
      <c r="Y285">
        <f>Table10[[#This Row],[Methods]]/Table10[[#This Row],[TOTAL]]</f>
        <v>0</v>
      </c>
      <c r="Z285">
        <f>Table10[[#This Row],[Results]]/Table10[[#This Row],[TOTAL]]</f>
        <v>1</v>
      </c>
      <c r="AA285">
        <f>Table10[[#This Row],[Supplementary material]]/Table10[[#This Row],[TOTAL]]</f>
        <v>0</v>
      </c>
      <c r="AB285">
        <f>Table10[[#This Row],[Title]]/Table10[[#This Row],[TOTAL]]</f>
        <v>0</v>
      </c>
      <c r="AC285" s="15">
        <f>SUM(Table1012[[#This Row],[Abstract]:[Title]])</f>
        <v>1</v>
      </c>
    </row>
    <row r="286" spans="1:29" x14ac:dyDescent="0.25">
      <c r="A286" t="s">
        <v>3311</v>
      </c>
      <c r="B286">
        <v>0</v>
      </c>
      <c r="C286">
        <v>0</v>
      </c>
      <c r="D286">
        <v>0</v>
      </c>
      <c r="E286">
        <v>0</v>
      </c>
      <c r="F286">
        <v>0</v>
      </c>
      <c r="G286">
        <v>0</v>
      </c>
      <c r="H286">
        <v>0</v>
      </c>
      <c r="I286">
        <v>0</v>
      </c>
      <c r="J286">
        <v>2</v>
      </c>
      <c r="K286">
        <v>1</v>
      </c>
      <c r="L286">
        <v>0</v>
      </c>
      <c r="M286">
        <v>0</v>
      </c>
      <c r="N286" s="7">
        <f>SUM(Table10[[#This Row],[Abstract]:[Title]])</f>
        <v>3</v>
      </c>
      <c r="P286" t="s">
        <v>3311</v>
      </c>
      <c r="Q286">
        <f>Table10[[#This Row],[Abstract]]/Table10[[#This Row],[TOTAL]]</f>
        <v>0</v>
      </c>
      <c r="R286">
        <f>Table10[[#This Row],[Acknowledgments]]/Table10[[#This Row],[TOTAL]]</f>
        <v>0</v>
      </c>
      <c r="S286">
        <f>Table10[[#This Row],[Article]]/Table10[[#This Row],[TOTAL]]</f>
        <v>0</v>
      </c>
      <c r="T286">
        <f>Table10[[#This Row],[Case study]]/Table10[[#This Row],[TOTAL]]</f>
        <v>0</v>
      </c>
      <c r="U286">
        <f>Table10[[#This Row],[Conclusion]]/Table10[[#This Row],[TOTAL]]</f>
        <v>0</v>
      </c>
      <c r="V286">
        <f>Table10[[#This Row],[Discussion]]/Table10[[#This Row],[TOTAL]]</f>
        <v>0</v>
      </c>
      <c r="W286">
        <f>Table10[[#This Row],[Figure]]/Table10[[#This Row],[TOTAL]]</f>
        <v>0</v>
      </c>
      <c r="X286">
        <f>Table10[[#This Row],[Introduction]]/Table10[[#This Row],[TOTAL]]</f>
        <v>0</v>
      </c>
      <c r="Y286">
        <f>Table10[[#This Row],[Methods]]/Table10[[#This Row],[TOTAL]]</f>
        <v>0.66666666666666663</v>
      </c>
      <c r="Z286">
        <f>Table10[[#This Row],[Results]]/Table10[[#This Row],[TOTAL]]</f>
        <v>0.33333333333333331</v>
      </c>
      <c r="AA286">
        <f>Table10[[#This Row],[Supplementary material]]/Table10[[#This Row],[TOTAL]]</f>
        <v>0</v>
      </c>
      <c r="AB286">
        <f>Table10[[#This Row],[Title]]/Table10[[#This Row],[TOTAL]]</f>
        <v>0</v>
      </c>
      <c r="AC286" s="15">
        <f>SUM(Table1012[[#This Row],[Abstract]:[Title]])</f>
        <v>1</v>
      </c>
    </row>
    <row r="287" spans="1:29" x14ac:dyDescent="0.25">
      <c r="A287" t="s">
        <v>3846</v>
      </c>
      <c r="B287">
        <v>4</v>
      </c>
      <c r="C287">
        <v>0</v>
      </c>
      <c r="D287">
        <v>0</v>
      </c>
      <c r="E287">
        <v>0</v>
      </c>
      <c r="F287">
        <v>0</v>
      </c>
      <c r="G287">
        <v>6</v>
      </c>
      <c r="H287">
        <v>0</v>
      </c>
      <c r="I287">
        <v>1</v>
      </c>
      <c r="J287">
        <v>3</v>
      </c>
      <c r="K287">
        <v>9</v>
      </c>
      <c r="L287">
        <v>0</v>
      </c>
      <c r="M287">
        <v>1</v>
      </c>
      <c r="N287" s="7">
        <f>SUM(Table10[[#This Row],[Abstract]:[Title]])</f>
        <v>24</v>
      </c>
      <c r="P287" t="s">
        <v>3846</v>
      </c>
      <c r="Q287">
        <f>Table10[[#This Row],[Abstract]]/Table10[[#This Row],[TOTAL]]</f>
        <v>0.16666666666666666</v>
      </c>
      <c r="R287">
        <f>Table10[[#This Row],[Acknowledgments]]/Table10[[#This Row],[TOTAL]]</f>
        <v>0</v>
      </c>
      <c r="S287">
        <f>Table10[[#This Row],[Article]]/Table10[[#This Row],[TOTAL]]</f>
        <v>0</v>
      </c>
      <c r="T287">
        <f>Table10[[#This Row],[Case study]]/Table10[[#This Row],[TOTAL]]</f>
        <v>0</v>
      </c>
      <c r="U287">
        <f>Table10[[#This Row],[Conclusion]]/Table10[[#This Row],[TOTAL]]</f>
        <v>0</v>
      </c>
      <c r="V287">
        <f>Table10[[#This Row],[Discussion]]/Table10[[#This Row],[TOTAL]]</f>
        <v>0.25</v>
      </c>
      <c r="W287">
        <f>Table10[[#This Row],[Figure]]/Table10[[#This Row],[TOTAL]]</f>
        <v>0</v>
      </c>
      <c r="X287">
        <f>Table10[[#This Row],[Introduction]]/Table10[[#This Row],[TOTAL]]</f>
        <v>4.1666666666666664E-2</v>
      </c>
      <c r="Y287">
        <f>Table10[[#This Row],[Methods]]/Table10[[#This Row],[TOTAL]]</f>
        <v>0.125</v>
      </c>
      <c r="Z287">
        <f>Table10[[#This Row],[Results]]/Table10[[#This Row],[TOTAL]]</f>
        <v>0.375</v>
      </c>
      <c r="AA287">
        <f>Table10[[#This Row],[Supplementary material]]/Table10[[#This Row],[TOTAL]]</f>
        <v>0</v>
      </c>
      <c r="AB287">
        <f>Table10[[#This Row],[Title]]/Table10[[#This Row],[TOTAL]]</f>
        <v>4.1666666666666664E-2</v>
      </c>
      <c r="AC287" s="15">
        <f>SUM(Table1012[[#This Row],[Abstract]:[Title]])</f>
        <v>0.99999999999999989</v>
      </c>
    </row>
    <row r="288" spans="1:29" x14ac:dyDescent="0.25">
      <c r="A288" t="s">
        <v>3536</v>
      </c>
      <c r="B288">
        <v>0</v>
      </c>
      <c r="C288">
        <v>0</v>
      </c>
      <c r="D288">
        <v>0</v>
      </c>
      <c r="E288">
        <v>0</v>
      </c>
      <c r="F288">
        <v>0</v>
      </c>
      <c r="G288">
        <v>0</v>
      </c>
      <c r="H288">
        <v>0</v>
      </c>
      <c r="I288">
        <v>0</v>
      </c>
      <c r="J288">
        <v>1</v>
      </c>
      <c r="K288">
        <v>0</v>
      </c>
      <c r="L288">
        <v>0</v>
      </c>
      <c r="M288">
        <v>0</v>
      </c>
      <c r="N288" s="7">
        <f>SUM(Table10[[#This Row],[Abstract]:[Title]])</f>
        <v>1</v>
      </c>
      <c r="P288" t="s">
        <v>3536</v>
      </c>
      <c r="Q288">
        <f>Table10[[#This Row],[Abstract]]/Table10[[#This Row],[TOTAL]]</f>
        <v>0</v>
      </c>
      <c r="R288">
        <f>Table10[[#This Row],[Acknowledgments]]/Table10[[#This Row],[TOTAL]]</f>
        <v>0</v>
      </c>
      <c r="S288">
        <f>Table10[[#This Row],[Article]]/Table10[[#This Row],[TOTAL]]</f>
        <v>0</v>
      </c>
      <c r="T288">
        <f>Table10[[#This Row],[Case study]]/Table10[[#This Row],[TOTAL]]</f>
        <v>0</v>
      </c>
      <c r="U288">
        <f>Table10[[#This Row],[Conclusion]]/Table10[[#This Row],[TOTAL]]</f>
        <v>0</v>
      </c>
      <c r="V288">
        <f>Table10[[#This Row],[Discussion]]/Table10[[#This Row],[TOTAL]]</f>
        <v>0</v>
      </c>
      <c r="W288">
        <f>Table10[[#This Row],[Figure]]/Table10[[#This Row],[TOTAL]]</f>
        <v>0</v>
      </c>
      <c r="X288">
        <f>Table10[[#This Row],[Introduction]]/Table10[[#This Row],[TOTAL]]</f>
        <v>0</v>
      </c>
      <c r="Y288">
        <f>Table10[[#This Row],[Methods]]/Table10[[#This Row],[TOTAL]]</f>
        <v>1</v>
      </c>
      <c r="Z288">
        <f>Table10[[#This Row],[Results]]/Table10[[#This Row],[TOTAL]]</f>
        <v>0</v>
      </c>
      <c r="AA288">
        <f>Table10[[#This Row],[Supplementary material]]/Table10[[#This Row],[TOTAL]]</f>
        <v>0</v>
      </c>
      <c r="AB288">
        <f>Table10[[#This Row],[Title]]/Table10[[#This Row],[TOTAL]]</f>
        <v>0</v>
      </c>
      <c r="AC288" s="15">
        <f>SUM(Table1012[[#This Row],[Abstract]:[Title]])</f>
        <v>1</v>
      </c>
    </row>
    <row r="289" spans="1:29" x14ac:dyDescent="0.25">
      <c r="A289" t="s">
        <v>760</v>
      </c>
      <c r="B289">
        <v>0</v>
      </c>
      <c r="C289">
        <v>0</v>
      </c>
      <c r="D289">
        <v>0</v>
      </c>
      <c r="E289">
        <v>0</v>
      </c>
      <c r="F289">
        <v>0</v>
      </c>
      <c r="G289">
        <v>0</v>
      </c>
      <c r="H289">
        <v>0</v>
      </c>
      <c r="I289">
        <v>0</v>
      </c>
      <c r="J289">
        <v>2</v>
      </c>
      <c r="K289">
        <v>1</v>
      </c>
      <c r="L289">
        <v>0</v>
      </c>
      <c r="M289">
        <v>0</v>
      </c>
      <c r="N289" s="7">
        <f>SUM(Table10[[#This Row],[Abstract]:[Title]])</f>
        <v>3</v>
      </c>
      <c r="P289" t="s">
        <v>760</v>
      </c>
      <c r="Q289">
        <f>Table10[[#This Row],[Abstract]]/Table10[[#This Row],[TOTAL]]</f>
        <v>0</v>
      </c>
      <c r="R289">
        <f>Table10[[#This Row],[Acknowledgments]]/Table10[[#This Row],[TOTAL]]</f>
        <v>0</v>
      </c>
      <c r="S289">
        <f>Table10[[#This Row],[Article]]/Table10[[#This Row],[TOTAL]]</f>
        <v>0</v>
      </c>
      <c r="T289">
        <f>Table10[[#This Row],[Case study]]/Table10[[#This Row],[TOTAL]]</f>
        <v>0</v>
      </c>
      <c r="U289">
        <f>Table10[[#This Row],[Conclusion]]/Table10[[#This Row],[TOTAL]]</f>
        <v>0</v>
      </c>
      <c r="V289">
        <f>Table10[[#This Row],[Discussion]]/Table10[[#This Row],[TOTAL]]</f>
        <v>0</v>
      </c>
      <c r="W289">
        <f>Table10[[#This Row],[Figure]]/Table10[[#This Row],[TOTAL]]</f>
        <v>0</v>
      </c>
      <c r="X289">
        <f>Table10[[#This Row],[Introduction]]/Table10[[#This Row],[TOTAL]]</f>
        <v>0</v>
      </c>
      <c r="Y289">
        <f>Table10[[#This Row],[Methods]]/Table10[[#This Row],[TOTAL]]</f>
        <v>0.66666666666666663</v>
      </c>
      <c r="Z289">
        <f>Table10[[#This Row],[Results]]/Table10[[#This Row],[TOTAL]]</f>
        <v>0.33333333333333331</v>
      </c>
      <c r="AA289">
        <f>Table10[[#This Row],[Supplementary material]]/Table10[[#This Row],[TOTAL]]</f>
        <v>0</v>
      </c>
      <c r="AB289">
        <f>Table10[[#This Row],[Title]]/Table10[[#This Row],[TOTAL]]</f>
        <v>0</v>
      </c>
      <c r="AC289" s="15">
        <f>SUM(Table1012[[#This Row],[Abstract]:[Title]])</f>
        <v>1</v>
      </c>
    </row>
    <row r="290" spans="1:29" x14ac:dyDescent="0.25">
      <c r="A290" t="s">
        <v>53</v>
      </c>
      <c r="B290">
        <v>0</v>
      </c>
      <c r="C290">
        <v>0</v>
      </c>
      <c r="D290">
        <v>0</v>
      </c>
      <c r="E290">
        <v>0</v>
      </c>
      <c r="F290">
        <v>0</v>
      </c>
      <c r="G290">
        <v>0</v>
      </c>
      <c r="H290">
        <v>0</v>
      </c>
      <c r="I290">
        <v>0</v>
      </c>
      <c r="J290">
        <v>1</v>
      </c>
      <c r="K290">
        <v>0</v>
      </c>
      <c r="L290">
        <v>0</v>
      </c>
      <c r="M290">
        <v>0</v>
      </c>
      <c r="N290" s="7">
        <f>SUM(Table10[[#This Row],[Abstract]:[Title]])</f>
        <v>1</v>
      </c>
      <c r="P290" t="s">
        <v>53</v>
      </c>
      <c r="Q290">
        <f>Table10[[#This Row],[Abstract]]/Table10[[#This Row],[TOTAL]]</f>
        <v>0</v>
      </c>
      <c r="R290">
        <f>Table10[[#This Row],[Acknowledgments]]/Table10[[#This Row],[TOTAL]]</f>
        <v>0</v>
      </c>
      <c r="S290">
        <f>Table10[[#This Row],[Article]]/Table10[[#This Row],[TOTAL]]</f>
        <v>0</v>
      </c>
      <c r="T290">
        <f>Table10[[#This Row],[Case study]]/Table10[[#This Row],[TOTAL]]</f>
        <v>0</v>
      </c>
      <c r="U290">
        <f>Table10[[#This Row],[Conclusion]]/Table10[[#This Row],[TOTAL]]</f>
        <v>0</v>
      </c>
      <c r="V290">
        <f>Table10[[#This Row],[Discussion]]/Table10[[#This Row],[TOTAL]]</f>
        <v>0</v>
      </c>
      <c r="W290">
        <f>Table10[[#This Row],[Figure]]/Table10[[#This Row],[TOTAL]]</f>
        <v>0</v>
      </c>
      <c r="X290">
        <f>Table10[[#This Row],[Introduction]]/Table10[[#This Row],[TOTAL]]</f>
        <v>0</v>
      </c>
      <c r="Y290">
        <f>Table10[[#This Row],[Methods]]/Table10[[#This Row],[TOTAL]]</f>
        <v>1</v>
      </c>
      <c r="Z290">
        <f>Table10[[#This Row],[Results]]/Table10[[#This Row],[TOTAL]]</f>
        <v>0</v>
      </c>
      <c r="AA290">
        <f>Table10[[#This Row],[Supplementary material]]/Table10[[#This Row],[TOTAL]]</f>
        <v>0</v>
      </c>
      <c r="AB290">
        <f>Table10[[#This Row],[Title]]/Table10[[#This Row],[TOTAL]]</f>
        <v>0</v>
      </c>
      <c r="AC290" s="15">
        <f>SUM(Table1012[[#This Row],[Abstract]:[Title]])</f>
        <v>1</v>
      </c>
    </row>
    <row r="291" spans="1:29" x14ac:dyDescent="0.25">
      <c r="A291" t="s">
        <v>1016</v>
      </c>
      <c r="B291">
        <v>0</v>
      </c>
      <c r="C291">
        <v>0</v>
      </c>
      <c r="D291">
        <v>1</v>
      </c>
      <c r="E291">
        <v>0</v>
      </c>
      <c r="F291">
        <v>0</v>
      </c>
      <c r="G291">
        <v>0</v>
      </c>
      <c r="H291">
        <v>0</v>
      </c>
      <c r="I291">
        <v>0</v>
      </c>
      <c r="J291">
        <v>0</v>
      </c>
      <c r="K291">
        <v>0</v>
      </c>
      <c r="L291">
        <v>0</v>
      </c>
      <c r="M291">
        <v>0</v>
      </c>
      <c r="N291" s="7">
        <f>SUM(Table10[[#This Row],[Abstract]:[Title]])</f>
        <v>1</v>
      </c>
      <c r="P291" t="s">
        <v>1016</v>
      </c>
      <c r="Q291">
        <f>Table10[[#This Row],[Abstract]]/Table10[[#This Row],[TOTAL]]</f>
        <v>0</v>
      </c>
      <c r="R291">
        <f>Table10[[#This Row],[Acknowledgments]]/Table10[[#This Row],[TOTAL]]</f>
        <v>0</v>
      </c>
      <c r="S291">
        <f>Table10[[#This Row],[Article]]/Table10[[#This Row],[TOTAL]]</f>
        <v>1</v>
      </c>
      <c r="T291">
        <f>Table10[[#This Row],[Case study]]/Table10[[#This Row],[TOTAL]]</f>
        <v>0</v>
      </c>
      <c r="U291">
        <f>Table10[[#This Row],[Conclusion]]/Table10[[#This Row],[TOTAL]]</f>
        <v>0</v>
      </c>
      <c r="V291">
        <f>Table10[[#This Row],[Discussion]]/Table10[[#This Row],[TOTAL]]</f>
        <v>0</v>
      </c>
      <c r="W291">
        <f>Table10[[#This Row],[Figure]]/Table10[[#This Row],[TOTAL]]</f>
        <v>0</v>
      </c>
      <c r="X291">
        <f>Table10[[#This Row],[Introduction]]/Table10[[#This Row],[TOTAL]]</f>
        <v>0</v>
      </c>
      <c r="Y291">
        <f>Table10[[#This Row],[Methods]]/Table10[[#This Row],[TOTAL]]</f>
        <v>0</v>
      </c>
      <c r="Z291">
        <f>Table10[[#This Row],[Results]]/Table10[[#This Row],[TOTAL]]</f>
        <v>0</v>
      </c>
      <c r="AA291">
        <f>Table10[[#This Row],[Supplementary material]]/Table10[[#This Row],[TOTAL]]</f>
        <v>0</v>
      </c>
      <c r="AB291">
        <f>Table10[[#This Row],[Title]]/Table10[[#This Row],[TOTAL]]</f>
        <v>0</v>
      </c>
      <c r="AC291" s="15">
        <f>SUM(Table1012[[#This Row],[Abstract]:[Title]])</f>
        <v>1</v>
      </c>
    </row>
    <row r="292" spans="1:29" x14ac:dyDescent="0.25">
      <c r="A292" t="s">
        <v>2418</v>
      </c>
      <c r="B292">
        <v>0</v>
      </c>
      <c r="C292">
        <v>0</v>
      </c>
      <c r="D292">
        <v>0</v>
      </c>
      <c r="E292">
        <v>0</v>
      </c>
      <c r="F292">
        <v>0</v>
      </c>
      <c r="G292">
        <v>0</v>
      </c>
      <c r="H292">
        <v>0</v>
      </c>
      <c r="I292">
        <v>0</v>
      </c>
      <c r="J292">
        <v>1</v>
      </c>
      <c r="K292">
        <v>0</v>
      </c>
      <c r="L292">
        <v>0</v>
      </c>
      <c r="M292">
        <v>0</v>
      </c>
      <c r="N292" s="7">
        <f>SUM(Table10[[#This Row],[Abstract]:[Title]])</f>
        <v>1</v>
      </c>
      <c r="P292" t="s">
        <v>2418</v>
      </c>
      <c r="Q292">
        <f>Table10[[#This Row],[Abstract]]/Table10[[#This Row],[TOTAL]]</f>
        <v>0</v>
      </c>
      <c r="R292">
        <f>Table10[[#This Row],[Acknowledgments]]/Table10[[#This Row],[TOTAL]]</f>
        <v>0</v>
      </c>
      <c r="S292">
        <f>Table10[[#This Row],[Article]]/Table10[[#This Row],[TOTAL]]</f>
        <v>0</v>
      </c>
      <c r="T292">
        <f>Table10[[#This Row],[Case study]]/Table10[[#This Row],[TOTAL]]</f>
        <v>0</v>
      </c>
      <c r="U292">
        <f>Table10[[#This Row],[Conclusion]]/Table10[[#This Row],[TOTAL]]</f>
        <v>0</v>
      </c>
      <c r="V292">
        <f>Table10[[#This Row],[Discussion]]/Table10[[#This Row],[TOTAL]]</f>
        <v>0</v>
      </c>
      <c r="W292">
        <f>Table10[[#This Row],[Figure]]/Table10[[#This Row],[TOTAL]]</f>
        <v>0</v>
      </c>
      <c r="X292">
        <f>Table10[[#This Row],[Introduction]]/Table10[[#This Row],[TOTAL]]</f>
        <v>0</v>
      </c>
      <c r="Y292">
        <f>Table10[[#This Row],[Methods]]/Table10[[#This Row],[TOTAL]]</f>
        <v>1</v>
      </c>
      <c r="Z292">
        <f>Table10[[#This Row],[Results]]/Table10[[#This Row],[TOTAL]]</f>
        <v>0</v>
      </c>
      <c r="AA292">
        <f>Table10[[#This Row],[Supplementary material]]/Table10[[#This Row],[TOTAL]]</f>
        <v>0</v>
      </c>
      <c r="AB292">
        <f>Table10[[#This Row],[Title]]/Table10[[#This Row],[TOTAL]]</f>
        <v>0</v>
      </c>
      <c r="AC292" s="15">
        <f>SUM(Table1012[[#This Row],[Abstract]:[Title]])</f>
        <v>1</v>
      </c>
    </row>
    <row r="293" spans="1:29" x14ac:dyDescent="0.25">
      <c r="A293" t="s">
        <v>4791</v>
      </c>
      <c r="B293">
        <v>0</v>
      </c>
      <c r="C293">
        <v>0</v>
      </c>
      <c r="D293">
        <v>0</v>
      </c>
      <c r="E293">
        <v>0</v>
      </c>
      <c r="F293">
        <v>0</v>
      </c>
      <c r="G293">
        <v>0</v>
      </c>
      <c r="H293">
        <v>0</v>
      </c>
      <c r="I293">
        <v>1</v>
      </c>
      <c r="J293">
        <v>0</v>
      </c>
      <c r="K293">
        <v>0</v>
      </c>
      <c r="L293">
        <v>0</v>
      </c>
      <c r="M293">
        <v>0</v>
      </c>
      <c r="N293" s="7">
        <f>SUM(Table10[[#This Row],[Abstract]:[Title]])</f>
        <v>1</v>
      </c>
      <c r="P293" t="s">
        <v>4791</v>
      </c>
      <c r="Q293">
        <f>Table10[[#This Row],[Abstract]]/Table10[[#This Row],[TOTAL]]</f>
        <v>0</v>
      </c>
      <c r="R293">
        <f>Table10[[#This Row],[Acknowledgments]]/Table10[[#This Row],[TOTAL]]</f>
        <v>0</v>
      </c>
      <c r="S293">
        <f>Table10[[#This Row],[Article]]/Table10[[#This Row],[TOTAL]]</f>
        <v>0</v>
      </c>
      <c r="T293">
        <f>Table10[[#This Row],[Case study]]/Table10[[#This Row],[TOTAL]]</f>
        <v>0</v>
      </c>
      <c r="U293">
        <f>Table10[[#This Row],[Conclusion]]/Table10[[#This Row],[TOTAL]]</f>
        <v>0</v>
      </c>
      <c r="V293">
        <f>Table10[[#This Row],[Discussion]]/Table10[[#This Row],[TOTAL]]</f>
        <v>0</v>
      </c>
      <c r="W293">
        <f>Table10[[#This Row],[Figure]]/Table10[[#This Row],[TOTAL]]</f>
        <v>0</v>
      </c>
      <c r="X293">
        <f>Table10[[#This Row],[Introduction]]/Table10[[#This Row],[TOTAL]]</f>
        <v>1</v>
      </c>
      <c r="Y293">
        <f>Table10[[#This Row],[Methods]]/Table10[[#This Row],[TOTAL]]</f>
        <v>0</v>
      </c>
      <c r="Z293">
        <f>Table10[[#This Row],[Results]]/Table10[[#This Row],[TOTAL]]</f>
        <v>0</v>
      </c>
      <c r="AA293">
        <f>Table10[[#This Row],[Supplementary material]]/Table10[[#This Row],[TOTAL]]</f>
        <v>0</v>
      </c>
      <c r="AB293">
        <f>Table10[[#This Row],[Title]]/Table10[[#This Row],[TOTAL]]</f>
        <v>0</v>
      </c>
      <c r="AC293" s="15">
        <f>SUM(Table1012[[#This Row],[Abstract]:[Title]])</f>
        <v>1</v>
      </c>
    </row>
    <row r="294" spans="1:29" x14ac:dyDescent="0.25">
      <c r="A294" t="s">
        <v>2082</v>
      </c>
      <c r="B294">
        <v>0</v>
      </c>
      <c r="C294">
        <v>0</v>
      </c>
      <c r="D294">
        <v>0</v>
      </c>
      <c r="E294">
        <v>0</v>
      </c>
      <c r="F294">
        <v>0</v>
      </c>
      <c r="G294">
        <v>0</v>
      </c>
      <c r="H294">
        <v>0</v>
      </c>
      <c r="I294">
        <v>0</v>
      </c>
      <c r="J294">
        <v>1</v>
      </c>
      <c r="K294">
        <v>0</v>
      </c>
      <c r="L294">
        <v>0</v>
      </c>
      <c r="M294">
        <v>0</v>
      </c>
      <c r="N294" s="7">
        <f>SUM(Table10[[#This Row],[Abstract]:[Title]])</f>
        <v>1</v>
      </c>
      <c r="P294" t="s">
        <v>2082</v>
      </c>
      <c r="Q294">
        <f>Table10[[#This Row],[Abstract]]/Table10[[#This Row],[TOTAL]]</f>
        <v>0</v>
      </c>
      <c r="R294">
        <f>Table10[[#This Row],[Acknowledgments]]/Table10[[#This Row],[TOTAL]]</f>
        <v>0</v>
      </c>
      <c r="S294">
        <f>Table10[[#This Row],[Article]]/Table10[[#This Row],[TOTAL]]</f>
        <v>0</v>
      </c>
      <c r="T294">
        <f>Table10[[#This Row],[Case study]]/Table10[[#This Row],[TOTAL]]</f>
        <v>0</v>
      </c>
      <c r="U294">
        <f>Table10[[#This Row],[Conclusion]]/Table10[[#This Row],[TOTAL]]</f>
        <v>0</v>
      </c>
      <c r="V294">
        <f>Table10[[#This Row],[Discussion]]/Table10[[#This Row],[TOTAL]]</f>
        <v>0</v>
      </c>
      <c r="W294">
        <f>Table10[[#This Row],[Figure]]/Table10[[#This Row],[TOTAL]]</f>
        <v>0</v>
      </c>
      <c r="X294">
        <f>Table10[[#This Row],[Introduction]]/Table10[[#This Row],[TOTAL]]</f>
        <v>0</v>
      </c>
      <c r="Y294">
        <f>Table10[[#This Row],[Methods]]/Table10[[#This Row],[TOTAL]]</f>
        <v>1</v>
      </c>
      <c r="Z294">
        <f>Table10[[#This Row],[Results]]/Table10[[#This Row],[TOTAL]]</f>
        <v>0</v>
      </c>
      <c r="AA294">
        <f>Table10[[#This Row],[Supplementary material]]/Table10[[#This Row],[TOTAL]]</f>
        <v>0</v>
      </c>
      <c r="AB294">
        <f>Table10[[#This Row],[Title]]/Table10[[#This Row],[TOTAL]]</f>
        <v>0</v>
      </c>
      <c r="AC294" s="15">
        <f>SUM(Table1012[[#This Row],[Abstract]:[Title]])</f>
        <v>1</v>
      </c>
    </row>
    <row r="295" spans="1:29" x14ac:dyDescent="0.25">
      <c r="A295" t="s">
        <v>852</v>
      </c>
      <c r="B295">
        <v>0</v>
      </c>
      <c r="C295">
        <v>0</v>
      </c>
      <c r="D295">
        <v>0</v>
      </c>
      <c r="E295">
        <v>0</v>
      </c>
      <c r="F295">
        <v>0</v>
      </c>
      <c r="G295">
        <v>0</v>
      </c>
      <c r="H295">
        <v>0</v>
      </c>
      <c r="I295">
        <v>0</v>
      </c>
      <c r="J295">
        <v>1</v>
      </c>
      <c r="K295">
        <v>0</v>
      </c>
      <c r="L295">
        <v>0</v>
      </c>
      <c r="M295">
        <v>0</v>
      </c>
      <c r="N295" s="7">
        <f>SUM(Table10[[#This Row],[Abstract]:[Title]])</f>
        <v>1</v>
      </c>
      <c r="P295" t="s">
        <v>852</v>
      </c>
      <c r="Q295">
        <f>Table10[[#This Row],[Abstract]]/Table10[[#This Row],[TOTAL]]</f>
        <v>0</v>
      </c>
      <c r="R295">
        <f>Table10[[#This Row],[Acknowledgments]]/Table10[[#This Row],[TOTAL]]</f>
        <v>0</v>
      </c>
      <c r="S295">
        <f>Table10[[#This Row],[Article]]/Table10[[#This Row],[TOTAL]]</f>
        <v>0</v>
      </c>
      <c r="T295">
        <f>Table10[[#This Row],[Case study]]/Table10[[#This Row],[TOTAL]]</f>
        <v>0</v>
      </c>
      <c r="U295">
        <f>Table10[[#This Row],[Conclusion]]/Table10[[#This Row],[TOTAL]]</f>
        <v>0</v>
      </c>
      <c r="V295">
        <f>Table10[[#This Row],[Discussion]]/Table10[[#This Row],[TOTAL]]</f>
        <v>0</v>
      </c>
      <c r="W295">
        <f>Table10[[#This Row],[Figure]]/Table10[[#This Row],[TOTAL]]</f>
        <v>0</v>
      </c>
      <c r="X295">
        <f>Table10[[#This Row],[Introduction]]/Table10[[#This Row],[TOTAL]]</f>
        <v>0</v>
      </c>
      <c r="Y295">
        <f>Table10[[#This Row],[Methods]]/Table10[[#This Row],[TOTAL]]</f>
        <v>1</v>
      </c>
      <c r="Z295">
        <f>Table10[[#This Row],[Results]]/Table10[[#This Row],[TOTAL]]</f>
        <v>0</v>
      </c>
      <c r="AA295">
        <f>Table10[[#This Row],[Supplementary material]]/Table10[[#This Row],[TOTAL]]</f>
        <v>0</v>
      </c>
      <c r="AB295">
        <f>Table10[[#This Row],[Title]]/Table10[[#This Row],[TOTAL]]</f>
        <v>0</v>
      </c>
      <c r="AC295" s="15">
        <f>SUM(Table1012[[#This Row],[Abstract]:[Title]])</f>
        <v>1</v>
      </c>
    </row>
    <row r="296" spans="1:29" x14ac:dyDescent="0.25">
      <c r="A296" t="s">
        <v>4201</v>
      </c>
      <c r="B296">
        <v>0</v>
      </c>
      <c r="C296">
        <v>0</v>
      </c>
      <c r="D296">
        <v>0</v>
      </c>
      <c r="E296">
        <v>0</v>
      </c>
      <c r="F296">
        <v>0</v>
      </c>
      <c r="G296">
        <v>0</v>
      </c>
      <c r="H296">
        <v>1</v>
      </c>
      <c r="I296">
        <v>0</v>
      </c>
      <c r="J296">
        <v>0</v>
      </c>
      <c r="K296">
        <v>0</v>
      </c>
      <c r="L296">
        <v>0</v>
      </c>
      <c r="M296">
        <v>0</v>
      </c>
      <c r="N296" s="7">
        <f>SUM(Table10[[#This Row],[Abstract]:[Title]])</f>
        <v>1</v>
      </c>
      <c r="P296" t="s">
        <v>4201</v>
      </c>
      <c r="Q296">
        <f>Table10[[#This Row],[Abstract]]/Table10[[#This Row],[TOTAL]]</f>
        <v>0</v>
      </c>
      <c r="R296">
        <f>Table10[[#This Row],[Acknowledgments]]/Table10[[#This Row],[TOTAL]]</f>
        <v>0</v>
      </c>
      <c r="S296">
        <f>Table10[[#This Row],[Article]]/Table10[[#This Row],[TOTAL]]</f>
        <v>0</v>
      </c>
      <c r="T296">
        <f>Table10[[#This Row],[Case study]]/Table10[[#This Row],[TOTAL]]</f>
        <v>0</v>
      </c>
      <c r="U296">
        <f>Table10[[#This Row],[Conclusion]]/Table10[[#This Row],[TOTAL]]</f>
        <v>0</v>
      </c>
      <c r="V296">
        <f>Table10[[#This Row],[Discussion]]/Table10[[#This Row],[TOTAL]]</f>
        <v>0</v>
      </c>
      <c r="W296">
        <f>Table10[[#This Row],[Figure]]/Table10[[#This Row],[TOTAL]]</f>
        <v>1</v>
      </c>
      <c r="X296">
        <f>Table10[[#This Row],[Introduction]]/Table10[[#This Row],[TOTAL]]</f>
        <v>0</v>
      </c>
      <c r="Y296">
        <f>Table10[[#This Row],[Methods]]/Table10[[#This Row],[TOTAL]]</f>
        <v>0</v>
      </c>
      <c r="Z296">
        <f>Table10[[#This Row],[Results]]/Table10[[#This Row],[TOTAL]]</f>
        <v>0</v>
      </c>
      <c r="AA296">
        <f>Table10[[#This Row],[Supplementary material]]/Table10[[#This Row],[TOTAL]]</f>
        <v>0</v>
      </c>
      <c r="AB296">
        <f>Table10[[#This Row],[Title]]/Table10[[#This Row],[TOTAL]]</f>
        <v>0</v>
      </c>
      <c r="AC296" s="15">
        <f>SUM(Table1012[[#This Row],[Abstract]:[Title]])</f>
        <v>1</v>
      </c>
    </row>
    <row r="297" spans="1:29" x14ac:dyDescent="0.25">
      <c r="A297" t="s">
        <v>3517</v>
      </c>
      <c r="B297">
        <v>0</v>
      </c>
      <c r="C297">
        <v>0</v>
      </c>
      <c r="D297">
        <v>0</v>
      </c>
      <c r="E297">
        <v>0</v>
      </c>
      <c r="F297">
        <v>0</v>
      </c>
      <c r="G297">
        <v>0</v>
      </c>
      <c r="H297">
        <v>0</v>
      </c>
      <c r="I297">
        <v>0</v>
      </c>
      <c r="J297">
        <v>1</v>
      </c>
      <c r="K297">
        <v>0</v>
      </c>
      <c r="L297">
        <v>0</v>
      </c>
      <c r="M297">
        <v>0</v>
      </c>
      <c r="N297" s="7">
        <f>SUM(Table10[[#This Row],[Abstract]:[Title]])</f>
        <v>1</v>
      </c>
      <c r="P297" t="s">
        <v>3517</v>
      </c>
      <c r="Q297">
        <f>Table10[[#This Row],[Abstract]]/Table10[[#This Row],[TOTAL]]</f>
        <v>0</v>
      </c>
      <c r="R297">
        <f>Table10[[#This Row],[Acknowledgments]]/Table10[[#This Row],[TOTAL]]</f>
        <v>0</v>
      </c>
      <c r="S297">
        <f>Table10[[#This Row],[Article]]/Table10[[#This Row],[TOTAL]]</f>
        <v>0</v>
      </c>
      <c r="T297">
        <f>Table10[[#This Row],[Case study]]/Table10[[#This Row],[TOTAL]]</f>
        <v>0</v>
      </c>
      <c r="U297">
        <f>Table10[[#This Row],[Conclusion]]/Table10[[#This Row],[TOTAL]]</f>
        <v>0</v>
      </c>
      <c r="V297">
        <f>Table10[[#This Row],[Discussion]]/Table10[[#This Row],[TOTAL]]</f>
        <v>0</v>
      </c>
      <c r="W297">
        <f>Table10[[#This Row],[Figure]]/Table10[[#This Row],[TOTAL]]</f>
        <v>0</v>
      </c>
      <c r="X297">
        <f>Table10[[#This Row],[Introduction]]/Table10[[#This Row],[TOTAL]]</f>
        <v>0</v>
      </c>
      <c r="Y297">
        <f>Table10[[#This Row],[Methods]]/Table10[[#This Row],[TOTAL]]</f>
        <v>1</v>
      </c>
      <c r="Z297">
        <f>Table10[[#This Row],[Results]]/Table10[[#This Row],[TOTAL]]</f>
        <v>0</v>
      </c>
      <c r="AA297">
        <f>Table10[[#This Row],[Supplementary material]]/Table10[[#This Row],[TOTAL]]</f>
        <v>0</v>
      </c>
      <c r="AB297">
        <f>Table10[[#This Row],[Title]]/Table10[[#This Row],[TOTAL]]</f>
        <v>0</v>
      </c>
      <c r="AC297" s="15">
        <f>SUM(Table1012[[#This Row],[Abstract]:[Title]])</f>
        <v>1</v>
      </c>
    </row>
    <row r="298" spans="1:29" x14ac:dyDescent="0.25">
      <c r="A298" t="s">
        <v>4842</v>
      </c>
      <c r="B298">
        <v>0</v>
      </c>
      <c r="C298">
        <v>0</v>
      </c>
      <c r="D298">
        <v>1</v>
      </c>
      <c r="E298">
        <v>0</v>
      </c>
      <c r="F298">
        <v>0</v>
      </c>
      <c r="G298">
        <v>0</v>
      </c>
      <c r="H298">
        <v>0</v>
      </c>
      <c r="I298">
        <v>0</v>
      </c>
      <c r="J298">
        <v>0</v>
      </c>
      <c r="K298">
        <v>0</v>
      </c>
      <c r="L298">
        <v>0</v>
      </c>
      <c r="M298">
        <v>0</v>
      </c>
      <c r="N298" s="7">
        <f>SUM(Table10[[#This Row],[Abstract]:[Title]])</f>
        <v>1</v>
      </c>
      <c r="P298" t="s">
        <v>4842</v>
      </c>
      <c r="Q298">
        <f>Table10[[#This Row],[Abstract]]/Table10[[#This Row],[TOTAL]]</f>
        <v>0</v>
      </c>
      <c r="R298">
        <f>Table10[[#This Row],[Acknowledgments]]/Table10[[#This Row],[TOTAL]]</f>
        <v>0</v>
      </c>
      <c r="S298">
        <f>Table10[[#This Row],[Article]]/Table10[[#This Row],[TOTAL]]</f>
        <v>1</v>
      </c>
      <c r="T298">
        <f>Table10[[#This Row],[Case study]]/Table10[[#This Row],[TOTAL]]</f>
        <v>0</v>
      </c>
      <c r="U298">
        <f>Table10[[#This Row],[Conclusion]]/Table10[[#This Row],[TOTAL]]</f>
        <v>0</v>
      </c>
      <c r="V298">
        <f>Table10[[#This Row],[Discussion]]/Table10[[#This Row],[TOTAL]]</f>
        <v>0</v>
      </c>
      <c r="W298">
        <f>Table10[[#This Row],[Figure]]/Table10[[#This Row],[TOTAL]]</f>
        <v>0</v>
      </c>
      <c r="X298">
        <f>Table10[[#This Row],[Introduction]]/Table10[[#This Row],[TOTAL]]</f>
        <v>0</v>
      </c>
      <c r="Y298">
        <f>Table10[[#This Row],[Methods]]/Table10[[#This Row],[TOTAL]]</f>
        <v>0</v>
      </c>
      <c r="Z298">
        <f>Table10[[#This Row],[Results]]/Table10[[#This Row],[TOTAL]]</f>
        <v>0</v>
      </c>
      <c r="AA298">
        <f>Table10[[#This Row],[Supplementary material]]/Table10[[#This Row],[TOTAL]]</f>
        <v>0</v>
      </c>
      <c r="AB298">
        <f>Table10[[#This Row],[Title]]/Table10[[#This Row],[TOTAL]]</f>
        <v>0</v>
      </c>
      <c r="AC298" s="15">
        <f>SUM(Table1012[[#This Row],[Abstract]:[Title]])</f>
        <v>1</v>
      </c>
    </row>
    <row r="299" spans="1:29" x14ac:dyDescent="0.25">
      <c r="A299" t="s">
        <v>3179</v>
      </c>
      <c r="B299">
        <v>0</v>
      </c>
      <c r="C299">
        <v>0</v>
      </c>
      <c r="D299">
        <v>1</v>
      </c>
      <c r="E299">
        <v>0</v>
      </c>
      <c r="F299">
        <v>0</v>
      </c>
      <c r="G299">
        <v>0</v>
      </c>
      <c r="H299">
        <v>0</v>
      </c>
      <c r="I299">
        <v>0</v>
      </c>
      <c r="J299">
        <v>0</v>
      </c>
      <c r="K299">
        <v>0</v>
      </c>
      <c r="L299">
        <v>0</v>
      </c>
      <c r="M299">
        <v>0</v>
      </c>
      <c r="N299" s="7">
        <f>SUM(Table10[[#This Row],[Abstract]:[Title]])</f>
        <v>1</v>
      </c>
      <c r="P299" t="s">
        <v>3179</v>
      </c>
      <c r="Q299">
        <f>Table10[[#This Row],[Abstract]]/Table10[[#This Row],[TOTAL]]</f>
        <v>0</v>
      </c>
      <c r="R299">
        <f>Table10[[#This Row],[Acknowledgments]]/Table10[[#This Row],[TOTAL]]</f>
        <v>0</v>
      </c>
      <c r="S299">
        <f>Table10[[#This Row],[Article]]/Table10[[#This Row],[TOTAL]]</f>
        <v>1</v>
      </c>
      <c r="T299">
        <f>Table10[[#This Row],[Case study]]/Table10[[#This Row],[TOTAL]]</f>
        <v>0</v>
      </c>
      <c r="U299">
        <f>Table10[[#This Row],[Conclusion]]/Table10[[#This Row],[TOTAL]]</f>
        <v>0</v>
      </c>
      <c r="V299">
        <f>Table10[[#This Row],[Discussion]]/Table10[[#This Row],[TOTAL]]</f>
        <v>0</v>
      </c>
      <c r="W299">
        <f>Table10[[#This Row],[Figure]]/Table10[[#This Row],[TOTAL]]</f>
        <v>0</v>
      </c>
      <c r="X299">
        <f>Table10[[#This Row],[Introduction]]/Table10[[#This Row],[TOTAL]]</f>
        <v>0</v>
      </c>
      <c r="Y299">
        <f>Table10[[#This Row],[Methods]]/Table10[[#This Row],[TOTAL]]</f>
        <v>0</v>
      </c>
      <c r="Z299">
        <f>Table10[[#This Row],[Results]]/Table10[[#This Row],[TOTAL]]</f>
        <v>0</v>
      </c>
      <c r="AA299">
        <f>Table10[[#This Row],[Supplementary material]]/Table10[[#This Row],[TOTAL]]</f>
        <v>0</v>
      </c>
      <c r="AB299">
        <f>Table10[[#This Row],[Title]]/Table10[[#This Row],[TOTAL]]</f>
        <v>0</v>
      </c>
      <c r="AC299" s="15">
        <f>SUM(Table1012[[#This Row],[Abstract]:[Title]])</f>
        <v>1</v>
      </c>
    </row>
    <row r="300" spans="1:29" x14ac:dyDescent="0.25">
      <c r="A300" t="s">
        <v>3087</v>
      </c>
      <c r="B300">
        <v>0</v>
      </c>
      <c r="C300">
        <v>1</v>
      </c>
      <c r="D300">
        <v>0</v>
      </c>
      <c r="E300">
        <v>0</v>
      </c>
      <c r="F300">
        <v>0</v>
      </c>
      <c r="G300">
        <v>0</v>
      </c>
      <c r="H300">
        <v>0</v>
      </c>
      <c r="I300">
        <v>0</v>
      </c>
      <c r="J300">
        <v>0</v>
      </c>
      <c r="K300">
        <v>2</v>
      </c>
      <c r="L300">
        <v>0</v>
      </c>
      <c r="M300">
        <v>0</v>
      </c>
      <c r="N300" s="7">
        <f>SUM(Table10[[#This Row],[Abstract]:[Title]])</f>
        <v>3</v>
      </c>
      <c r="P300" t="s">
        <v>3087</v>
      </c>
      <c r="Q300">
        <f>Table10[[#This Row],[Abstract]]/Table10[[#This Row],[TOTAL]]</f>
        <v>0</v>
      </c>
      <c r="R300">
        <f>Table10[[#This Row],[Acknowledgments]]/Table10[[#This Row],[TOTAL]]</f>
        <v>0.33333333333333331</v>
      </c>
      <c r="S300">
        <f>Table10[[#This Row],[Article]]/Table10[[#This Row],[TOTAL]]</f>
        <v>0</v>
      </c>
      <c r="T300">
        <f>Table10[[#This Row],[Case study]]/Table10[[#This Row],[TOTAL]]</f>
        <v>0</v>
      </c>
      <c r="U300">
        <f>Table10[[#This Row],[Conclusion]]/Table10[[#This Row],[TOTAL]]</f>
        <v>0</v>
      </c>
      <c r="V300">
        <f>Table10[[#This Row],[Discussion]]/Table10[[#This Row],[TOTAL]]</f>
        <v>0</v>
      </c>
      <c r="W300">
        <f>Table10[[#This Row],[Figure]]/Table10[[#This Row],[TOTAL]]</f>
        <v>0</v>
      </c>
      <c r="X300">
        <f>Table10[[#This Row],[Introduction]]/Table10[[#This Row],[TOTAL]]</f>
        <v>0</v>
      </c>
      <c r="Y300">
        <f>Table10[[#This Row],[Methods]]/Table10[[#This Row],[TOTAL]]</f>
        <v>0</v>
      </c>
      <c r="Z300">
        <f>Table10[[#This Row],[Results]]/Table10[[#This Row],[TOTAL]]</f>
        <v>0.66666666666666663</v>
      </c>
      <c r="AA300">
        <f>Table10[[#This Row],[Supplementary material]]/Table10[[#This Row],[TOTAL]]</f>
        <v>0</v>
      </c>
      <c r="AB300">
        <f>Table10[[#This Row],[Title]]/Table10[[#This Row],[TOTAL]]</f>
        <v>0</v>
      </c>
      <c r="AC300" s="15">
        <f>SUM(Table1012[[#This Row],[Abstract]:[Title]])</f>
        <v>1</v>
      </c>
    </row>
    <row r="301" spans="1:29" x14ac:dyDescent="0.25">
      <c r="A301" t="s">
        <v>3750</v>
      </c>
      <c r="B301">
        <v>0</v>
      </c>
      <c r="C301">
        <v>0</v>
      </c>
      <c r="D301">
        <v>0</v>
      </c>
      <c r="E301">
        <v>0</v>
      </c>
      <c r="F301">
        <v>0</v>
      </c>
      <c r="G301">
        <v>0</v>
      </c>
      <c r="H301">
        <v>1</v>
      </c>
      <c r="I301">
        <v>0</v>
      </c>
      <c r="J301">
        <v>0</v>
      </c>
      <c r="K301">
        <v>0</v>
      </c>
      <c r="L301">
        <v>0</v>
      </c>
      <c r="M301">
        <v>0</v>
      </c>
      <c r="N301" s="7">
        <f>SUM(Table10[[#This Row],[Abstract]:[Title]])</f>
        <v>1</v>
      </c>
      <c r="P301" t="s">
        <v>3750</v>
      </c>
      <c r="Q301">
        <f>Table10[[#This Row],[Abstract]]/Table10[[#This Row],[TOTAL]]</f>
        <v>0</v>
      </c>
      <c r="R301">
        <f>Table10[[#This Row],[Acknowledgments]]/Table10[[#This Row],[TOTAL]]</f>
        <v>0</v>
      </c>
      <c r="S301">
        <f>Table10[[#This Row],[Article]]/Table10[[#This Row],[TOTAL]]</f>
        <v>0</v>
      </c>
      <c r="T301">
        <f>Table10[[#This Row],[Case study]]/Table10[[#This Row],[TOTAL]]</f>
        <v>0</v>
      </c>
      <c r="U301">
        <f>Table10[[#This Row],[Conclusion]]/Table10[[#This Row],[TOTAL]]</f>
        <v>0</v>
      </c>
      <c r="V301">
        <f>Table10[[#This Row],[Discussion]]/Table10[[#This Row],[TOTAL]]</f>
        <v>0</v>
      </c>
      <c r="W301">
        <f>Table10[[#This Row],[Figure]]/Table10[[#This Row],[TOTAL]]</f>
        <v>1</v>
      </c>
      <c r="X301">
        <f>Table10[[#This Row],[Introduction]]/Table10[[#This Row],[TOTAL]]</f>
        <v>0</v>
      </c>
      <c r="Y301">
        <f>Table10[[#This Row],[Methods]]/Table10[[#This Row],[TOTAL]]</f>
        <v>0</v>
      </c>
      <c r="Z301">
        <f>Table10[[#This Row],[Results]]/Table10[[#This Row],[TOTAL]]</f>
        <v>0</v>
      </c>
      <c r="AA301">
        <f>Table10[[#This Row],[Supplementary material]]/Table10[[#This Row],[TOTAL]]</f>
        <v>0</v>
      </c>
      <c r="AB301">
        <f>Table10[[#This Row],[Title]]/Table10[[#This Row],[TOTAL]]</f>
        <v>0</v>
      </c>
      <c r="AC301" s="15">
        <f>SUM(Table1012[[#This Row],[Abstract]:[Title]])</f>
        <v>1</v>
      </c>
    </row>
    <row r="302" spans="1:29" x14ac:dyDescent="0.25">
      <c r="A302" t="s">
        <v>4278</v>
      </c>
      <c r="B302">
        <v>0</v>
      </c>
      <c r="C302">
        <v>0</v>
      </c>
      <c r="D302">
        <v>0</v>
      </c>
      <c r="E302">
        <v>0</v>
      </c>
      <c r="F302">
        <v>0</v>
      </c>
      <c r="G302">
        <v>0</v>
      </c>
      <c r="H302">
        <v>0</v>
      </c>
      <c r="I302">
        <v>0</v>
      </c>
      <c r="J302">
        <v>1</v>
      </c>
      <c r="K302">
        <v>0</v>
      </c>
      <c r="L302">
        <v>0</v>
      </c>
      <c r="M302">
        <v>0</v>
      </c>
      <c r="N302" s="7">
        <f>SUM(Table10[[#This Row],[Abstract]:[Title]])</f>
        <v>1</v>
      </c>
      <c r="P302" t="s">
        <v>4278</v>
      </c>
      <c r="Q302">
        <f>Table10[[#This Row],[Abstract]]/Table10[[#This Row],[TOTAL]]</f>
        <v>0</v>
      </c>
      <c r="R302">
        <f>Table10[[#This Row],[Acknowledgments]]/Table10[[#This Row],[TOTAL]]</f>
        <v>0</v>
      </c>
      <c r="S302">
        <f>Table10[[#This Row],[Article]]/Table10[[#This Row],[TOTAL]]</f>
        <v>0</v>
      </c>
      <c r="T302">
        <f>Table10[[#This Row],[Case study]]/Table10[[#This Row],[TOTAL]]</f>
        <v>0</v>
      </c>
      <c r="U302">
        <f>Table10[[#This Row],[Conclusion]]/Table10[[#This Row],[TOTAL]]</f>
        <v>0</v>
      </c>
      <c r="V302">
        <f>Table10[[#This Row],[Discussion]]/Table10[[#This Row],[TOTAL]]</f>
        <v>0</v>
      </c>
      <c r="W302">
        <f>Table10[[#This Row],[Figure]]/Table10[[#This Row],[TOTAL]]</f>
        <v>0</v>
      </c>
      <c r="X302">
        <f>Table10[[#This Row],[Introduction]]/Table10[[#This Row],[TOTAL]]</f>
        <v>0</v>
      </c>
      <c r="Y302">
        <f>Table10[[#This Row],[Methods]]/Table10[[#This Row],[TOTAL]]</f>
        <v>1</v>
      </c>
      <c r="Z302">
        <f>Table10[[#This Row],[Results]]/Table10[[#This Row],[TOTAL]]</f>
        <v>0</v>
      </c>
      <c r="AA302">
        <f>Table10[[#This Row],[Supplementary material]]/Table10[[#This Row],[TOTAL]]</f>
        <v>0</v>
      </c>
      <c r="AB302">
        <f>Table10[[#This Row],[Title]]/Table10[[#This Row],[TOTAL]]</f>
        <v>0</v>
      </c>
      <c r="AC302" s="15">
        <f>SUM(Table1012[[#This Row],[Abstract]:[Title]])</f>
        <v>1</v>
      </c>
    </row>
    <row r="303" spans="1:29" x14ac:dyDescent="0.25">
      <c r="A303" t="s">
        <v>121</v>
      </c>
      <c r="B303">
        <v>0</v>
      </c>
      <c r="C303">
        <v>0</v>
      </c>
      <c r="D303">
        <v>7</v>
      </c>
      <c r="E303">
        <v>0</v>
      </c>
      <c r="F303">
        <v>0</v>
      </c>
      <c r="G303">
        <v>0</v>
      </c>
      <c r="H303">
        <v>1</v>
      </c>
      <c r="I303">
        <v>0</v>
      </c>
      <c r="J303">
        <v>0</v>
      </c>
      <c r="K303">
        <v>0</v>
      </c>
      <c r="L303">
        <v>0</v>
      </c>
      <c r="M303">
        <v>0</v>
      </c>
      <c r="N303" s="7">
        <f>SUM(Table10[[#This Row],[Abstract]:[Title]])</f>
        <v>8</v>
      </c>
      <c r="P303" t="s">
        <v>121</v>
      </c>
      <c r="Q303">
        <f>Table10[[#This Row],[Abstract]]/Table10[[#This Row],[TOTAL]]</f>
        <v>0</v>
      </c>
      <c r="R303">
        <f>Table10[[#This Row],[Acknowledgments]]/Table10[[#This Row],[TOTAL]]</f>
        <v>0</v>
      </c>
      <c r="S303">
        <f>Table10[[#This Row],[Article]]/Table10[[#This Row],[TOTAL]]</f>
        <v>0.875</v>
      </c>
      <c r="T303">
        <f>Table10[[#This Row],[Case study]]/Table10[[#This Row],[TOTAL]]</f>
        <v>0</v>
      </c>
      <c r="U303">
        <f>Table10[[#This Row],[Conclusion]]/Table10[[#This Row],[TOTAL]]</f>
        <v>0</v>
      </c>
      <c r="V303">
        <f>Table10[[#This Row],[Discussion]]/Table10[[#This Row],[TOTAL]]</f>
        <v>0</v>
      </c>
      <c r="W303">
        <f>Table10[[#This Row],[Figure]]/Table10[[#This Row],[TOTAL]]</f>
        <v>0.125</v>
      </c>
      <c r="X303">
        <f>Table10[[#This Row],[Introduction]]/Table10[[#This Row],[TOTAL]]</f>
        <v>0</v>
      </c>
      <c r="Y303">
        <f>Table10[[#This Row],[Methods]]/Table10[[#This Row],[TOTAL]]</f>
        <v>0</v>
      </c>
      <c r="Z303">
        <f>Table10[[#This Row],[Results]]/Table10[[#This Row],[TOTAL]]</f>
        <v>0</v>
      </c>
      <c r="AA303">
        <f>Table10[[#This Row],[Supplementary material]]/Table10[[#This Row],[TOTAL]]</f>
        <v>0</v>
      </c>
      <c r="AB303">
        <f>Table10[[#This Row],[Title]]/Table10[[#This Row],[TOTAL]]</f>
        <v>0</v>
      </c>
      <c r="AC303" s="15">
        <f>SUM(Table1012[[#This Row],[Abstract]:[Title]])</f>
        <v>1</v>
      </c>
    </row>
    <row r="304" spans="1:29" x14ac:dyDescent="0.25">
      <c r="A304" t="s">
        <v>893</v>
      </c>
      <c r="B304">
        <v>0</v>
      </c>
      <c r="C304">
        <v>0</v>
      </c>
      <c r="D304">
        <v>0</v>
      </c>
      <c r="E304">
        <v>0</v>
      </c>
      <c r="F304">
        <v>0</v>
      </c>
      <c r="G304">
        <v>0</v>
      </c>
      <c r="H304">
        <v>1</v>
      </c>
      <c r="I304">
        <v>0</v>
      </c>
      <c r="J304">
        <v>1</v>
      </c>
      <c r="K304">
        <v>1</v>
      </c>
      <c r="L304">
        <v>0</v>
      </c>
      <c r="M304">
        <v>0</v>
      </c>
      <c r="N304" s="7">
        <f>SUM(Table10[[#This Row],[Abstract]:[Title]])</f>
        <v>3</v>
      </c>
      <c r="P304" t="s">
        <v>893</v>
      </c>
      <c r="Q304">
        <f>Table10[[#This Row],[Abstract]]/Table10[[#This Row],[TOTAL]]</f>
        <v>0</v>
      </c>
      <c r="R304">
        <f>Table10[[#This Row],[Acknowledgments]]/Table10[[#This Row],[TOTAL]]</f>
        <v>0</v>
      </c>
      <c r="S304">
        <f>Table10[[#This Row],[Article]]/Table10[[#This Row],[TOTAL]]</f>
        <v>0</v>
      </c>
      <c r="T304">
        <f>Table10[[#This Row],[Case study]]/Table10[[#This Row],[TOTAL]]</f>
        <v>0</v>
      </c>
      <c r="U304">
        <f>Table10[[#This Row],[Conclusion]]/Table10[[#This Row],[TOTAL]]</f>
        <v>0</v>
      </c>
      <c r="V304">
        <f>Table10[[#This Row],[Discussion]]/Table10[[#This Row],[TOTAL]]</f>
        <v>0</v>
      </c>
      <c r="W304">
        <f>Table10[[#This Row],[Figure]]/Table10[[#This Row],[TOTAL]]</f>
        <v>0.33333333333333331</v>
      </c>
      <c r="X304">
        <f>Table10[[#This Row],[Introduction]]/Table10[[#This Row],[TOTAL]]</f>
        <v>0</v>
      </c>
      <c r="Y304">
        <f>Table10[[#This Row],[Methods]]/Table10[[#This Row],[TOTAL]]</f>
        <v>0.33333333333333331</v>
      </c>
      <c r="Z304">
        <f>Table10[[#This Row],[Results]]/Table10[[#This Row],[TOTAL]]</f>
        <v>0.33333333333333331</v>
      </c>
      <c r="AA304">
        <f>Table10[[#This Row],[Supplementary material]]/Table10[[#This Row],[TOTAL]]</f>
        <v>0</v>
      </c>
      <c r="AB304">
        <f>Table10[[#This Row],[Title]]/Table10[[#This Row],[TOTAL]]</f>
        <v>0</v>
      </c>
      <c r="AC304" s="15">
        <f>SUM(Table1012[[#This Row],[Abstract]:[Title]])</f>
        <v>1</v>
      </c>
    </row>
    <row r="305" spans="1:29" x14ac:dyDescent="0.25">
      <c r="A305" t="s">
        <v>3474</v>
      </c>
      <c r="B305">
        <v>0</v>
      </c>
      <c r="C305">
        <v>0</v>
      </c>
      <c r="D305">
        <v>0</v>
      </c>
      <c r="E305">
        <v>0</v>
      </c>
      <c r="F305">
        <v>0</v>
      </c>
      <c r="G305">
        <v>0</v>
      </c>
      <c r="H305">
        <v>0</v>
      </c>
      <c r="I305">
        <v>0</v>
      </c>
      <c r="J305">
        <v>1</v>
      </c>
      <c r="K305">
        <v>0</v>
      </c>
      <c r="L305">
        <v>0</v>
      </c>
      <c r="M305">
        <v>0</v>
      </c>
      <c r="N305" s="7">
        <f>SUM(Table10[[#This Row],[Abstract]:[Title]])</f>
        <v>1</v>
      </c>
      <c r="P305" t="s">
        <v>3474</v>
      </c>
      <c r="Q305">
        <f>Table10[[#This Row],[Abstract]]/Table10[[#This Row],[TOTAL]]</f>
        <v>0</v>
      </c>
      <c r="R305">
        <f>Table10[[#This Row],[Acknowledgments]]/Table10[[#This Row],[TOTAL]]</f>
        <v>0</v>
      </c>
      <c r="S305">
        <f>Table10[[#This Row],[Article]]/Table10[[#This Row],[TOTAL]]</f>
        <v>0</v>
      </c>
      <c r="T305">
        <f>Table10[[#This Row],[Case study]]/Table10[[#This Row],[TOTAL]]</f>
        <v>0</v>
      </c>
      <c r="U305">
        <f>Table10[[#This Row],[Conclusion]]/Table10[[#This Row],[TOTAL]]</f>
        <v>0</v>
      </c>
      <c r="V305">
        <f>Table10[[#This Row],[Discussion]]/Table10[[#This Row],[TOTAL]]</f>
        <v>0</v>
      </c>
      <c r="W305">
        <f>Table10[[#This Row],[Figure]]/Table10[[#This Row],[TOTAL]]</f>
        <v>0</v>
      </c>
      <c r="X305">
        <f>Table10[[#This Row],[Introduction]]/Table10[[#This Row],[TOTAL]]</f>
        <v>0</v>
      </c>
      <c r="Y305">
        <f>Table10[[#This Row],[Methods]]/Table10[[#This Row],[TOTAL]]</f>
        <v>1</v>
      </c>
      <c r="Z305">
        <f>Table10[[#This Row],[Results]]/Table10[[#This Row],[TOTAL]]</f>
        <v>0</v>
      </c>
      <c r="AA305">
        <f>Table10[[#This Row],[Supplementary material]]/Table10[[#This Row],[TOTAL]]</f>
        <v>0</v>
      </c>
      <c r="AB305">
        <f>Table10[[#This Row],[Title]]/Table10[[#This Row],[TOTAL]]</f>
        <v>0</v>
      </c>
      <c r="AC305" s="15">
        <f>SUM(Table1012[[#This Row],[Abstract]:[Title]])</f>
        <v>1</v>
      </c>
    </row>
    <row r="306" spans="1:29" x14ac:dyDescent="0.25">
      <c r="A306" t="s">
        <v>1729</v>
      </c>
      <c r="B306">
        <v>0</v>
      </c>
      <c r="C306">
        <v>0</v>
      </c>
      <c r="D306">
        <v>0</v>
      </c>
      <c r="E306">
        <v>0</v>
      </c>
      <c r="F306">
        <v>0</v>
      </c>
      <c r="G306">
        <v>0</v>
      </c>
      <c r="H306">
        <v>0</v>
      </c>
      <c r="I306">
        <v>0</v>
      </c>
      <c r="J306">
        <v>0</v>
      </c>
      <c r="K306">
        <v>1</v>
      </c>
      <c r="L306">
        <v>0</v>
      </c>
      <c r="M306">
        <v>0</v>
      </c>
      <c r="N306" s="7">
        <f>SUM(Table10[[#This Row],[Abstract]:[Title]])</f>
        <v>1</v>
      </c>
      <c r="P306" t="s">
        <v>1729</v>
      </c>
      <c r="Q306">
        <f>Table10[[#This Row],[Abstract]]/Table10[[#This Row],[TOTAL]]</f>
        <v>0</v>
      </c>
      <c r="R306">
        <f>Table10[[#This Row],[Acknowledgments]]/Table10[[#This Row],[TOTAL]]</f>
        <v>0</v>
      </c>
      <c r="S306">
        <f>Table10[[#This Row],[Article]]/Table10[[#This Row],[TOTAL]]</f>
        <v>0</v>
      </c>
      <c r="T306">
        <f>Table10[[#This Row],[Case study]]/Table10[[#This Row],[TOTAL]]</f>
        <v>0</v>
      </c>
      <c r="U306">
        <f>Table10[[#This Row],[Conclusion]]/Table10[[#This Row],[TOTAL]]</f>
        <v>0</v>
      </c>
      <c r="V306">
        <f>Table10[[#This Row],[Discussion]]/Table10[[#This Row],[TOTAL]]</f>
        <v>0</v>
      </c>
      <c r="W306">
        <f>Table10[[#This Row],[Figure]]/Table10[[#This Row],[TOTAL]]</f>
        <v>0</v>
      </c>
      <c r="X306">
        <f>Table10[[#This Row],[Introduction]]/Table10[[#This Row],[TOTAL]]</f>
        <v>0</v>
      </c>
      <c r="Y306">
        <f>Table10[[#This Row],[Methods]]/Table10[[#This Row],[TOTAL]]</f>
        <v>0</v>
      </c>
      <c r="Z306">
        <f>Table10[[#This Row],[Results]]/Table10[[#This Row],[TOTAL]]</f>
        <v>1</v>
      </c>
      <c r="AA306">
        <f>Table10[[#This Row],[Supplementary material]]/Table10[[#This Row],[TOTAL]]</f>
        <v>0</v>
      </c>
      <c r="AB306">
        <f>Table10[[#This Row],[Title]]/Table10[[#This Row],[TOTAL]]</f>
        <v>0</v>
      </c>
      <c r="AC306" s="15">
        <f>SUM(Table1012[[#This Row],[Abstract]:[Title]])</f>
        <v>1</v>
      </c>
    </row>
    <row r="307" spans="1:29" x14ac:dyDescent="0.25">
      <c r="A307" t="s">
        <v>3557</v>
      </c>
      <c r="B307">
        <v>0</v>
      </c>
      <c r="C307">
        <v>0</v>
      </c>
      <c r="D307">
        <v>0</v>
      </c>
      <c r="E307">
        <v>0</v>
      </c>
      <c r="F307">
        <v>0</v>
      </c>
      <c r="G307">
        <v>0</v>
      </c>
      <c r="H307">
        <v>0</v>
      </c>
      <c r="I307">
        <v>0</v>
      </c>
      <c r="J307">
        <v>1</v>
      </c>
      <c r="K307">
        <v>0</v>
      </c>
      <c r="L307">
        <v>0</v>
      </c>
      <c r="M307">
        <v>0</v>
      </c>
      <c r="N307" s="7">
        <f>SUM(Table10[[#This Row],[Abstract]:[Title]])</f>
        <v>1</v>
      </c>
      <c r="P307" t="s">
        <v>3557</v>
      </c>
      <c r="Q307">
        <f>Table10[[#This Row],[Abstract]]/Table10[[#This Row],[TOTAL]]</f>
        <v>0</v>
      </c>
      <c r="R307">
        <f>Table10[[#This Row],[Acknowledgments]]/Table10[[#This Row],[TOTAL]]</f>
        <v>0</v>
      </c>
      <c r="S307">
        <f>Table10[[#This Row],[Article]]/Table10[[#This Row],[TOTAL]]</f>
        <v>0</v>
      </c>
      <c r="T307">
        <f>Table10[[#This Row],[Case study]]/Table10[[#This Row],[TOTAL]]</f>
        <v>0</v>
      </c>
      <c r="U307">
        <f>Table10[[#This Row],[Conclusion]]/Table10[[#This Row],[TOTAL]]</f>
        <v>0</v>
      </c>
      <c r="V307">
        <f>Table10[[#This Row],[Discussion]]/Table10[[#This Row],[TOTAL]]</f>
        <v>0</v>
      </c>
      <c r="W307">
        <f>Table10[[#This Row],[Figure]]/Table10[[#This Row],[TOTAL]]</f>
        <v>0</v>
      </c>
      <c r="X307">
        <f>Table10[[#This Row],[Introduction]]/Table10[[#This Row],[TOTAL]]</f>
        <v>0</v>
      </c>
      <c r="Y307">
        <f>Table10[[#This Row],[Methods]]/Table10[[#This Row],[TOTAL]]</f>
        <v>1</v>
      </c>
      <c r="Z307">
        <f>Table10[[#This Row],[Results]]/Table10[[#This Row],[TOTAL]]</f>
        <v>0</v>
      </c>
      <c r="AA307">
        <f>Table10[[#This Row],[Supplementary material]]/Table10[[#This Row],[TOTAL]]</f>
        <v>0</v>
      </c>
      <c r="AB307">
        <f>Table10[[#This Row],[Title]]/Table10[[#This Row],[TOTAL]]</f>
        <v>0</v>
      </c>
      <c r="AC307" s="15">
        <f>SUM(Table1012[[#This Row],[Abstract]:[Title]])</f>
        <v>1</v>
      </c>
    </row>
    <row r="308" spans="1:29" x14ac:dyDescent="0.25">
      <c r="A308" t="s">
        <v>727</v>
      </c>
      <c r="B308">
        <v>0</v>
      </c>
      <c r="C308">
        <v>0</v>
      </c>
      <c r="D308">
        <v>0</v>
      </c>
      <c r="E308">
        <v>0</v>
      </c>
      <c r="F308">
        <v>0</v>
      </c>
      <c r="G308">
        <v>0</v>
      </c>
      <c r="H308">
        <v>0</v>
      </c>
      <c r="I308">
        <v>0</v>
      </c>
      <c r="J308">
        <v>1</v>
      </c>
      <c r="K308">
        <v>2</v>
      </c>
      <c r="L308">
        <v>0</v>
      </c>
      <c r="M308">
        <v>0</v>
      </c>
      <c r="N308" s="7">
        <f>SUM(Table10[[#This Row],[Abstract]:[Title]])</f>
        <v>3</v>
      </c>
      <c r="P308" t="s">
        <v>727</v>
      </c>
      <c r="Q308">
        <f>Table10[[#This Row],[Abstract]]/Table10[[#This Row],[TOTAL]]</f>
        <v>0</v>
      </c>
      <c r="R308">
        <f>Table10[[#This Row],[Acknowledgments]]/Table10[[#This Row],[TOTAL]]</f>
        <v>0</v>
      </c>
      <c r="S308">
        <f>Table10[[#This Row],[Article]]/Table10[[#This Row],[TOTAL]]</f>
        <v>0</v>
      </c>
      <c r="T308">
        <f>Table10[[#This Row],[Case study]]/Table10[[#This Row],[TOTAL]]</f>
        <v>0</v>
      </c>
      <c r="U308">
        <f>Table10[[#This Row],[Conclusion]]/Table10[[#This Row],[TOTAL]]</f>
        <v>0</v>
      </c>
      <c r="V308">
        <f>Table10[[#This Row],[Discussion]]/Table10[[#This Row],[TOTAL]]</f>
        <v>0</v>
      </c>
      <c r="W308">
        <f>Table10[[#This Row],[Figure]]/Table10[[#This Row],[TOTAL]]</f>
        <v>0</v>
      </c>
      <c r="X308">
        <f>Table10[[#This Row],[Introduction]]/Table10[[#This Row],[TOTAL]]</f>
        <v>0</v>
      </c>
      <c r="Y308">
        <f>Table10[[#This Row],[Methods]]/Table10[[#This Row],[TOTAL]]</f>
        <v>0.33333333333333331</v>
      </c>
      <c r="Z308">
        <f>Table10[[#This Row],[Results]]/Table10[[#This Row],[TOTAL]]</f>
        <v>0.66666666666666663</v>
      </c>
      <c r="AA308">
        <f>Table10[[#This Row],[Supplementary material]]/Table10[[#This Row],[TOTAL]]</f>
        <v>0</v>
      </c>
      <c r="AB308">
        <f>Table10[[#This Row],[Title]]/Table10[[#This Row],[TOTAL]]</f>
        <v>0</v>
      </c>
      <c r="AC308" s="15">
        <f>SUM(Table1012[[#This Row],[Abstract]:[Title]])</f>
        <v>1</v>
      </c>
    </row>
    <row r="309" spans="1:29" x14ac:dyDescent="0.25">
      <c r="A309" t="s">
        <v>3138</v>
      </c>
      <c r="B309">
        <v>0</v>
      </c>
      <c r="C309">
        <v>0</v>
      </c>
      <c r="D309">
        <v>0</v>
      </c>
      <c r="E309">
        <v>0</v>
      </c>
      <c r="F309">
        <v>0</v>
      </c>
      <c r="G309">
        <v>0</v>
      </c>
      <c r="H309">
        <v>0</v>
      </c>
      <c r="I309">
        <v>0</v>
      </c>
      <c r="J309">
        <v>1</v>
      </c>
      <c r="K309">
        <v>0</v>
      </c>
      <c r="L309">
        <v>1</v>
      </c>
      <c r="M309">
        <v>0</v>
      </c>
      <c r="N309" s="7">
        <f>SUM(Table10[[#This Row],[Abstract]:[Title]])</f>
        <v>2</v>
      </c>
      <c r="P309" t="s">
        <v>3138</v>
      </c>
      <c r="Q309">
        <f>Table10[[#This Row],[Abstract]]/Table10[[#This Row],[TOTAL]]</f>
        <v>0</v>
      </c>
      <c r="R309">
        <f>Table10[[#This Row],[Acknowledgments]]/Table10[[#This Row],[TOTAL]]</f>
        <v>0</v>
      </c>
      <c r="S309">
        <f>Table10[[#This Row],[Article]]/Table10[[#This Row],[TOTAL]]</f>
        <v>0</v>
      </c>
      <c r="T309">
        <f>Table10[[#This Row],[Case study]]/Table10[[#This Row],[TOTAL]]</f>
        <v>0</v>
      </c>
      <c r="U309">
        <f>Table10[[#This Row],[Conclusion]]/Table10[[#This Row],[TOTAL]]</f>
        <v>0</v>
      </c>
      <c r="V309">
        <f>Table10[[#This Row],[Discussion]]/Table10[[#This Row],[TOTAL]]</f>
        <v>0</v>
      </c>
      <c r="W309">
        <f>Table10[[#This Row],[Figure]]/Table10[[#This Row],[TOTAL]]</f>
        <v>0</v>
      </c>
      <c r="X309">
        <f>Table10[[#This Row],[Introduction]]/Table10[[#This Row],[TOTAL]]</f>
        <v>0</v>
      </c>
      <c r="Y309">
        <f>Table10[[#This Row],[Methods]]/Table10[[#This Row],[TOTAL]]</f>
        <v>0.5</v>
      </c>
      <c r="Z309">
        <f>Table10[[#This Row],[Results]]/Table10[[#This Row],[TOTAL]]</f>
        <v>0</v>
      </c>
      <c r="AA309">
        <f>Table10[[#This Row],[Supplementary material]]/Table10[[#This Row],[TOTAL]]</f>
        <v>0.5</v>
      </c>
      <c r="AB309">
        <f>Table10[[#This Row],[Title]]/Table10[[#This Row],[TOTAL]]</f>
        <v>0</v>
      </c>
      <c r="AC309" s="15">
        <f>SUM(Table1012[[#This Row],[Abstract]:[Title]])</f>
        <v>1</v>
      </c>
    </row>
    <row r="310" spans="1:29" x14ac:dyDescent="0.25">
      <c r="A310" t="s">
        <v>195</v>
      </c>
      <c r="B310">
        <v>0</v>
      </c>
      <c r="C310">
        <v>0</v>
      </c>
      <c r="D310">
        <v>0</v>
      </c>
      <c r="E310">
        <v>0</v>
      </c>
      <c r="F310">
        <v>0</v>
      </c>
      <c r="G310">
        <v>0</v>
      </c>
      <c r="H310">
        <v>0</v>
      </c>
      <c r="I310">
        <v>0</v>
      </c>
      <c r="J310">
        <v>1</v>
      </c>
      <c r="K310">
        <v>4</v>
      </c>
      <c r="L310">
        <v>1</v>
      </c>
      <c r="M310">
        <v>0</v>
      </c>
      <c r="N310" s="7">
        <f>SUM(Table10[[#This Row],[Abstract]:[Title]])</f>
        <v>6</v>
      </c>
      <c r="P310" t="s">
        <v>195</v>
      </c>
      <c r="Q310">
        <f>Table10[[#This Row],[Abstract]]/Table10[[#This Row],[TOTAL]]</f>
        <v>0</v>
      </c>
      <c r="R310">
        <f>Table10[[#This Row],[Acknowledgments]]/Table10[[#This Row],[TOTAL]]</f>
        <v>0</v>
      </c>
      <c r="S310">
        <f>Table10[[#This Row],[Article]]/Table10[[#This Row],[TOTAL]]</f>
        <v>0</v>
      </c>
      <c r="T310">
        <f>Table10[[#This Row],[Case study]]/Table10[[#This Row],[TOTAL]]</f>
        <v>0</v>
      </c>
      <c r="U310">
        <f>Table10[[#This Row],[Conclusion]]/Table10[[#This Row],[TOTAL]]</f>
        <v>0</v>
      </c>
      <c r="V310">
        <f>Table10[[#This Row],[Discussion]]/Table10[[#This Row],[TOTAL]]</f>
        <v>0</v>
      </c>
      <c r="W310">
        <f>Table10[[#This Row],[Figure]]/Table10[[#This Row],[TOTAL]]</f>
        <v>0</v>
      </c>
      <c r="X310">
        <f>Table10[[#This Row],[Introduction]]/Table10[[#This Row],[TOTAL]]</f>
        <v>0</v>
      </c>
      <c r="Y310">
        <f>Table10[[#This Row],[Methods]]/Table10[[#This Row],[TOTAL]]</f>
        <v>0.16666666666666666</v>
      </c>
      <c r="Z310">
        <f>Table10[[#This Row],[Results]]/Table10[[#This Row],[TOTAL]]</f>
        <v>0.66666666666666663</v>
      </c>
      <c r="AA310">
        <f>Table10[[#This Row],[Supplementary material]]/Table10[[#This Row],[TOTAL]]</f>
        <v>0.16666666666666666</v>
      </c>
      <c r="AB310">
        <f>Table10[[#This Row],[Title]]/Table10[[#This Row],[TOTAL]]</f>
        <v>0</v>
      </c>
      <c r="AC310" s="15">
        <f>SUM(Table1012[[#This Row],[Abstract]:[Title]])</f>
        <v>0.99999999999999989</v>
      </c>
    </row>
    <row r="311" spans="1:29" x14ac:dyDescent="0.25">
      <c r="A311" t="s">
        <v>800</v>
      </c>
      <c r="B311">
        <v>0</v>
      </c>
      <c r="C311">
        <v>0</v>
      </c>
      <c r="D311">
        <v>0</v>
      </c>
      <c r="E311">
        <v>0</v>
      </c>
      <c r="F311">
        <v>0</v>
      </c>
      <c r="G311">
        <v>0</v>
      </c>
      <c r="H311">
        <v>0</v>
      </c>
      <c r="I311">
        <v>0</v>
      </c>
      <c r="J311">
        <v>1</v>
      </c>
      <c r="K311">
        <v>0</v>
      </c>
      <c r="L311">
        <v>0</v>
      </c>
      <c r="M311">
        <v>0</v>
      </c>
      <c r="N311" s="7">
        <f>SUM(Table10[[#This Row],[Abstract]:[Title]])</f>
        <v>1</v>
      </c>
      <c r="P311" t="s">
        <v>800</v>
      </c>
      <c r="Q311">
        <f>Table10[[#This Row],[Abstract]]/Table10[[#This Row],[TOTAL]]</f>
        <v>0</v>
      </c>
      <c r="R311">
        <f>Table10[[#This Row],[Acknowledgments]]/Table10[[#This Row],[TOTAL]]</f>
        <v>0</v>
      </c>
      <c r="S311">
        <f>Table10[[#This Row],[Article]]/Table10[[#This Row],[TOTAL]]</f>
        <v>0</v>
      </c>
      <c r="T311">
        <f>Table10[[#This Row],[Case study]]/Table10[[#This Row],[TOTAL]]</f>
        <v>0</v>
      </c>
      <c r="U311">
        <f>Table10[[#This Row],[Conclusion]]/Table10[[#This Row],[TOTAL]]</f>
        <v>0</v>
      </c>
      <c r="V311">
        <f>Table10[[#This Row],[Discussion]]/Table10[[#This Row],[TOTAL]]</f>
        <v>0</v>
      </c>
      <c r="W311">
        <f>Table10[[#This Row],[Figure]]/Table10[[#This Row],[TOTAL]]</f>
        <v>0</v>
      </c>
      <c r="X311">
        <f>Table10[[#This Row],[Introduction]]/Table10[[#This Row],[TOTAL]]</f>
        <v>0</v>
      </c>
      <c r="Y311">
        <f>Table10[[#This Row],[Methods]]/Table10[[#This Row],[TOTAL]]</f>
        <v>1</v>
      </c>
      <c r="Z311">
        <f>Table10[[#This Row],[Results]]/Table10[[#This Row],[TOTAL]]</f>
        <v>0</v>
      </c>
      <c r="AA311">
        <f>Table10[[#This Row],[Supplementary material]]/Table10[[#This Row],[TOTAL]]</f>
        <v>0</v>
      </c>
      <c r="AB311">
        <f>Table10[[#This Row],[Title]]/Table10[[#This Row],[TOTAL]]</f>
        <v>0</v>
      </c>
      <c r="AC311" s="15">
        <f>SUM(Table1012[[#This Row],[Abstract]:[Title]])</f>
        <v>1</v>
      </c>
    </row>
    <row r="312" spans="1:29" x14ac:dyDescent="0.25">
      <c r="A312" t="s">
        <v>945</v>
      </c>
      <c r="B312">
        <v>0</v>
      </c>
      <c r="C312">
        <v>0</v>
      </c>
      <c r="D312">
        <v>1</v>
      </c>
      <c r="E312">
        <v>0</v>
      </c>
      <c r="F312">
        <v>0</v>
      </c>
      <c r="G312">
        <v>0</v>
      </c>
      <c r="H312">
        <v>0</v>
      </c>
      <c r="I312">
        <v>0</v>
      </c>
      <c r="J312">
        <v>1</v>
      </c>
      <c r="K312">
        <v>0</v>
      </c>
      <c r="L312">
        <v>0</v>
      </c>
      <c r="M312">
        <v>0</v>
      </c>
      <c r="N312" s="7">
        <f>SUM(Table10[[#This Row],[Abstract]:[Title]])</f>
        <v>2</v>
      </c>
      <c r="P312" t="s">
        <v>945</v>
      </c>
      <c r="Q312">
        <f>Table10[[#This Row],[Abstract]]/Table10[[#This Row],[TOTAL]]</f>
        <v>0</v>
      </c>
      <c r="R312">
        <f>Table10[[#This Row],[Acknowledgments]]/Table10[[#This Row],[TOTAL]]</f>
        <v>0</v>
      </c>
      <c r="S312">
        <f>Table10[[#This Row],[Article]]/Table10[[#This Row],[TOTAL]]</f>
        <v>0.5</v>
      </c>
      <c r="T312">
        <f>Table10[[#This Row],[Case study]]/Table10[[#This Row],[TOTAL]]</f>
        <v>0</v>
      </c>
      <c r="U312">
        <f>Table10[[#This Row],[Conclusion]]/Table10[[#This Row],[TOTAL]]</f>
        <v>0</v>
      </c>
      <c r="V312">
        <f>Table10[[#This Row],[Discussion]]/Table10[[#This Row],[TOTAL]]</f>
        <v>0</v>
      </c>
      <c r="W312">
        <f>Table10[[#This Row],[Figure]]/Table10[[#This Row],[TOTAL]]</f>
        <v>0</v>
      </c>
      <c r="X312">
        <f>Table10[[#This Row],[Introduction]]/Table10[[#This Row],[TOTAL]]</f>
        <v>0</v>
      </c>
      <c r="Y312">
        <f>Table10[[#This Row],[Methods]]/Table10[[#This Row],[TOTAL]]</f>
        <v>0.5</v>
      </c>
      <c r="Z312">
        <f>Table10[[#This Row],[Results]]/Table10[[#This Row],[TOTAL]]</f>
        <v>0</v>
      </c>
      <c r="AA312">
        <f>Table10[[#This Row],[Supplementary material]]/Table10[[#This Row],[TOTAL]]</f>
        <v>0</v>
      </c>
      <c r="AB312">
        <f>Table10[[#This Row],[Title]]/Table10[[#This Row],[TOTAL]]</f>
        <v>0</v>
      </c>
      <c r="AC312" s="15">
        <f>SUM(Table1012[[#This Row],[Abstract]:[Title]])</f>
        <v>1</v>
      </c>
    </row>
    <row r="313" spans="1:29" x14ac:dyDescent="0.25">
      <c r="A313" t="s">
        <v>3301</v>
      </c>
      <c r="B313">
        <v>0</v>
      </c>
      <c r="C313">
        <v>0</v>
      </c>
      <c r="D313">
        <v>1</v>
      </c>
      <c r="E313">
        <v>0</v>
      </c>
      <c r="F313">
        <v>0</v>
      </c>
      <c r="G313">
        <v>0</v>
      </c>
      <c r="H313">
        <v>0</v>
      </c>
      <c r="I313">
        <v>0</v>
      </c>
      <c r="J313">
        <v>0</v>
      </c>
      <c r="K313">
        <v>0</v>
      </c>
      <c r="L313">
        <v>0</v>
      </c>
      <c r="M313">
        <v>0</v>
      </c>
      <c r="N313" s="7">
        <f>SUM(Table10[[#This Row],[Abstract]:[Title]])</f>
        <v>1</v>
      </c>
      <c r="P313" t="s">
        <v>3301</v>
      </c>
      <c r="Q313">
        <f>Table10[[#This Row],[Abstract]]/Table10[[#This Row],[TOTAL]]</f>
        <v>0</v>
      </c>
      <c r="R313">
        <f>Table10[[#This Row],[Acknowledgments]]/Table10[[#This Row],[TOTAL]]</f>
        <v>0</v>
      </c>
      <c r="S313">
        <f>Table10[[#This Row],[Article]]/Table10[[#This Row],[TOTAL]]</f>
        <v>1</v>
      </c>
      <c r="T313">
        <f>Table10[[#This Row],[Case study]]/Table10[[#This Row],[TOTAL]]</f>
        <v>0</v>
      </c>
      <c r="U313">
        <f>Table10[[#This Row],[Conclusion]]/Table10[[#This Row],[TOTAL]]</f>
        <v>0</v>
      </c>
      <c r="V313">
        <f>Table10[[#This Row],[Discussion]]/Table10[[#This Row],[TOTAL]]</f>
        <v>0</v>
      </c>
      <c r="W313">
        <f>Table10[[#This Row],[Figure]]/Table10[[#This Row],[TOTAL]]</f>
        <v>0</v>
      </c>
      <c r="X313">
        <f>Table10[[#This Row],[Introduction]]/Table10[[#This Row],[TOTAL]]</f>
        <v>0</v>
      </c>
      <c r="Y313">
        <f>Table10[[#This Row],[Methods]]/Table10[[#This Row],[TOTAL]]</f>
        <v>0</v>
      </c>
      <c r="Z313">
        <f>Table10[[#This Row],[Results]]/Table10[[#This Row],[TOTAL]]</f>
        <v>0</v>
      </c>
      <c r="AA313">
        <f>Table10[[#This Row],[Supplementary material]]/Table10[[#This Row],[TOTAL]]</f>
        <v>0</v>
      </c>
      <c r="AB313">
        <f>Table10[[#This Row],[Title]]/Table10[[#This Row],[TOTAL]]</f>
        <v>0</v>
      </c>
      <c r="AC313" s="15">
        <f>SUM(Table1012[[#This Row],[Abstract]:[Title]])</f>
        <v>1</v>
      </c>
    </row>
    <row r="314" spans="1:29" x14ac:dyDescent="0.25">
      <c r="A314" t="s">
        <v>73</v>
      </c>
      <c r="B314">
        <v>0</v>
      </c>
      <c r="C314">
        <v>0</v>
      </c>
      <c r="D314">
        <v>0</v>
      </c>
      <c r="E314">
        <v>0</v>
      </c>
      <c r="F314">
        <v>0</v>
      </c>
      <c r="G314">
        <v>0</v>
      </c>
      <c r="H314">
        <v>0</v>
      </c>
      <c r="I314">
        <v>2</v>
      </c>
      <c r="J314">
        <v>3</v>
      </c>
      <c r="K314">
        <v>0</v>
      </c>
      <c r="L314">
        <v>0</v>
      </c>
      <c r="M314">
        <v>0</v>
      </c>
      <c r="N314" s="7">
        <f>SUM(Table10[[#This Row],[Abstract]:[Title]])</f>
        <v>5</v>
      </c>
      <c r="P314" t="s">
        <v>73</v>
      </c>
      <c r="Q314">
        <f>Table10[[#This Row],[Abstract]]/Table10[[#This Row],[TOTAL]]</f>
        <v>0</v>
      </c>
      <c r="R314">
        <f>Table10[[#This Row],[Acknowledgments]]/Table10[[#This Row],[TOTAL]]</f>
        <v>0</v>
      </c>
      <c r="S314">
        <f>Table10[[#This Row],[Article]]/Table10[[#This Row],[TOTAL]]</f>
        <v>0</v>
      </c>
      <c r="T314">
        <f>Table10[[#This Row],[Case study]]/Table10[[#This Row],[TOTAL]]</f>
        <v>0</v>
      </c>
      <c r="U314">
        <f>Table10[[#This Row],[Conclusion]]/Table10[[#This Row],[TOTAL]]</f>
        <v>0</v>
      </c>
      <c r="V314">
        <f>Table10[[#This Row],[Discussion]]/Table10[[#This Row],[TOTAL]]</f>
        <v>0</v>
      </c>
      <c r="W314">
        <f>Table10[[#This Row],[Figure]]/Table10[[#This Row],[TOTAL]]</f>
        <v>0</v>
      </c>
      <c r="X314">
        <f>Table10[[#This Row],[Introduction]]/Table10[[#This Row],[TOTAL]]</f>
        <v>0.4</v>
      </c>
      <c r="Y314">
        <f>Table10[[#This Row],[Methods]]/Table10[[#This Row],[TOTAL]]</f>
        <v>0.6</v>
      </c>
      <c r="Z314">
        <f>Table10[[#This Row],[Results]]/Table10[[#This Row],[TOTAL]]</f>
        <v>0</v>
      </c>
      <c r="AA314">
        <f>Table10[[#This Row],[Supplementary material]]/Table10[[#This Row],[TOTAL]]</f>
        <v>0</v>
      </c>
      <c r="AB314">
        <f>Table10[[#This Row],[Title]]/Table10[[#This Row],[TOTAL]]</f>
        <v>0</v>
      </c>
      <c r="AC314" s="15">
        <f>SUM(Table1012[[#This Row],[Abstract]:[Title]])</f>
        <v>1</v>
      </c>
    </row>
    <row r="315" spans="1:29" x14ac:dyDescent="0.25">
      <c r="A315" t="s">
        <v>3500</v>
      </c>
      <c r="B315">
        <v>0</v>
      </c>
      <c r="C315">
        <v>0</v>
      </c>
      <c r="D315">
        <v>0</v>
      </c>
      <c r="E315">
        <v>0</v>
      </c>
      <c r="F315">
        <v>0</v>
      </c>
      <c r="G315">
        <v>0</v>
      </c>
      <c r="H315">
        <v>0</v>
      </c>
      <c r="I315">
        <v>0</v>
      </c>
      <c r="J315">
        <v>2</v>
      </c>
      <c r="K315">
        <v>0</v>
      </c>
      <c r="L315">
        <v>0</v>
      </c>
      <c r="M315">
        <v>0</v>
      </c>
      <c r="N315" s="7">
        <f>SUM(Table10[[#This Row],[Abstract]:[Title]])</f>
        <v>2</v>
      </c>
      <c r="P315" t="s">
        <v>3500</v>
      </c>
      <c r="Q315">
        <f>Table10[[#This Row],[Abstract]]/Table10[[#This Row],[TOTAL]]</f>
        <v>0</v>
      </c>
      <c r="R315">
        <f>Table10[[#This Row],[Acknowledgments]]/Table10[[#This Row],[TOTAL]]</f>
        <v>0</v>
      </c>
      <c r="S315">
        <f>Table10[[#This Row],[Article]]/Table10[[#This Row],[TOTAL]]</f>
        <v>0</v>
      </c>
      <c r="T315">
        <f>Table10[[#This Row],[Case study]]/Table10[[#This Row],[TOTAL]]</f>
        <v>0</v>
      </c>
      <c r="U315">
        <f>Table10[[#This Row],[Conclusion]]/Table10[[#This Row],[TOTAL]]</f>
        <v>0</v>
      </c>
      <c r="V315">
        <f>Table10[[#This Row],[Discussion]]/Table10[[#This Row],[TOTAL]]</f>
        <v>0</v>
      </c>
      <c r="W315">
        <f>Table10[[#This Row],[Figure]]/Table10[[#This Row],[TOTAL]]</f>
        <v>0</v>
      </c>
      <c r="X315">
        <f>Table10[[#This Row],[Introduction]]/Table10[[#This Row],[TOTAL]]</f>
        <v>0</v>
      </c>
      <c r="Y315">
        <f>Table10[[#This Row],[Methods]]/Table10[[#This Row],[TOTAL]]</f>
        <v>1</v>
      </c>
      <c r="Z315">
        <f>Table10[[#This Row],[Results]]/Table10[[#This Row],[TOTAL]]</f>
        <v>0</v>
      </c>
      <c r="AA315">
        <f>Table10[[#This Row],[Supplementary material]]/Table10[[#This Row],[TOTAL]]</f>
        <v>0</v>
      </c>
      <c r="AB315">
        <f>Table10[[#This Row],[Title]]/Table10[[#This Row],[TOTAL]]</f>
        <v>0</v>
      </c>
      <c r="AC315" s="15">
        <f>SUM(Table1012[[#This Row],[Abstract]:[Title]])</f>
        <v>1</v>
      </c>
    </row>
    <row r="316" spans="1:29" x14ac:dyDescent="0.25">
      <c r="A316" t="s">
        <v>3968</v>
      </c>
      <c r="B316">
        <v>0</v>
      </c>
      <c r="C316">
        <v>0</v>
      </c>
      <c r="D316">
        <v>3</v>
      </c>
      <c r="E316">
        <v>0</v>
      </c>
      <c r="F316">
        <v>0</v>
      </c>
      <c r="G316">
        <v>0</v>
      </c>
      <c r="H316">
        <v>0</v>
      </c>
      <c r="I316">
        <v>0</v>
      </c>
      <c r="J316">
        <v>0</v>
      </c>
      <c r="K316">
        <v>0</v>
      </c>
      <c r="L316">
        <v>0</v>
      </c>
      <c r="M316">
        <v>0</v>
      </c>
      <c r="N316" s="7">
        <f>SUM(Table10[[#This Row],[Abstract]:[Title]])</f>
        <v>3</v>
      </c>
      <c r="P316" t="s">
        <v>3968</v>
      </c>
      <c r="Q316">
        <f>Table10[[#This Row],[Abstract]]/Table10[[#This Row],[TOTAL]]</f>
        <v>0</v>
      </c>
      <c r="R316">
        <f>Table10[[#This Row],[Acknowledgments]]/Table10[[#This Row],[TOTAL]]</f>
        <v>0</v>
      </c>
      <c r="S316">
        <f>Table10[[#This Row],[Article]]/Table10[[#This Row],[TOTAL]]</f>
        <v>1</v>
      </c>
      <c r="T316">
        <f>Table10[[#This Row],[Case study]]/Table10[[#This Row],[TOTAL]]</f>
        <v>0</v>
      </c>
      <c r="U316">
        <f>Table10[[#This Row],[Conclusion]]/Table10[[#This Row],[TOTAL]]</f>
        <v>0</v>
      </c>
      <c r="V316">
        <f>Table10[[#This Row],[Discussion]]/Table10[[#This Row],[TOTAL]]</f>
        <v>0</v>
      </c>
      <c r="W316">
        <f>Table10[[#This Row],[Figure]]/Table10[[#This Row],[TOTAL]]</f>
        <v>0</v>
      </c>
      <c r="X316">
        <f>Table10[[#This Row],[Introduction]]/Table10[[#This Row],[TOTAL]]</f>
        <v>0</v>
      </c>
      <c r="Y316">
        <f>Table10[[#This Row],[Methods]]/Table10[[#This Row],[TOTAL]]</f>
        <v>0</v>
      </c>
      <c r="Z316">
        <f>Table10[[#This Row],[Results]]/Table10[[#This Row],[TOTAL]]</f>
        <v>0</v>
      </c>
      <c r="AA316">
        <f>Table10[[#This Row],[Supplementary material]]/Table10[[#This Row],[TOTAL]]</f>
        <v>0</v>
      </c>
      <c r="AB316">
        <f>Table10[[#This Row],[Title]]/Table10[[#This Row],[TOTAL]]</f>
        <v>0</v>
      </c>
      <c r="AC316" s="15">
        <f>SUM(Table1012[[#This Row],[Abstract]:[Title]])</f>
        <v>1</v>
      </c>
    </row>
    <row r="317" spans="1:29" x14ac:dyDescent="0.25">
      <c r="A317" t="s">
        <v>3120</v>
      </c>
      <c r="B317">
        <v>0</v>
      </c>
      <c r="C317">
        <v>0</v>
      </c>
      <c r="D317">
        <v>0</v>
      </c>
      <c r="E317">
        <v>0</v>
      </c>
      <c r="F317">
        <v>0</v>
      </c>
      <c r="G317">
        <v>0</v>
      </c>
      <c r="H317">
        <v>0</v>
      </c>
      <c r="I317">
        <v>0</v>
      </c>
      <c r="J317">
        <v>3</v>
      </c>
      <c r="K317">
        <v>0</v>
      </c>
      <c r="L317">
        <v>0</v>
      </c>
      <c r="M317">
        <v>0</v>
      </c>
      <c r="N317" s="7">
        <f>SUM(Table10[[#This Row],[Abstract]:[Title]])</f>
        <v>3</v>
      </c>
      <c r="P317" t="s">
        <v>3120</v>
      </c>
      <c r="Q317">
        <f>Table10[[#This Row],[Abstract]]/Table10[[#This Row],[TOTAL]]</f>
        <v>0</v>
      </c>
      <c r="R317">
        <f>Table10[[#This Row],[Acknowledgments]]/Table10[[#This Row],[TOTAL]]</f>
        <v>0</v>
      </c>
      <c r="S317">
        <f>Table10[[#This Row],[Article]]/Table10[[#This Row],[TOTAL]]</f>
        <v>0</v>
      </c>
      <c r="T317">
        <f>Table10[[#This Row],[Case study]]/Table10[[#This Row],[TOTAL]]</f>
        <v>0</v>
      </c>
      <c r="U317">
        <f>Table10[[#This Row],[Conclusion]]/Table10[[#This Row],[TOTAL]]</f>
        <v>0</v>
      </c>
      <c r="V317">
        <f>Table10[[#This Row],[Discussion]]/Table10[[#This Row],[TOTAL]]</f>
        <v>0</v>
      </c>
      <c r="W317">
        <f>Table10[[#This Row],[Figure]]/Table10[[#This Row],[TOTAL]]</f>
        <v>0</v>
      </c>
      <c r="X317">
        <f>Table10[[#This Row],[Introduction]]/Table10[[#This Row],[TOTAL]]</f>
        <v>0</v>
      </c>
      <c r="Y317">
        <f>Table10[[#This Row],[Methods]]/Table10[[#This Row],[TOTAL]]</f>
        <v>1</v>
      </c>
      <c r="Z317">
        <f>Table10[[#This Row],[Results]]/Table10[[#This Row],[TOTAL]]</f>
        <v>0</v>
      </c>
      <c r="AA317">
        <f>Table10[[#This Row],[Supplementary material]]/Table10[[#This Row],[TOTAL]]</f>
        <v>0</v>
      </c>
      <c r="AB317">
        <f>Table10[[#This Row],[Title]]/Table10[[#This Row],[TOTAL]]</f>
        <v>0</v>
      </c>
      <c r="AC317" s="15">
        <f>SUM(Table1012[[#This Row],[Abstract]:[Title]])</f>
        <v>1</v>
      </c>
    </row>
    <row r="318" spans="1:29" x14ac:dyDescent="0.25">
      <c r="A318" t="s">
        <v>4134</v>
      </c>
      <c r="B318">
        <v>0</v>
      </c>
      <c r="C318">
        <v>0</v>
      </c>
      <c r="D318">
        <v>0</v>
      </c>
      <c r="E318">
        <v>0</v>
      </c>
      <c r="F318">
        <v>0</v>
      </c>
      <c r="G318">
        <v>0</v>
      </c>
      <c r="H318">
        <v>0</v>
      </c>
      <c r="I318">
        <v>0</v>
      </c>
      <c r="J318">
        <v>2</v>
      </c>
      <c r="K318">
        <v>0</v>
      </c>
      <c r="L318">
        <v>0</v>
      </c>
      <c r="M318">
        <v>0</v>
      </c>
      <c r="N318" s="7">
        <f>SUM(Table10[[#This Row],[Abstract]:[Title]])</f>
        <v>2</v>
      </c>
      <c r="P318" t="s">
        <v>4134</v>
      </c>
      <c r="Q318">
        <f>Table10[[#This Row],[Abstract]]/Table10[[#This Row],[TOTAL]]</f>
        <v>0</v>
      </c>
      <c r="R318">
        <f>Table10[[#This Row],[Acknowledgments]]/Table10[[#This Row],[TOTAL]]</f>
        <v>0</v>
      </c>
      <c r="S318">
        <f>Table10[[#This Row],[Article]]/Table10[[#This Row],[TOTAL]]</f>
        <v>0</v>
      </c>
      <c r="T318">
        <f>Table10[[#This Row],[Case study]]/Table10[[#This Row],[TOTAL]]</f>
        <v>0</v>
      </c>
      <c r="U318">
        <f>Table10[[#This Row],[Conclusion]]/Table10[[#This Row],[TOTAL]]</f>
        <v>0</v>
      </c>
      <c r="V318">
        <f>Table10[[#This Row],[Discussion]]/Table10[[#This Row],[TOTAL]]</f>
        <v>0</v>
      </c>
      <c r="W318">
        <f>Table10[[#This Row],[Figure]]/Table10[[#This Row],[TOTAL]]</f>
        <v>0</v>
      </c>
      <c r="X318">
        <f>Table10[[#This Row],[Introduction]]/Table10[[#This Row],[TOTAL]]</f>
        <v>0</v>
      </c>
      <c r="Y318">
        <f>Table10[[#This Row],[Methods]]/Table10[[#This Row],[TOTAL]]</f>
        <v>1</v>
      </c>
      <c r="Z318">
        <f>Table10[[#This Row],[Results]]/Table10[[#This Row],[TOTAL]]</f>
        <v>0</v>
      </c>
      <c r="AA318">
        <f>Table10[[#This Row],[Supplementary material]]/Table10[[#This Row],[TOTAL]]</f>
        <v>0</v>
      </c>
      <c r="AB318">
        <f>Table10[[#This Row],[Title]]/Table10[[#This Row],[TOTAL]]</f>
        <v>0</v>
      </c>
      <c r="AC318" s="15">
        <f>SUM(Table1012[[#This Row],[Abstract]:[Title]])</f>
        <v>1</v>
      </c>
    </row>
    <row r="319" spans="1:29" x14ac:dyDescent="0.25">
      <c r="A319" t="s">
        <v>472</v>
      </c>
      <c r="B319">
        <v>0</v>
      </c>
      <c r="C319">
        <v>0</v>
      </c>
      <c r="D319">
        <v>0</v>
      </c>
      <c r="E319">
        <v>0</v>
      </c>
      <c r="F319">
        <v>1</v>
      </c>
      <c r="G319">
        <v>0</v>
      </c>
      <c r="H319">
        <v>0</v>
      </c>
      <c r="I319">
        <v>0</v>
      </c>
      <c r="J319">
        <v>0</v>
      </c>
      <c r="K319">
        <v>0</v>
      </c>
      <c r="L319">
        <v>0</v>
      </c>
      <c r="M319">
        <v>0</v>
      </c>
      <c r="N319" s="7">
        <f>SUM(Table10[[#This Row],[Abstract]:[Title]])</f>
        <v>1</v>
      </c>
      <c r="P319" t="s">
        <v>472</v>
      </c>
      <c r="Q319">
        <f>Table10[[#This Row],[Abstract]]/Table10[[#This Row],[TOTAL]]</f>
        <v>0</v>
      </c>
      <c r="R319">
        <f>Table10[[#This Row],[Acknowledgments]]/Table10[[#This Row],[TOTAL]]</f>
        <v>0</v>
      </c>
      <c r="S319">
        <f>Table10[[#This Row],[Article]]/Table10[[#This Row],[TOTAL]]</f>
        <v>0</v>
      </c>
      <c r="T319">
        <f>Table10[[#This Row],[Case study]]/Table10[[#This Row],[TOTAL]]</f>
        <v>0</v>
      </c>
      <c r="U319">
        <f>Table10[[#This Row],[Conclusion]]/Table10[[#This Row],[TOTAL]]</f>
        <v>1</v>
      </c>
      <c r="V319">
        <f>Table10[[#This Row],[Discussion]]/Table10[[#This Row],[TOTAL]]</f>
        <v>0</v>
      </c>
      <c r="W319">
        <f>Table10[[#This Row],[Figure]]/Table10[[#This Row],[TOTAL]]</f>
        <v>0</v>
      </c>
      <c r="X319">
        <f>Table10[[#This Row],[Introduction]]/Table10[[#This Row],[TOTAL]]</f>
        <v>0</v>
      </c>
      <c r="Y319">
        <f>Table10[[#This Row],[Methods]]/Table10[[#This Row],[TOTAL]]</f>
        <v>0</v>
      </c>
      <c r="Z319">
        <f>Table10[[#This Row],[Results]]/Table10[[#This Row],[TOTAL]]</f>
        <v>0</v>
      </c>
      <c r="AA319">
        <f>Table10[[#This Row],[Supplementary material]]/Table10[[#This Row],[TOTAL]]</f>
        <v>0</v>
      </c>
      <c r="AB319">
        <f>Table10[[#This Row],[Title]]/Table10[[#This Row],[TOTAL]]</f>
        <v>0</v>
      </c>
      <c r="AC319" s="15">
        <f>SUM(Table1012[[#This Row],[Abstract]:[Title]])</f>
        <v>1</v>
      </c>
    </row>
    <row r="320" spans="1:29" x14ac:dyDescent="0.25">
      <c r="A320" t="s">
        <v>3336</v>
      </c>
      <c r="B320">
        <v>0</v>
      </c>
      <c r="C320">
        <v>0</v>
      </c>
      <c r="D320">
        <v>0</v>
      </c>
      <c r="E320">
        <v>2</v>
      </c>
      <c r="F320">
        <v>0</v>
      </c>
      <c r="G320">
        <v>0</v>
      </c>
      <c r="H320">
        <v>0</v>
      </c>
      <c r="I320">
        <v>0</v>
      </c>
      <c r="J320">
        <v>0</v>
      </c>
      <c r="K320">
        <v>0</v>
      </c>
      <c r="L320">
        <v>0</v>
      </c>
      <c r="M320">
        <v>0</v>
      </c>
      <c r="N320" s="7">
        <f>SUM(Table10[[#This Row],[Abstract]:[Title]])</f>
        <v>2</v>
      </c>
      <c r="P320" t="s">
        <v>3336</v>
      </c>
      <c r="Q320">
        <f>Table10[[#This Row],[Abstract]]/Table10[[#This Row],[TOTAL]]</f>
        <v>0</v>
      </c>
      <c r="R320">
        <f>Table10[[#This Row],[Acknowledgments]]/Table10[[#This Row],[TOTAL]]</f>
        <v>0</v>
      </c>
      <c r="S320">
        <f>Table10[[#This Row],[Article]]/Table10[[#This Row],[TOTAL]]</f>
        <v>0</v>
      </c>
      <c r="T320">
        <f>Table10[[#This Row],[Case study]]/Table10[[#This Row],[TOTAL]]</f>
        <v>1</v>
      </c>
      <c r="U320">
        <f>Table10[[#This Row],[Conclusion]]/Table10[[#This Row],[TOTAL]]</f>
        <v>0</v>
      </c>
      <c r="V320">
        <f>Table10[[#This Row],[Discussion]]/Table10[[#This Row],[TOTAL]]</f>
        <v>0</v>
      </c>
      <c r="W320">
        <f>Table10[[#This Row],[Figure]]/Table10[[#This Row],[TOTAL]]</f>
        <v>0</v>
      </c>
      <c r="X320">
        <f>Table10[[#This Row],[Introduction]]/Table10[[#This Row],[TOTAL]]</f>
        <v>0</v>
      </c>
      <c r="Y320">
        <f>Table10[[#This Row],[Methods]]/Table10[[#This Row],[TOTAL]]</f>
        <v>0</v>
      </c>
      <c r="Z320">
        <f>Table10[[#This Row],[Results]]/Table10[[#This Row],[TOTAL]]</f>
        <v>0</v>
      </c>
      <c r="AA320">
        <f>Table10[[#This Row],[Supplementary material]]/Table10[[#This Row],[TOTAL]]</f>
        <v>0</v>
      </c>
      <c r="AB320">
        <f>Table10[[#This Row],[Title]]/Table10[[#This Row],[TOTAL]]</f>
        <v>0</v>
      </c>
      <c r="AC320" s="15">
        <f>SUM(Table1012[[#This Row],[Abstract]:[Title]])</f>
        <v>1</v>
      </c>
    </row>
    <row r="321" spans="1:29" x14ac:dyDescent="0.25">
      <c r="A321" t="s">
        <v>4427</v>
      </c>
      <c r="B321">
        <v>0</v>
      </c>
      <c r="C321">
        <v>0</v>
      </c>
      <c r="D321">
        <v>0</v>
      </c>
      <c r="E321">
        <v>0</v>
      </c>
      <c r="F321">
        <v>0</v>
      </c>
      <c r="G321">
        <v>0</v>
      </c>
      <c r="H321">
        <v>0</v>
      </c>
      <c r="I321">
        <v>0</v>
      </c>
      <c r="J321">
        <v>1</v>
      </c>
      <c r="K321">
        <v>3</v>
      </c>
      <c r="L321">
        <v>0</v>
      </c>
      <c r="M321">
        <v>0</v>
      </c>
      <c r="N321" s="7">
        <f>SUM(Table10[[#This Row],[Abstract]:[Title]])</f>
        <v>4</v>
      </c>
      <c r="P321" t="s">
        <v>4427</v>
      </c>
      <c r="Q321">
        <f>Table10[[#This Row],[Abstract]]/Table10[[#This Row],[TOTAL]]</f>
        <v>0</v>
      </c>
      <c r="R321">
        <f>Table10[[#This Row],[Acknowledgments]]/Table10[[#This Row],[TOTAL]]</f>
        <v>0</v>
      </c>
      <c r="S321">
        <f>Table10[[#This Row],[Article]]/Table10[[#This Row],[TOTAL]]</f>
        <v>0</v>
      </c>
      <c r="T321">
        <f>Table10[[#This Row],[Case study]]/Table10[[#This Row],[TOTAL]]</f>
        <v>0</v>
      </c>
      <c r="U321">
        <f>Table10[[#This Row],[Conclusion]]/Table10[[#This Row],[TOTAL]]</f>
        <v>0</v>
      </c>
      <c r="V321">
        <f>Table10[[#This Row],[Discussion]]/Table10[[#This Row],[TOTAL]]</f>
        <v>0</v>
      </c>
      <c r="W321">
        <f>Table10[[#This Row],[Figure]]/Table10[[#This Row],[TOTAL]]</f>
        <v>0</v>
      </c>
      <c r="X321">
        <f>Table10[[#This Row],[Introduction]]/Table10[[#This Row],[TOTAL]]</f>
        <v>0</v>
      </c>
      <c r="Y321">
        <f>Table10[[#This Row],[Methods]]/Table10[[#This Row],[TOTAL]]</f>
        <v>0.25</v>
      </c>
      <c r="Z321">
        <f>Table10[[#This Row],[Results]]/Table10[[#This Row],[TOTAL]]</f>
        <v>0.75</v>
      </c>
      <c r="AA321">
        <f>Table10[[#This Row],[Supplementary material]]/Table10[[#This Row],[TOTAL]]</f>
        <v>0</v>
      </c>
      <c r="AB321">
        <f>Table10[[#This Row],[Title]]/Table10[[#This Row],[TOTAL]]</f>
        <v>0</v>
      </c>
      <c r="AC321" s="15">
        <f>SUM(Table1012[[#This Row],[Abstract]:[Title]])</f>
        <v>1</v>
      </c>
    </row>
    <row r="322" spans="1:29" x14ac:dyDescent="0.25">
      <c r="A322" t="s">
        <v>2274</v>
      </c>
      <c r="B322">
        <v>0</v>
      </c>
      <c r="C322">
        <v>0</v>
      </c>
      <c r="D322">
        <v>0</v>
      </c>
      <c r="E322">
        <v>0</v>
      </c>
      <c r="F322">
        <v>0</v>
      </c>
      <c r="G322">
        <v>0</v>
      </c>
      <c r="H322">
        <v>0</v>
      </c>
      <c r="I322">
        <v>0</v>
      </c>
      <c r="J322">
        <v>1</v>
      </c>
      <c r="K322">
        <v>1</v>
      </c>
      <c r="L322">
        <v>0</v>
      </c>
      <c r="M322">
        <v>0</v>
      </c>
      <c r="N322" s="7">
        <f>SUM(Table10[[#This Row],[Abstract]:[Title]])</f>
        <v>2</v>
      </c>
      <c r="P322" t="s">
        <v>2274</v>
      </c>
      <c r="Q322">
        <f>Table10[[#This Row],[Abstract]]/Table10[[#This Row],[TOTAL]]</f>
        <v>0</v>
      </c>
      <c r="R322">
        <f>Table10[[#This Row],[Acknowledgments]]/Table10[[#This Row],[TOTAL]]</f>
        <v>0</v>
      </c>
      <c r="S322">
        <f>Table10[[#This Row],[Article]]/Table10[[#This Row],[TOTAL]]</f>
        <v>0</v>
      </c>
      <c r="T322">
        <f>Table10[[#This Row],[Case study]]/Table10[[#This Row],[TOTAL]]</f>
        <v>0</v>
      </c>
      <c r="U322">
        <f>Table10[[#This Row],[Conclusion]]/Table10[[#This Row],[TOTAL]]</f>
        <v>0</v>
      </c>
      <c r="V322">
        <f>Table10[[#This Row],[Discussion]]/Table10[[#This Row],[TOTAL]]</f>
        <v>0</v>
      </c>
      <c r="W322">
        <f>Table10[[#This Row],[Figure]]/Table10[[#This Row],[TOTAL]]</f>
        <v>0</v>
      </c>
      <c r="X322">
        <f>Table10[[#This Row],[Introduction]]/Table10[[#This Row],[TOTAL]]</f>
        <v>0</v>
      </c>
      <c r="Y322">
        <f>Table10[[#This Row],[Methods]]/Table10[[#This Row],[TOTAL]]</f>
        <v>0.5</v>
      </c>
      <c r="Z322">
        <f>Table10[[#This Row],[Results]]/Table10[[#This Row],[TOTAL]]</f>
        <v>0.5</v>
      </c>
      <c r="AA322">
        <f>Table10[[#This Row],[Supplementary material]]/Table10[[#This Row],[TOTAL]]</f>
        <v>0</v>
      </c>
      <c r="AB322">
        <f>Table10[[#This Row],[Title]]/Table10[[#This Row],[TOTAL]]</f>
        <v>0</v>
      </c>
      <c r="AC322" s="15">
        <f>SUM(Table1012[[#This Row],[Abstract]:[Title]])</f>
        <v>1</v>
      </c>
    </row>
    <row r="323" spans="1:29" x14ac:dyDescent="0.25">
      <c r="A323" t="s">
        <v>1522</v>
      </c>
      <c r="B323">
        <v>0</v>
      </c>
      <c r="C323">
        <v>0</v>
      </c>
      <c r="D323">
        <v>0</v>
      </c>
      <c r="E323">
        <v>0</v>
      </c>
      <c r="F323">
        <v>0</v>
      </c>
      <c r="G323">
        <v>0</v>
      </c>
      <c r="H323">
        <v>0</v>
      </c>
      <c r="I323">
        <v>0</v>
      </c>
      <c r="J323">
        <v>1</v>
      </c>
      <c r="K323">
        <v>0</v>
      </c>
      <c r="L323">
        <v>0</v>
      </c>
      <c r="M323">
        <v>0</v>
      </c>
      <c r="N323" s="7">
        <f>SUM(Table10[[#This Row],[Abstract]:[Title]])</f>
        <v>1</v>
      </c>
      <c r="P323" t="s">
        <v>1522</v>
      </c>
      <c r="Q323">
        <f>Table10[[#This Row],[Abstract]]/Table10[[#This Row],[TOTAL]]</f>
        <v>0</v>
      </c>
      <c r="R323">
        <f>Table10[[#This Row],[Acknowledgments]]/Table10[[#This Row],[TOTAL]]</f>
        <v>0</v>
      </c>
      <c r="S323">
        <f>Table10[[#This Row],[Article]]/Table10[[#This Row],[TOTAL]]</f>
        <v>0</v>
      </c>
      <c r="T323">
        <f>Table10[[#This Row],[Case study]]/Table10[[#This Row],[TOTAL]]</f>
        <v>0</v>
      </c>
      <c r="U323">
        <f>Table10[[#This Row],[Conclusion]]/Table10[[#This Row],[TOTAL]]</f>
        <v>0</v>
      </c>
      <c r="V323">
        <f>Table10[[#This Row],[Discussion]]/Table10[[#This Row],[TOTAL]]</f>
        <v>0</v>
      </c>
      <c r="W323">
        <f>Table10[[#This Row],[Figure]]/Table10[[#This Row],[TOTAL]]</f>
        <v>0</v>
      </c>
      <c r="X323">
        <f>Table10[[#This Row],[Introduction]]/Table10[[#This Row],[TOTAL]]</f>
        <v>0</v>
      </c>
      <c r="Y323">
        <f>Table10[[#This Row],[Methods]]/Table10[[#This Row],[TOTAL]]</f>
        <v>1</v>
      </c>
      <c r="Z323">
        <f>Table10[[#This Row],[Results]]/Table10[[#This Row],[TOTAL]]</f>
        <v>0</v>
      </c>
      <c r="AA323">
        <f>Table10[[#This Row],[Supplementary material]]/Table10[[#This Row],[TOTAL]]</f>
        <v>0</v>
      </c>
      <c r="AB323">
        <f>Table10[[#This Row],[Title]]/Table10[[#This Row],[TOTAL]]</f>
        <v>0</v>
      </c>
      <c r="AC323" s="15">
        <f>SUM(Table1012[[#This Row],[Abstract]:[Title]])</f>
        <v>1</v>
      </c>
    </row>
    <row r="324" spans="1:29" x14ac:dyDescent="0.25">
      <c r="A324" t="s">
        <v>2236</v>
      </c>
      <c r="B324">
        <v>0</v>
      </c>
      <c r="C324">
        <v>0</v>
      </c>
      <c r="D324">
        <v>0</v>
      </c>
      <c r="E324">
        <v>0</v>
      </c>
      <c r="F324">
        <v>0</v>
      </c>
      <c r="G324">
        <v>0</v>
      </c>
      <c r="H324">
        <v>0</v>
      </c>
      <c r="I324">
        <v>2</v>
      </c>
      <c r="J324">
        <v>0</v>
      </c>
      <c r="K324">
        <v>2</v>
      </c>
      <c r="L324">
        <v>0</v>
      </c>
      <c r="M324">
        <v>0</v>
      </c>
      <c r="N324" s="7">
        <f>SUM(Table10[[#This Row],[Abstract]:[Title]])</f>
        <v>4</v>
      </c>
      <c r="P324" t="s">
        <v>2236</v>
      </c>
      <c r="Q324">
        <f>Table10[[#This Row],[Abstract]]/Table10[[#This Row],[TOTAL]]</f>
        <v>0</v>
      </c>
      <c r="R324">
        <f>Table10[[#This Row],[Acknowledgments]]/Table10[[#This Row],[TOTAL]]</f>
        <v>0</v>
      </c>
      <c r="S324">
        <f>Table10[[#This Row],[Article]]/Table10[[#This Row],[TOTAL]]</f>
        <v>0</v>
      </c>
      <c r="T324">
        <f>Table10[[#This Row],[Case study]]/Table10[[#This Row],[TOTAL]]</f>
        <v>0</v>
      </c>
      <c r="U324">
        <f>Table10[[#This Row],[Conclusion]]/Table10[[#This Row],[TOTAL]]</f>
        <v>0</v>
      </c>
      <c r="V324">
        <f>Table10[[#This Row],[Discussion]]/Table10[[#This Row],[TOTAL]]</f>
        <v>0</v>
      </c>
      <c r="W324">
        <f>Table10[[#This Row],[Figure]]/Table10[[#This Row],[TOTAL]]</f>
        <v>0</v>
      </c>
      <c r="X324">
        <f>Table10[[#This Row],[Introduction]]/Table10[[#This Row],[TOTAL]]</f>
        <v>0.5</v>
      </c>
      <c r="Y324">
        <f>Table10[[#This Row],[Methods]]/Table10[[#This Row],[TOTAL]]</f>
        <v>0</v>
      </c>
      <c r="Z324">
        <f>Table10[[#This Row],[Results]]/Table10[[#This Row],[TOTAL]]</f>
        <v>0.5</v>
      </c>
      <c r="AA324">
        <f>Table10[[#This Row],[Supplementary material]]/Table10[[#This Row],[TOTAL]]</f>
        <v>0</v>
      </c>
      <c r="AB324">
        <f>Table10[[#This Row],[Title]]/Table10[[#This Row],[TOTAL]]</f>
        <v>0</v>
      </c>
      <c r="AC324" s="15">
        <f>SUM(Table1012[[#This Row],[Abstract]:[Title]])</f>
        <v>1</v>
      </c>
    </row>
    <row r="325" spans="1:29" x14ac:dyDescent="0.25">
      <c r="A325" t="s">
        <v>3415</v>
      </c>
      <c r="B325">
        <v>0</v>
      </c>
      <c r="C325">
        <v>0</v>
      </c>
      <c r="D325">
        <v>0</v>
      </c>
      <c r="E325">
        <v>0</v>
      </c>
      <c r="F325">
        <v>0</v>
      </c>
      <c r="G325">
        <v>0</v>
      </c>
      <c r="H325">
        <v>0</v>
      </c>
      <c r="I325">
        <v>0</v>
      </c>
      <c r="J325">
        <v>0</v>
      </c>
      <c r="K325">
        <v>1</v>
      </c>
      <c r="L325">
        <v>0</v>
      </c>
      <c r="M325">
        <v>0</v>
      </c>
      <c r="N325" s="7">
        <f>SUM(Table10[[#This Row],[Abstract]:[Title]])</f>
        <v>1</v>
      </c>
      <c r="P325" t="s">
        <v>3415</v>
      </c>
      <c r="Q325">
        <f>Table10[[#This Row],[Abstract]]/Table10[[#This Row],[TOTAL]]</f>
        <v>0</v>
      </c>
      <c r="R325">
        <f>Table10[[#This Row],[Acknowledgments]]/Table10[[#This Row],[TOTAL]]</f>
        <v>0</v>
      </c>
      <c r="S325">
        <f>Table10[[#This Row],[Article]]/Table10[[#This Row],[TOTAL]]</f>
        <v>0</v>
      </c>
      <c r="T325">
        <f>Table10[[#This Row],[Case study]]/Table10[[#This Row],[TOTAL]]</f>
        <v>0</v>
      </c>
      <c r="U325">
        <f>Table10[[#This Row],[Conclusion]]/Table10[[#This Row],[TOTAL]]</f>
        <v>0</v>
      </c>
      <c r="V325">
        <f>Table10[[#This Row],[Discussion]]/Table10[[#This Row],[TOTAL]]</f>
        <v>0</v>
      </c>
      <c r="W325">
        <f>Table10[[#This Row],[Figure]]/Table10[[#This Row],[TOTAL]]</f>
        <v>0</v>
      </c>
      <c r="X325">
        <f>Table10[[#This Row],[Introduction]]/Table10[[#This Row],[TOTAL]]</f>
        <v>0</v>
      </c>
      <c r="Y325">
        <f>Table10[[#This Row],[Methods]]/Table10[[#This Row],[TOTAL]]</f>
        <v>0</v>
      </c>
      <c r="Z325">
        <f>Table10[[#This Row],[Results]]/Table10[[#This Row],[TOTAL]]</f>
        <v>1</v>
      </c>
      <c r="AA325">
        <f>Table10[[#This Row],[Supplementary material]]/Table10[[#This Row],[TOTAL]]</f>
        <v>0</v>
      </c>
      <c r="AB325">
        <f>Table10[[#This Row],[Title]]/Table10[[#This Row],[TOTAL]]</f>
        <v>0</v>
      </c>
      <c r="AC325" s="15">
        <f>SUM(Table1012[[#This Row],[Abstract]:[Title]])</f>
        <v>1</v>
      </c>
    </row>
    <row r="326" spans="1:29" x14ac:dyDescent="0.25">
      <c r="A326" t="s">
        <v>2437</v>
      </c>
      <c r="B326">
        <v>0</v>
      </c>
      <c r="C326">
        <v>0</v>
      </c>
      <c r="D326">
        <v>0</v>
      </c>
      <c r="E326">
        <v>0</v>
      </c>
      <c r="F326">
        <v>0</v>
      </c>
      <c r="G326">
        <v>0</v>
      </c>
      <c r="H326">
        <v>7</v>
      </c>
      <c r="I326">
        <v>0</v>
      </c>
      <c r="J326">
        <v>0</v>
      </c>
      <c r="K326">
        <v>0</v>
      </c>
      <c r="L326">
        <v>0</v>
      </c>
      <c r="M326">
        <v>0</v>
      </c>
      <c r="N326" s="7">
        <f>SUM(Table10[[#This Row],[Abstract]:[Title]])</f>
        <v>7</v>
      </c>
      <c r="P326" t="s">
        <v>2437</v>
      </c>
      <c r="Q326">
        <f>Table10[[#This Row],[Abstract]]/Table10[[#This Row],[TOTAL]]</f>
        <v>0</v>
      </c>
      <c r="R326">
        <f>Table10[[#This Row],[Acknowledgments]]/Table10[[#This Row],[TOTAL]]</f>
        <v>0</v>
      </c>
      <c r="S326">
        <f>Table10[[#This Row],[Article]]/Table10[[#This Row],[TOTAL]]</f>
        <v>0</v>
      </c>
      <c r="T326">
        <f>Table10[[#This Row],[Case study]]/Table10[[#This Row],[TOTAL]]</f>
        <v>0</v>
      </c>
      <c r="U326">
        <f>Table10[[#This Row],[Conclusion]]/Table10[[#This Row],[TOTAL]]</f>
        <v>0</v>
      </c>
      <c r="V326">
        <f>Table10[[#This Row],[Discussion]]/Table10[[#This Row],[TOTAL]]</f>
        <v>0</v>
      </c>
      <c r="W326">
        <f>Table10[[#This Row],[Figure]]/Table10[[#This Row],[TOTAL]]</f>
        <v>1</v>
      </c>
      <c r="X326">
        <f>Table10[[#This Row],[Introduction]]/Table10[[#This Row],[TOTAL]]</f>
        <v>0</v>
      </c>
      <c r="Y326">
        <f>Table10[[#This Row],[Methods]]/Table10[[#This Row],[TOTAL]]</f>
        <v>0</v>
      </c>
      <c r="Z326">
        <f>Table10[[#This Row],[Results]]/Table10[[#This Row],[TOTAL]]</f>
        <v>0</v>
      </c>
      <c r="AA326">
        <f>Table10[[#This Row],[Supplementary material]]/Table10[[#This Row],[TOTAL]]</f>
        <v>0</v>
      </c>
      <c r="AB326">
        <f>Table10[[#This Row],[Title]]/Table10[[#This Row],[TOTAL]]</f>
        <v>0</v>
      </c>
      <c r="AC326" s="15">
        <f>SUM(Table1012[[#This Row],[Abstract]:[Title]])</f>
        <v>1</v>
      </c>
    </row>
    <row r="327" spans="1:29" x14ac:dyDescent="0.25">
      <c r="A327" t="s">
        <v>1001</v>
      </c>
      <c r="B327">
        <v>0</v>
      </c>
      <c r="C327">
        <v>0</v>
      </c>
      <c r="D327">
        <v>0</v>
      </c>
      <c r="E327">
        <v>0</v>
      </c>
      <c r="F327">
        <v>0</v>
      </c>
      <c r="G327">
        <v>0</v>
      </c>
      <c r="H327">
        <v>0</v>
      </c>
      <c r="I327">
        <v>0</v>
      </c>
      <c r="J327">
        <v>1</v>
      </c>
      <c r="K327">
        <v>0</v>
      </c>
      <c r="L327">
        <v>0</v>
      </c>
      <c r="M327">
        <v>0</v>
      </c>
      <c r="N327" s="7">
        <f>SUM(Table10[[#This Row],[Abstract]:[Title]])</f>
        <v>1</v>
      </c>
      <c r="P327" t="s">
        <v>1001</v>
      </c>
      <c r="Q327">
        <f>Table10[[#This Row],[Abstract]]/Table10[[#This Row],[TOTAL]]</f>
        <v>0</v>
      </c>
      <c r="R327">
        <f>Table10[[#This Row],[Acknowledgments]]/Table10[[#This Row],[TOTAL]]</f>
        <v>0</v>
      </c>
      <c r="S327">
        <f>Table10[[#This Row],[Article]]/Table10[[#This Row],[TOTAL]]</f>
        <v>0</v>
      </c>
      <c r="T327">
        <f>Table10[[#This Row],[Case study]]/Table10[[#This Row],[TOTAL]]</f>
        <v>0</v>
      </c>
      <c r="U327">
        <f>Table10[[#This Row],[Conclusion]]/Table10[[#This Row],[TOTAL]]</f>
        <v>0</v>
      </c>
      <c r="V327">
        <f>Table10[[#This Row],[Discussion]]/Table10[[#This Row],[TOTAL]]</f>
        <v>0</v>
      </c>
      <c r="W327">
        <f>Table10[[#This Row],[Figure]]/Table10[[#This Row],[TOTAL]]</f>
        <v>0</v>
      </c>
      <c r="X327">
        <f>Table10[[#This Row],[Introduction]]/Table10[[#This Row],[TOTAL]]</f>
        <v>0</v>
      </c>
      <c r="Y327">
        <f>Table10[[#This Row],[Methods]]/Table10[[#This Row],[TOTAL]]</f>
        <v>1</v>
      </c>
      <c r="Z327">
        <f>Table10[[#This Row],[Results]]/Table10[[#This Row],[TOTAL]]</f>
        <v>0</v>
      </c>
      <c r="AA327">
        <f>Table10[[#This Row],[Supplementary material]]/Table10[[#This Row],[TOTAL]]</f>
        <v>0</v>
      </c>
      <c r="AB327">
        <f>Table10[[#This Row],[Title]]/Table10[[#This Row],[TOTAL]]</f>
        <v>0</v>
      </c>
      <c r="AC327" s="15">
        <f>SUM(Table1012[[#This Row],[Abstract]:[Title]])</f>
        <v>1</v>
      </c>
    </row>
    <row r="328" spans="1:29" x14ac:dyDescent="0.25">
      <c r="A328" t="s">
        <v>876</v>
      </c>
      <c r="B328">
        <v>0</v>
      </c>
      <c r="C328">
        <v>0</v>
      </c>
      <c r="D328">
        <v>0</v>
      </c>
      <c r="E328">
        <v>0</v>
      </c>
      <c r="F328">
        <v>0</v>
      </c>
      <c r="G328">
        <v>0</v>
      </c>
      <c r="H328">
        <v>0</v>
      </c>
      <c r="I328">
        <v>0</v>
      </c>
      <c r="J328">
        <v>2</v>
      </c>
      <c r="K328">
        <v>0</v>
      </c>
      <c r="L328">
        <v>0</v>
      </c>
      <c r="M328">
        <v>0</v>
      </c>
      <c r="N328" s="7">
        <f>SUM(Table10[[#This Row],[Abstract]:[Title]])</f>
        <v>2</v>
      </c>
      <c r="P328" t="s">
        <v>876</v>
      </c>
      <c r="Q328">
        <f>Table10[[#This Row],[Abstract]]/Table10[[#This Row],[TOTAL]]</f>
        <v>0</v>
      </c>
      <c r="R328">
        <f>Table10[[#This Row],[Acknowledgments]]/Table10[[#This Row],[TOTAL]]</f>
        <v>0</v>
      </c>
      <c r="S328">
        <f>Table10[[#This Row],[Article]]/Table10[[#This Row],[TOTAL]]</f>
        <v>0</v>
      </c>
      <c r="T328">
        <f>Table10[[#This Row],[Case study]]/Table10[[#This Row],[TOTAL]]</f>
        <v>0</v>
      </c>
      <c r="U328">
        <f>Table10[[#This Row],[Conclusion]]/Table10[[#This Row],[TOTAL]]</f>
        <v>0</v>
      </c>
      <c r="V328">
        <f>Table10[[#This Row],[Discussion]]/Table10[[#This Row],[TOTAL]]</f>
        <v>0</v>
      </c>
      <c r="W328">
        <f>Table10[[#This Row],[Figure]]/Table10[[#This Row],[TOTAL]]</f>
        <v>0</v>
      </c>
      <c r="X328">
        <f>Table10[[#This Row],[Introduction]]/Table10[[#This Row],[TOTAL]]</f>
        <v>0</v>
      </c>
      <c r="Y328">
        <f>Table10[[#This Row],[Methods]]/Table10[[#This Row],[TOTAL]]</f>
        <v>1</v>
      </c>
      <c r="Z328">
        <f>Table10[[#This Row],[Results]]/Table10[[#This Row],[TOTAL]]</f>
        <v>0</v>
      </c>
      <c r="AA328">
        <f>Table10[[#This Row],[Supplementary material]]/Table10[[#This Row],[TOTAL]]</f>
        <v>0</v>
      </c>
      <c r="AB328">
        <f>Table10[[#This Row],[Title]]/Table10[[#This Row],[TOTAL]]</f>
        <v>0</v>
      </c>
      <c r="AC328" s="15">
        <f>SUM(Table1012[[#This Row],[Abstract]:[Title]])</f>
        <v>1</v>
      </c>
    </row>
    <row r="329" spans="1:29" x14ac:dyDescent="0.25">
      <c r="A329" t="s">
        <v>985</v>
      </c>
      <c r="B329">
        <v>0</v>
      </c>
      <c r="C329">
        <v>0</v>
      </c>
      <c r="D329">
        <v>0</v>
      </c>
      <c r="E329">
        <v>0</v>
      </c>
      <c r="F329">
        <v>0</v>
      </c>
      <c r="G329">
        <v>0</v>
      </c>
      <c r="H329">
        <v>0</v>
      </c>
      <c r="I329">
        <v>0</v>
      </c>
      <c r="J329">
        <v>0</v>
      </c>
      <c r="K329">
        <v>2</v>
      </c>
      <c r="L329">
        <v>0</v>
      </c>
      <c r="M329">
        <v>0</v>
      </c>
      <c r="N329" s="7">
        <f>SUM(Table10[[#This Row],[Abstract]:[Title]])</f>
        <v>2</v>
      </c>
      <c r="P329" t="s">
        <v>985</v>
      </c>
      <c r="Q329">
        <f>Table10[[#This Row],[Abstract]]/Table10[[#This Row],[TOTAL]]</f>
        <v>0</v>
      </c>
      <c r="R329">
        <f>Table10[[#This Row],[Acknowledgments]]/Table10[[#This Row],[TOTAL]]</f>
        <v>0</v>
      </c>
      <c r="S329">
        <f>Table10[[#This Row],[Article]]/Table10[[#This Row],[TOTAL]]</f>
        <v>0</v>
      </c>
      <c r="T329">
        <f>Table10[[#This Row],[Case study]]/Table10[[#This Row],[TOTAL]]</f>
        <v>0</v>
      </c>
      <c r="U329">
        <f>Table10[[#This Row],[Conclusion]]/Table10[[#This Row],[TOTAL]]</f>
        <v>0</v>
      </c>
      <c r="V329">
        <f>Table10[[#This Row],[Discussion]]/Table10[[#This Row],[TOTAL]]</f>
        <v>0</v>
      </c>
      <c r="W329">
        <f>Table10[[#This Row],[Figure]]/Table10[[#This Row],[TOTAL]]</f>
        <v>0</v>
      </c>
      <c r="X329">
        <f>Table10[[#This Row],[Introduction]]/Table10[[#This Row],[TOTAL]]</f>
        <v>0</v>
      </c>
      <c r="Y329">
        <f>Table10[[#This Row],[Methods]]/Table10[[#This Row],[TOTAL]]</f>
        <v>0</v>
      </c>
      <c r="Z329">
        <f>Table10[[#This Row],[Results]]/Table10[[#This Row],[TOTAL]]</f>
        <v>1</v>
      </c>
      <c r="AA329">
        <f>Table10[[#This Row],[Supplementary material]]/Table10[[#This Row],[TOTAL]]</f>
        <v>0</v>
      </c>
      <c r="AB329">
        <f>Table10[[#This Row],[Title]]/Table10[[#This Row],[TOTAL]]</f>
        <v>0</v>
      </c>
      <c r="AC329" s="15">
        <f>SUM(Table1012[[#This Row],[Abstract]:[Title]])</f>
        <v>1</v>
      </c>
    </row>
    <row r="330" spans="1:29" x14ac:dyDescent="0.25">
      <c r="A330" t="s">
        <v>3090</v>
      </c>
      <c r="B330">
        <v>0</v>
      </c>
      <c r="C330">
        <v>0</v>
      </c>
      <c r="D330">
        <v>1</v>
      </c>
      <c r="E330">
        <v>0</v>
      </c>
      <c r="F330">
        <v>0</v>
      </c>
      <c r="G330">
        <v>0</v>
      </c>
      <c r="H330">
        <v>0</v>
      </c>
      <c r="I330">
        <v>0</v>
      </c>
      <c r="J330">
        <v>1</v>
      </c>
      <c r="K330">
        <v>0</v>
      </c>
      <c r="L330">
        <v>0</v>
      </c>
      <c r="M330">
        <v>0</v>
      </c>
      <c r="N330" s="7">
        <f>SUM(Table10[[#This Row],[Abstract]:[Title]])</f>
        <v>2</v>
      </c>
      <c r="P330" t="s">
        <v>3090</v>
      </c>
      <c r="Q330">
        <f>Table10[[#This Row],[Abstract]]/Table10[[#This Row],[TOTAL]]</f>
        <v>0</v>
      </c>
      <c r="R330">
        <f>Table10[[#This Row],[Acknowledgments]]/Table10[[#This Row],[TOTAL]]</f>
        <v>0</v>
      </c>
      <c r="S330">
        <f>Table10[[#This Row],[Article]]/Table10[[#This Row],[TOTAL]]</f>
        <v>0.5</v>
      </c>
      <c r="T330">
        <f>Table10[[#This Row],[Case study]]/Table10[[#This Row],[TOTAL]]</f>
        <v>0</v>
      </c>
      <c r="U330">
        <f>Table10[[#This Row],[Conclusion]]/Table10[[#This Row],[TOTAL]]</f>
        <v>0</v>
      </c>
      <c r="V330">
        <f>Table10[[#This Row],[Discussion]]/Table10[[#This Row],[TOTAL]]</f>
        <v>0</v>
      </c>
      <c r="W330">
        <f>Table10[[#This Row],[Figure]]/Table10[[#This Row],[TOTAL]]</f>
        <v>0</v>
      </c>
      <c r="X330">
        <f>Table10[[#This Row],[Introduction]]/Table10[[#This Row],[TOTAL]]</f>
        <v>0</v>
      </c>
      <c r="Y330">
        <f>Table10[[#This Row],[Methods]]/Table10[[#This Row],[TOTAL]]</f>
        <v>0.5</v>
      </c>
      <c r="Z330">
        <f>Table10[[#This Row],[Results]]/Table10[[#This Row],[TOTAL]]</f>
        <v>0</v>
      </c>
      <c r="AA330">
        <f>Table10[[#This Row],[Supplementary material]]/Table10[[#This Row],[TOTAL]]</f>
        <v>0</v>
      </c>
      <c r="AB330">
        <f>Table10[[#This Row],[Title]]/Table10[[#This Row],[TOTAL]]</f>
        <v>0</v>
      </c>
      <c r="AC330" s="15">
        <f>SUM(Table1012[[#This Row],[Abstract]:[Title]])</f>
        <v>1</v>
      </c>
    </row>
    <row r="331" spans="1:29" x14ac:dyDescent="0.25">
      <c r="A331" t="s">
        <v>1879</v>
      </c>
      <c r="B331">
        <v>0</v>
      </c>
      <c r="C331">
        <v>0</v>
      </c>
      <c r="D331">
        <v>0</v>
      </c>
      <c r="E331">
        <v>0</v>
      </c>
      <c r="F331">
        <v>1</v>
      </c>
      <c r="G331">
        <v>0</v>
      </c>
      <c r="H331">
        <v>0</v>
      </c>
      <c r="I331">
        <v>0</v>
      </c>
      <c r="J331">
        <v>1</v>
      </c>
      <c r="K331">
        <v>1</v>
      </c>
      <c r="L331">
        <v>0</v>
      </c>
      <c r="M331">
        <v>0</v>
      </c>
      <c r="N331" s="7">
        <f>SUM(Table10[[#This Row],[Abstract]:[Title]])</f>
        <v>3</v>
      </c>
      <c r="P331" t="s">
        <v>1879</v>
      </c>
      <c r="Q331">
        <f>Table10[[#This Row],[Abstract]]/Table10[[#This Row],[TOTAL]]</f>
        <v>0</v>
      </c>
      <c r="R331">
        <f>Table10[[#This Row],[Acknowledgments]]/Table10[[#This Row],[TOTAL]]</f>
        <v>0</v>
      </c>
      <c r="S331">
        <f>Table10[[#This Row],[Article]]/Table10[[#This Row],[TOTAL]]</f>
        <v>0</v>
      </c>
      <c r="T331">
        <f>Table10[[#This Row],[Case study]]/Table10[[#This Row],[TOTAL]]</f>
        <v>0</v>
      </c>
      <c r="U331">
        <f>Table10[[#This Row],[Conclusion]]/Table10[[#This Row],[TOTAL]]</f>
        <v>0.33333333333333331</v>
      </c>
      <c r="V331">
        <f>Table10[[#This Row],[Discussion]]/Table10[[#This Row],[TOTAL]]</f>
        <v>0</v>
      </c>
      <c r="W331">
        <f>Table10[[#This Row],[Figure]]/Table10[[#This Row],[TOTAL]]</f>
        <v>0</v>
      </c>
      <c r="X331">
        <f>Table10[[#This Row],[Introduction]]/Table10[[#This Row],[TOTAL]]</f>
        <v>0</v>
      </c>
      <c r="Y331">
        <f>Table10[[#This Row],[Methods]]/Table10[[#This Row],[TOTAL]]</f>
        <v>0.33333333333333331</v>
      </c>
      <c r="Z331">
        <f>Table10[[#This Row],[Results]]/Table10[[#This Row],[TOTAL]]</f>
        <v>0.33333333333333331</v>
      </c>
      <c r="AA331">
        <f>Table10[[#This Row],[Supplementary material]]/Table10[[#This Row],[TOTAL]]</f>
        <v>0</v>
      </c>
      <c r="AB331">
        <f>Table10[[#This Row],[Title]]/Table10[[#This Row],[TOTAL]]</f>
        <v>0</v>
      </c>
      <c r="AC331" s="15">
        <f>SUM(Table1012[[#This Row],[Abstract]:[Title]])</f>
        <v>1</v>
      </c>
    </row>
    <row r="332" spans="1:29" x14ac:dyDescent="0.25">
      <c r="A332" t="s">
        <v>4039</v>
      </c>
      <c r="B332">
        <v>0</v>
      </c>
      <c r="C332">
        <v>0</v>
      </c>
      <c r="D332">
        <v>0</v>
      </c>
      <c r="E332">
        <v>0</v>
      </c>
      <c r="F332">
        <v>0</v>
      </c>
      <c r="G332">
        <v>0</v>
      </c>
      <c r="H332">
        <v>0</v>
      </c>
      <c r="I332">
        <v>0</v>
      </c>
      <c r="J332">
        <v>1</v>
      </c>
      <c r="K332">
        <v>1</v>
      </c>
      <c r="L332">
        <v>0</v>
      </c>
      <c r="M332">
        <v>0</v>
      </c>
      <c r="N332" s="7">
        <f>SUM(Table10[[#This Row],[Abstract]:[Title]])</f>
        <v>2</v>
      </c>
      <c r="P332" t="s">
        <v>4039</v>
      </c>
      <c r="Q332">
        <f>Table10[[#This Row],[Abstract]]/Table10[[#This Row],[TOTAL]]</f>
        <v>0</v>
      </c>
      <c r="R332">
        <f>Table10[[#This Row],[Acknowledgments]]/Table10[[#This Row],[TOTAL]]</f>
        <v>0</v>
      </c>
      <c r="S332">
        <f>Table10[[#This Row],[Article]]/Table10[[#This Row],[TOTAL]]</f>
        <v>0</v>
      </c>
      <c r="T332">
        <f>Table10[[#This Row],[Case study]]/Table10[[#This Row],[TOTAL]]</f>
        <v>0</v>
      </c>
      <c r="U332">
        <f>Table10[[#This Row],[Conclusion]]/Table10[[#This Row],[TOTAL]]</f>
        <v>0</v>
      </c>
      <c r="V332">
        <f>Table10[[#This Row],[Discussion]]/Table10[[#This Row],[TOTAL]]</f>
        <v>0</v>
      </c>
      <c r="W332">
        <f>Table10[[#This Row],[Figure]]/Table10[[#This Row],[TOTAL]]</f>
        <v>0</v>
      </c>
      <c r="X332">
        <f>Table10[[#This Row],[Introduction]]/Table10[[#This Row],[TOTAL]]</f>
        <v>0</v>
      </c>
      <c r="Y332">
        <f>Table10[[#This Row],[Methods]]/Table10[[#This Row],[TOTAL]]</f>
        <v>0.5</v>
      </c>
      <c r="Z332">
        <f>Table10[[#This Row],[Results]]/Table10[[#This Row],[TOTAL]]</f>
        <v>0.5</v>
      </c>
      <c r="AA332">
        <f>Table10[[#This Row],[Supplementary material]]/Table10[[#This Row],[TOTAL]]</f>
        <v>0</v>
      </c>
      <c r="AB332">
        <f>Table10[[#This Row],[Title]]/Table10[[#This Row],[TOTAL]]</f>
        <v>0</v>
      </c>
      <c r="AC332" s="15">
        <f>SUM(Table1012[[#This Row],[Abstract]:[Title]])</f>
        <v>1</v>
      </c>
    </row>
    <row r="333" spans="1:29" x14ac:dyDescent="0.25">
      <c r="A333" t="s">
        <v>83</v>
      </c>
      <c r="B333">
        <v>0</v>
      </c>
      <c r="C333">
        <v>0</v>
      </c>
      <c r="D333">
        <v>0</v>
      </c>
      <c r="E333">
        <v>0</v>
      </c>
      <c r="F333">
        <v>0</v>
      </c>
      <c r="G333">
        <v>0</v>
      </c>
      <c r="H333">
        <v>1</v>
      </c>
      <c r="I333">
        <v>0</v>
      </c>
      <c r="J333">
        <v>0</v>
      </c>
      <c r="K333">
        <v>0</v>
      </c>
      <c r="L333">
        <v>0</v>
      </c>
      <c r="M333">
        <v>0</v>
      </c>
      <c r="N333" s="7">
        <f>SUM(Table10[[#This Row],[Abstract]:[Title]])</f>
        <v>1</v>
      </c>
      <c r="P333" t="s">
        <v>83</v>
      </c>
      <c r="Q333">
        <f>Table10[[#This Row],[Abstract]]/Table10[[#This Row],[TOTAL]]</f>
        <v>0</v>
      </c>
      <c r="R333">
        <f>Table10[[#This Row],[Acknowledgments]]/Table10[[#This Row],[TOTAL]]</f>
        <v>0</v>
      </c>
      <c r="S333">
        <f>Table10[[#This Row],[Article]]/Table10[[#This Row],[TOTAL]]</f>
        <v>0</v>
      </c>
      <c r="T333">
        <f>Table10[[#This Row],[Case study]]/Table10[[#This Row],[TOTAL]]</f>
        <v>0</v>
      </c>
      <c r="U333">
        <f>Table10[[#This Row],[Conclusion]]/Table10[[#This Row],[TOTAL]]</f>
        <v>0</v>
      </c>
      <c r="V333">
        <f>Table10[[#This Row],[Discussion]]/Table10[[#This Row],[TOTAL]]</f>
        <v>0</v>
      </c>
      <c r="W333">
        <f>Table10[[#This Row],[Figure]]/Table10[[#This Row],[TOTAL]]</f>
        <v>1</v>
      </c>
      <c r="X333">
        <f>Table10[[#This Row],[Introduction]]/Table10[[#This Row],[TOTAL]]</f>
        <v>0</v>
      </c>
      <c r="Y333">
        <f>Table10[[#This Row],[Methods]]/Table10[[#This Row],[TOTAL]]</f>
        <v>0</v>
      </c>
      <c r="Z333">
        <f>Table10[[#This Row],[Results]]/Table10[[#This Row],[TOTAL]]</f>
        <v>0</v>
      </c>
      <c r="AA333">
        <f>Table10[[#This Row],[Supplementary material]]/Table10[[#This Row],[TOTAL]]</f>
        <v>0</v>
      </c>
      <c r="AB333">
        <f>Table10[[#This Row],[Title]]/Table10[[#This Row],[TOTAL]]</f>
        <v>0</v>
      </c>
      <c r="AC333" s="15">
        <f>SUM(Table1012[[#This Row],[Abstract]:[Title]])</f>
        <v>1</v>
      </c>
    </row>
    <row r="334" spans="1:29" x14ac:dyDescent="0.25">
      <c r="A334" t="s">
        <v>330</v>
      </c>
      <c r="B334">
        <v>0</v>
      </c>
      <c r="C334">
        <v>0</v>
      </c>
      <c r="D334">
        <v>0</v>
      </c>
      <c r="E334">
        <v>0</v>
      </c>
      <c r="F334">
        <v>0</v>
      </c>
      <c r="G334">
        <v>0</v>
      </c>
      <c r="H334">
        <v>0</v>
      </c>
      <c r="I334">
        <v>3</v>
      </c>
      <c r="J334">
        <v>1</v>
      </c>
      <c r="K334">
        <v>0</v>
      </c>
      <c r="L334">
        <v>0</v>
      </c>
      <c r="M334">
        <v>0</v>
      </c>
      <c r="N334" s="7">
        <f>SUM(Table10[[#This Row],[Abstract]:[Title]])</f>
        <v>4</v>
      </c>
      <c r="P334" t="s">
        <v>330</v>
      </c>
      <c r="Q334">
        <f>Table10[[#This Row],[Abstract]]/Table10[[#This Row],[TOTAL]]</f>
        <v>0</v>
      </c>
      <c r="R334">
        <f>Table10[[#This Row],[Acknowledgments]]/Table10[[#This Row],[TOTAL]]</f>
        <v>0</v>
      </c>
      <c r="S334">
        <f>Table10[[#This Row],[Article]]/Table10[[#This Row],[TOTAL]]</f>
        <v>0</v>
      </c>
      <c r="T334">
        <f>Table10[[#This Row],[Case study]]/Table10[[#This Row],[TOTAL]]</f>
        <v>0</v>
      </c>
      <c r="U334">
        <f>Table10[[#This Row],[Conclusion]]/Table10[[#This Row],[TOTAL]]</f>
        <v>0</v>
      </c>
      <c r="V334">
        <f>Table10[[#This Row],[Discussion]]/Table10[[#This Row],[TOTAL]]</f>
        <v>0</v>
      </c>
      <c r="W334">
        <f>Table10[[#This Row],[Figure]]/Table10[[#This Row],[TOTAL]]</f>
        <v>0</v>
      </c>
      <c r="X334">
        <f>Table10[[#This Row],[Introduction]]/Table10[[#This Row],[TOTAL]]</f>
        <v>0.75</v>
      </c>
      <c r="Y334">
        <f>Table10[[#This Row],[Methods]]/Table10[[#This Row],[TOTAL]]</f>
        <v>0.25</v>
      </c>
      <c r="Z334">
        <f>Table10[[#This Row],[Results]]/Table10[[#This Row],[TOTAL]]</f>
        <v>0</v>
      </c>
      <c r="AA334">
        <f>Table10[[#This Row],[Supplementary material]]/Table10[[#This Row],[TOTAL]]</f>
        <v>0</v>
      </c>
      <c r="AB334">
        <f>Table10[[#This Row],[Title]]/Table10[[#This Row],[TOTAL]]</f>
        <v>0</v>
      </c>
      <c r="AC334" s="15">
        <f>SUM(Table1012[[#This Row],[Abstract]:[Title]])</f>
        <v>1</v>
      </c>
    </row>
    <row r="335" spans="1:29" x14ac:dyDescent="0.25">
      <c r="A335" t="s">
        <v>4142</v>
      </c>
      <c r="B335">
        <v>0</v>
      </c>
      <c r="C335">
        <v>0</v>
      </c>
      <c r="D335">
        <v>0</v>
      </c>
      <c r="E335">
        <v>0</v>
      </c>
      <c r="F335">
        <v>0</v>
      </c>
      <c r="G335">
        <v>0</v>
      </c>
      <c r="H335">
        <v>0</v>
      </c>
      <c r="I335">
        <v>0</v>
      </c>
      <c r="J335">
        <v>1</v>
      </c>
      <c r="K335">
        <v>0</v>
      </c>
      <c r="L335">
        <v>0</v>
      </c>
      <c r="M335">
        <v>0</v>
      </c>
      <c r="N335" s="7">
        <f>SUM(Table10[[#This Row],[Abstract]:[Title]])</f>
        <v>1</v>
      </c>
      <c r="P335" t="s">
        <v>4142</v>
      </c>
      <c r="Q335">
        <f>Table10[[#This Row],[Abstract]]/Table10[[#This Row],[TOTAL]]</f>
        <v>0</v>
      </c>
      <c r="R335">
        <f>Table10[[#This Row],[Acknowledgments]]/Table10[[#This Row],[TOTAL]]</f>
        <v>0</v>
      </c>
      <c r="S335">
        <f>Table10[[#This Row],[Article]]/Table10[[#This Row],[TOTAL]]</f>
        <v>0</v>
      </c>
      <c r="T335">
        <f>Table10[[#This Row],[Case study]]/Table10[[#This Row],[TOTAL]]</f>
        <v>0</v>
      </c>
      <c r="U335">
        <f>Table10[[#This Row],[Conclusion]]/Table10[[#This Row],[TOTAL]]</f>
        <v>0</v>
      </c>
      <c r="V335">
        <f>Table10[[#This Row],[Discussion]]/Table10[[#This Row],[TOTAL]]</f>
        <v>0</v>
      </c>
      <c r="W335">
        <f>Table10[[#This Row],[Figure]]/Table10[[#This Row],[TOTAL]]</f>
        <v>0</v>
      </c>
      <c r="X335">
        <f>Table10[[#This Row],[Introduction]]/Table10[[#This Row],[TOTAL]]</f>
        <v>0</v>
      </c>
      <c r="Y335">
        <f>Table10[[#This Row],[Methods]]/Table10[[#This Row],[TOTAL]]</f>
        <v>1</v>
      </c>
      <c r="Z335">
        <f>Table10[[#This Row],[Results]]/Table10[[#This Row],[TOTAL]]</f>
        <v>0</v>
      </c>
      <c r="AA335">
        <f>Table10[[#This Row],[Supplementary material]]/Table10[[#This Row],[TOTAL]]</f>
        <v>0</v>
      </c>
      <c r="AB335">
        <f>Table10[[#This Row],[Title]]/Table10[[#This Row],[TOTAL]]</f>
        <v>0</v>
      </c>
      <c r="AC335" s="15">
        <f>SUM(Table1012[[#This Row],[Abstract]:[Title]])</f>
        <v>1</v>
      </c>
    </row>
    <row r="336" spans="1:29" x14ac:dyDescent="0.25">
      <c r="A336" t="s">
        <v>3166</v>
      </c>
      <c r="B336">
        <v>0</v>
      </c>
      <c r="C336">
        <v>0</v>
      </c>
      <c r="D336">
        <v>0</v>
      </c>
      <c r="E336">
        <v>0</v>
      </c>
      <c r="F336">
        <v>0</v>
      </c>
      <c r="G336">
        <v>0</v>
      </c>
      <c r="H336">
        <v>0</v>
      </c>
      <c r="I336">
        <v>0</v>
      </c>
      <c r="J336">
        <v>5</v>
      </c>
      <c r="K336">
        <v>0</v>
      </c>
      <c r="L336">
        <v>0</v>
      </c>
      <c r="M336">
        <v>0</v>
      </c>
      <c r="N336" s="7">
        <f>SUM(Table10[[#This Row],[Abstract]:[Title]])</f>
        <v>5</v>
      </c>
      <c r="P336" t="s">
        <v>3166</v>
      </c>
      <c r="Q336">
        <f>Table10[[#This Row],[Abstract]]/Table10[[#This Row],[TOTAL]]</f>
        <v>0</v>
      </c>
      <c r="R336">
        <f>Table10[[#This Row],[Acknowledgments]]/Table10[[#This Row],[TOTAL]]</f>
        <v>0</v>
      </c>
      <c r="S336">
        <f>Table10[[#This Row],[Article]]/Table10[[#This Row],[TOTAL]]</f>
        <v>0</v>
      </c>
      <c r="T336">
        <f>Table10[[#This Row],[Case study]]/Table10[[#This Row],[TOTAL]]</f>
        <v>0</v>
      </c>
      <c r="U336">
        <f>Table10[[#This Row],[Conclusion]]/Table10[[#This Row],[TOTAL]]</f>
        <v>0</v>
      </c>
      <c r="V336">
        <f>Table10[[#This Row],[Discussion]]/Table10[[#This Row],[TOTAL]]</f>
        <v>0</v>
      </c>
      <c r="W336">
        <f>Table10[[#This Row],[Figure]]/Table10[[#This Row],[TOTAL]]</f>
        <v>0</v>
      </c>
      <c r="X336">
        <f>Table10[[#This Row],[Introduction]]/Table10[[#This Row],[TOTAL]]</f>
        <v>0</v>
      </c>
      <c r="Y336">
        <f>Table10[[#This Row],[Methods]]/Table10[[#This Row],[TOTAL]]</f>
        <v>1</v>
      </c>
      <c r="Z336">
        <f>Table10[[#This Row],[Results]]/Table10[[#This Row],[TOTAL]]</f>
        <v>0</v>
      </c>
      <c r="AA336">
        <f>Table10[[#This Row],[Supplementary material]]/Table10[[#This Row],[TOTAL]]</f>
        <v>0</v>
      </c>
      <c r="AB336">
        <f>Table10[[#This Row],[Title]]/Table10[[#This Row],[TOTAL]]</f>
        <v>0</v>
      </c>
      <c r="AC336" s="15">
        <f>SUM(Table1012[[#This Row],[Abstract]:[Title]])</f>
        <v>1</v>
      </c>
    </row>
    <row r="337" spans="1:29" x14ac:dyDescent="0.25">
      <c r="A337" t="s">
        <v>909</v>
      </c>
      <c r="B337">
        <v>0</v>
      </c>
      <c r="C337">
        <v>0</v>
      </c>
      <c r="D337">
        <v>0</v>
      </c>
      <c r="E337">
        <v>0</v>
      </c>
      <c r="F337">
        <v>0</v>
      </c>
      <c r="G337">
        <v>0</v>
      </c>
      <c r="H337">
        <v>0</v>
      </c>
      <c r="I337">
        <v>0</v>
      </c>
      <c r="J337">
        <v>1</v>
      </c>
      <c r="K337">
        <v>0</v>
      </c>
      <c r="L337">
        <v>0</v>
      </c>
      <c r="M337">
        <v>0</v>
      </c>
      <c r="N337" s="7">
        <f>SUM(Table10[[#This Row],[Abstract]:[Title]])</f>
        <v>1</v>
      </c>
      <c r="P337" t="s">
        <v>909</v>
      </c>
      <c r="Q337">
        <f>Table10[[#This Row],[Abstract]]/Table10[[#This Row],[TOTAL]]</f>
        <v>0</v>
      </c>
      <c r="R337">
        <f>Table10[[#This Row],[Acknowledgments]]/Table10[[#This Row],[TOTAL]]</f>
        <v>0</v>
      </c>
      <c r="S337">
        <f>Table10[[#This Row],[Article]]/Table10[[#This Row],[TOTAL]]</f>
        <v>0</v>
      </c>
      <c r="T337">
        <f>Table10[[#This Row],[Case study]]/Table10[[#This Row],[TOTAL]]</f>
        <v>0</v>
      </c>
      <c r="U337">
        <f>Table10[[#This Row],[Conclusion]]/Table10[[#This Row],[TOTAL]]</f>
        <v>0</v>
      </c>
      <c r="V337">
        <f>Table10[[#This Row],[Discussion]]/Table10[[#This Row],[TOTAL]]</f>
        <v>0</v>
      </c>
      <c r="W337">
        <f>Table10[[#This Row],[Figure]]/Table10[[#This Row],[TOTAL]]</f>
        <v>0</v>
      </c>
      <c r="X337">
        <f>Table10[[#This Row],[Introduction]]/Table10[[#This Row],[TOTAL]]</f>
        <v>0</v>
      </c>
      <c r="Y337">
        <f>Table10[[#This Row],[Methods]]/Table10[[#This Row],[TOTAL]]</f>
        <v>1</v>
      </c>
      <c r="Z337">
        <f>Table10[[#This Row],[Results]]/Table10[[#This Row],[TOTAL]]</f>
        <v>0</v>
      </c>
      <c r="AA337">
        <f>Table10[[#This Row],[Supplementary material]]/Table10[[#This Row],[TOTAL]]</f>
        <v>0</v>
      </c>
      <c r="AB337">
        <f>Table10[[#This Row],[Title]]/Table10[[#This Row],[TOTAL]]</f>
        <v>0</v>
      </c>
      <c r="AC337" s="15">
        <f>SUM(Table1012[[#This Row],[Abstract]:[Title]])</f>
        <v>1</v>
      </c>
    </row>
    <row r="338" spans="1:29" x14ac:dyDescent="0.25">
      <c r="A338" t="s">
        <v>4545</v>
      </c>
      <c r="B338">
        <v>0</v>
      </c>
      <c r="C338">
        <v>0</v>
      </c>
      <c r="D338">
        <v>0</v>
      </c>
      <c r="E338">
        <v>0</v>
      </c>
      <c r="F338">
        <v>0</v>
      </c>
      <c r="G338">
        <v>0</v>
      </c>
      <c r="H338">
        <v>0</v>
      </c>
      <c r="I338">
        <v>0</v>
      </c>
      <c r="J338">
        <v>0</v>
      </c>
      <c r="K338">
        <v>3</v>
      </c>
      <c r="L338">
        <v>0</v>
      </c>
      <c r="M338">
        <v>0</v>
      </c>
      <c r="N338" s="7">
        <f>SUM(Table10[[#This Row],[Abstract]:[Title]])</f>
        <v>3</v>
      </c>
      <c r="P338" t="s">
        <v>4545</v>
      </c>
      <c r="Q338">
        <f>Table10[[#This Row],[Abstract]]/Table10[[#This Row],[TOTAL]]</f>
        <v>0</v>
      </c>
      <c r="R338">
        <f>Table10[[#This Row],[Acknowledgments]]/Table10[[#This Row],[TOTAL]]</f>
        <v>0</v>
      </c>
      <c r="S338">
        <f>Table10[[#This Row],[Article]]/Table10[[#This Row],[TOTAL]]</f>
        <v>0</v>
      </c>
      <c r="T338">
        <f>Table10[[#This Row],[Case study]]/Table10[[#This Row],[TOTAL]]</f>
        <v>0</v>
      </c>
      <c r="U338">
        <f>Table10[[#This Row],[Conclusion]]/Table10[[#This Row],[TOTAL]]</f>
        <v>0</v>
      </c>
      <c r="V338">
        <f>Table10[[#This Row],[Discussion]]/Table10[[#This Row],[TOTAL]]</f>
        <v>0</v>
      </c>
      <c r="W338">
        <f>Table10[[#This Row],[Figure]]/Table10[[#This Row],[TOTAL]]</f>
        <v>0</v>
      </c>
      <c r="X338">
        <f>Table10[[#This Row],[Introduction]]/Table10[[#This Row],[TOTAL]]</f>
        <v>0</v>
      </c>
      <c r="Y338">
        <f>Table10[[#This Row],[Methods]]/Table10[[#This Row],[TOTAL]]</f>
        <v>0</v>
      </c>
      <c r="Z338">
        <f>Table10[[#This Row],[Results]]/Table10[[#This Row],[TOTAL]]</f>
        <v>1</v>
      </c>
      <c r="AA338">
        <f>Table10[[#This Row],[Supplementary material]]/Table10[[#This Row],[TOTAL]]</f>
        <v>0</v>
      </c>
      <c r="AB338">
        <f>Table10[[#This Row],[Title]]/Table10[[#This Row],[TOTAL]]</f>
        <v>0</v>
      </c>
      <c r="AC338" s="15">
        <f>SUM(Table1012[[#This Row],[Abstract]:[Title]])</f>
        <v>1</v>
      </c>
    </row>
    <row r="339" spans="1:29" x14ac:dyDescent="0.25">
      <c r="A339" t="s">
        <v>1888</v>
      </c>
      <c r="B339">
        <v>0</v>
      </c>
      <c r="C339">
        <v>0</v>
      </c>
      <c r="D339">
        <v>0</v>
      </c>
      <c r="E339">
        <v>0</v>
      </c>
      <c r="F339">
        <v>0</v>
      </c>
      <c r="G339">
        <v>0</v>
      </c>
      <c r="H339">
        <v>0</v>
      </c>
      <c r="I339">
        <v>0</v>
      </c>
      <c r="J339">
        <v>0</v>
      </c>
      <c r="K339">
        <v>3</v>
      </c>
      <c r="L339">
        <v>0</v>
      </c>
      <c r="M339">
        <v>0</v>
      </c>
      <c r="N339" s="7">
        <f>SUM(Table10[[#This Row],[Abstract]:[Title]])</f>
        <v>3</v>
      </c>
      <c r="P339" t="s">
        <v>1888</v>
      </c>
      <c r="Q339">
        <f>Table10[[#This Row],[Abstract]]/Table10[[#This Row],[TOTAL]]</f>
        <v>0</v>
      </c>
      <c r="R339">
        <f>Table10[[#This Row],[Acknowledgments]]/Table10[[#This Row],[TOTAL]]</f>
        <v>0</v>
      </c>
      <c r="S339">
        <f>Table10[[#This Row],[Article]]/Table10[[#This Row],[TOTAL]]</f>
        <v>0</v>
      </c>
      <c r="T339">
        <f>Table10[[#This Row],[Case study]]/Table10[[#This Row],[TOTAL]]</f>
        <v>0</v>
      </c>
      <c r="U339">
        <f>Table10[[#This Row],[Conclusion]]/Table10[[#This Row],[TOTAL]]</f>
        <v>0</v>
      </c>
      <c r="V339">
        <f>Table10[[#This Row],[Discussion]]/Table10[[#This Row],[TOTAL]]</f>
        <v>0</v>
      </c>
      <c r="W339">
        <f>Table10[[#This Row],[Figure]]/Table10[[#This Row],[TOTAL]]</f>
        <v>0</v>
      </c>
      <c r="X339">
        <f>Table10[[#This Row],[Introduction]]/Table10[[#This Row],[TOTAL]]</f>
        <v>0</v>
      </c>
      <c r="Y339">
        <f>Table10[[#This Row],[Methods]]/Table10[[#This Row],[TOTAL]]</f>
        <v>0</v>
      </c>
      <c r="Z339">
        <f>Table10[[#This Row],[Results]]/Table10[[#This Row],[TOTAL]]</f>
        <v>1</v>
      </c>
      <c r="AA339">
        <f>Table10[[#This Row],[Supplementary material]]/Table10[[#This Row],[TOTAL]]</f>
        <v>0</v>
      </c>
      <c r="AB339">
        <f>Table10[[#This Row],[Title]]/Table10[[#This Row],[TOTAL]]</f>
        <v>0</v>
      </c>
      <c r="AC339" s="15">
        <f>SUM(Table1012[[#This Row],[Abstract]:[Title]])</f>
        <v>1</v>
      </c>
    </row>
    <row r="340" spans="1:29" x14ac:dyDescent="0.25">
      <c r="A340" t="s">
        <v>503</v>
      </c>
      <c r="B340">
        <v>0</v>
      </c>
      <c r="C340">
        <v>0</v>
      </c>
      <c r="D340">
        <v>0</v>
      </c>
      <c r="E340">
        <v>0</v>
      </c>
      <c r="F340">
        <v>0</v>
      </c>
      <c r="G340">
        <v>0</v>
      </c>
      <c r="H340">
        <v>0</v>
      </c>
      <c r="I340">
        <v>0</v>
      </c>
      <c r="J340">
        <v>1</v>
      </c>
      <c r="K340">
        <v>4</v>
      </c>
      <c r="L340">
        <v>0</v>
      </c>
      <c r="M340">
        <v>0</v>
      </c>
      <c r="N340" s="7">
        <f>SUM(Table10[[#This Row],[Abstract]:[Title]])</f>
        <v>5</v>
      </c>
      <c r="P340" t="s">
        <v>503</v>
      </c>
      <c r="Q340">
        <f>Table10[[#This Row],[Abstract]]/Table10[[#This Row],[TOTAL]]</f>
        <v>0</v>
      </c>
      <c r="R340">
        <f>Table10[[#This Row],[Acknowledgments]]/Table10[[#This Row],[TOTAL]]</f>
        <v>0</v>
      </c>
      <c r="S340">
        <f>Table10[[#This Row],[Article]]/Table10[[#This Row],[TOTAL]]</f>
        <v>0</v>
      </c>
      <c r="T340">
        <f>Table10[[#This Row],[Case study]]/Table10[[#This Row],[TOTAL]]</f>
        <v>0</v>
      </c>
      <c r="U340">
        <f>Table10[[#This Row],[Conclusion]]/Table10[[#This Row],[TOTAL]]</f>
        <v>0</v>
      </c>
      <c r="V340">
        <f>Table10[[#This Row],[Discussion]]/Table10[[#This Row],[TOTAL]]</f>
        <v>0</v>
      </c>
      <c r="W340">
        <f>Table10[[#This Row],[Figure]]/Table10[[#This Row],[TOTAL]]</f>
        <v>0</v>
      </c>
      <c r="X340">
        <f>Table10[[#This Row],[Introduction]]/Table10[[#This Row],[TOTAL]]</f>
        <v>0</v>
      </c>
      <c r="Y340">
        <f>Table10[[#This Row],[Methods]]/Table10[[#This Row],[TOTAL]]</f>
        <v>0.2</v>
      </c>
      <c r="Z340">
        <f>Table10[[#This Row],[Results]]/Table10[[#This Row],[TOTAL]]</f>
        <v>0.8</v>
      </c>
      <c r="AA340">
        <f>Table10[[#This Row],[Supplementary material]]/Table10[[#This Row],[TOTAL]]</f>
        <v>0</v>
      </c>
      <c r="AB340">
        <f>Table10[[#This Row],[Title]]/Table10[[#This Row],[TOTAL]]</f>
        <v>0</v>
      </c>
      <c r="AC340" s="15">
        <f>SUM(Table1012[[#This Row],[Abstract]:[Title]])</f>
        <v>1</v>
      </c>
    </row>
    <row r="341" spans="1:29" x14ac:dyDescent="0.25">
      <c r="A341" t="s">
        <v>3440</v>
      </c>
      <c r="B341">
        <v>0</v>
      </c>
      <c r="C341">
        <v>0</v>
      </c>
      <c r="D341">
        <v>0</v>
      </c>
      <c r="E341">
        <v>0</v>
      </c>
      <c r="F341">
        <v>0</v>
      </c>
      <c r="G341">
        <v>0</v>
      </c>
      <c r="H341">
        <v>0</v>
      </c>
      <c r="I341">
        <v>0</v>
      </c>
      <c r="J341">
        <v>1</v>
      </c>
      <c r="K341">
        <v>0</v>
      </c>
      <c r="L341">
        <v>0</v>
      </c>
      <c r="M341">
        <v>0</v>
      </c>
      <c r="N341" s="7">
        <f>SUM(Table10[[#This Row],[Abstract]:[Title]])</f>
        <v>1</v>
      </c>
      <c r="P341" t="s">
        <v>3440</v>
      </c>
      <c r="Q341">
        <f>Table10[[#This Row],[Abstract]]/Table10[[#This Row],[TOTAL]]</f>
        <v>0</v>
      </c>
      <c r="R341">
        <f>Table10[[#This Row],[Acknowledgments]]/Table10[[#This Row],[TOTAL]]</f>
        <v>0</v>
      </c>
      <c r="S341">
        <f>Table10[[#This Row],[Article]]/Table10[[#This Row],[TOTAL]]</f>
        <v>0</v>
      </c>
      <c r="T341">
        <f>Table10[[#This Row],[Case study]]/Table10[[#This Row],[TOTAL]]</f>
        <v>0</v>
      </c>
      <c r="U341">
        <f>Table10[[#This Row],[Conclusion]]/Table10[[#This Row],[TOTAL]]</f>
        <v>0</v>
      </c>
      <c r="V341">
        <f>Table10[[#This Row],[Discussion]]/Table10[[#This Row],[TOTAL]]</f>
        <v>0</v>
      </c>
      <c r="W341">
        <f>Table10[[#This Row],[Figure]]/Table10[[#This Row],[TOTAL]]</f>
        <v>0</v>
      </c>
      <c r="X341">
        <f>Table10[[#This Row],[Introduction]]/Table10[[#This Row],[TOTAL]]</f>
        <v>0</v>
      </c>
      <c r="Y341">
        <f>Table10[[#This Row],[Methods]]/Table10[[#This Row],[TOTAL]]</f>
        <v>1</v>
      </c>
      <c r="Z341">
        <f>Table10[[#This Row],[Results]]/Table10[[#This Row],[TOTAL]]</f>
        <v>0</v>
      </c>
      <c r="AA341">
        <f>Table10[[#This Row],[Supplementary material]]/Table10[[#This Row],[TOTAL]]</f>
        <v>0</v>
      </c>
      <c r="AB341">
        <f>Table10[[#This Row],[Title]]/Table10[[#This Row],[TOTAL]]</f>
        <v>0</v>
      </c>
      <c r="AC341" s="15">
        <f>SUM(Table1012[[#This Row],[Abstract]:[Title]])</f>
        <v>1</v>
      </c>
    </row>
    <row r="342" spans="1:29" x14ac:dyDescent="0.25">
      <c r="A342" t="s">
        <v>862</v>
      </c>
      <c r="B342">
        <v>0</v>
      </c>
      <c r="C342">
        <v>0</v>
      </c>
      <c r="D342">
        <v>0</v>
      </c>
      <c r="E342">
        <v>0</v>
      </c>
      <c r="F342">
        <v>0</v>
      </c>
      <c r="G342">
        <v>0</v>
      </c>
      <c r="H342">
        <v>0</v>
      </c>
      <c r="I342">
        <v>0</v>
      </c>
      <c r="J342">
        <v>2</v>
      </c>
      <c r="K342">
        <v>0</v>
      </c>
      <c r="L342">
        <v>0</v>
      </c>
      <c r="M342">
        <v>0</v>
      </c>
      <c r="N342" s="7">
        <f>SUM(Table10[[#This Row],[Abstract]:[Title]])</f>
        <v>2</v>
      </c>
      <c r="P342" t="s">
        <v>862</v>
      </c>
      <c r="Q342">
        <f>Table10[[#This Row],[Abstract]]/Table10[[#This Row],[TOTAL]]</f>
        <v>0</v>
      </c>
      <c r="R342">
        <f>Table10[[#This Row],[Acknowledgments]]/Table10[[#This Row],[TOTAL]]</f>
        <v>0</v>
      </c>
      <c r="S342">
        <f>Table10[[#This Row],[Article]]/Table10[[#This Row],[TOTAL]]</f>
        <v>0</v>
      </c>
      <c r="T342">
        <f>Table10[[#This Row],[Case study]]/Table10[[#This Row],[TOTAL]]</f>
        <v>0</v>
      </c>
      <c r="U342">
        <f>Table10[[#This Row],[Conclusion]]/Table10[[#This Row],[TOTAL]]</f>
        <v>0</v>
      </c>
      <c r="V342">
        <f>Table10[[#This Row],[Discussion]]/Table10[[#This Row],[TOTAL]]</f>
        <v>0</v>
      </c>
      <c r="W342">
        <f>Table10[[#This Row],[Figure]]/Table10[[#This Row],[TOTAL]]</f>
        <v>0</v>
      </c>
      <c r="X342">
        <f>Table10[[#This Row],[Introduction]]/Table10[[#This Row],[TOTAL]]</f>
        <v>0</v>
      </c>
      <c r="Y342">
        <f>Table10[[#This Row],[Methods]]/Table10[[#This Row],[TOTAL]]</f>
        <v>1</v>
      </c>
      <c r="Z342">
        <f>Table10[[#This Row],[Results]]/Table10[[#This Row],[TOTAL]]</f>
        <v>0</v>
      </c>
      <c r="AA342">
        <f>Table10[[#This Row],[Supplementary material]]/Table10[[#This Row],[TOTAL]]</f>
        <v>0</v>
      </c>
      <c r="AB342">
        <f>Table10[[#This Row],[Title]]/Table10[[#This Row],[TOTAL]]</f>
        <v>0</v>
      </c>
      <c r="AC342" s="15">
        <f>SUM(Table1012[[#This Row],[Abstract]:[Title]])</f>
        <v>1</v>
      </c>
    </row>
    <row r="343" spans="1:29" x14ac:dyDescent="0.25">
      <c r="A343" t="s">
        <v>2569</v>
      </c>
      <c r="B343">
        <v>0</v>
      </c>
      <c r="C343">
        <v>0</v>
      </c>
      <c r="D343">
        <v>0</v>
      </c>
      <c r="E343">
        <v>0</v>
      </c>
      <c r="F343">
        <v>0</v>
      </c>
      <c r="G343">
        <v>0</v>
      </c>
      <c r="H343">
        <v>0</v>
      </c>
      <c r="I343">
        <v>0</v>
      </c>
      <c r="J343">
        <v>0</v>
      </c>
      <c r="K343">
        <v>2</v>
      </c>
      <c r="L343">
        <v>0</v>
      </c>
      <c r="M343">
        <v>0</v>
      </c>
      <c r="N343" s="7">
        <f>SUM(Table10[[#This Row],[Abstract]:[Title]])</f>
        <v>2</v>
      </c>
      <c r="P343" t="s">
        <v>2569</v>
      </c>
      <c r="Q343">
        <f>Table10[[#This Row],[Abstract]]/Table10[[#This Row],[TOTAL]]</f>
        <v>0</v>
      </c>
      <c r="R343">
        <f>Table10[[#This Row],[Acknowledgments]]/Table10[[#This Row],[TOTAL]]</f>
        <v>0</v>
      </c>
      <c r="S343">
        <f>Table10[[#This Row],[Article]]/Table10[[#This Row],[TOTAL]]</f>
        <v>0</v>
      </c>
      <c r="T343">
        <f>Table10[[#This Row],[Case study]]/Table10[[#This Row],[TOTAL]]</f>
        <v>0</v>
      </c>
      <c r="U343">
        <f>Table10[[#This Row],[Conclusion]]/Table10[[#This Row],[TOTAL]]</f>
        <v>0</v>
      </c>
      <c r="V343">
        <f>Table10[[#This Row],[Discussion]]/Table10[[#This Row],[TOTAL]]</f>
        <v>0</v>
      </c>
      <c r="W343">
        <f>Table10[[#This Row],[Figure]]/Table10[[#This Row],[TOTAL]]</f>
        <v>0</v>
      </c>
      <c r="X343">
        <f>Table10[[#This Row],[Introduction]]/Table10[[#This Row],[TOTAL]]</f>
        <v>0</v>
      </c>
      <c r="Y343">
        <f>Table10[[#This Row],[Methods]]/Table10[[#This Row],[TOTAL]]</f>
        <v>0</v>
      </c>
      <c r="Z343">
        <f>Table10[[#This Row],[Results]]/Table10[[#This Row],[TOTAL]]</f>
        <v>1</v>
      </c>
      <c r="AA343">
        <f>Table10[[#This Row],[Supplementary material]]/Table10[[#This Row],[TOTAL]]</f>
        <v>0</v>
      </c>
      <c r="AB343">
        <f>Table10[[#This Row],[Title]]/Table10[[#This Row],[TOTAL]]</f>
        <v>0</v>
      </c>
      <c r="AC343" s="15">
        <f>SUM(Table1012[[#This Row],[Abstract]:[Title]])</f>
        <v>1</v>
      </c>
    </row>
    <row r="344" spans="1:29" x14ac:dyDescent="0.25">
      <c r="A344" t="s">
        <v>1527</v>
      </c>
      <c r="B344">
        <v>0</v>
      </c>
      <c r="C344">
        <v>0</v>
      </c>
      <c r="D344">
        <v>0</v>
      </c>
      <c r="E344">
        <v>0</v>
      </c>
      <c r="F344">
        <v>0</v>
      </c>
      <c r="G344">
        <v>0</v>
      </c>
      <c r="H344">
        <v>0</v>
      </c>
      <c r="I344">
        <v>0</v>
      </c>
      <c r="J344">
        <v>1</v>
      </c>
      <c r="K344">
        <v>0</v>
      </c>
      <c r="L344">
        <v>0</v>
      </c>
      <c r="M344">
        <v>0</v>
      </c>
      <c r="N344" s="7">
        <f>SUM(Table10[[#This Row],[Abstract]:[Title]])</f>
        <v>1</v>
      </c>
      <c r="P344" t="s">
        <v>1527</v>
      </c>
      <c r="Q344">
        <f>Table10[[#This Row],[Abstract]]/Table10[[#This Row],[TOTAL]]</f>
        <v>0</v>
      </c>
      <c r="R344">
        <f>Table10[[#This Row],[Acknowledgments]]/Table10[[#This Row],[TOTAL]]</f>
        <v>0</v>
      </c>
      <c r="S344">
        <f>Table10[[#This Row],[Article]]/Table10[[#This Row],[TOTAL]]</f>
        <v>0</v>
      </c>
      <c r="T344">
        <f>Table10[[#This Row],[Case study]]/Table10[[#This Row],[TOTAL]]</f>
        <v>0</v>
      </c>
      <c r="U344">
        <f>Table10[[#This Row],[Conclusion]]/Table10[[#This Row],[TOTAL]]</f>
        <v>0</v>
      </c>
      <c r="V344">
        <f>Table10[[#This Row],[Discussion]]/Table10[[#This Row],[TOTAL]]</f>
        <v>0</v>
      </c>
      <c r="W344">
        <f>Table10[[#This Row],[Figure]]/Table10[[#This Row],[TOTAL]]</f>
        <v>0</v>
      </c>
      <c r="X344">
        <f>Table10[[#This Row],[Introduction]]/Table10[[#This Row],[TOTAL]]</f>
        <v>0</v>
      </c>
      <c r="Y344">
        <f>Table10[[#This Row],[Methods]]/Table10[[#This Row],[TOTAL]]</f>
        <v>1</v>
      </c>
      <c r="Z344">
        <f>Table10[[#This Row],[Results]]/Table10[[#This Row],[TOTAL]]</f>
        <v>0</v>
      </c>
      <c r="AA344">
        <f>Table10[[#This Row],[Supplementary material]]/Table10[[#This Row],[TOTAL]]</f>
        <v>0</v>
      </c>
      <c r="AB344">
        <f>Table10[[#This Row],[Title]]/Table10[[#This Row],[TOTAL]]</f>
        <v>0</v>
      </c>
      <c r="AC344" s="15">
        <f>SUM(Table1012[[#This Row],[Abstract]:[Title]])</f>
        <v>1</v>
      </c>
    </row>
    <row r="345" spans="1:29" x14ac:dyDescent="0.25">
      <c r="A345" t="s">
        <v>5896</v>
      </c>
      <c r="B345">
        <v>0</v>
      </c>
      <c r="C345">
        <v>0</v>
      </c>
      <c r="D345">
        <v>1</v>
      </c>
      <c r="E345">
        <v>0</v>
      </c>
      <c r="F345">
        <v>0</v>
      </c>
      <c r="G345">
        <v>0</v>
      </c>
      <c r="H345">
        <v>0</v>
      </c>
      <c r="I345">
        <v>0</v>
      </c>
      <c r="J345">
        <v>0</v>
      </c>
      <c r="K345">
        <v>0</v>
      </c>
      <c r="L345">
        <v>0</v>
      </c>
      <c r="M345">
        <v>0</v>
      </c>
      <c r="N345" s="7">
        <f>SUM(Table10[[#This Row],[Abstract]:[Title]])</f>
        <v>1</v>
      </c>
      <c r="P345" t="s">
        <v>5896</v>
      </c>
      <c r="Q345">
        <f>Table10[[#This Row],[Abstract]]/Table10[[#This Row],[TOTAL]]</f>
        <v>0</v>
      </c>
      <c r="R345">
        <f>Table10[[#This Row],[Acknowledgments]]/Table10[[#This Row],[TOTAL]]</f>
        <v>0</v>
      </c>
      <c r="S345">
        <f>Table10[[#This Row],[Article]]/Table10[[#This Row],[TOTAL]]</f>
        <v>1</v>
      </c>
      <c r="T345">
        <f>Table10[[#This Row],[Case study]]/Table10[[#This Row],[TOTAL]]</f>
        <v>0</v>
      </c>
      <c r="U345">
        <f>Table10[[#This Row],[Conclusion]]/Table10[[#This Row],[TOTAL]]</f>
        <v>0</v>
      </c>
      <c r="V345">
        <f>Table10[[#This Row],[Discussion]]/Table10[[#This Row],[TOTAL]]</f>
        <v>0</v>
      </c>
      <c r="W345">
        <f>Table10[[#This Row],[Figure]]/Table10[[#This Row],[TOTAL]]</f>
        <v>0</v>
      </c>
      <c r="X345">
        <f>Table10[[#This Row],[Introduction]]/Table10[[#This Row],[TOTAL]]</f>
        <v>0</v>
      </c>
      <c r="Y345">
        <f>Table10[[#This Row],[Methods]]/Table10[[#This Row],[TOTAL]]</f>
        <v>0</v>
      </c>
      <c r="Z345">
        <f>Table10[[#This Row],[Results]]/Table10[[#This Row],[TOTAL]]</f>
        <v>0</v>
      </c>
      <c r="AA345">
        <f>Table10[[#This Row],[Supplementary material]]/Table10[[#This Row],[TOTAL]]</f>
        <v>0</v>
      </c>
      <c r="AB345">
        <f>Table10[[#This Row],[Title]]/Table10[[#This Row],[TOTAL]]</f>
        <v>0</v>
      </c>
      <c r="AC345" s="15">
        <f>SUM(Table1012[[#This Row],[Abstract]:[Title]])</f>
        <v>1</v>
      </c>
    </row>
    <row r="346" spans="1:29" x14ac:dyDescent="0.25">
      <c r="A346" t="s">
        <v>3184</v>
      </c>
      <c r="B346">
        <v>0</v>
      </c>
      <c r="C346">
        <v>1</v>
      </c>
      <c r="D346">
        <v>0</v>
      </c>
      <c r="E346">
        <v>0</v>
      </c>
      <c r="F346">
        <v>0</v>
      </c>
      <c r="G346">
        <v>0</v>
      </c>
      <c r="H346">
        <v>0</v>
      </c>
      <c r="I346">
        <v>0</v>
      </c>
      <c r="J346">
        <v>0</v>
      </c>
      <c r="K346">
        <v>0</v>
      </c>
      <c r="L346">
        <v>0</v>
      </c>
      <c r="M346">
        <v>0</v>
      </c>
      <c r="N346" s="7">
        <f>SUM(Table10[[#This Row],[Abstract]:[Title]])</f>
        <v>1</v>
      </c>
      <c r="P346" t="s">
        <v>3184</v>
      </c>
      <c r="Q346">
        <f>Table10[[#This Row],[Abstract]]/Table10[[#This Row],[TOTAL]]</f>
        <v>0</v>
      </c>
      <c r="R346">
        <f>Table10[[#This Row],[Acknowledgments]]/Table10[[#This Row],[TOTAL]]</f>
        <v>1</v>
      </c>
      <c r="S346">
        <f>Table10[[#This Row],[Article]]/Table10[[#This Row],[TOTAL]]</f>
        <v>0</v>
      </c>
      <c r="T346">
        <f>Table10[[#This Row],[Case study]]/Table10[[#This Row],[TOTAL]]</f>
        <v>0</v>
      </c>
      <c r="U346">
        <f>Table10[[#This Row],[Conclusion]]/Table10[[#This Row],[TOTAL]]</f>
        <v>0</v>
      </c>
      <c r="V346">
        <f>Table10[[#This Row],[Discussion]]/Table10[[#This Row],[TOTAL]]</f>
        <v>0</v>
      </c>
      <c r="W346">
        <f>Table10[[#This Row],[Figure]]/Table10[[#This Row],[TOTAL]]</f>
        <v>0</v>
      </c>
      <c r="X346">
        <f>Table10[[#This Row],[Introduction]]/Table10[[#This Row],[TOTAL]]</f>
        <v>0</v>
      </c>
      <c r="Y346">
        <f>Table10[[#This Row],[Methods]]/Table10[[#This Row],[TOTAL]]</f>
        <v>0</v>
      </c>
      <c r="Z346">
        <f>Table10[[#This Row],[Results]]/Table10[[#This Row],[TOTAL]]</f>
        <v>0</v>
      </c>
      <c r="AA346">
        <f>Table10[[#This Row],[Supplementary material]]/Table10[[#This Row],[TOTAL]]</f>
        <v>0</v>
      </c>
      <c r="AB346">
        <f>Table10[[#This Row],[Title]]/Table10[[#This Row],[TOTAL]]</f>
        <v>0</v>
      </c>
      <c r="AC346" s="15">
        <f>SUM(Table1012[[#This Row],[Abstract]:[Title]])</f>
        <v>1</v>
      </c>
    </row>
    <row r="347" spans="1:29" x14ac:dyDescent="0.25">
      <c r="A347" t="s">
        <v>3916</v>
      </c>
      <c r="B347">
        <v>0</v>
      </c>
      <c r="C347">
        <v>0</v>
      </c>
      <c r="D347">
        <v>0</v>
      </c>
      <c r="E347">
        <v>0</v>
      </c>
      <c r="F347">
        <v>0</v>
      </c>
      <c r="G347">
        <v>0</v>
      </c>
      <c r="H347">
        <v>0</v>
      </c>
      <c r="I347">
        <v>0</v>
      </c>
      <c r="J347">
        <v>1</v>
      </c>
      <c r="K347">
        <v>0</v>
      </c>
      <c r="L347">
        <v>0</v>
      </c>
      <c r="M347">
        <v>0</v>
      </c>
      <c r="N347" s="7">
        <f>SUM(Table10[[#This Row],[Abstract]:[Title]])</f>
        <v>1</v>
      </c>
      <c r="P347" t="s">
        <v>3916</v>
      </c>
      <c r="Q347">
        <f>Table10[[#This Row],[Abstract]]/Table10[[#This Row],[TOTAL]]</f>
        <v>0</v>
      </c>
      <c r="R347">
        <f>Table10[[#This Row],[Acknowledgments]]/Table10[[#This Row],[TOTAL]]</f>
        <v>0</v>
      </c>
      <c r="S347">
        <f>Table10[[#This Row],[Article]]/Table10[[#This Row],[TOTAL]]</f>
        <v>0</v>
      </c>
      <c r="T347">
        <f>Table10[[#This Row],[Case study]]/Table10[[#This Row],[TOTAL]]</f>
        <v>0</v>
      </c>
      <c r="U347">
        <f>Table10[[#This Row],[Conclusion]]/Table10[[#This Row],[TOTAL]]</f>
        <v>0</v>
      </c>
      <c r="V347">
        <f>Table10[[#This Row],[Discussion]]/Table10[[#This Row],[TOTAL]]</f>
        <v>0</v>
      </c>
      <c r="W347">
        <f>Table10[[#This Row],[Figure]]/Table10[[#This Row],[TOTAL]]</f>
        <v>0</v>
      </c>
      <c r="X347">
        <f>Table10[[#This Row],[Introduction]]/Table10[[#This Row],[TOTAL]]</f>
        <v>0</v>
      </c>
      <c r="Y347">
        <f>Table10[[#This Row],[Methods]]/Table10[[#This Row],[TOTAL]]</f>
        <v>1</v>
      </c>
      <c r="Z347">
        <f>Table10[[#This Row],[Results]]/Table10[[#This Row],[TOTAL]]</f>
        <v>0</v>
      </c>
      <c r="AA347">
        <f>Table10[[#This Row],[Supplementary material]]/Table10[[#This Row],[TOTAL]]</f>
        <v>0</v>
      </c>
      <c r="AB347">
        <f>Table10[[#This Row],[Title]]/Table10[[#This Row],[TOTAL]]</f>
        <v>0</v>
      </c>
      <c r="AC347" s="15">
        <f>SUM(Table1012[[#This Row],[Abstract]:[Title]])</f>
        <v>1</v>
      </c>
    </row>
    <row r="348" spans="1:29" x14ac:dyDescent="0.25">
      <c r="A348" t="s">
        <v>58</v>
      </c>
      <c r="B348">
        <v>1</v>
      </c>
      <c r="C348">
        <v>0</v>
      </c>
      <c r="D348">
        <v>0</v>
      </c>
      <c r="E348">
        <v>0</v>
      </c>
      <c r="F348">
        <v>0</v>
      </c>
      <c r="G348">
        <v>4</v>
      </c>
      <c r="H348">
        <v>0</v>
      </c>
      <c r="I348">
        <v>0</v>
      </c>
      <c r="J348">
        <v>1</v>
      </c>
      <c r="K348">
        <v>9</v>
      </c>
      <c r="L348">
        <v>0</v>
      </c>
      <c r="M348">
        <v>0</v>
      </c>
      <c r="N348" s="7">
        <f>SUM(Table10[[#This Row],[Abstract]:[Title]])</f>
        <v>15</v>
      </c>
      <c r="P348" t="s">
        <v>58</v>
      </c>
      <c r="Q348">
        <f>Table10[[#This Row],[Abstract]]/Table10[[#This Row],[TOTAL]]</f>
        <v>6.6666666666666666E-2</v>
      </c>
      <c r="R348">
        <f>Table10[[#This Row],[Acknowledgments]]/Table10[[#This Row],[TOTAL]]</f>
        <v>0</v>
      </c>
      <c r="S348">
        <f>Table10[[#This Row],[Article]]/Table10[[#This Row],[TOTAL]]</f>
        <v>0</v>
      </c>
      <c r="T348">
        <f>Table10[[#This Row],[Case study]]/Table10[[#This Row],[TOTAL]]</f>
        <v>0</v>
      </c>
      <c r="U348">
        <f>Table10[[#This Row],[Conclusion]]/Table10[[#This Row],[TOTAL]]</f>
        <v>0</v>
      </c>
      <c r="V348">
        <f>Table10[[#This Row],[Discussion]]/Table10[[#This Row],[TOTAL]]</f>
        <v>0.26666666666666666</v>
      </c>
      <c r="W348">
        <f>Table10[[#This Row],[Figure]]/Table10[[#This Row],[TOTAL]]</f>
        <v>0</v>
      </c>
      <c r="X348">
        <f>Table10[[#This Row],[Introduction]]/Table10[[#This Row],[TOTAL]]</f>
        <v>0</v>
      </c>
      <c r="Y348">
        <f>Table10[[#This Row],[Methods]]/Table10[[#This Row],[TOTAL]]</f>
        <v>6.6666666666666666E-2</v>
      </c>
      <c r="Z348">
        <f>Table10[[#This Row],[Results]]/Table10[[#This Row],[TOTAL]]</f>
        <v>0.6</v>
      </c>
      <c r="AA348">
        <f>Table10[[#This Row],[Supplementary material]]/Table10[[#This Row],[TOTAL]]</f>
        <v>0</v>
      </c>
      <c r="AB348">
        <f>Table10[[#This Row],[Title]]/Table10[[#This Row],[TOTAL]]</f>
        <v>0</v>
      </c>
      <c r="AC348" s="15">
        <f>SUM(Table1012[[#This Row],[Abstract]:[Title]])</f>
        <v>1</v>
      </c>
    </row>
    <row r="349" spans="1:29" x14ac:dyDescent="0.25">
      <c r="A349" t="s">
        <v>3813</v>
      </c>
      <c r="B349">
        <v>6</v>
      </c>
      <c r="C349">
        <v>0</v>
      </c>
      <c r="D349">
        <v>0</v>
      </c>
      <c r="E349">
        <v>0</v>
      </c>
      <c r="F349">
        <v>4</v>
      </c>
      <c r="G349">
        <v>2</v>
      </c>
      <c r="H349">
        <v>0</v>
      </c>
      <c r="I349">
        <v>12</v>
      </c>
      <c r="J349">
        <v>1</v>
      </c>
      <c r="K349">
        <v>34</v>
      </c>
      <c r="L349">
        <v>0</v>
      </c>
      <c r="M349">
        <v>0</v>
      </c>
      <c r="N349" s="7">
        <f>SUM(Table10[[#This Row],[Abstract]:[Title]])</f>
        <v>59</v>
      </c>
      <c r="P349" t="s">
        <v>3813</v>
      </c>
      <c r="Q349">
        <f>Table10[[#This Row],[Abstract]]/Table10[[#This Row],[TOTAL]]</f>
        <v>0.10169491525423729</v>
      </c>
      <c r="R349">
        <f>Table10[[#This Row],[Acknowledgments]]/Table10[[#This Row],[TOTAL]]</f>
        <v>0</v>
      </c>
      <c r="S349">
        <f>Table10[[#This Row],[Article]]/Table10[[#This Row],[TOTAL]]</f>
        <v>0</v>
      </c>
      <c r="T349">
        <f>Table10[[#This Row],[Case study]]/Table10[[#This Row],[TOTAL]]</f>
        <v>0</v>
      </c>
      <c r="U349">
        <f>Table10[[#This Row],[Conclusion]]/Table10[[#This Row],[TOTAL]]</f>
        <v>6.7796610169491525E-2</v>
      </c>
      <c r="V349">
        <f>Table10[[#This Row],[Discussion]]/Table10[[#This Row],[TOTAL]]</f>
        <v>3.3898305084745763E-2</v>
      </c>
      <c r="W349">
        <f>Table10[[#This Row],[Figure]]/Table10[[#This Row],[TOTAL]]</f>
        <v>0</v>
      </c>
      <c r="X349">
        <f>Table10[[#This Row],[Introduction]]/Table10[[#This Row],[TOTAL]]</f>
        <v>0.20338983050847459</v>
      </c>
      <c r="Y349">
        <f>Table10[[#This Row],[Methods]]/Table10[[#This Row],[TOTAL]]</f>
        <v>1.6949152542372881E-2</v>
      </c>
      <c r="Z349">
        <f>Table10[[#This Row],[Results]]/Table10[[#This Row],[TOTAL]]</f>
        <v>0.57627118644067798</v>
      </c>
      <c r="AA349">
        <f>Table10[[#This Row],[Supplementary material]]/Table10[[#This Row],[TOTAL]]</f>
        <v>0</v>
      </c>
      <c r="AB349">
        <f>Table10[[#This Row],[Title]]/Table10[[#This Row],[TOTAL]]</f>
        <v>0</v>
      </c>
      <c r="AC349" s="15">
        <f>SUM(Table1012[[#This Row],[Abstract]:[Title]])</f>
        <v>1</v>
      </c>
    </row>
    <row r="350" spans="1:29" x14ac:dyDescent="0.25">
      <c r="A350" t="s">
        <v>3348</v>
      </c>
      <c r="B350">
        <v>0</v>
      </c>
      <c r="C350">
        <v>0</v>
      </c>
      <c r="D350">
        <v>0</v>
      </c>
      <c r="E350">
        <v>0</v>
      </c>
      <c r="F350">
        <v>0</v>
      </c>
      <c r="G350">
        <v>0</v>
      </c>
      <c r="H350">
        <v>0</v>
      </c>
      <c r="I350">
        <v>0</v>
      </c>
      <c r="J350">
        <v>1</v>
      </c>
      <c r="K350">
        <v>3</v>
      </c>
      <c r="L350">
        <v>0</v>
      </c>
      <c r="M350">
        <v>0</v>
      </c>
      <c r="N350" s="7">
        <f>SUM(Table10[[#This Row],[Abstract]:[Title]])</f>
        <v>4</v>
      </c>
      <c r="P350" t="s">
        <v>3348</v>
      </c>
      <c r="Q350">
        <f>Table10[[#This Row],[Abstract]]/Table10[[#This Row],[TOTAL]]</f>
        <v>0</v>
      </c>
      <c r="R350">
        <f>Table10[[#This Row],[Acknowledgments]]/Table10[[#This Row],[TOTAL]]</f>
        <v>0</v>
      </c>
      <c r="S350">
        <f>Table10[[#This Row],[Article]]/Table10[[#This Row],[TOTAL]]</f>
        <v>0</v>
      </c>
      <c r="T350">
        <f>Table10[[#This Row],[Case study]]/Table10[[#This Row],[TOTAL]]</f>
        <v>0</v>
      </c>
      <c r="U350">
        <f>Table10[[#This Row],[Conclusion]]/Table10[[#This Row],[TOTAL]]</f>
        <v>0</v>
      </c>
      <c r="V350">
        <f>Table10[[#This Row],[Discussion]]/Table10[[#This Row],[TOTAL]]</f>
        <v>0</v>
      </c>
      <c r="W350">
        <f>Table10[[#This Row],[Figure]]/Table10[[#This Row],[TOTAL]]</f>
        <v>0</v>
      </c>
      <c r="X350">
        <f>Table10[[#This Row],[Introduction]]/Table10[[#This Row],[TOTAL]]</f>
        <v>0</v>
      </c>
      <c r="Y350">
        <f>Table10[[#This Row],[Methods]]/Table10[[#This Row],[TOTAL]]</f>
        <v>0.25</v>
      </c>
      <c r="Z350">
        <f>Table10[[#This Row],[Results]]/Table10[[#This Row],[TOTAL]]</f>
        <v>0.75</v>
      </c>
      <c r="AA350">
        <f>Table10[[#This Row],[Supplementary material]]/Table10[[#This Row],[TOTAL]]</f>
        <v>0</v>
      </c>
      <c r="AB350">
        <f>Table10[[#This Row],[Title]]/Table10[[#This Row],[TOTAL]]</f>
        <v>0</v>
      </c>
      <c r="AC350" s="15">
        <f>SUM(Table1012[[#This Row],[Abstract]:[Title]])</f>
        <v>1</v>
      </c>
    </row>
    <row r="351" spans="1:29" x14ac:dyDescent="0.25">
      <c r="A351" t="s">
        <v>3340</v>
      </c>
      <c r="B351">
        <v>0</v>
      </c>
      <c r="C351">
        <v>0</v>
      </c>
      <c r="D351">
        <v>0</v>
      </c>
      <c r="E351">
        <v>0</v>
      </c>
      <c r="F351">
        <v>0</v>
      </c>
      <c r="G351">
        <v>0</v>
      </c>
      <c r="H351">
        <v>0</v>
      </c>
      <c r="I351">
        <v>0</v>
      </c>
      <c r="J351">
        <v>1</v>
      </c>
      <c r="K351">
        <v>0</v>
      </c>
      <c r="L351">
        <v>0</v>
      </c>
      <c r="M351">
        <v>0</v>
      </c>
      <c r="N351" s="7">
        <f>SUM(Table10[[#This Row],[Abstract]:[Title]])</f>
        <v>1</v>
      </c>
      <c r="P351" t="s">
        <v>3340</v>
      </c>
      <c r="Q351">
        <f>Table10[[#This Row],[Abstract]]/Table10[[#This Row],[TOTAL]]</f>
        <v>0</v>
      </c>
      <c r="R351">
        <f>Table10[[#This Row],[Acknowledgments]]/Table10[[#This Row],[TOTAL]]</f>
        <v>0</v>
      </c>
      <c r="S351">
        <f>Table10[[#This Row],[Article]]/Table10[[#This Row],[TOTAL]]</f>
        <v>0</v>
      </c>
      <c r="T351">
        <f>Table10[[#This Row],[Case study]]/Table10[[#This Row],[TOTAL]]</f>
        <v>0</v>
      </c>
      <c r="U351">
        <f>Table10[[#This Row],[Conclusion]]/Table10[[#This Row],[TOTAL]]</f>
        <v>0</v>
      </c>
      <c r="V351">
        <f>Table10[[#This Row],[Discussion]]/Table10[[#This Row],[TOTAL]]</f>
        <v>0</v>
      </c>
      <c r="W351">
        <f>Table10[[#This Row],[Figure]]/Table10[[#This Row],[TOTAL]]</f>
        <v>0</v>
      </c>
      <c r="X351">
        <f>Table10[[#This Row],[Introduction]]/Table10[[#This Row],[TOTAL]]</f>
        <v>0</v>
      </c>
      <c r="Y351">
        <f>Table10[[#This Row],[Methods]]/Table10[[#This Row],[TOTAL]]</f>
        <v>1</v>
      </c>
      <c r="Z351">
        <f>Table10[[#This Row],[Results]]/Table10[[#This Row],[TOTAL]]</f>
        <v>0</v>
      </c>
      <c r="AA351">
        <f>Table10[[#This Row],[Supplementary material]]/Table10[[#This Row],[TOTAL]]</f>
        <v>0</v>
      </c>
      <c r="AB351">
        <f>Table10[[#This Row],[Title]]/Table10[[#This Row],[TOTAL]]</f>
        <v>0</v>
      </c>
      <c r="AC351" s="15">
        <f>SUM(Table1012[[#This Row],[Abstract]:[Title]])</f>
        <v>1</v>
      </c>
    </row>
    <row r="352" spans="1:29" x14ac:dyDescent="0.25">
      <c r="A352" t="s">
        <v>3128</v>
      </c>
      <c r="B352">
        <v>0</v>
      </c>
      <c r="C352">
        <v>0</v>
      </c>
      <c r="D352">
        <v>0</v>
      </c>
      <c r="E352">
        <v>0</v>
      </c>
      <c r="F352">
        <v>0</v>
      </c>
      <c r="G352">
        <v>0</v>
      </c>
      <c r="H352">
        <v>0</v>
      </c>
      <c r="I352">
        <v>0</v>
      </c>
      <c r="J352">
        <v>1</v>
      </c>
      <c r="K352">
        <v>0</v>
      </c>
      <c r="L352">
        <v>0</v>
      </c>
      <c r="M352">
        <v>0</v>
      </c>
      <c r="N352" s="7">
        <f>SUM(Table10[[#This Row],[Abstract]:[Title]])</f>
        <v>1</v>
      </c>
      <c r="P352" t="s">
        <v>3128</v>
      </c>
      <c r="Q352">
        <f>Table10[[#This Row],[Abstract]]/Table10[[#This Row],[TOTAL]]</f>
        <v>0</v>
      </c>
      <c r="R352">
        <f>Table10[[#This Row],[Acknowledgments]]/Table10[[#This Row],[TOTAL]]</f>
        <v>0</v>
      </c>
      <c r="S352">
        <f>Table10[[#This Row],[Article]]/Table10[[#This Row],[TOTAL]]</f>
        <v>0</v>
      </c>
      <c r="T352">
        <f>Table10[[#This Row],[Case study]]/Table10[[#This Row],[TOTAL]]</f>
        <v>0</v>
      </c>
      <c r="U352">
        <f>Table10[[#This Row],[Conclusion]]/Table10[[#This Row],[TOTAL]]</f>
        <v>0</v>
      </c>
      <c r="V352">
        <f>Table10[[#This Row],[Discussion]]/Table10[[#This Row],[TOTAL]]</f>
        <v>0</v>
      </c>
      <c r="W352">
        <f>Table10[[#This Row],[Figure]]/Table10[[#This Row],[TOTAL]]</f>
        <v>0</v>
      </c>
      <c r="X352">
        <f>Table10[[#This Row],[Introduction]]/Table10[[#This Row],[TOTAL]]</f>
        <v>0</v>
      </c>
      <c r="Y352">
        <f>Table10[[#This Row],[Methods]]/Table10[[#This Row],[TOTAL]]</f>
        <v>1</v>
      </c>
      <c r="Z352">
        <f>Table10[[#This Row],[Results]]/Table10[[#This Row],[TOTAL]]</f>
        <v>0</v>
      </c>
      <c r="AA352">
        <f>Table10[[#This Row],[Supplementary material]]/Table10[[#This Row],[TOTAL]]</f>
        <v>0</v>
      </c>
      <c r="AB352">
        <f>Table10[[#This Row],[Title]]/Table10[[#This Row],[TOTAL]]</f>
        <v>0</v>
      </c>
      <c r="AC352" s="15">
        <f>SUM(Table1012[[#This Row],[Abstract]:[Title]])</f>
        <v>1</v>
      </c>
    </row>
    <row r="353" spans="1:29" x14ac:dyDescent="0.25">
      <c r="A353" t="s">
        <v>1787</v>
      </c>
      <c r="B353">
        <v>0</v>
      </c>
      <c r="C353">
        <v>0</v>
      </c>
      <c r="D353">
        <v>0</v>
      </c>
      <c r="E353">
        <v>0</v>
      </c>
      <c r="F353">
        <v>0</v>
      </c>
      <c r="G353">
        <v>0</v>
      </c>
      <c r="H353">
        <v>0</v>
      </c>
      <c r="I353">
        <v>0</v>
      </c>
      <c r="J353">
        <v>1</v>
      </c>
      <c r="K353">
        <v>0</v>
      </c>
      <c r="L353">
        <v>0</v>
      </c>
      <c r="M353">
        <v>0</v>
      </c>
      <c r="N353" s="7">
        <f>SUM(Table10[[#This Row],[Abstract]:[Title]])</f>
        <v>1</v>
      </c>
      <c r="P353" t="s">
        <v>1787</v>
      </c>
      <c r="Q353">
        <f>Table10[[#This Row],[Abstract]]/Table10[[#This Row],[TOTAL]]</f>
        <v>0</v>
      </c>
      <c r="R353">
        <f>Table10[[#This Row],[Acknowledgments]]/Table10[[#This Row],[TOTAL]]</f>
        <v>0</v>
      </c>
      <c r="S353">
        <f>Table10[[#This Row],[Article]]/Table10[[#This Row],[TOTAL]]</f>
        <v>0</v>
      </c>
      <c r="T353">
        <f>Table10[[#This Row],[Case study]]/Table10[[#This Row],[TOTAL]]</f>
        <v>0</v>
      </c>
      <c r="U353">
        <f>Table10[[#This Row],[Conclusion]]/Table10[[#This Row],[TOTAL]]</f>
        <v>0</v>
      </c>
      <c r="V353">
        <f>Table10[[#This Row],[Discussion]]/Table10[[#This Row],[TOTAL]]</f>
        <v>0</v>
      </c>
      <c r="W353">
        <f>Table10[[#This Row],[Figure]]/Table10[[#This Row],[TOTAL]]</f>
        <v>0</v>
      </c>
      <c r="X353">
        <f>Table10[[#This Row],[Introduction]]/Table10[[#This Row],[TOTAL]]</f>
        <v>0</v>
      </c>
      <c r="Y353">
        <f>Table10[[#This Row],[Methods]]/Table10[[#This Row],[TOTAL]]</f>
        <v>1</v>
      </c>
      <c r="Z353">
        <f>Table10[[#This Row],[Results]]/Table10[[#This Row],[TOTAL]]</f>
        <v>0</v>
      </c>
      <c r="AA353">
        <f>Table10[[#This Row],[Supplementary material]]/Table10[[#This Row],[TOTAL]]</f>
        <v>0</v>
      </c>
      <c r="AB353">
        <f>Table10[[#This Row],[Title]]/Table10[[#This Row],[TOTAL]]</f>
        <v>0</v>
      </c>
      <c r="AC353" s="15">
        <f>SUM(Table1012[[#This Row],[Abstract]:[Title]])</f>
        <v>1</v>
      </c>
    </row>
    <row r="354" spans="1:29" x14ac:dyDescent="0.25">
      <c r="A354" t="s">
        <v>701</v>
      </c>
      <c r="B354">
        <v>0</v>
      </c>
      <c r="C354">
        <v>0</v>
      </c>
      <c r="D354">
        <v>0</v>
      </c>
      <c r="E354">
        <v>0</v>
      </c>
      <c r="F354">
        <v>0</v>
      </c>
      <c r="G354">
        <v>0</v>
      </c>
      <c r="H354">
        <v>0</v>
      </c>
      <c r="I354">
        <v>0</v>
      </c>
      <c r="J354">
        <v>1</v>
      </c>
      <c r="K354">
        <v>0</v>
      </c>
      <c r="L354">
        <v>0</v>
      </c>
      <c r="M354">
        <v>0</v>
      </c>
      <c r="N354" s="7">
        <f>SUM(Table10[[#This Row],[Abstract]:[Title]])</f>
        <v>1</v>
      </c>
      <c r="P354" t="s">
        <v>701</v>
      </c>
      <c r="Q354">
        <f>Table10[[#This Row],[Abstract]]/Table10[[#This Row],[TOTAL]]</f>
        <v>0</v>
      </c>
      <c r="R354">
        <f>Table10[[#This Row],[Acknowledgments]]/Table10[[#This Row],[TOTAL]]</f>
        <v>0</v>
      </c>
      <c r="S354">
        <f>Table10[[#This Row],[Article]]/Table10[[#This Row],[TOTAL]]</f>
        <v>0</v>
      </c>
      <c r="T354">
        <f>Table10[[#This Row],[Case study]]/Table10[[#This Row],[TOTAL]]</f>
        <v>0</v>
      </c>
      <c r="U354">
        <f>Table10[[#This Row],[Conclusion]]/Table10[[#This Row],[TOTAL]]</f>
        <v>0</v>
      </c>
      <c r="V354">
        <f>Table10[[#This Row],[Discussion]]/Table10[[#This Row],[TOTAL]]</f>
        <v>0</v>
      </c>
      <c r="W354">
        <f>Table10[[#This Row],[Figure]]/Table10[[#This Row],[TOTAL]]</f>
        <v>0</v>
      </c>
      <c r="X354">
        <f>Table10[[#This Row],[Introduction]]/Table10[[#This Row],[TOTAL]]</f>
        <v>0</v>
      </c>
      <c r="Y354">
        <f>Table10[[#This Row],[Methods]]/Table10[[#This Row],[TOTAL]]</f>
        <v>1</v>
      </c>
      <c r="Z354">
        <f>Table10[[#This Row],[Results]]/Table10[[#This Row],[TOTAL]]</f>
        <v>0</v>
      </c>
      <c r="AA354">
        <f>Table10[[#This Row],[Supplementary material]]/Table10[[#This Row],[TOTAL]]</f>
        <v>0</v>
      </c>
      <c r="AB354">
        <f>Table10[[#This Row],[Title]]/Table10[[#This Row],[TOTAL]]</f>
        <v>0</v>
      </c>
      <c r="AC354" s="15">
        <f>SUM(Table1012[[#This Row],[Abstract]:[Title]])</f>
        <v>1</v>
      </c>
    </row>
    <row r="355" spans="1:29" x14ac:dyDescent="0.25">
      <c r="A355" t="s">
        <v>3572</v>
      </c>
      <c r="B355">
        <v>0</v>
      </c>
      <c r="C355">
        <v>0</v>
      </c>
      <c r="D355">
        <v>0</v>
      </c>
      <c r="E355">
        <v>0</v>
      </c>
      <c r="F355">
        <v>0</v>
      </c>
      <c r="G355">
        <v>0</v>
      </c>
      <c r="H355">
        <v>0</v>
      </c>
      <c r="I355">
        <v>0</v>
      </c>
      <c r="J355">
        <v>1</v>
      </c>
      <c r="K355">
        <v>0</v>
      </c>
      <c r="L355">
        <v>0</v>
      </c>
      <c r="M355">
        <v>0</v>
      </c>
      <c r="N355" s="7">
        <f>SUM(Table10[[#This Row],[Abstract]:[Title]])</f>
        <v>1</v>
      </c>
      <c r="P355" t="s">
        <v>3572</v>
      </c>
      <c r="Q355">
        <f>Table10[[#This Row],[Abstract]]/Table10[[#This Row],[TOTAL]]</f>
        <v>0</v>
      </c>
      <c r="R355">
        <f>Table10[[#This Row],[Acknowledgments]]/Table10[[#This Row],[TOTAL]]</f>
        <v>0</v>
      </c>
      <c r="S355">
        <f>Table10[[#This Row],[Article]]/Table10[[#This Row],[TOTAL]]</f>
        <v>0</v>
      </c>
      <c r="T355">
        <f>Table10[[#This Row],[Case study]]/Table10[[#This Row],[TOTAL]]</f>
        <v>0</v>
      </c>
      <c r="U355">
        <f>Table10[[#This Row],[Conclusion]]/Table10[[#This Row],[TOTAL]]</f>
        <v>0</v>
      </c>
      <c r="V355">
        <f>Table10[[#This Row],[Discussion]]/Table10[[#This Row],[TOTAL]]</f>
        <v>0</v>
      </c>
      <c r="W355">
        <f>Table10[[#This Row],[Figure]]/Table10[[#This Row],[TOTAL]]</f>
        <v>0</v>
      </c>
      <c r="X355">
        <f>Table10[[#This Row],[Introduction]]/Table10[[#This Row],[TOTAL]]</f>
        <v>0</v>
      </c>
      <c r="Y355">
        <f>Table10[[#This Row],[Methods]]/Table10[[#This Row],[TOTAL]]</f>
        <v>1</v>
      </c>
      <c r="Z355">
        <f>Table10[[#This Row],[Results]]/Table10[[#This Row],[TOTAL]]</f>
        <v>0</v>
      </c>
      <c r="AA355">
        <f>Table10[[#This Row],[Supplementary material]]/Table10[[#This Row],[TOTAL]]</f>
        <v>0</v>
      </c>
      <c r="AB355">
        <f>Table10[[#This Row],[Title]]/Table10[[#This Row],[TOTAL]]</f>
        <v>0</v>
      </c>
      <c r="AC355" s="15">
        <f>SUM(Table1012[[#This Row],[Abstract]:[Title]])</f>
        <v>1</v>
      </c>
    </row>
    <row r="356" spans="1:29" x14ac:dyDescent="0.25">
      <c r="A356" t="s">
        <v>676</v>
      </c>
      <c r="B356">
        <v>0</v>
      </c>
      <c r="C356">
        <v>0</v>
      </c>
      <c r="D356">
        <v>0</v>
      </c>
      <c r="E356">
        <v>0</v>
      </c>
      <c r="F356">
        <v>1</v>
      </c>
      <c r="G356">
        <v>0</v>
      </c>
      <c r="H356">
        <v>0</v>
      </c>
      <c r="I356">
        <v>0</v>
      </c>
      <c r="J356">
        <v>0</v>
      </c>
      <c r="K356">
        <v>0</v>
      </c>
      <c r="L356">
        <v>0</v>
      </c>
      <c r="M356">
        <v>0</v>
      </c>
      <c r="N356" s="7">
        <f>SUM(Table10[[#This Row],[Abstract]:[Title]])</f>
        <v>1</v>
      </c>
      <c r="P356" t="s">
        <v>676</v>
      </c>
      <c r="Q356">
        <f>Table10[[#This Row],[Abstract]]/Table10[[#This Row],[TOTAL]]</f>
        <v>0</v>
      </c>
      <c r="R356">
        <f>Table10[[#This Row],[Acknowledgments]]/Table10[[#This Row],[TOTAL]]</f>
        <v>0</v>
      </c>
      <c r="S356">
        <f>Table10[[#This Row],[Article]]/Table10[[#This Row],[TOTAL]]</f>
        <v>0</v>
      </c>
      <c r="T356">
        <f>Table10[[#This Row],[Case study]]/Table10[[#This Row],[TOTAL]]</f>
        <v>0</v>
      </c>
      <c r="U356">
        <f>Table10[[#This Row],[Conclusion]]/Table10[[#This Row],[TOTAL]]</f>
        <v>1</v>
      </c>
      <c r="V356">
        <f>Table10[[#This Row],[Discussion]]/Table10[[#This Row],[TOTAL]]</f>
        <v>0</v>
      </c>
      <c r="W356">
        <f>Table10[[#This Row],[Figure]]/Table10[[#This Row],[TOTAL]]</f>
        <v>0</v>
      </c>
      <c r="X356">
        <f>Table10[[#This Row],[Introduction]]/Table10[[#This Row],[TOTAL]]</f>
        <v>0</v>
      </c>
      <c r="Y356">
        <f>Table10[[#This Row],[Methods]]/Table10[[#This Row],[TOTAL]]</f>
        <v>0</v>
      </c>
      <c r="Z356">
        <f>Table10[[#This Row],[Results]]/Table10[[#This Row],[TOTAL]]</f>
        <v>0</v>
      </c>
      <c r="AA356">
        <f>Table10[[#This Row],[Supplementary material]]/Table10[[#This Row],[TOTAL]]</f>
        <v>0</v>
      </c>
      <c r="AB356">
        <f>Table10[[#This Row],[Title]]/Table10[[#This Row],[TOTAL]]</f>
        <v>0</v>
      </c>
      <c r="AC356" s="15">
        <f>SUM(Table1012[[#This Row],[Abstract]:[Title]])</f>
        <v>1</v>
      </c>
    </row>
    <row r="357" spans="1:29" x14ac:dyDescent="0.25">
      <c r="A357" t="s">
        <v>4106</v>
      </c>
      <c r="B357">
        <v>1</v>
      </c>
      <c r="C357">
        <v>0</v>
      </c>
      <c r="D357">
        <v>0</v>
      </c>
      <c r="E357">
        <v>0</v>
      </c>
      <c r="F357">
        <v>0</v>
      </c>
      <c r="G357">
        <v>0</v>
      </c>
      <c r="H357">
        <v>2</v>
      </c>
      <c r="I357">
        <v>2</v>
      </c>
      <c r="J357">
        <v>0</v>
      </c>
      <c r="K357">
        <v>2</v>
      </c>
      <c r="L357">
        <v>0</v>
      </c>
      <c r="M357">
        <v>0</v>
      </c>
      <c r="N357" s="7">
        <f>SUM(Table10[[#This Row],[Abstract]:[Title]])</f>
        <v>7</v>
      </c>
      <c r="P357" t="s">
        <v>4106</v>
      </c>
      <c r="Q357">
        <f>Table10[[#This Row],[Abstract]]/Table10[[#This Row],[TOTAL]]</f>
        <v>0.14285714285714285</v>
      </c>
      <c r="R357">
        <f>Table10[[#This Row],[Acknowledgments]]/Table10[[#This Row],[TOTAL]]</f>
        <v>0</v>
      </c>
      <c r="S357">
        <f>Table10[[#This Row],[Article]]/Table10[[#This Row],[TOTAL]]</f>
        <v>0</v>
      </c>
      <c r="T357">
        <f>Table10[[#This Row],[Case study]]/Table10[[#This Row],[TOTAL]]</f>
        <v>0</v>
      </c>
      <c r="U357">
        <f>Table10[[#This Row],[Conclusion]]/Table10[[#This Row],[TOTAL]]</f>
        <v>0</v>
      </c>
      <c r="V357">
        <f>Table10[[#This Row],[Discussion]]/Table10[[#This Row],[TOTAL]]</f>
        <v>0</v>
      </c>
      <c r="W357">
        <f>Table10[[#This Row],[Figure]]/Table10[[#This Row],[TOTAL]]</f>
        <v>0.2857142857142857</v>
      </c>
      <c r="X357">
        <f>Table10[[#This Row],[Introduction]]/Table10[[#This Row],[TOTAL]]</f>
        <v>0.2857142857142857</v>
      </c>
      <c r="Y357">
        <f>Table10[[#This Row],[Methods]]/Table10[[#This Row],[TOTAL]]</f>
        <v>0</v>
      </c>
      <c r="Z357">
        <f>Table10[[#This Row],[Results]]/Table10[[#This Row],[TOTAL]]</f>
        <v>0.2857142857142857</v>
      </c>
      <c r="AA357">
        <f>Table10[[#This Row],[Supplementary material]]/Table10[[#This Row],[TOTAL]]</f>
        <v>0</v>
      </c>
      <c r="AB357">
        <f>Table10[[#This Row],[Title]]/Table10[[#This Row],[TOTAL]]</f>
        <v>0</v>
      </c>
      <c r="AC357" s="15">
        <f>SUM(Table1012[[#This Row],[Abstract]:[Title]])</f>
        <v>0.99999999999999989</v>
      </c>
    </row>
    <row r="358" spans="1:29" x14ac:dyDescent="0.25">
      <c r="A358" t="s">
        <v>2858</v>
      </c>
      <c r="B358">
        <v>0</v>
      </c>
      <c r="C358">
        <v>0</v>
      </c>
      <c r="D358">
        <v>0</v>
      </c>
      <c r="E358">
        <v>0</v>
      </c>
      <c r="F358">
        <v>0</v>
      </c>
      <c r="G358">
        <v>0</v>
      </c>
      <c r="H358">
        <v>0</v>
      </c>
      <c r="I358">
        <v>0</v>
      </c>
      <c r="J358">
        <v>1</v>
      </c>
      <c r="K358">
        <v>1</v>
      </c>
      <c r="L358">
        <v>0</v>
      </c>
      <c r="M358">
        <v>0</v>
      </c>
      <c r="N358" s="7">
        <f>SUM(Table10[[#This Row],[Abstract]:[Title]])</f>
        <v>2</v>
      </c>
      <c r="P358" t="s">
        <v>2858</v>
      </c>
      <c r="Q358">
        <f>Table10[[#This Row],[Abstract]]/Table10[[#This Row],[TOTAL]]</f>
        <v>0</v>
      </c>
      <c r="R358">
        <f>Table10[[#This Row],[Acknowledgments]]/Table10[[#This Row],[TOTAL]]</f>
        <v>0</v>
      </c>
      <c r="S358">
        <f>Table10[[#This Row],[Article]]/Table10[[#This Row],[TOTAL]]</f>
        <v>0</v>
      </c>
      <c r="T358">
        <f>Table10[[#This Row],[Case study]]/Table10[[#This Row],[TOTAL]]</f>
        <v>0</v>
      </c>
      <c r="U358">
        <f>Table10[[#This Row],[Conclusion]]/Table10[[#This Row],[TOTAL]]</f>
        <v>0</v>
      </c>
      <c r="V358">
        <f>Table10[[#This Row],[Discussion]]/Table10[[#This Row],[TOTAL]]</f>
        <v>0</v>
      </c>
      <c r="W358">
        <f>Table10[[#This Row],[Figure]]/Table10[[#This Row],[TOTAL]]</f>
        <v>0</v>
      </c>
      <c r="X358">
        <f>Table10[[#This Row],[Introduction]]/Table10[[#This Row],[TOTAL]]</f>
        <v>0</v>
      </c>
      <c r="Y358">
        <f>Table10[[#This Row],[Methods]]/Table10[[#This Row],[TOTAL]]</f>
        <v>0.5</v>
      </c>
      <c r="Z358">
        <f>Table10[[#This Row],[Results]]/Table10[[#This Row],[TOTAL]]</f>
        <v>0.5</v>
      </c>
      <c r="AA358">
        <f>Table10[[#This Row],[Supplementary material]]/Table10[[#This Row],[TOTAL]]</f>
        <v>0</v>
      </c>
      <c r="AB358">
        <f>Table10[[#This Row],[Title]]/Table10[[#This Row],[TOTAL]]</f>
        <v>0</v>
      </c>
      <c r="AC358" s="15">
        <f>SUM(Table1012[[#This Row],[Abstract]:[Title]])</f>
        <v>1</v>
      </c>
    </row>
    <row r="359" spans="1:29" x14ac:dyDescent="0.25">
      <c r="A359" t="s">
        <v>2222</v>
      </c>
      <c r="B359">
        <v>0</v>
      </c>
      <c r="C359">
        <v>0</v>
      </c>
      <c r="D359">
        <v>0</v>
      </c>
      <c r="E359">
        <v>0</v>
      </c>
      <c r="F359">
        <v>0</v>
      </c>
      <c r="G359">
        <v>0</v>
      </c>
      <c r="H359">
        <v>0</v>
      </c>
      <c r="I359">
        <v>0</v>
      </c>
      <c r="J359">
        <v>1</v>
      </c>
      <c r="K359">
        <v>0</v>
      </c>
      <c r="L359">
        <v>0</v>
      </c>
      <c r="M359">
        <v>0</v>
      </c>
      <c r="N359" s="7">
        <f>SUM(Table10[[#This Row],[Abstract]:[Title]])</f>
        <v>1</v>
      </c>
      <c r="P359" t="s">
        <v>2222</v>
      </c>
      <c r="Q359">
        <f>Table10[[#This Row],[Abstract]]/Table10[[#This Row],[TOTAL]]</f>
        <v>0</v>
      </c>
      <c r="R359">
        <f>Table10[[#This Row],[Acknowledgments]]/Table10[[#This Row],[TOTAL]]</f>
        <v>0</v>
      </c>
      <c r="S359">
        <f>Table10[[#This Row],[Article]]/Table10[[#This Row],[TOTAL]]</f>
        <v>0</v>
      </c>
      <c r="T359">
        <f>Table10[[#This Row],[Case study]]/Table10[[#This Row],[TOTAL]]</f>
        <v>0</v>
      </c>
      <c r="U359">
        <f>Table10[[#This Row],[Conclusion]]/Table10[[#This Row],[TOTAL]]</f>
        <v>0</v>
      </c>
      <c r="V359">
        <f>Table10[[#This Row],[Discussion]]/Table10[[#This Row],[TOTAL]]</f>
        <v>0</v>
      </c>
      <c r="W359">
        <f>Table10[[#This Row],[Figure]]/Table10[[#This Row],[TOTAL]]</f>
        <v>0</v>
      </c>
      <c r="X359">
        <f>Table10[[#This Row],[Introduction]]/Table10[[#This Row],[TOTAL]]</f>
        <v>0</v>
      </c>
      <c r="Y359">
        <f>Table10[[#This Row],[Methods]]/Table10[[#This Row],[TOTAL]]</f>
        <v>1</v>
      </c>
      <c r="Z359">
        <f>Table10[[#This Row],[Results]]/Table10[[#This Row],[TOTAL]]</f>
        <v>0</v>
      </c>
      <c r="AA359">
        <f>Table10[[#This Row],[Supplementary material]]/Table10[[#This Row],[TOTAL]]</f>
        <v>0</v>
      </c>
      <c r="AB359">
        <f>Table10[[#This Row],[Title]]/Table10[[#This Row],[TOTAL]]</f>
        <v>0</v>
      </c>
      <c r="AC359" s="15">
        <f>SUM(Table1012[[#This Row],[Abstract]:[Title]])</f>
        <v>1</v>
      </c>
    </row>
    <row r="360" spans="1:29" x14ac:dyDescent="0.25">
      <c r="A360" t="s">
        <v>3462</v>
      </c>
      <c r="B360">
        <v>0</v>
      </c>
      <c r="C360">
        <v>0</v>
      </c>
      <c r="D360">
        <v>2</v>
      </c>
      <c r="E360">
        <v>0</v>
      </c>
      <c r="F360">
        <v>0</v>
      </c>
      <c r="G360">
        <v>0</v>
      </c>
      <c r="H360">
        <v>0</v>
      </c>
      <c r="I360">
        <v>0</v>
      </c>
      <c r="J360">
        <v>0</v>
      </c>
      <c r="K360">
        <v>0</v>
      </c>
      <c r="L360">
        <v>0</v>
      </c>
      <c r="M360">
        <v>0</v>
      </c>
      <c r="N360" s="7">
        <f>SUM(Table10[[#This Row],[Abstract]:[Title]])</f>
        <v>2</v>
      </c>
      <c r="P360" t="s">
        <v>3462</v>
      </c>
      <c r="Q360">
        <f>Table10[[#This Row],[Abstract]]/Table10[[#This Row],[TOTAL]]</f>
        <v>0</v>
      </c>
      <c r="R360">
        <f>Table10[[#This Row],[Acknowledgments]]/Table10[[#This Row],[TOTAL]]</f>
        <v>0</v>
      </c>
      <c r="S360">
        <f>Table10[[#This Row],[Article]]/Table10[[#This Row],[TOTAL]]</f>
        <v>1</v>
      </c>
      <c r="T360">
        <f>Table10[[#This Row],[Case study]]/Table10[[#This Row],[TOTAL]]</f>
        <v>0</v>
      </c>
      <c r="U360">
        <f>Table10[[#This Row],[Conclusion]]/Table10[[#This Row],[TOTAL]]</f>
        <v>0</v>
      </c>
      <c r="V360">
        <f>Table10[[#This Row],[Discussion]]/Table10[[#This Row],[TOTAL]]</f>
        <v>0</v>
      </c>
      <c r="W360">
        <f>Table10[[#This Row],[Figure]]/Table10[[#This Row],[TOTAL]]</f>
        <v>0</v>
      </c>
      <c r="X360">
        <f>Table10[[#This Row],[Introduction]]/Table10[[#This Row],[TOTAL]]</f>
        <v>0</v>
      </c>
      <c r="Y360">
        <f>Table10[[#This Row],[Methods]]/Table10[[#This Row],[TOTAL]]</f>
        <v>0</v>
      </c>
      <c r="Z360">
        <f>Table10[[#This Row],[Results]]/Table10[[#This Row],[TOTAL]]</f>
        <v>0</v>
      </c>
      <c r="AA360">
        <f>Table10[[#This Row],[Supplementary material]]/Table10[[#This Row],[TOTAL]]</f>
        <v>0</v>
      </c>
      <c r="AB360">
        <f>Table10[[#This Row],[Title]]/Table10[[#This Row],[TOTAL]]</f>
        <v>0</v>
      </c>
      <c r="AC360" s="15">
        <f>SUM(Table1012[[#This Row],[Abstract]:[Title]])</f>
        <v>1</v>
      </c>
    </row>
    <row r="361" spans="1:29" x14ac:dyDescent="0.25">
      <c r="A361" t="s">
        <v>2025</v>
      </c>
      <c r="B361">
        <v>0</v>
      </c>
      <c r="C361">
        <v>0</v>
      </c>
      <c r="D361">
        <v>0</v>
      </c>
      <c r="E361">
        <v>0</v>
      </c>
      <c r="F361">
        <v>0</v>
      </c>
      <c r="G361">
        <v>0</v>
      </c>
      <c r="H361">
        <v>0</v>
      </c>
      <c r="I361">
        <v>0</v>
      </c>
      <c r="J361">
        <v>1</v>
      </c>
      <c r="K361">
        <v>0</v>
      </c>
      <c r="L361">
        <v>0</v>
      </c>
      <c r="M361">
        <v>0</v>
      </c>
      <c r="N361" s="7">
        <f>SUM(Table10[[#This Row],[Abstract]:[Title]])</f>
        <v>1</v>
      </c>
      <c r="P361" t="s">
        <v>2025</v>
      </c>
      <c r="Q361">
        <f>Table10[[#This Row],[Abstract]]/Table10[[#This Row],[TOTAL]]</f>
        <v>0</v>
      </c>
      <c r="R361">
        <f>Table10[[#This Row],[Acknowledgments]]/Table10[[#This Row],[TOTAL]]</f>
        <v>0</v>
      </c>
      <c r="S361">
        <f>Table10[[#This Row],[Article]]/Table10[[#This Row],[TOTAL]]</f>
        <v>0</v>
      </c>
      <c r="T361">
        <f>Table10[[#This Row],[Case study]]/Table10[[#This Row],[TOTAL]]</f>
        <v>0</v>
      </c>
      <c r="U361">
        <f>Table10[[#This Row],[Conclusion]]/Table10[[#This Row],[TOTAL]]</f>
        <v>0</v>
      </c>
      <c r="V361">
        <f>Table10[[#This Row],[Discussion]]/Table10[[#This Row],[TOTAL]]</f>
        <v>0</v>
      </c>
      <c r="W361">
        <f>Table10[[#This Row],[Figure]]/Table10[[#This Row],[TOTAL]]</f>
        <v>0</v>
      </c>
      <c r="X361">
        <f>Table10[[#This Row],[Introduction]]/Table10[[#This Row],[TOTAL]]</f>
        <v>0</v>
      </c>
      <c r="Y361">
        <f>Table10[[#This Row],[Methods]]/Table10[[#This Row],[TOTAL]]</f>
        <v>1</v>
      </c>
      <c r="Z361">
        <f>Table10[[#This Row],[Results]]/Table10[[#This Row],[TOTAL]]</f>
        <v>0</v>
      </c>
      <c r="AA361">
        <f>Table10[[#This Row],[Supplementary material]]/Table10[[#This Row],[TOTAL]]</f>
        <v>0</v>
      </c>
      <c r="AB361">
        <f>Table10[[#This Row],[Title]]/Table10[[#This Row],[TOTAL]]</f>
        <v>0</v>
      </c>
      <c r="AC361" s="15">
        <f>SUM(Table1012[[#This Row],[Abstract]:[Title]])</f>
        <v>1</v>
      </c>
    </row>
    <row r="362" spans="1:29" x14ac:dyDescent="0.25">
      <c r="A362" t="s">
        <v>569</v>
      </c>
      <c r="B362">
        <v>0</v>
      </c>
      <c r="C362">
        <v>0</v>
      </c>
      <c r="D362">
        <v>0</v>
      </c>
      <c r="E362">
        <v>0</v>
      </c>
      <c r="F362">
        <v>0</v>
      </c>
      <c r="G362">
        <v>0</v>
      </c>
      <c r="H362">
        <v>0</v>
      </c>
      <c r="I362">
        <v>0</v>
      </c>
      <c r="J362">
        <v>1</v>
      </c>
      <c r="K362">
        <v>0</v>
      </c>
      <c r="L362">
        <v>0</v>
      </c>
      <c r="M362">
        <v>0</v>
      </c>
      <c r="N362" s="7">
        <f>SUM(Table10[[#This Row],[Abstract]:[Title]])</f>
        <v>1</v>
      </c>
      <c r="P362" t="s">
        <v>569</v>
      </c>
      <c r="Q362">
        <f>Table10[[#This Row],[Abstract]]/Table10[[#This Row],[TOTAL]]</f>
        <v>0</v>
      </c>
      <c r="R362">
        <f>Table10[[#This Row],[Acknowledgments]]/Table10[[#This Row],[TOTAL]]</f>
        <v>0</v>
      </c>
      <c r="S362">
        <f>Table10[[#This Row],[Article]]/Table10[[#This Row],[TOTAL]]</f>
        <v>0</v>
      </c>
      <c r="T362">
        <f>Table10[[#This Row],[Case study]]/Table10[[#This Row],[TOTAL]]</f>
        <v>0</v>
      </c>
      <c r="U362">
        <f>Table10[[#This Row],[Conclusion]]/Table10[[#This Row],[TOTAL]]</f>
        <v>0</v>
      </c>
      <c r="V362">
        <f>Table10[[#This Row],[Discussion]]/Table10[[#This Row],[TOTAL]]</f>
        <v>0</v>
      </c>
      <c r="W362">
        <f>Table10[[#This Row],[Figure]]/Table10[[#This Row],[TOTAL]]</f>
        <v>0</v>
      </c>
      <c r="X362">
        <f>Table10[[#This Row],[Introduction]]/Table10[[#This Row],[TOTAL]]</f>
        <v>0</v>
      </c>
      <c r="Y362">
        <f>Table10[[#This Row],[Methods]]/Table10[[#This Row],[TOTAL]]</f>
        <v>1</v>
      </c>
      <c r="Z362">
        <f>Table10[[#This Row],[Results]]/Table10[[#This Row],[TOTAL]]</f>
        <v>0</v>
      </c>
      <c r="AA362">
        <f>Table10[[#This Row],[Supplementary material]]/Table10[[#This Row],[TOTAL]]</f>
        <v>0</v>
      </c>
      <c r="AB362">
        <f>Table10[[#This Row],[Title]]/Table10[[#This Row],[TOTAL]]</f>
        <v>0</v>
      </c>
      <c r="AC362" s="15">
        <f>SUM(Table1012[[#This Row],[Abstract]:[Title]])</f>
        <v>1</v>
      </c>
    </row>
    <row r="363" spans="1:29" x14ac:dyDescent="0.25">
      <c r="A363" t="s">
        <v>215</v>
      </c>
      <c r="B363">
        <v>0</v>
      </c>
      <c r="C363">
        <v>0</v>
      </c>
      <c r="D363">
        <v>2</v>
      </c>
      <c r="E363">
        <v>0</v>
      </c>
      <c r="F363">
        <v>0</v>
      </c>
      <c r="G363">
        <v>0</v>
      </c>
      <c r="H363">
        <v>0</v>
      </c>
      <c r="I363">
        <v>0</v>
      </c>
      <c r="J363">
        <v>0</v>
      </c>
      <c r="K363">
        <v>0</v>
      </c>
      <c r="L363">
        <v>0</v>
      </c>
      <c r="M363">
        <v>0</v>
      </c>
      <c r="N363" s="7">
        <f>SUM(Table10[[#This Row],[Abstract]:[Title]])</f>
        <v>2</v>
      </c>
      <c r="P363" t="s">
        <v>215</v>
      </c>
      <c r="Q363">
        <f>Table10[[#This Row],[Abstract]]/Table10[[#This Row],[TOTAL]]</f>
        <v>0</v>
      </c>
      <c r="R363">
        <f>Table10[[#This Row],[Acknowledgments]]/Table10[[#This Row],[TOTAL]]</f>
        <v>0</v>
      </c>
      <c r="S363">
        <f>Table10[[#This Row],[Article]]/Table10[[#This Row],[TOTAL]]</f>
        <v>1</v>
      </c>
      <c r="T363">
        <f>Table10[[#This Row],[Case study]]/Table10[[#This Row],[TOTAL]]</f>
        <v>0</v>
      </c>
      <c r="U363">
        <f>Table10[[#This Row],[Conclusion]]/Table10[[#This Row],[TOTAL]]</f>
        <v>0</v>
      </c>
      <c r="V363">
        <f>Table10[[#This Row],[Discussion]]/Table10[[#This Row],[TOTAL]]</f>
        <v>0</v>
      </c>
      <c r="W363">
        <f>Table10[[#This Row],[Figure]]/Table10[[#This Row],[TOTAL]]</f>
        <v>0</v>
      </c>
      <c r="X363">
        <f>Table10[[#This Row],[Introduction]]/Table10[[#This Row],[TOTAL]]</f>
        <v>0</v>
      </c>
      <c r="Y363">
        <f>Table10[[#This Row],[Methods]]/Table10[[#This Row],[TOTAL]]</f>
        <v>0</v>
      </c>
      <c r="Z363">
        <f>Table10[[#This Row],[Results]]/Table10[[#This Row],[TOTAL]]</f>
        <v>0</v>
      </c>
      <c r="AA363">
        <f>Table10[[#This Row],[Supplementary material]]/Table10[[#This Row],[TOTAL]]</f>
        <v>0</v>
      </c>
      <c r="AB363">
        <f>Table10[[#This Row],[Title]]/Table10[[#This Row],[TOTAL]]</f>
        <v>0</v>
      </c>
      <c r="AC363" s="15">
        <f>SUM(Table1012[[#This Row],[Abstract]:[Title]])</f>
        <v>1</v>
      </c>
    </row>
    <row r="364" spans="1:29" x14ac:dyDescent="0.25">
      <c r="A364" t="s">
        <v>45</v>
      </c>
      <c r="B364">
        <v>0</v>
      </c>
      <c r="C364">
        <v>0</v>
      </c>
      <c r="D364">
        <v>0</v>
      </c>
      <c r="E364">
        <v>0</v>
      </c>
      <c r="F364">
        <v>0</v>
      </c>
      <c r="G364">
        <v>0</v>
      </c>
      <c r="H364">
        <v>0</v>
      </c>
      <c r="I364">
        <v>0</v>
      </c>
      <c r="J364">
        <v>1</v>
      </c>
      <c r="K364">
        <v>3</v>
      </c>
      <c r="L364">
        <v>0</v>
      </c>
      <c r="M364">
        <v>0</v>
      </c>
      <c r="N364" s="7">
        <f>SUM(Table10[[#This Row],[Abstract]:[Title]])</f>
        <v>4</v>
      </c>
      <c r="P364" t="s">
        <v>45</v>
      </c>
      <c r="Q364">
        <f>Table10[[#This Row],[Abstract]]/Table10[[#This Row],[TOTAL]]</f>
        <v>0</v>
      </c>
      <c r="R364">
        <f>Table10[[#This Row],[Acknowledgments]]/Table10[[#This Row],[TOTAL]]</f>
        <v>0</v>
      </c>
      <c r="S364">
        <f>Table10[[#This Row],[Article]]/Table10[[#This Row],[TOTAL]]</f>
        <v>0</v>
      </c>
      <c r="T364">
        <f>Table10[[#This Row],[Case study]]/Table10[[#This Row],[TOTAL]]</f>
        <v>0</v>
      </c>
      <c r="U364">
        <f>Table10[[#This Row],[Conclusion]]/Table10[[#This Row],[TOTAL]]</f>
        <v>0</v>
      </c>
      <c r="V364">
        <f>Table10[[#This Row],[Discussion]]/Table10[[#This Row],[TOTAL]]</f>
        <v>0</v>
      </c>
      <c r="W364">
        <f>Table10[[#This Row],[Figure]]/Table10[[#This Row],[TOTAL]]</f>
        <v>0</v>
      </c>
      <c r="X364">
        <f>Table10[[#This Row],[Introduction]]/Table10[[#This Row],[TOTAL]]</f>
        <v>0</v>
      </c>
      <c r="Y364">
        <f>Table10[[#This Row],[Methods]]/Table10[[#This Row],[TOTAL]]</f>
        <v>0.25</v>
      </c>
      <c r="Z364">
        <f>Table10[[#This Row],[Results]]/Table10[[#This Row],[TOTAL]]</f>
        <v>0.75</v>
      </c>
      <c r="AA364">
        <f>Table10[[#This Row],[Supplementary material]]/Table10[[#This Row],[TOTAL]]</f>
        <v>0</v>
      </c>
      <c r="AB364">
        <f>Table10[[#This Row],[Title]]/Table10[[#This Row],[TOTAL]]</f>
        <v>0</v>
      </c>
      <c r="AC364" s="15">
        <f>SUM(Table1012[[#This Row],[Abstract]:[Title]])</f>
        <v>1</v>
      </c>
    </row>
    <row r="365" spans="1:29" x14ac:dyDescent="0.25">
      <c r="A365" t="s">
        <v>3506</v>
      </c>
      <c r="B365">
        <v>0</v>
      </c>
      <c r="C365">
        <v>0</v>
      </c>
      <c r="D365">
        <v>0</v>
      </c>
      <c r="E365">
        <v>0</v>
      </c>
      <c r="F365">
        <v>0</v>
      </c>
      <c r="G365">
        <v>0</v>
      </c>
      <c r="H365">
        <v>0</v>
      </c>
      <c r="I365">
        <v>0</v>
      </c>
      <c r="J365">
        <v>2</v>
      </c>
      <c r="K365">
        <v>0</v>
      </c>
      <c r="L365">
        <v>0</v>
      </c>
      <c r="M365">
        <v>0</v>
      </c>
      <c r="N365" s="7">
        <f>SUM(Table10[[#This Row],[Abstract]:[Title]])</f>
        <v>2</v>
      </c>
      <c r="P365" t="s">
        <v>3506</v>
      </c>
      <c r="Q365">
        <f>Table10[[#This Row],[Abstract]]/Table10[[#This Row],[TOTAL]]</f>
        <v>0</v>
      </c>
      <c r="R365">
        <f>Table10[[#This Row],[Acknowledgments]]/Table10[[#This Row],[TOTAL]]</f>
        <v>0</v>
      </c>
      <c r="S365">
        <f>Table10[[#This Row],[Article]]/Table10[[#This Row],[TOTAL]]</f>
        <v>0</v>
      </c>
      <c r="T365">
        <f>Table10[[#This Row],[Case study]]/Table10[[#This Row],[TOTAL]]</f>
        <v>0</v>
      </c>
      <c r="U365">
        <f>Table10[[#This Row],[Conclusion]]/Table10[[#This Row],[TOTAL]]</f>
        <v>0</v>
      </c>
      <c r="V365">
        <f>Table10[[#This Row],[Discussion]]/Table10[[#This Row],[TOTAL]]</f>
        <v>0</v>
      </c>
      <c r="W365">
        <f>Table10[[#This Row],[Figure]]/Table10[[#This Row],[TOTAL]]</f>
        <v>0</v>
      </c>
      <c r="X365">
        <f>Table10[[#This Row],[Introduction]]/Table10[[#This Row],[TOTAL]]</f>
        <v>0</v>
      </c>
      <c r="Y365">
        <f>Table10[[#This Row],[Methods]]/Table10[[#This Row],[TOTAL]]</f>
        <v>1</v>
      </c>
      <c r="Z365">
        <f>Table10[[#This Row],[Results]]/Table10[[#This Row],[TOTAL]]</f>
        <v>0</v>
      </c>
      <c r="AA365">
        <f>Table10[[#This Row],[Supplementary material]]/Table10[[#This Row],[TOTAL]]</f>
        <v>0</v>
      </c>
      <c r="AB365">
        <f>Table10[[#This Row],[Title]]/Table10[[#This Row],[TOTAL]]</f>
        <v>0</v>
      </c>
      <c r="AC365" s="15">
        <f>SUM(Table1012[[#This Row],[Abstract]:[Title]])</f>
        <v>1</v>
      </c>
    </row>
    <row r="366" spans="1:29" x14ac:dyDescent="0.25">
      <c r="A366" t="s">
        <v>493</v>
      </c>
      <c r="B366">
        <v>0</v>
      </c>
      <c r="C366">
        <v>0</v>
      </c>
      <c r="D366">
        <v>0</v>
      </c>
      <c r="E366">
        <v>0</v>
      </c>
      <c r="F366">
        <v>0</v>
      </c>
      <c r="G366">
        <v>2</v>
      </c>
      <c r="H366">
        <v>0</v>
      </c>
      <c r="I366">
        <v>1</v>
      </c>
      <c r="J366">
        <v>1</v>
      </c>
      <c r="K366">
        <v>0</v>
      </c>
      <c r="L366">
        <v>0</v>
      </c>
      <c r="M366">
        <v>0</v>
      </c>
      <c r="N366" s="7">
        <f>SUM(Table10[[#This Row],[Abstract]:[Title]])</f>
        <v>4</v>
      </c>
      <c r="P366" t="s">
        <v>493</v>
      </c>
      <c r="Q366">
        <f>Table10[[#This Row],[Abstract]]/Table10[[#This Row],[TOTAL]]</f>
        <v>0</v>
      </c>
      <c r="R366">
        <f>Table10[[#This Row],[Acknowledgments]]/Table10[[#This Row],[TOTAL]]</f>
        <v>0</v>
      </c>
      <c r="S366">
        <f>Table10[[#This Row],[Article]]/Table10[[#This Row],[TOTAL]]</f>
        <v>0</v>
      </c>
      <c r="T366">
        <f>Table10[[#This Row],[Case study]]/Table10[[#This Row],[TOTAL]]</f>
        <v>0</v>
      </c>
      <c r="U366">
        <f>Table10[[#This Row],[Conclusion]]/Table10[[#This Row],[TOTAL]]</f>
        <v>0</v>
      </c>
      <c r="V366">
        <f>Table10[[#This Row],[Discussion]]/Table10[[#This Row],[TOTAL]]</f>
        <v>0.5</v>
      </c>
      <c r="W366">
        <f>Table10[[#This Row],[Figure]]/Table10[[#This Row],[TOTAL]]</f>
        <v>0</v>
      </c>
      <c r="X366">
        <f>Table10[[#This Row],[Introduction]]/Table10[[#This Row],[TOTAL]]</f>
        <v>0.25</v>
      </c>
      <c r="Y366">
        <f>Table10[[#This Row],[Methods]]/Table10[[#This Row],[TOTAL]]</f>
        <v>0.25</v>
      </c>
      <c r="Z366">
        <f>Table10[[#This Row],[Results]]/Table10[[#This Row],[TOTAL]]</f>
        <v>0</v>
      </c>
      <c r="AA366">
        <f>Table10[[#This Row],[Supplementary material]]/Table10[[#This Row],[TOTAL]]</f>
        <v>0</v>
      </c>
      <c r="AB366">
        <f>Table10[[#This Row],[Title]]/Table10[[#This Row],[TOTAL]]</f>
        <v>0</v>
      </c>
      <c r="AC366" s="15">
        <f>SUM(Table1012[[#This Row],[Abstract]:[Title]])</f>
        <v>1</v>
      </c>
    </row>
    <row r="367" spans="1:29" x14ac:dyDescent="0.25">
      <c r="A367" t="s">
        <v>720</v>
      </c>
      <c r="B367">
        <v>0</v>
      </c>
      <c r="C367">
        <v>0</v>
      </c>
      <c r="D367">
        <v>0</v>
      </c>
      <c r="E367">
        <v>0</v>
      </c>
      <c r="F367">
        <v>0</v>
      </c>
      <c r="G367">
        <v>0</v>
      </c>
      <c r="H367">
        <v>0</v>
      </c>
      <c r="I367">
        <v>0</v>
      </c>
      <c r="J367">
        <v>2</v>
      </c>
      <c r="K367">
        <v>0</v>
      </c>
      <c r="L367">
        <v>0</v>
      </c>
      <c r="M367">
        <v>0</v>
      </c>
      <c r="N367" s="7">
        <f>SUM(Table10[[#This Row],[Abstract]:[Title]])</f>
        <v>2</v>
      </c>
      <c r="P367" t="s">
        <v>720</v>
      </c>
      <c r="Q367">
        <f>Table10[[#This Row],[Abstract]]/Table10[[#This Row],[TOTAL]]</f>
        <v>0</v>
      </c>
      <c r="R367">
        <f>Table10[[#This Row],[Acknowledgments]]/Table10[[#This Row],[TOTAL]]</f>
        <v>0</v>
      </c>
      <c r="S367">
        <f>Table10[[#This Row],[Article]]/Table10[[#This Row],[TOTAL]]</f>
        <v>0</v>
      </c>
      <c r="T367">
        <f>Table10[[#This Row],[Case study]]/Table10[[#This Row],[TOTAL]]</f>
        <v>0</v>
      </c>
      <c r="U367">
        <f>Table10[[#This Row],[Conclusion]]/Table10[[#This Row],[TOTAL]]</f>
        <v>0</v>
      </c>
      <c r="V367">
        <f>Table10[[#This Row],[Discussion]]/Table10[[#This Row],[TOTAL]]</f>
        <v>0</v>
      </c>
      <c r="W367">
        <f>Table10[[#This Row],[Figure]]/Table10[[#This Row],[TOTAL]]</f>
        <v>0</v>
      </c>
      <c r="X367">
        <f>Table10[[#This Row],[Introduction]]/Table10[[#This Row],[TOTAL]]</f>
        <v>0</v>
      </c>
      <c r="Y367">
        <f>Table10[[#This Row],[Methods]]/Table10[[#This Row],[TOTAL]]</f>
        <v>1</v>
      </c>
      <c r="Z367">
        <f>Table10[[#This Row],[Results]]/Table10[[#This Row],[TOTAL]]</f>
        <v>0</v>
      </c>
      <c r="AA367">
        <f>Table10[[#This Row],[Supplementary material]]/Table10[[#This Row],[TOTAL]]</f>
        <v>0</v>
      </c>
      <c r="AB367">
        <f>Table10[[#This Row],[Title]]/Table10[[#This Row],[TOTAL]]</f>
        <v>0</v>
      </c>
      <c r="AC367" s="15">
        <f>SUM(Table1012[[#This Row],[Abstract]:[Title]])</f>
        <v>1</v>
      </c>
    </row>
    <row r="368" spans="1:29" x14ac:dyDescent="0.25">
      <c r="A368" t="s">
        <v>3149</v>
      </c>
      <c r="B368">
        <v>0</v>
      </c>
      <c r="C368">
        <v>1</v>
      </c>
      <c r="D368">
        <v>0</v>
      </c>
      <c r="E368">
        <v>0</v>
      </c>
      <c r="F368">
        <v>0</v>
      </c>
      <c r="G368">
        <v>0</v>
      </c>
      <c r="H368">
        <v>0</v>
      </c>
      <c r="I368">
        <v>0</v>
      </c>
      <c r="J368">
        <v>0</v>
      </c>
      <c r="K368">
        <v>0</v>
      </c>
      <c r="L368">
        <v>0</v>
      </c>
      <c r="M368">
        <v>0</v>
      </c>
      <c r="N368" s="7">
        <f>SUM(Table10[[#This Row],[Abstract]:[Title]])</f>
        <v>1</v>
      </c>
      <c r="P368" t="s">
        <v>3149</v>
      </c>
      <c r="Q368">
        <f>Table10[[#This Row],[Abstract]]/Table10[[#This Row],[TOTAL]]</f>
        <v>0</v>
      </c>
      <c r="R368">
        <f>Table10[[#This Row],[Acknowledgments]]/Table10[[#This Row],[TOTAL]]</f>
        <v>1</v>
      </c>
      <c r="S368">
        <f>Table10[[#This Row],[Article]]/Table10[[#This Row],[TOTAL]]</f>
        <v>0</v>
      </c>
      <c r="T368">
        <f>Table10[[#This Row],[Case study]]/Table10[[#This Row],[TOTAL]]</f>
        <v>0</v>
      </c>
      <c r="U368">
        <f>Table10[[#This Row],[Conclusion]]/Table10[[#This Row],[TOTAL]]</f>
        <v>0</v>
      </c>
      <c r="V368">
        <f>Table10[[#This Row],[Discussion]]/Table10[[#This Row],[TOTAL]]</f>
        <v>0</v>
      </c>
      <c r="W368">
        <f>Table10[[#This Row],[Figure]]/Table10[[#This Row],[TOTAL]]</f>
        <v>0</v>
      </c>
      <c r="X368">
        <f>Table10[[#This Row],[Introduction]]/Table10[[#This Row],[TOTAL]]</f>
        <v>0</v>
      </c>
      <c r="Y368">
        <f>Table10[[#This Row],[Methods]]/Table10[[#This Row],[TOTAL]]</f>
        <v>0</v>
      </c>
      <c r="Z368">
        <f>Table10[[#This Row],[Results]]/Table10[[#This Row],[TOTAL]]</f>
        <v>0</v>
      </c>
      <c r="AA368">
        <f>Table10[[#This Row],[Supplementary material]]/Table10[[#This Row],[TOTAL]]</f>
        <v>0</v>
      </c>
      <c r="AB368">
        <f>Table10[[#This Row],[Title]]/Table10[[#This Row],[TOTAL]]</f>
        <v>0</v>
      </c>
      <c r="AC368" s="15">
        <f>SUM(Table1012[[#This Row],[Abstract]:[Title]])</f>
        <v>1</v>
      </c>
    </row>
    <row r="369" spans="1:29" x14ac:dyDescent="0.25">
      <c r="A369" t="s">
        <v>3449</v>
      </c>
      <c r="B369">
        <v>0</v>
      </c>
      <c r="C369">
        <v>0</v>
      </c>
      <c r="D369">
        <v>0</v>
      </c>
      <c r="E369">
        <v>0</v>
      </c>
      <c r="F369">
        <v>0</v>
      </c>
      <c r="G369">
        <v>0</v>
      </c>
      <c r="H369">
        <v>0</v>
      </c>
      <c r="I369">
        <v>0</v>
      </c>
      <c r="J369">
        <v>1</v>
      </c>
      <c r="K369">
        <v>0</v>
      </c>
      <c r="L369">
        <v>0</v>
      </c>
      <c r="M369">
        <v>0</v>
      </c>
      <c r="N369" s="7">
        <f>SUM(Table10[[#This Row],[Abstract]:[Title]])</f>
        <v>1</v>
      </c>
      <c r="P369" t="s">
        <v>3449</v>
      </c>
      <c r="Q369">
        <f>Table10[[#This Row],[Abstract]]/Table10[[#This Row],[TOTAL]]</f>
        <v>0</v>
      </c>
      <c r="R369">
        <f>Table10[[#This Row],[Acknowledgments]]/Table10[[#This Row],[TOTAL]]</f>
        <v>0</v>
      </c>
      <c r="S369">
        <f>Table10[[#This Row],[Article]]/Table10[[#This Row],[TOTAL]]</f>
        <v>0</v>
      </c>
      <c r="T369">
        <f>Table10[[#This Row],[Case study]]/Table10[[#This Row],[TOTAL]]</f>
        <v>0</v>
      </c>
      <c r="U369">
        <f>Table10[[#This Row],[Conclusion]]/Table10[[#This Row],[TOTAL]]</f>
        <v>0</v>
      </c>
      <c r="V369">
        <f>Table10[[#This Row],[Discussion]]/Table10[[#This Row],[TOTAL]]</f>
        <v>0</v>
      </c>
      <c r="W369">
        <f>Table10[[#This Row],[Figure]]/Table10[[#This Row],[TOTAL]]</f>
        <v>0</v>
      </c>
      <c r="X369">
        <f>Table10[[#This Row],[Introduction]]/Table10[[#This Row],[TOTAL]]</f>
        <v>0</v>
      </c>
      <c r="Y369">
        <f>Table10[[#This Row],[Methods]]/Table10[[#This Row],[TOTAL]]</f>
        <v>1</v>
      </c>
      <c r="Z369">
        <f>Table10[[#This Row],[Results]]/Table10[[#This Row],[TOTAL]]</f>
        <v>0</v>
      </c>
      <c r="AA369">
        <f>Table10[[#This Row],[Supplementary material]]/Table10[[#This Row],[TOTAL]]</f>
        <v>0</v>
      </c>
      <c r="AB369">
        <f>Table10[[#This Row],[Title]]/Table10[[#This Row],[TOTAL]]</f>
        <v>0</v>
      </c>
      <c r="AC369" s="15">
        <f>SUM(Table1012[[#This Row],[Abstract]:[Title]])</f>
        <v>1</v>
      </c>
    </row>
    <row r="370" spans="1:29" x14ac:dyDescent="0.25">
      <c r="A370" t="s">
        <v>3279</v>
      </c>
      <c r="B370">
        <v>0</v>
      </c>
      <c r="C370">
        <v>0</v>
      </c>
      <c r="D370">
        <v>0</v>
      </c>
      <c r="E370">
        <v>0</v>
      </c>
      <c r="F370">
        <v>0</v>
      </c>
      <c r="G370">
        <v>0</v>
      </c>
      <c r="H370">
        <v>0</v>
      </c>
      <c r="I370">
        <v>0</v>
      </c>
      <c r="J370">
        <v>1</v>
      </c>
      <c r="K370">
        <v>0</v>
      </c>
      <c r="L370">
        <v>0</v>
      </c>
      <c r="M370">
        <v>0</v>
      </c>
      <c r="N370" s="7">
        <f>SUM(Table10[[#This Row],[Abstract]:[Title]])</f>
        <v>1</v>
      </c>
      <c r="P370" t="s">
        <v>3279</v>
      </c>
      <c r="Q370">
        <f>Table10[[#This Row],[Abstract]]/Table10[[#This Row],[TOTAL]]</f>
        <v>0</v>
      </c>
      <c r="R370">
        <f>Table10[[#This Row],[Acknowledgments]]/Table10[[#This Row],[TOTAL]]</f>
        <v>0</v>
      </c>
      <c r="S370">
        <f>Table10[[#This Row],[Article]]/Table10[[#This Row],[TOTAL]]</f>
        <v>0</v>
      </c>
      <c r="T370">
        <f>Table10[[#This Row],[Case study]]/Table10[[#This Row],[TOTAL]]</f>
        <v>0</v>
      </c>
      <c r="U370">
        <f>Table10[[#This Row],[Conclusion]]/Table10[[#This Row],[TOTAL]]</f>
        <v>0</v>
      </c>
      <c r="V370">
        <f>Table10[[#This Row],[Discussion]]/Table10[[#This Row],[TOTAL]]</f>
        <v>0</v>
      </c>
      <c r="W370">
        <f>Table10[[#This Row],[Figure]]/Table10[[#This Row],[TOTAL]]</f>
        <v>0</v>
      </c>
      <c r="X370">
        <f>Table10[[#This Row],[Introduction]]/Table10[[#This Row],[TOTAL]]</f>
        <v>0</v>
      </c>
      <c r="Y370">
        <f>Table10[[#This Row],[Methods]]/Table10[[#This Row],[TOTAL]]</f>
        <v>1</v>
      </c>
      <c r="Z370">
        <f>Table10[[#This Row],[Results]]/Table10[[#This Row],[TOTAL]]</f>
        <v>0</v>
      </c>
      <c r="AA370">
        <f>Table10[[#This Row],[Supplementary material]]/Table10[[#This Row],[TOTAL]]</f>
        <v>0</v>
      </c>
      <c r="AB370">
        <f>Table10[[#This Row],[Title]]/Table10[[#This Row],[TOTAL]]</f>
        <v>0</v>
      </c>
      <c r="AC370" s="15">
        <f>SUM(Table1012[[#This Row],[Abstract]:[Title]])</f>
        <v>1</v>
      </c>
    </row>
    <row r="371" spans="1:29" x14ac:dyDescent="0.25">
      <c r="A371" t="s">
        <v>4637</v>
      </c>
      <c r="B371">
        <v>0</v>
      </c>
      <c r="C371">
        <v>0</v>
      </c>
      <c r="D371">
        <v>0</v>
      </c>
      <c r="E371">
        <v>0</v>
      </c>
      <c r="F371">
        <v>0</v>
      </c>
      <c r="G371">
        <v>0</v>
      </c>
      <c r="H371">
        <v>0</v>
      </c>
      <c r="I371">
        <v>0</v>
      </c>
      <c r="J371">
        <v>1</v>
      </c>
      <c r="K371">
        <v>0</v>
      </c>
      <c r="L371">
        <v>0</v>
      </c>
      <c r="M371">
        <v>0</v>
      </c>
      <c r="N371" s="7">
        <f>SUM(Table10[[#This Row],[Abstract]:[Title]])</f>
        <v>1</v>
      </c>
      <c r="P371" t="s">
        <v>4637</v>
      </c>
      <c r="Q371">
        <f>Table10[[#This Row],[Abstract]]/Table10[[#This Row],[TOTAL]]</f>
        <v>0</v>
      </c>
      <c r="R371">
        <f>Table10[[#This Row],[Acknowledgments]]/Table10[[#This Row],[TOTAL]]</f>
        <v>0</v>
      </c>
      <c r="S371">
        <f>Table10[[#This Row],[Article]]/Table10[[#This Row],[TOTAL]]</f>
        <v>0</v>
      </c>
      <c r="T371">
        <f>Table10[[#This Row],[Case study]]/Table10[[#This Row],[TOTAL]]</f>
        <v>0</v>
      </c>
      <c r="U371">
        <f>Table10[[#This Row],[Conclusion]]/Table10[[#This Row],[TOTAL]]</f>
        <v>0</v>
      </c>
      <c r="V371">
        <f>Table10[[#This Row],[Discussion]]/Table10[[#This Row],[TOTAL]]</f>
        <v>0</v>
      </c>
      <c r="W371">
        <f>Table10[[#This Row],[Figure]]/Table10[[#This Row],[TOTAL]]</f>
        <v>0</v>
      </c>
      <c r="X371">
        <f>Table10[[#This Row],[Introduction]]/Table10[[#This Row],[TOTAL]]</f>
        <v>0</v>
      </c>
      <c r="Y371">
        <f>Table10[[#This Row],[Methods]]/Table10[[#This Row],[TOTAL]]</f>
        <v>1</v>
      </c>
      <c r="Z371">
        <f>Table10[[#This Row],[Results]]/Table10[[#This Row],[TOTAL]]</f>
        <v>0</v>
      </c>
      <c r="AA371">
        <f>Table10[[#This Row],[Supplementary material]]/Table10[[#This Row],[TOTAL]]</f>
        <v>0</v>
      </c>
      <c r="AB371">
        <f>Table10[[#This Row],[Title]]/Table10[[#This Row],[TOTAL]]</f>
        <v>0</v>
      </c>
      <c r="AC371" s="15">
        <f>SUM(Table1012[[#This Row],[Abstract]:[Title]])</f>
        <v>1</v>
      </c>
    </row>
    <row r="372" spans="1:29" x14ac:dyDescent="0.25">
      <c r="A372" t="s">
        <v>573</v>
      </c>
      <c r="B372">
        <v>0</v>
      </c>
      <c r="C372">
        <v>0</v>
      </c>
      <c r="D372">
        <v>0</v>
      </c>
      <c r="E372">
        <v>0</v>
      </c>
      <c r="F372">
        <v>0</v>
      </c>
      <c r="G372">
        <v>0</v>
      </c>
      <c r="H372">
        <v>0</v>
      </c>
      <c r="I372">
        <v>0</v>
      </c>
      <c r="J372">
        <v>1</v>
      </c>
      <c r="K372">
        <v>0</v>
      </c>
      <c r="L372">
        <v>0</v>
      </c>
      <c r="M372">
        <v>0</v>
      </c>
      <c r="N372" s="7">
        <f>SUM(Table10[[#This Row],[Abstract]:[Title]])</f>
        <v>1</v>
      </c>
      <c r="P372" t="s">
        <v>573</v>
      </c>
      <c r="Q372">
        <f>Table10[[#This Row],[Abstract]]/Table10[[#This Row],[TOTAL]]</f>
        <v>0</v>
      </c>
      <c r="R372">
        <f>Table10[[#This Row],[Acknowledgments]]/Table10[[#This Row],[TOTAL]]</f>
        <v>0</v>
      </c>
      <c r="S372">
        <f>Table10[[#This Row],[Article]]/Table10[[#This Row],[TOTAL]]</f>
        <v>0</v>
      </c>
      <c r="T372">
        <f>Table10[[#This Row],[Case study]]/Table10[[#This Row],[TOTAL]]</f>
        <v>0</v>
      </c>
      <c r="U372">
        <f>Table10[[#This Row],[Conclusion]]/Table10[[#This Row],[TOTAL]]</f>
        <v>0</v>
      </c>
      <c r="V372">
        <f>Table10[[#This Row],[Discussion]]/Table10[[#This Row],[TOTAL]]</f>
        <v>0</v>
      </c>
      <c r="W372">
        <f>Table10[[#This Row],[Figure]]/Table10[[#This Row],[TOTAL]]</f>
        <v>0</v>
      </c>
      <c r="X372">
        <f>Table10[[#This Row],[Introduction]]/Table10[[#This Row],[TOTAL]]</f>
        <v>0</v>
      </c>
      <c r="Y372">
        <f>Table10[[#This Row],[Methods]]/Table10[[#This Row],[TOTAL]]</f>
        <v>1</v>
      </c>
      <c r="Z372">
        <f>Table10[[#This Row],[Results]]/Table10[[#This Row],[TOTAL]]</f>
        <v>0</v>
      </c>
      <c r="AA372">
        <f>Table10[[#This Row],[Supplementary material]]/Table10[[#This Row],[TOTAL]]</f>
        <v>0</v>
      </c>
      <c r="AB372">
        <f>Table10[[#This Row],[Title]]/Table10[[#This Row],[TOTAL]]</f>
        <v>0</v>
      </c>
      <c r="AC372" s="15">
        <f>SUM(Table1012[[#This Row],[Abstract]:[Title]])</f>
        <v>1</v>
      </c>
    </row>
    <row r="373" spans="1:29" x14ac:dyDescent="0.25">
      <c r="A373" t="s">
        <v>1723</v>
      </c>
      <c r="B373">
        <v>0</v>
      </c>
      <c r="C373">
        <v>0</v>
      </c>
      <c r="D373">
        <v>0</v>
      </c>
      <c r="E373">
        <v>0</v>
      </c>
      <c r="F373">
        <v>0</v>
      </c>
      <c r="G373">
        <v>0</v>
      </c>
      <c r="H373">
        <v>0</v>
      </c>
      <c r="I373">
        <v>0</v>
      </c>
      <c r="J373">
        <v>0</v>
      </c>
      <c r="K373">
        <v>1</v>
      </c>
      <c r="L373">
        <v>0</v>
      </c>
      <c r="M373">
        <v>0</v>
      </c>
      <c r="N373" s="7">
        <f>SUM(Table10[[#This Row],[Abstract]:[Title]])</f>
        <v>1</v>
      </c>
      <c r="P373" t="s">
        <v>1723</v>
      </c>
      <c r="Q373">
        <f>Table10[[#This Row],[Abstract]]/Table10[[#This Row],[TOTAL]]</f>
        <v>0</v>
      </c>
      <c r="R373">
        <f>Table10[[#This Row],[Acknowledgments]]/Table10[[#This Row],[TOTAL]]</f>
        <v>0</v>
      </c>
      <c r="S373">
        <f>Table10[[#This Row],[Article]]/Table10[[#This Row],[TOTAL]]</f>
        <v>0</v>
      </c>
      <c r="T373">
        <f>Table10[[#This Row],[Case study]]/Table10[[#This Row],[TOTAL]]</f>
        <v>0</v>
      </c>
      <c r="U373">
        <f>Table10[[#This Row],[Conclusion]]/Table10[[#This Row],[TOTAL]]</f>
        <v>0</v>
      </c>
      <c r="V373">
        <f>Table10[[#This Row],[Discussion]]/Table10[[#This Row],[TOTAL]]</f>
        <v>0</v>
      </c>
      <c r="W373">
        <f>Table10[[#This Row],[Figure]]/Table10[[#This Row],[TOTAL]]</f>
        <v>0</v>
      </c>
      <c r="X373">
        <f>Table10[[#This Row],[Introduction]]/Table10[[#This Row],[TOTAL]]</f>
        <v>0</v>
      </c>
      <c r="Y373">
        <f>Table10[[#This Row],[Methods]]/Table10[[#This Row],[TOTAL]]</f>
        <v>0</v>
      </c>
      <c r="Z373">
        <f>Table10[[#This Row],[Results]]/Table10[[#This Row],[TOTAL]]</f>
        <v>1</v>
      </c>
      <c r="AA373">
        <f>Table10[[#This Row],[Supplementary material]]/Table10[[#This Row],[TOTAL]]</f>
        <v>0</v>
      </c>
      <c r="AB373">
        <f>Table10[[#This Row],[Title]]/Table10[[#This Row],[TOTAL]]</f>
        <v>0</v>
      </c>
      <c r="AC373" s="15">
        <f>SUM(Table1012[[#This Row],[Abstract]:[Title]])</f>
        <v>1</v>
      </c>
    </row>
    <row r="374" spans="1:29" x14ac:dyDescent="0.25">
      <c r="A374" t="s">
        <v>2578</v>
      </c>
      <c r="B374">
        <v>0</v>
      </c>
      <c r="C374">
        <v>0</v>
      </c>
      <c r="D374">
        <v>0</v>
      </c>
      <c r="E374">
        <v>0</v>
      </c>
      <c r="F374">
        <v>0</v>
      </c>
      <c r="G374">
        <v>0</v>
      </c>
      <c r="H374">
        <v>0</v>
      </c>
      <c r="I374">
        <v>0</v>
      </c>
      <c r="J374">
        <v>1</v>
      </c>
      <c r="K374">
        <v>0</v>
      </c>
      <c r="L374">
        <v>0</v>
      </c>
      <c r="M374">
        <v>0</v>
      </c>
      <c r="N374" s="7">
        <f>SUM(Table10[[#This Row],[Abstract]:[Title]])</f>
        <v>1</v>
      </c>
      <c r="P374" t="s">
        <v>2578</v>
      </c>
      <c r="Q374">
        <f>Table10[[#This Row],[Abstract]]/Table10[[#This Row],[TOTAL]]</f>
        <v>0</v>
      </c>
      <c r="R374">
        <f>Table10[[#This Row],[Acknowledgments]]/Table10[[#This Row],[TOTAL]]</f>
        <v>0</v>
      </c>
      <c r="S374">
        <f>Table10[[#This Row],[Article]]/Table10[[#This Row],[TOTAL]]</f>
        <v>0</v>
      </c>
      <c r="T374">
        <f>Table10[[#This Row],[Case study]]/Table10[[#This Row],[TOTAL]]</f>
        <v>0</v>
      </c>
      <c r="U374">
        <f>Table10[[#This Row],[Conclusion]]/Table10[[#This Row],[TOTAL]]</f>
        <v>0</v>
      </c>
      <c r="V374">
        <f>Table10[[#This Row],[Discussion]]/Table10[[#This Row],[TOTAL]]</f>
        <v>0</v>
      </c>
      <c r="W374">
        <f>Table10[[#This Row],[Figure]]/Table10[[#This Row],[TOTAL]]</f>
        <v>0</v>
      </c>
      <c r="X374">
        <f>Table10[[#This Row],[Introduction]]/Table10[[#This Row],[TOTAL]]</f>
        <v>0</v>
      </c>
      <c r="Y374">
        <f>Table10[[#This Row],[Methods]]/Table10[[#This Row],[TOTAL]]</f>
        <v>1</v>
      </c>
      <c r="Z374">
        <f>Table10[[#This Row],[Results]]/Table10[[#This Row],[TOTAL]]</f>
        <v>0</v>
      </c>
      <c r="AA374">
        <f>Table10[[#This Row],[Supplementary material]]/Table10[[#This Row],[TOTAL]]</f>
        <v>0</v>
      </c>
      <c r="AB374">
        <f>Table10[[#This Row],[Title]]/Table10[[#This Row],[TOTAL]]</f>
        <v>0</v>
      </c>
      <c r="AC374" s="15">
        <f>SUM(Table1012[[#This Row],[Abstract]:[Title]])</f>
        <v>1</v>
      </c>
    </row>
    <row r="375" spans="1:29" x14ac:dyDescent="0.25">
      <c r="A375" t="s">
        <v>4619</v>
      </c>
      <c r="B375">
        <v>0</v>
      </c>
      <c r="C375">
        <v>0</v>
      </c>
      <c r="D375">
        <v>0</v>
      </c>
      <c r="E375">
        <v>0</v>
      </c>
      <c r="F375">
        <v>0</v>
      </c>
      <c r="G375">
        <v>0</v>
      </c>
      <c r="H375">
        <v>0</v>
      </c>
      <c r="I375">
        <v>0</v>
      </c>
      <c r="J375">
        <v>2</v>
      </c>
      <c r="K375">
        <v>0</v>
      </c>
      <c r="L375">
        <v>0</v>
      </c>
      <c r="M375">
        <v>0</v>
      </c>
      <c r="N375" s="7">
        <f>SUM(Table10[[#This Row],[Abstract]:[Title]])</f>
        <v>2</v>
      </c>
      <c r="P375" t="s">
        <v>4619</v>
      </c>
      <c r="Q375">
        <f>Table10[[#This Row],[Abstract]]/Table10[[#This Row],[TOTAL]]</f>
        <v>0</v>
      </c>
      <c r="R375">
        <f>Table10[[#This Row],[Acknowledgments]]/Table10[[#This Row],[TOTAL]]</f>
        <v>0</v>
      </c>
      <c r="S375">
        <f>Table10[[#This Row],[Article]]/Table10[[#This Row],[TOTAL]]</f>
        <v>0</v>
      </c>
      <c r="T375">
        <f>Table10[[#This Row],[Case study]]/Table10[[#This Row],[TOTAL]]</f>
        <v>0</v>
      </c>
      <c r="U375">
        <f>Table10[[#This Row],[Conclusion]]/Table10[[#This Row],[TOTAL]]</f>
        <v>0</v>
      </c>
      <c r="V375">
        <f>Table10[[#This Row],[Discussion]]/Table10[[#This Row],[TOTAL]]</f>
        <v>0</v>
      </c>
      <c r="W375">
        <f>Table10[[#This Row],[Figure]]/Table10[[#This Row],[TOTAL]]</f>
        <v>0</v>
      </c>
      <c r="X375">
        <f>Table10[[#This Row],[Introduction]]/Table10[[#This Row],[TOTAL]]</f>
        <v>0</v>
      </c>
      <c r="Y375">
        <f>Table10[[#This Row],[Methods]]/Table10[[#This Row],[TOTAL]]</f>
        <v>1</v>
      </c>
      <c r="Z375">
        <f>Table10[[#This Row],[Results]]/Table10[[#This Row],[TOTAL]]</f>
        <v>0</v>
      </c>
      <c r="AA375">
        <f>Table10[[#This Row],[Supplementary material]]/Table10[[#This Row],[TOTAL]]</f>
        <v>0</v>
      </c>
      <c r="AB375">
        <f>Table10[[#This Row],[Title]]/Table10[[#This Row],[TOTAL]]</f>
        <v>0</v>
      </c>
      <c r="AC375" s="15">
        <f>SUM(Table1012[[#This Row],[Abstract]:[Title]])</f>
        <v>1</v>
      </c>
    </row>
    <row r="376" spans="1:29" x14ac:dyDescent="0.25">
      <c r="A376" t="s">
        <v>4050</v>
      </c>
      <c r="B376">
        <v>0</v>
      </c>
      <c r="C376">
        <v>0</v>
      </c>
      <c r="D376">
        <v>0</v>
      </c>
      <c r="E376">
        <v>0</v>
      </c>
      <c r="F376">
        <v>0</v>
      </c>
      <c r="G376">
        <v>0</v>
      </c>
      <c r="H376">
        <v>0</v>
      </c>
      <c r="I376">
        <v>0</v>
      </c>
      <c r="J376">
        <v>1</v>
      </c>
      <c r="K376">
        <v>0</v>
      </c>
      <c r="L376">
        <v>0</v>
      </c>
      <c r="M376">
        <v>0</v>
      </c>
      <c r="N376" s="7">
        <f>SUM(Table10[[#This Row],[Abstract]:[Title]])</f>
        <v>1</v>
      </c>
      <c r="P376" t="s">
        <v>4050</v>
      </c>
      <c r="Q376">
        <f>Table10[[#This Row],[Abstract]]/Table10[[#This Row],[TOTAL]]</f>
        <v>0</v>
      </c>
      <c r="R376">
        <f>Table10[[#This Row],[Acknowledgments]]/Table10[[#This Row],[TOTAL]]</f>
        <v>0</v>
      </c>
      <c r="S376">
        <f>Table10[[#This Row],[Article]]/Table10[[#This Row],[TOTAL]]</f>
        <v>0</v>
      </c>
      <c r="T376">
        <f>Table10[[#This Row],[Case study]]/Table10[[#This Row],[TOTAL]]</f>
        <v>0</v>
      </c>
      <c r="U376">
        <f>Table10[[#This Row],[Conclusion]]/Table10[[#This Row],[TOTAL]]</f>
        <v>0</v>
      </c>
      <c r="V376">
        <f>Table10[[#This Row],[Discussion]]/Table10[[#This Row],[TOTAL]]</f>
        <v>0</v>
      </c>
      <c r="W376">
        <f>Table10[[#This Row],[Figure]]/Table10[[#This Row],[TOTAL]]</f>
        <v>0</v>
      </c>
      <c r="X376">
        <f>Table10[[#This Row],[Introduction]]/Table10[[#This Row],[TOTAL]]</f>
        <v>0</v>
      </c>
      <c r="Y376">
        <f>Table10[[#This Row],[Methods]]/Table10[[#This Row],[TOTAL]]</f>
        <v>1</v>
      </c>
      <c r="Z376">
        <f>Table10[[#This Row],[Results]]/Table10[[#This Row],[TOTAL]]</f>
        <v>0</v>
      </c>
      <c r="AA376">
        <f>Table10[[#This Row],[Supplementary material]]/Table10[[#This Row],[TOTAL]]</f>
        <v>0</v>
      </c>
      <c r="AB376">
        <f>Table10[[#This Row],[Title]]/Table10[[#This Row],[TOTAL]]</f>
        <v>0</v>
      </c>
      <c r="AC376" s="15">
        <f>SUM(Table1012[[#This Row],[Abstract]:[Title]])</f>
        <v>1</v>
      </c>
    </row>
    <row r="377" spans="1:29" x14ac:dyDescent="0.25">
      <c r="A377" t="s">
        <v>5827</v>
      </c>
      <c r="B377">
        <v>0</v>
      </c>
      <c r="C377">
        <v>0</v>
      </c>
      <c r="D377">
        <v>2</v>
      </c>
      <c r="E377">
        <v>0</v>
      </c>
      <c r="F377">
        <v>0</v>
      </c>
      <c r="G377">
        <v>0</v>
      </c>
      <c r="H377">
        <v>0</v>
      </c>
      <c r="I377">
        <v>0</v>
      </c>
      <c r="J377">
        <v>0</v>
      </c>
      <c r="K377">
        <v>0</v>
      </c>
      <c r="L377">
        <v>0</v>
      </c>
      <c r="M377">
        <v>0</v>
      </c>
      <c r="N377" s="7">
        <f>SUM(Table10[[#This Row],[Abstract]:[Title]])</f>
        <v>2</v>
      </c>
      <c r="P377" t="s">
        <v>5827</v>
      </c>
      <c r="Q377">
        <f>Table10[[#This Row],[Abstract]]/Table10[[#This Row],[TOTAL]]</f>
        <v>0</v>
      </c>
      <c r="R377">
        <f>Table10[[#This Row],[Acknowledgments]]/Table10[[#This Row],[TOTAL]]</f>
        <v>0</v>
      </c>
      <c r="S377">
        <f>Table10[[#This Row],[Article]]/Table10[[#This Row],[TOTAL]]</f>
        <v>1</v>
      </c>
      <c r="T377">
        <f>Table10[[#This Row],[Case study]]/Table10[[#This Row],[TOTAL]]</f>
        <v>0</v>
      </c>
      <c r="U377">
        <f>Table10[[#This Row],[Conclusion]]/Table10[[#This Row],[TOTAL]]</f>
        <v>0</v>
      </c>
      <c r="V377">
        <f>Table10[[#This Row],[Discussion]]/Table10[[#This Row],[TOTAL]]</f>
        <v>0</v>
      </c>
      <c r="W377">
        <f>Table10[[#This Row],[Figure]]/Table10[[#This Row],[TOTAL]]</f>
        <v>0</v>
      </c>
      <c r="X377">
        <f>Table10[[#This Row],[Introduction]]/Table10[[#This Row],[TOTAL]]</f>
        <v>0</v>
      </c>
      <c r="Y377">
        <f>Table10[[#This Row],[Methods]]/Table10[[#This Row],[TOTAL]]</f>
        <v>0</v>
      </c>
      <c r="Z377">
        <f>Table10[[#This Row],[Results]]/Table10[[#This Row],[TOTAL]]</f>
        <v>0</v>
      </c>
      <c r="AA377">
        <f>Table10[[#This Row],[Supplementary material]]/Table10[[#This Row],[TOTAL]]</f>
        <v>0</v>
      </c>
      <c r="AB377">
        <f>Table10[[#This Row],[Title]]/Table10[[#This Row],[TOTAL]]</f>
        <v>0</v>
      </c>
      <c r="AC377" s="15">
        <f>SUM(Table1012[[#This Row],[Abstract]:[Title]])</f>
        <v>1</v>
      </c>
    </row>
    <row r="378" spans="1:29" x14ac:dyDescent="0.25">
      <c r="A378" t="s">
        <v>3945</v>
      </c>
      <c r="B378">
        <v>0</v>
      </c>
      <c r="C378">
        <v>0</v>
      </c>
      <c r="D378">
        <v>0</v>
      </c>
      <c r="E378">
        <v>0</v>
      </c>
      <c r="F378">
        <v>0</v>
      </c>
      <c r="G378">
        <v>0</v>
      </c>
      <c r="H378">
        <v>0</v>
      </c>
      <c r="I378">
        <v>0</v>
      </c>
      <c r="J378">
        <v>4</v>
      </c>
      <c r="K378">
        <v>2</v>
      </c>
      <c r="L378">
        <v>0</v>
      </c>
      <c r="M378">
        <v>0</v>
      </c>
      <c r="N378" s="7">
        <f>SUM(Table10[[#This Row],[Abstract]:[Title]])</f>
        <v>6</v>
      </c>
      <c r="P378" t="s">
        <v>3945</v>
      </c>
      <c r="Q378">
        <f>Table10[[#This Row],[Abstract]]/Table10[[#This Row],[TOTAL]]</f>
        <v>0</v>
      </c>
      <c r="R378">
        <f>Table10[[#This Row],[Acknowledgments]]/Table10[[#This Row],[TOTAL]]</f>
        <v>0</v>
      </c>
      <c r="S378">
        <f>Table10[[#This Row],[Article]]/Table10[[#This Row],[TOTAL]]</f>
        <v>0</v>
      </c>
      <c r="T378">
        <f>Table10[[#This Row],[Case study]]/Table10[[#This Row],[TOTAL]]</f>
        <v>0</v>
      </c>
      <c r="U378">
        <f>Table10[[#This Row],[Conclusion]]/Table10[[#This Row],[TOTAL]]</f>
        <v>0</v>
      </c>
      <c r="V378">
        <f>Table10[[#This Row],[Discussion]]/Table10[[#This Row],[TOTAL]]</f>
        <v>0</v>
      </c>
      <c r="W378">
        <f>Table10[[#This Row],[Figure]]/Table10[[#This Row],[TOTAL]]</f>
        <v>0</v>
      </c>
      <c r="X378">
        <f>Table10[[#This Row],[Introduction]]/Table10[[#This Row],[TOTAL]]</f>
        <v>0</v>
      </c>
      <c r="Y378">
        <f>Table10[[#This Row],[Methods]]/Table10[[#This Row],[TOTAL]]</f>
        <v>0.66666666666666663</v>
      </c>
      <c r="Z378">
        <f>Table10[[#This Row],[Results]]/Table10[[#This Row],[TOTAL]]</f>
        <v>0.33333333333333331</v>
      </c>
      <c r="AA378">
        <f>Table10[[#This Row],[Supplementary material]]/Table10[[#This Row],[TOTAL]]</f>
        <v>0</v>
      </c>
      <c r="AB378">
        <f>Table10[[#This Row],[Title]]/Table10[[#This Row],[TOTAL]]</f>
        <v>0</v>
      </c>
      <c r="AC378" s="15">
        <f>SUM(Table1012[[#This Row],[Abstract]:[Title]])</f>
        <v>1</v>
      </c>
    </row>
    <row r="379" spans="1:29" x14ac:dyDescent="0.25">
      <c r="A379" t="s">
        <v>3452</v>
      </c>
      <c r="B379">
        <v>0</v>
      </c>
      <c r="C379">
        <v>0</v>
      </c>
      <c r="D379">
        <v>0</v>
      </c>
      <c r="E379">
        <v>0</v>
      </c>
      <c r="F379">
        <v>0</v>
      </c>
      <c r="G379">
        <v>0</v>
      </c>
      <c r="H379">
        <v>0</v>
      </c>
      <c r="I379">
        <v>0</v>
      </c>
      <c r="J379">
        <v>1</v>
      </c>
      <c r="K379">
        <v>0</v>
      </c>
      <c r="L379">
        <v>0</v>
      </c>
      <c r="M379">
        <v>0</v>
      </c>
      <c r="N379" s="7">
        <f>SUM(Table10[[#This Row],[Abstract]:[Title]])</f>
        <v>1</v>
      </c>
      <c r="P379" t="s">
        <v>3452</v>
      </c>
      <c r="Q379">
        <f>Table10[[#This Row],[Abstract]]/Table10[[#This Row],[TOTAL]]</f>
        <v>0</v>
      </c>
      <c r="R379">
        <f>Table10[[#This Row],[Acknowledgments]]/Table10[[#This Row],[TOTAL]]</f>
        <v>0</v>
      </c>
      <c r="S379">
        <f>Table10[[#This Row],[Article]]/Table10[[#This Row],[TOTAL]]</f>
        <v>0</v>
      </c>
      <c r="T379">
        <f>Table10[[#This Row],[Case study]]/Table10[[#This Row],[TOTAL]]</f>
        <v>0</v>
      </c>
      <c r="U379">
        <f>Table10[[#This Row],[Conclusion]]/Table10[[#This Row],[TOTAL]]</f>
        <v>0</v>
      </c>
      <c r="V379">
        <f>Table10[[#This Row],[Discussion]]/Table10[[#This Row],[TOTAL]]</f>
        <v>0</v>
      </c>
      <c r="W379">
        <f>Table10[[#This Row],[Figure]]/Table10[[#This Row],[TOTAL]]</f>
        <v>0</v>
      </c>
      <c r="X379">
        <f>Table10[[#This Row],[Introduction]]/Table10[[#This Row],[TOTAL]]</f>
        <v>0</v>
      </c>
      <c r="Y379">
        <f>Table10[[#This Row],[Methods]]/Table10[[#This Row],[TOTAL]]</f>
        <v>1</v>
      </c>
      <c r="Z379">
        <f>Table10[[#This Row],[Results]]/Table10[[#This Row],[TOTAL]]</f>
        <v>0</v>
      </c>
      <c r="AA379">
        <f>Table10[[#This Row],[Supplementary material]]/Table10[[#This Row],[TOTAL]]</f>
        <v>0</v>
      </c>
      <c r="AB379">
        <f>Table10[[#This Row],[Title]]/Table10[[#This Row],[TOTAL]]</f>
        <v>0</v>
      </c>
      <c r="AC379" s="15">
        <f>SUM(Table1012[[#This Row],[Abstract]:[Title]])</f>
        <v>1</v>
      </c>
    </row>
    <row r="380" spans="1:29" x14ac:dyDescent="0.25">
      <c r="A380" t="s">
        <v>4034</v>
      </c>
      <c r="B380">
        <v>0</v>
      </c>
      <c r="C380">
        <v>0</v>
      </c>
      <c r="D380">
        <v>0</v>
      </c>
      <c r="E380">
        <v>0</v>
      </c>
      <c r="F380">
        <v>0</v>
      </c>
      <c r="G380">
        <v>0</v>
      </c>
      <c r="H380">
        <v>0</v>
      </c>
      <c r="I380">
        <v>0</v>
      </c>
      <c r="J380">
        <v>0</v>
      </c>
      <c r="K380">
        <v>1</v>
      </c>
      <c r="L380">
        <v>0</v>
      </c>
      <c r="M380">
        <v>0</v>
      </c>
      <c r="N380" s="7">
        <f>SUM(Table10[[#This Row],[Abstract]:[Title]])</f>
        <v>1</v>
      </c>
      <c r="P380" t="s">
        <v>4034</v>
      </c>
      <c r="Q380">
        <f>Table10[[#This Row],[Abstract]]/Table10[[#This Row],[TOTAL]]</f>
        <v>0</v>
      </c>
      <c r="R380">
        <f>Table10[[#This Row],[Acknowledgments]]/Table10[[#This Row],[TOTAL]]</f>
        <v>0</v>
      </c>
      <c r="S380">
        <f>Table10[[#This Row],[Article]]/Table10[[#This Row],[TOTAL]]</f>
        <v>0</v>
      </c>
      <c r="T380">
        <f>Table10[[#This Row],[Case study]]/Table10[[#This Row],[TOTAL]]</f>
        <v>0</v>
      </c>
      <c r="U380">
        <f>Table10[[#This Row],[Conclusion]]/Table10[[#This Row],[TOTAL]]</f>
        <v>0</v>
      </c>
      <c r="V380">
        <f>Table10[[#This Row],[Discussion]]/Table10[[#This Row],[TOTAL]]</f>
        <v>0</v>
      </c>
      <c r="W380">
        <f>Table10[[#This Row],[Figure]]/Table10[[#This Row],[TOTAL]]</f>
        <v>0</v>
      </c>
      <c r="X380">
        <f>Table10[[#This Row],[Introduction]]/Table10[[#This Row],[TOTAL]]</f>
        <v>0</v>
      </c>
      <c r="Y380">
        <f>Table10[[#This Row],[Methods]]/Table10[[#This Row],[TOTAL]]</f>
        <v>0</v>
      </c>
      <c r="Z380">
        <f>Table10[[#This Row],[Results]]/Table10[[#This Row],[TOTAL]]</f>
        <v>1</v>
      </c>
      <c r="AA380">
        <f>Table10[[#This Row],[Supplementary material]]/Table10[[#This Row],[TOTAL]]</f>
        <v>0</v>
      </c>
      <c r="AB380">
        <f>Table10[[#This Row],[Title]]/Table10[[#This Row],[TOTAL]]</f>
        <v>0</v>
      </c>
      <c r="AC380" s="15">
        <f>SUM(Table1012[[#This Row],[Abstract]:[Title]])</f>
        <v>1</v>
      </c>
    </row>
    <row r="381" spans="1:29" x14ac:dyDescent="0.25">
      <c r="A381" t="s">
        <v>1735</v>
      </c>
      <c r="B381">
        <v>0</v>
      </c>
      <c r="C381">
        <v>0</v>
      </c>
      <c r="D381">
        <v>0</v>
      </c>
      <c r="E381">
        <v>0</v>
      </c>
      <c r="F381">
        <v>0</v>
      </c>
      <c r="G381">
        <v>0</v>
      </c>
      <c r="H381">
        <v>0</v>
      </c>
      <c r="I381">
        <v>0</v>
      </c>
      <c r="J381">
        <v>3</v>
      </c>
      <c r="K381">
        <v>0</v>
      </c>
      <c r="L381">
        <v>0</v>
      </c>
      <c r="M381">
        <v>0</v>
      </c>
      <c r="N381" s="7">
        <f>SUM(Table10[[#This Row],[Abstract]:[Title]])</f>
        <v>3</v>
      </c>
      <c r="P381" t="s">
        <v>1735</v>
      </c>
      <c r="Q381">
        <f>Table10[[#This Row],[Abstract]]/Table10[[#This Row],[TOTAL]]</f>
        <v>0</v>
      </c>
      <c r="R381">
        <f>Table10[[#This Row],[Acknowledgments]]/Table10[[#This Row],[TOTAL]]</f>
        <v>0</v>
      </c>
      <c r="S381">
        <f>Table10[[#This Row],[Article]]/Table10[[#This Row],[TOTAL]]</f>
        <v>0</v>
      </c>
      <c r="T381">
        <f>Table10[[#This Row],[Case study]]/Table10[[#This Row],[TOTAL]]</f>
        <v>0</v>
      </c>
      <c r="U381">
        <f>Table10[[#This Row],[Conclusion]]/Table10[[#This Row],[TOTAL]]</f>
        <v>0</v>
      </c>
      <c r="V381">
        <f>Table10[[#This Row],[Discussion]]/Table10[[#This Row],[TOTAL]]</f>
        <v>0</v>
      </c>
      <c r="W381">
        <f>Table10[[#This Row],[Figure]]/Table10[[#This Row],[TOTAL]]</f>
        <v>0</v>
      </c>
      <c r="X381">
        <f>Table10[[#This Row],[Introduction]]/Table10[[#This Row],[TOTAL]]</f>
        <v>0</v>
      </c>
      <c r="Y381">
        <f>Table10[[#This Row],[Methods]]/Table10[[#This Row],[TOTAL]]</f>
        <v>1</v>
      </c>
      <c r="Z381">
        <f>Table10[[#This Row],[Results]]/Table10[[#This Row],[TOTAL]]</f>
        <v>0</v>
      </c>
      <c r="AA381">
        <f>Table10[[#This Row],[Supplementary material]]/Table10[[#This Row],[TOTAL]]</f>
        <v>0</v>
      </c>
      <c r="AB381">
        <f>Table10[[#This Row],[Title]]/Table10[[#This Row],[TOTAL]]</f>
        <v>0</v>
      </c>
      <c r="AC381" s="15">
        <f>SUM(Table1012[[#This Row],[Abstract]:[Title]])</f>
        <v>1</v>
      </c>
    </row>
    <row r="382" spans="1:29" x14ac:dyDescent="0.25">
      <c r="A382" t="s">
        <v>2970</v>
      </c>
      <c r="B382">
        <v>0</v>
      </c>
      <c r="C382">
        <v>0</v>
      </c>
      <c r="D382">
        <v>0</v>
      </c>
      <c r="E382">
        <v>0</v>
      </c>
      <c r="F382">
        <v>0</v>
      </c>
      <c r="G382">
        <v>0</v>
      </c>
      <c r="H382">
        <v>1</v>
      </c>
      <c r="I382">
        <v>0</v>
      </c>
      <c r="J382">
        <v>0</v>
      </c>
      <c r="K382">
        <v>3</v>
      </c>
      <c r="L382">
        <v>0</v>
      </c>
      <c r="M382">
        <v>0</v>
      </c>
      <c r="N382" s="7">
        <f>SUM(Table10[[#This Row],[Abstract]:[Title]])</f>
        <v>4</v>
      </c>
      <c r="P382" t="s">
        <v>2970</v>
      </c>
      <c r="Q382">
        <f>Table10[[#This Row],[Abstract]]/Table10[[#This Row],[TOTAL]]</f>
        <v>0</v>
      </c>
      <c r="R382">
        <f>Table10[[#This Row],[Acknowledgments]]/Table10[[#This Row],[TOTAL]]</f>
        <v>0</v>
      </c>
      <c r="S382">
        <f>Table10[[#This Row],[Article]]/Table10[[#This Row],[TOTAL]]</f>
        <v>0</v>
      </c>
      <c r="T382">
        <f>Table10[[#This Row],[Case study]]/Table10[[#This Row],[TOTAL]]</f>
        <v>0</v>
      </c>
      <c r="U382">
        <f>Table10[[#This Row],[Conclusion]]/Table10[[#This Row],[TOTAL]]</f>
        <v>0</v>
      </c>
      <c r="V382">
        <f>Table10[[#This Row],[Discussion]]/Table10[[#This Row],[TOTAL]]</f>
        <v>0</v>
      </c>
      <c r="W382">
        <f>Table10[[#This Row],[Figure]]/Table10[[#This Row],[TOTAL]]</f>
        <v>0.25</v>
      </c>
      <c r="X382">
        <f>Table10[[#This Row],[Introduction]]/Table10[[#This Row],[TOTAL]]</f>
        <v>0</v>
      </c>
      <c r="Y382">
        <f>Table10[[#This Row],[Methods]]/Table10[[#This Row],[TOTAL]]</f>
        <v>0</v>
      </c>
      <c r="Z382">
        <f>Table10[[#This Row],[Results]]/Table10[[#This Row],[TOTAL]]</f>
        <v>0.75</v>
      </c>
      <c r="AA382">
        <f>Table10[[#This Row],[Supplementary material]]/Table10[[#This Row],[TOTAL]]</f>
        <v>0</v>
      </c>
      <c r="AB382">
        <f>Table10[[#This Row],[Title]]/Table10[[#This Row],[TOTAL]]</f>
        <v>0</v>
      </c>
      <c r="AC382" s="15">
        <f>SUM(Table1012[[#This Row],[Abstract]:[Title]])</f>
        <v>1</v>
      </c>
    </row>
    <row r="383" spans="1:29" x14ac:dyDescent="0.25">
      <c r="A383" t="s">
        <v>6002</v>
      </c>
      <c r="B383">
        <v>0</v>
      </c>
      <c r="C383">
        <v>0</v>
      </c>
      <c r="D383">
        <v>2</v>
      </c>
      <c r="E383">
        <v>0</v>
      </c>
      <c r="F383">
        <v>0</v>
      </c>
      <c r="G383">
        <v>0</v>
      </c>
      <c r="H383">
        <v>0</v>
      </c>
      <c r="I383">
        <v>0</v>
      </c>
      <c r="J383">
        <v>0</v>
      </c>
      <c r="K383">
        <v>0</v>
      </c>
      <c r="L383">
        <v>0</v>
      </c>
      <c r="M383">
        <v>0</v>
      </c>
      <c r="N383" s="7">
        <f>SUM(Table10[[#This Row],[Abstract]:[Title]])</f>
        <v>2</v>
      </c>
      <c r="P383" t="s">
        <v>6002</v>
      </c>
      <c r="Q383">
        <f>Table10[[#This Row],[Abstract]]/Table10[[#This Row],[TOTAL]]</f>
        <v>0</v>
      </c>
      <c r="R383">
        <f>Table10[[#This Row],[Acknowledgments]]/Table10[[#This Row],[TOTAL]]</f>
        <v>0</v>
      </c>
      <c r="S383">
        <f>Table10[[#This Row],[Article]]/Table10[[#This Row],[TOTAL]]</f>
        <v>1</v>
      </c>
      <c r="T383">
        <f>Table10[[#This Row],[Case study]]/Table10[[#This Row],[TOTAL]]</f>
        <v>0</v>
      </c>
      <c r="U383">
        <f>Table10[[#This Row],[Conclusion]]/Table10[[#This Row],[TOTAL]]</f>
        <v>0</v>
      </c>
      <c r="V383">
        <f>Table10[[#This Row],[Discussion]]/Table10[[#This Row],[TOTAL]]</f>
        <v>0</v>
      </c>
      <c r="W383">
        <f>Table10[[#This Row],[Figure]]/Table10[[#This Row],[TOTAL]]</f>
        <v>0</v>
      </c>
      <c r="X383">
        <f>Table10[[#This Row],[Introduction]]/Table10[[#This Row],[TOTAL]]</f>
        <v>0</v>
      </c>
      <c r="Y383">
        <f>Table10[[#This Row],[Methods]]/Table10[[#This Row],[TOTAL]]</f>
        <v>0</v>
      </c>
      <c r="Z383">
        <f>Table10[[#This Row],[Results]]/Table10[[#This Row],[TOTAL]]</f>
        <v>0</v>
      </c>
      <c r="AA383">
        <f>Table10[[#This Row],[Supplementary material]]/Table10[[#This Row],[TOTAL]]</f>
        <v>0</v>
      </c>
      <c r="AB383">
        <f>Table10[[#This Row],[Title]]/Table10[[#This Row],[TOTAL]]</f>
        <v>0</v>
      </c>
      <c r="AC383" s="15">
        <f>SUM(Table1012[[#This Row],[Abstract]:[Title]])</f>
        <v>1</v>
      </c>
    </row>
    <row r="384" spans="1:29" x14ac:dyDescent="0.25">
      <c r="A384" t="s">
        <v>4657</v>
      </c>
      <c r="B384">
        <v>0</v>
      </c>
      <c r="C384">
        <v>0</v>
      </c>
      <c r="D384">
        <v>1</v>
      </c>
      <c r="E384">
        <v>0</v>
      </c>
      <c r="F384">
        <v>0</v>
      </c>
      <c r="G384">
        <v>0</v>
      </c>
      <c r="H384">
        <v>0</v>
      </c>
      <c r="I384">
        <v>0</v>
      </c>
      <c r="J384">
        <v>0</v>
      </c>
      <c r="K384">
        <v>0</v>
      </c>
      <c r="L384">
        <v>0</v>
      </c>
      <c r="M384">
        <v>0</v>
      </c>
      <c r="N384" s="7">
        <f>SUM(Table10[[#This Row],[Abstract]:[Title]])</f>
        <v>1</v>
      </c>
      <c r="P384" t="s">
        <v>4657</v>
      </c>
      <c r="Q384">
        <f>Table10[[#This Row],[Abstract]]/Table10[[#This Row],[TOTAL]]</f>
        <v>0</v>
      </c>
      <c r="R384">
        <f>Table10[[#This Row],[Acknowledgments]]/Table10[[#This Row],[TOTAL]]</f>
        <v>0</v>
      </c>
      <c r="S384">
        <f>Table10[[#This Row],[Article]]/Table10[[#This Row],[TOTAL]]</f>
        <v>1</v>
      </c>
      <c r="T384">
        <f>Table10[[#This Row],[Case study]]/Table10[[#This Row],[TOTAL]]</f>
        <v>0</v>
      </c>
      <c r="U384">
        <f>Table10[[#This Row],[Conclusion]]/Table10[[#This Row],[TOTAL]]</f>
        <v>0</v>
      </c>
      <c r="V384">
        <f>Table10[[#This Row],[Discussion]]/Table10[[#This Row],[TOTAL]]</f>
        <v>0</v>
      </c>
      <c r="W384">
        <f>Table10[[#This Row],[Figure]]/Table10[[#This Row],[TOTAL]]</f>
        <v>0</v>
      </c>
      <c r="X384">
        <f>Table10[[#This Row],[Introduction]]/Table10[[#This Row],[TOTAL]]</f>
        <v>0</v>
      </c>
      <c r="Y384">
        <f>Table10[[#This Row],[Methods]]/Table10[[#This Row],[TOTAL]]</f>
        <v>0</v>
      </c>
      <c r="Z384">
        <f>Table10[[#This Row],[Results]]/Table10[[#This Row],[TOTAL]]</f>
        <v>0</v>
      </c>
      <c r="AA384">
        <f>Table10[[#This Row],[Supplementary material]]/Table10[[#This Row],[TOTAL]]</f>
        <v>0</v>
      </c>
      <c r="AB384">
        <f>Table10[[#This Row],[Title]]/Table10[[#This Row],[TOTAL]]</f>
        <v>0</v>
      </c>
      <c r="AC384" s="15">
        <f>SUM(Table1012[[#This Row],[Abstract]:[Title]])</f>
        <v>1</v>
      </c>
    </row>
    <row r="385" spans="1:29" x14ac:dyDescent="0.25">
      <c r="A385" t="s">
        <v>145</v>
      </c>
      <c r="B385">
        <v>0</v>
      </c>
      <c r="C385">
        <v>0</v>
      </c>
      <c r="D385">
        <v>0</v>
      </c>
      <c r="E385">
        <v>0</v>
      </c>
      <c r="F385">
        <v>0</v>
      </c>
      <c r="G385">
        <v>0</v>
      </c>
      <c r="H385">
        <v>0</v>
      </c>
      <c r="I385">
        <v>0</v>
      </c>
      <c r="J385">
        <v>1</v>
      </c>
      <c r="K385">
        <v>0</v>
      </c>
      <c r="L385">
        <v>0</v>
      </c>
      <c r="M385">
        <v>0</v>
      </c>
      <c r="N385" s="7">
        <f>SUM(Table10[[#This Row],[Abstract]:[Title]])</f>
        <v>1</v>
      </c>
      <c r="P385" t="s">
        <v>145</v>
      </c>
      <c r="Q385">
        <f>Table10[[#This Row],[Abstract]]/Table10[[#This Row],[TOTAL]]</f>
        <v>0</v>
      </c>
      <c r="R385">
        <f>Table10[[#This Row],[Acknowledgments]]/Table10[[#This Row],[TOTAL]]</f>
        <v>0</v>
      </c>
      <c r="S385">
        <f>Table10[[#This Row],[Article]]/Table10[[#This Row],[TOTAL]]</f>
        <v>0</v>
      </c>
      <c r="T385">
        <f>Table10[[#This Row],[Case study]]/Table10[[#This Row],[TOTAL]]</f>
        <v>0</v>
      </c>
      <c r="U385">
        <f>Table10[[#This Row],[Conclusion]]/Table10[[#This Row],[TOTAL]]</f>
        <v>0</v>
      </c>
      <c r="V385">
        <f>Table10[[#This Row],[Discussion]]/Table10[[#This Row],[TOTAL]]</f>
        <v>0</v>
      </c>
      <c r="W385">
        <f>Table10[[#This Row],[Figure]]/Table10[[#This Row],[TOTAL]]</f>
        <v>0</v>
      </c>
      <c r="X385">
        <f>Table10[[#This Row],[Introduction]]/Table10[[#This Row],[TOTAL]]</f>
        <v>0</v>
      </c>
      <c r="Y385">
        <f>Table10[[#This Row],[Methods]]/Table10[[#This Row],[TOTAL]]</f>
        <v>1</v>
      </c>
      <c r="Z385">
        <f>Table10[[#This Row],[Results]]/Table10[[#This Row],[TOTAL]]</f>
        <v>0</v>
      </c>
      <c r="AA385">
        <f>Table10[[#This Row],[Supplementary material]]/Table10[[#This Row],[TOTAL]]</f>
        <v>0</v>
      </c>
      <c r="AB385">
        <f>Table10[[#This Row],[Title]]/Table10[[#This Row],[TOTAL]]</f>
        <v>0</v>
      </c>
      <c r="AC385" s="15">
        <f>SUM(Table1012[[#This Row],[Abstract]:[Title]])</f>
        <v>1</v>
      </c>
    </row>
    <row r="386" spans="1:29" x14ac:dyDescent="0.25">
      <c r="A386" t="s">
        <v>150</v>
      </c>
      <c r="B386">
        <v>1</v>
      </c>
      <c r="C386">
        <v>0</v>
      </c>
      <c r="D386">
        <v>0</v>
      </c>
      <c r="E386">
        <v>0</v>
      </c>
      <c r="F386">
        <v>0</v>
      </c>
      <c r="G386">
        <v>0</v>
      </c>
      <c r="H386">
        <v>0</v>
      </c>
      <c r="I386">
        <v>4</v>
      </c>
      <c r="J386">
        <v>0</v>
      </c>
      <c r="K386">
        <v>3</v>
      </c>
      <c r="L386">
        <v>0</v>
      </c>
      <c r="M386">
        <v>0</v>
      </c>
      <c r="N386" s="7">
        <f>SUM(Table10[[#This Row],[Abstract]:[Title]])</f>
        <v>8</v>
      </c>
      <c r="P386" t="s">
        <v>150</v>
      </c>
      <c r="Q386">
        <f>Table10[[#This Row],[Abstract]]/Table10[[#This Row],[TOTAL]]</f>
        <v>0.125</v>
      </c>
      <c r="R386">
        <f>Table10[[#This Row],[Acknowledgments]]/Table10[[#This Row],[TOTAL]]</f>
        <v>0</v>
      </c>
      <c r="S386">
        <f>Table10[[#This Row],[Article]]/Table10[[#This Row],[TOTAL]]</f>
        <v>0</v>
      </c>
      <c r="T386">
        <f>Table10[[#This Row],[Case study]]/Table10[[#This Row],[TOTAL]]</f>
        <v>0</v>
      </c>
      <c r="U386">
        <f>Table10[[#This Row],[Conclusion]]/Table10[[#This Row],[TOTAL]]</f>
        <v>0</v>
      </c>
      <c r="V386">
        <f>Table10[[#This Row],[Discussion]]/Table10[[#This Row],[TOTAL]]</f>
        <v>0</v>
      </c>
      <c r="W386">
        <f>Table10[[#This Row],[Figure]]/Table10[[#This Row],[TOTAL]]</f>
        <v>0</v>
      </c>
      <c r="X386">
        <f>Table10[[#This Row],[Introduction]]/Table10[[#This Row],[TOTAL]]</f>
        <v>0.5</v>
      </c>
      <c r="Y386">
        <f>Table10[[#This Row],[Methods]]/Table10[[#This Row],[TOTAL]]</f>
        <v>0</v>
      </c>
      <c r="Z386">
        <f>Table10[[#This Row],[Results]]/Table10[[#This Row],[TOTAL]]</f>
        <v>0.375</v>
      </c>
      <c r="AA386">
        <f>Table10[[#This Row],[Supplementary material]]/Table10[[#This Row],[TOTAL]]</f>
        <v>0</v>
      </c>
      <c r="AB386">
        <f>Table10[[#This Row],[Title]]/Table10[[#This Row],[TOTAL]]</f>
        <v>0</v>
      </c>
      <c r="AC386" s="15">
        <f>SUM(Table1012[[#This Row],[Abstract]:[Title]])</f>
        <v>1</v>
      </c>
    </row>
    <row r="387" spans="1:29" x14ac:dyDescent="0.25">
      <c r="A387" t="s">
        <v>4147</v>
      </c>
      <c r="B387">
        <v>2</v>
      </c>
      <c r="C387">
        <v>0</v>
      </c>
      <c r="D387">
        <v>0</v>
      </c>
      <c r="E387">
        <v>0</v>
      </c>
      <c r="F387">
        <v>0</v>
      </c>
      <c r="G387">
        <v>0</v>
      </c>
      <c r="H387">
        <v>0</v>
      </c>
      <c r="I387">
        <v>0</v>
      </c>
      <c r="J387">
        <v>0</v>
      </c>
      <c r="K387">
        <v>0</v>
      </c>
      <c r="L387">
        <v>0</v>
      </c>
      <c r="M387">
        <v>0</v>
      </c>
      <c r="N387" s="7">
        <f>SUM(Table10[[#This Row],[Abstract]:[Title]])</f>
        <v>2</v>
      </c>
      <c r="P387" t="s">
        <v>4147</v>
      </c>
      <c r="Q387">
        <f>Table10[[#This Row],[Abstract]]/Table10[[#This Row],[TOTAL]]</f>
        <v>1</v>
      </c>
      <c r="R387">
        <f>Table10[[#This Row],[Acknowledgments]]/Table10[[#This Row],[TOTAL]]</f>
        <v>0</v>
      </c>
      <c r="S387">
        <f>Table10[[#This Row],[Article]]/Table10[[#This Row],[TOTAL]]</f>
        <v>0</v>
      </c>
      <c r="T387">
        <f>Table10[[#This Row],[Case study]]/Table10[[#This Row],[TOTAL]]</f>
        <v>0</v>
      </c>
      <c r="U387">
        <f>Table10[[#This Row],[Conclusion]]/Table10[[#This Row],[TOTAL]]</f>
        <v>0</v>
      </c>
      <c r="V387">
        <f>Table10[[#This Row],[Discussion]]/Table10[[#This Row],[TOTAL]]</f>
        <v>0</v>
      </c>
      <c r="W387">
        <f>Table10[[#This Row],[Figure]]/Table10[[#This Row],[TOTAL]]</f>
        <v>0</v>
      </c>
      <c r="X387">
        <f>Table10[[#This Row],[Introduction]]/Table10[[#This Row],[TOTAL]]</f>
        <v>0</v>
      </c>
      <c r="Y387">
        <f>Table10[[#This Row],[Methods]]/Table10[[#This Row],[TOTAL]]</f>
        <v>0</v>
      </c>
      <c r="Z387">
        <f>Table10[[#This Row],[Results]]/Table10[[#This Row],[TOTAL]]</f>
        <v>0</v>
      </c>
      <c r="AA387">
        <f>Table10[[#This Row],[Supplementary material]]/Table10[[#This Row],[TOTAL]]</f>
        <v>0</v>
      </c>
      <c r="AB387">
        <f>Table10[[#This Row],[Title]]/Table10[[#This Row],[TOTAL]]</f>
        <v>0</v>
      </c>
      <c r="AC387" s="15">
        <f>SUM(Table1012[[#This Row],[Abstract]:[Title]])</f>
        <v>1</v>
      </c>
    </row>
    <row r="388" spans="1:29" x14ac:dyDescent="0.25">
      <c r="A388" t="s">
        <v>2954</v>
      </c>
      <c r="B388">
        <v>0</v>
      </c>
      <c r="C388">
        <v>0</v>
      </c>
      <c r="D388">
        <v>0</v>
      </c>
      <c r="E388">
        <v>0</v>
      </c>
      <c r="F388">
        <v>0</v>
      </c>
      <c r="G388">
        <v>0</v>
      </c>
      <c r="H388">
        <v>0</v>
      </c>
      <c r="I388">
        <v>0</v>
      </c>
      <c r="J388">
        <v>1</v>
      </c>
      <c r="K388">
        <v>1</v>
      </c>
      <c r="L388">
        <v>0</v>
      </c>
      <c r="M388">
        <v>0</v>
      </c>
      <c r="N388" s="7">
        <f>SUM(Table10[[#This Row],[Abstract]:[Title]])</f>
        <v>2</v>
      </c>
      <c r="P388" t="s">
        <v>2954</v>
      </c>
      <c r="Q388">
        <f>Table10[[#This Row],[Abstract]]/Table10[[#This Row],[TOTAL]]</f>
        <v>0</v>
      </c>
      <c r="R388">
        <f>Table10[[#This Row],[Acknowledgments]]/Table10[[#This Row],[TOTAL]]</f>
        <v>0</v>
      </c>
      <c r="S388">
        <f>Table10[[#This Row],[Article]]/Table10[[#This Row],[TOTAL]]</f>
        <v>0</v>
      </c>
      <c r="T388">
        <f>Table10[[#This Row],[Case study]]/Table10[[#This Row],[TOTAL]]</f>
        <v>0</v>
      </c>
      <c r="U388">
        <f>Table10[[#This Row],[Conclusion]]/Table10[[#This Row],[TOTAL]]</f>
        <v>0</v>
      </c>
      <c r="V388">
        <f>Table10[[#This Row],[Discussion]]/Table10[[#This Row],[TOTAL]]</f>
        <v>0</v>
      </c>
      <c r="W388">
        <f>Table10[[#This Row],[Figure]]/Table10[[#This Row],[TOTAL]]</f>
        <v>0</v>
      </c>
      <c r="X388">
        <f>Table10[[#This Row],[Introduction]]/Table10[[#This Row],[TOTAL]]</f>
        <v>0</v>
      </c>
      <c r="Y388">
        <f>Table10[[#This Row],[Methods]]/Table10[[#This Row],[TOTAL]]</f>
        <v>0.5</v>
      </c>
      <c r="Z388">
        <f>Table10[[#This Row],[Results]]/Table10[[#This Row],[TOTAL]]</f>
        <v>0.5</v>
      </c>
      <c r="AA388">
        <f>Table10[[#This Row],[Supplementary material]]/Table10[[#This Row],[TOTAL]]</f>
        <v>0</v>
      </c>
      <c r="AB388">
        <f>Table10[[#This Row],[Title]]/Table10[[#This Row],[TOTAL]]</f>
        <v>0</v>
      </c>
      <c r="AC388" s="15">
        <f>SUM(Table1012[[#This Row],[Abstract]:[Title]])</f>
        <v>1</v>
      </c>
    </row>
    <row r="389" spans="1:29" x14ac:dyDescent="0.25">
      <c r="A389" t="s">
        <v>4662</v>
      </c>
      <c r="B389">
        <v>0</v>
      </c>
      <c r="C389">
        <v>0</v>
      </c>
      <c r="D389">
        <v>0</v>
      </c>
      <c r="E389">
        <v>0</v>
      </c>
      <c r="F389">
        <v>0</v>
      </c>
      <c r="G389">
        <v>0</v>
      </c>
      <c r="H389">
        <v>0</v>
      </c>
      <c r="I389">
        <v>0</v>
      </c>
      <c r="J389">
        <v>1</v>
      </c>
      <c r="K389">
        <v>1</v>
      </c>
      <c r="L389">
        <v>0</v>
      </c>
      <c r="M389">
        <v>0</v>
      </c>
      <c r="N389" s="7">
        <f>SUM(Table10[[#This Row],[Abstract]:[Title]])</f>
        <v>2</v>
      </c>
      <c r="P389" t="s">
        <v>4662</v>
      </c>
      <c r="Q389">
        <f>Table10[[#This Row],[Abstract]]/Table10[[#This Row],[TOTAL]]</f>
        <v>0</v>
      </c>
      <c r="R389">
        <f>Table10[[#This Row],[Acknowledgments]]/Table10[[#This Row],[TOTAL]]</f>
        <v>0</v>
      </c>
      <c r="S389">
        <f>Table10[[#This Row],[Article]]/Table10[[#This Row],[TOTAL]]</f>
        <v>0</v>
      </c>
      <c r="T389">
        <f>Table10[[#This Row],[Case study]]/Table10[[#This Row],[TOTAL]]</f>
        <v>0</v>
      </c>
      <c r="U389">
        <f>Table10[[#This Row],[Conclusion]]/Table10[[#This Row],[TOTAL]]</f>
        <v>0</v>
      </c>
      <c r="V389">
        <f>Table10[[#This Row],[Discussion]]/Table10[[#This Row],[TOTAL]]</f>
        <v>0</v>
      </c>
      <c r="W389">
        <f>Table10[[#This Row],[Figure]]/Table10[[#This Row],[TOTAL]]</f>
        <v>0</v>
      </c>
      <c r="X389">
        <f>Table10[[#This Row],[Introduction]]/Table10[[#This Row],[TOTAL]]</f>
        <v>0</v>
      </c>
      <c r="Y389">
        <f>Table10[[#This Row],[Methods]]/Table10[[#This Row],[TOTAL]]</f>
        <v>0.5</v>
      </c>
      <c r="Z389">
        <f>Table10[[#This Row],[Results]]/Table10[[#This Row],[TOTAL]]</f>
        <v>0.5</v>
      </c>
      <c r="AA389">
        <f>Table10[[#This Row],[Supplementary material]]/Table10[[#This Row],[TOTAL]]</f>
        <v>0</v>
      </c>
      <c r="AB389">
        <f>Table10[[#This Row],[Title]]/Table10[[#This Row],[TOTAL]]</f>
        <v>0</v>
      </c>
      <c r="AC389" s="15">
        <f>SUM(Table1012[[#This Row],[Abstract]:[Title]])</f>
        <v>1</v>
      </c>
    </row>
    <row r="390" spans="1:29" x14ac:dyDescent="0.25">
      <c r="A390" t="s">
        <v>3647</v>
      </c>
      <c r="B390">
        <v>0</v>
      </c>
      <c r="C390">
        <v>0</v>
      </c>
      <c r="D390">
        <v>0</v>
      </c>
      <c r="E390">
        <v>0</v>
      </c>
      <c r="F390">
        <v>0</v>
      </c>
      <c r="G390">
        <v>2</v>
      </c>
      <c r="H390">
        <v>0</v>
      </c>
      <c r="I390">
        <v>1</v>
      </c>
      <c r="J390">
        <v>1</v>
      </c>
      <c r="K390">
        <v>11</v>
      </c>
      <c r="L390">
        <v>0</v>
      </c>
      <c r="M390">
        <v>0</v>
      </c>
      <c r="N390" s="7">
        <f>SUM(Table10[[#This Row],[Abstract]:[Title]])</f>
        <v>15</v>
      </c>
      <c r="P390" t="s">
        <v>3647</v>
      </c>
      <c r="Q390">
        <f>Table10[[#This Row],[Abstract]]/Table10[[#This Row],[TOTAL]]</f>
        <v>0</v>
      </c>
      <c r="R390">
        <f>Table10[[#This Row],[Acknowledgments]]/Table10[[#This Row],[TOTAL]]</f>
        <v>0</v>
      </c>
      <c r="S390">
        <f>Table10[[#This Row],[Article]]/Table10[[#This Row],[TOTAL]]</f>
        <v>0</v>
      </c>
      <c r="T390">
        <f>Table10[[#This Row],[Case study]]/Table10[[#This Row],[TOTAL]]</f>
        <v>0</v>
      </c>
      <c r="U390">
        <f>Table10[[#This Row],[Conclusion]]/Table10[[#This Row],[TOTAL]]</f>
        <v>0</v>
      </c>
      <c r="V390">
        <f>Table10[[#This Row],[Discussion]]/Table10[[#This Row],[TOTAL]]</f>
        <v>0.13333333333333333</v>
      </c>
      <c r="W390">
        <f>Table10[[#This Row],[Figure]]/Table10[[#This Row],[TOTAL]]</f>
        <v>0</v>
      </c>
      <c r="X390">
        <f>Table10[[#This Row],[Introduction]]/Table10[[#This Row],[TOTAL]]</f>
        <v>6.6666666666666666E-2</v>
      </c>
      <c r="Y390">
        <f>Table10[[#This Row],[Methods]]/Table10[[#This Row],[TOTAL]]</f>
        <v>6.6666666666666666E-2</v>
      </c>
      <c r="Z390">
        <f>Table10[[#This Row],[Results]]/Table10[[#This Row],[TOTAL]]</f>
        <v>0.73333333333333328</v>
      </c>
      <c r="AA390">
        <f>Table10[[#This Row],[Supplementary material]]/Table10[[#This Row],[TOTAL]]</f>
        <v>0</v>
      </c>
      <c r="AB390">
        <f>Table10[[#This Row],[Title]]/Table10[[#This Row],[TOTAL]]</f>
        <v>0</v>
      </c>
      <c r="AC390" s="15">
        <f>SUM(Table1012[[#This Row],[Abstract]:[Title]])</f>
        <v>1</v>
      </c>
    </row>
    <row r="391" spans="1:29" x14ac:dyDescent="0.25">
      <c r="A391" t="s">
        <v>2134</v>
      </c>
      <c r="B391">
        <v>0</v>
      </c>
      <c r="C391">
        <v>0</v>
      </c>
      <c r="D391">
        <v>0</v>
      </c>
      <c r="E391">
        <v>0</v>
      </c>
      <c r="F391">
        <v>0</v>
      </c>
      <c r="G391">
        <v>0</v>
      </c>
      <c r="H391">
        <v>0</v>
      </c>
      <c r="I391">
        <v>0</v>
      </c>
      <c r="J391">
        <v>2</v>
      </c>
      <c r="K391">
        <v>1</v>
      </c>
      <c r="L391">
        <v>0</v>
      </c>
      <c r="M391">
        <v>0</v>
      </c>
      <c r="N391" s="7">
        <f>SUM(Table10[[#This Row],[Abstract]:[Title]])</f>
        <v>3</v>
      </c>
      <c r="P391" t="s">
        <v>2134</v>
      </c>
      <c r="Q391">
        <f>Table10[[#This Row],[Abstract]]/Table10[[#This Row],[TOTAL]]</f>
        <v>0</v>
      </c>
      <c r="R391">
        <f>Table10[[#This Row],[Acknowledgments]]/Table10[[#This Row],[TOTAL]]</f>
        <v>0</v>
      </c>
      <c r="S391">
        <f>Table10[[#This Row],[Article]]/Table10[[#This Row],[TOTAL]]</f>
        <v>0</v>
      </c>
      <c r="T391">
        <f>Table10[[#This Row],[Case study]]/Table10[[#This Row],[TOTAL]]</f>
        <v>0</v>
      </c>
      <c r="U391">
        <f>Table10[[#This Row],[Conclusion]]/Table10[[#This Row],[TOTAL]]</f>
        <v>0</v>
      </c>
      <c r="V391">
        <f>Table10[[#This Row],[Discussion]]/Table10[[#This Row],[TOTAL]]</f>
        <v>0</v>
      </c>
      <c r="W391">
        <f>Table10[[#This Row],[Figure]]/Table10[[#This Row],[TOTAL]]</f>
        <v>0</v>
      </c>
      <c r="X391">
        <f>Table10[[#This Row],[Introduction]]/Table10[[#This Row],[TOTAL]]</f>
        <v>0</v>
      </c>
      <c r="Y391">
        <f>Table10[[#This Row],[Methods]]/Table10[[#This Row],[TOTAL]]</f>
        <v>0.66666666666666663</v>
      </c>
      <c r="Z391">
        <f>Table10[[#This Row],[Results]]/Table10[[#This Row],[TOTAL]]</f>
        <v>0.33333333333333331</v>
      </c>
      <c r="AA391">
        <f>Table10[[#This Row],[Supplementary material]]/Table10[[#This Row],[TOTAL]]</f>
        <v>0</v>
      </c>
      <c r="AB391">
        <f>Table10[[#This Row],[Title]]/Table10[[#This Row],[TOTAL]]</f>
        <v>0</v>
      </c>
      <c r="AC391" s="15">
        <f>SUM(Table1012[[#This Row],[Abstract]:[Title]])</f>
        <v>1</v>
      </c>
    </row>
    <row r="392" spans="1:29" x14ac:dyDescent="0.25">
      <c r="A392" t="s">
        <v>5254</v>
      </c>
      <c r="B392">
        <v>0</v>
      </c>
      <c r="C392">
        <v>0</v>
      </c>
      <c r="D392">
        <v>0</v>
      </c>
      <c r="E392">
        <v>0</v>
      </c>
      <c r="F392">
        <v>0</v>
      </c>
      <c r="G392">
        <v>0</v>
      </c>
      <c r="H392">
        <v>0</v>
      </c>
      <c r="I392">
        <v>0</v>
      </c>
      <c r="J392">
        <v>0</v>
      </c>
      <c r="K392">
        <v>2</v>
      </c>
      <c r="L392">
        <v>0</v>
      </c>
      <c r="M392">
        <v>0</v>
      </c>
      <c r="N392" s="7">
        <f>SUM(Table10[[#This Row],[Abstract]:[Title]])</f>
        <v>2</v>
      </c>
      <c r="P392" t="s">
        <v>5254</v>
      </c>
      <c r="Q392">
        <f>Table10[[#This Row],[Abstract]]/Table10[[#This Row],[TOTAL]]</f>
        <v>0</v>
      </c>
      <c r="R392">
        <f>Table10[[#This Row],[Acknowledgments]]/Table10[[#This Row],[TOTAL]]</f>
        <v>0</v>
      </c>
      <c r="S392">
        <f>Table10[[#This Row],[Article]]/Table10[[#This Row],[TOTAL]]</f>
        <v>0</v>
      </c>
      <c r="T392">
        <f>Table10[[#This Row],[Case study]]/Table10[[#This Row],[TOTAL]]</f>
        <v>0</v>
      </c>
      <c r="U392">
        <f>Table10[[#This Row],[Conclusion]]/Table10[[#This Row],[TOTAL]]</f>
        <v>0</v>
      </c>
      <c r="V392">
        <f>Table10[[#This Row],[Discussion]]/Table10[[#This Row],[TOTAL]]</f>
        <v>0</v>
      </c>
      <c r="W392">
        <f>Table10[[#This Row],[Figure]]/Table10[[#This Row],[TOTAL]]</f>
        <v>0</v>
      </c>
      <c r="X392">
        <f>Table10[[#This Row],[Introduction]]/Table10[[#This Row],[TOTAL]]</f>
        <v>0</v>
      </c>
      <c r="Y392">
        <f>Table10[[#This Row],[Methods]]/Table10[[#This Row],[TOTAL]]</f>
        <v>0</v>
      </c>
      <c r="Z392">
        <f>Table10[[#This Row],[Results]]/Table10[[#This Row],[TOTAL]]</f>
        <v>1</v>
      </c>
      <c r="AA392">
        <f>Table10[[#This Row],[Supplementary material]]/Table10[[#This Row],[TOTAL]]</f>
        <v>0</v>
      </c>
      <c r="AB392">
        <f>Table10[[#This Row],[Title]]/Table10[[#This Row],[TOTAL]]</f>
        <v>0</v>
      </c>
      <c r="AC392" s="15">
        <f>SUM(Table1012[[#This Row],[Abstract]:[Title]])</f>
        <v>1</v>
      </c>
    </row>
    <row r="393" spans="1:29" x14ac:dyDescent="0.25">
      <c r="A393" t="s">
        <v>364</v>
      </c>
      <c r="B393">
        <v>0</v>
      </c>
      <c r="C393">
        <v>0</v>
      </c>
      <c r="D393">
        <v>0</v>
      </c>
      <c r="E393">
        <v>0</v>
      </c>
      <c r="F393">
        <v>0</v>
      </c>
      <c r="G393">
        <v>1</v>
      </c>
      <c r="H393">
        <v>0</v>
      </c>
      <c r="I393">
        <v>0</v>
      </c>
      <c r="J393">
        <v>0</v>
      </c>
      <c r="K393">
        <v>0</v>
      </c>
      <c r="L393">
        <v>0</v>
      </c>
      <c r="M393">
        <v>0</v>
      </c>
      <c r="N393" s="7">
        <f>SUM(Table10[[#This Row],[Abstract]:[Title]])</f>
        <v>1</v>
      </c>
      <c r="P393" t="s">
        <v>364</v>
      </c>
      <c r="Q393">
        <f>Table10[[#This Row],[Abstract]]/Table10[[#This Row],[TOTAL]]</f>
        <v>0</v>
      </c>
      <c r="R393">
        <f>Table10[[#This Row],[Acknowledgments]]/Table10[[#This Row],[TOTAL]]</f>
        <v>0</v>
      </c>
      <c r="S393">
        <f>Table10[[#This Row],[Article]]/Table10[[#This Row],[TOTAL]]</f>
        <v>0</v>
      </c>
      <c r="T393">
        <f>Table10[[#This Row],[Case study]]/Table10[[#This Row],[TOTAL]]</f>
        <v>0</v>
      </c>
      <c r="U393">
        <f>Table10[[#This Row],[Conclusion]]/Table10[[#This Row],[TOTAL]]</f>
        <v>0</v>
      </c>
      <c r="V393">
        <f>Table10[[#This Row],[Discussion]]/Table10[[#This Row],[TOTAL]]</f>
        <v>1</v>
      </c>
      <c r="W393">
        <f>Table10[[#This Row],[Figure]]/Table10[[#This Row],[TOTAL]]</f>
        <v>0</v>
      </c>
      <c r="X393">
        <f>Table10[[#This Row],[Introduction]]/Table10[[#This Row],[TOTAL]]</f>
        <v>0</v>
      </c>
      <c r="Y393">
        <f>Table10[[#This Row],[Methods]]/Table10[[#This Row],[TOTAL]]</f>
        <v>0</v>
      </c>
      <c r="Z393">
        <f>Table10[[#This Row],[Results]]/Table10[[#This Row],[TOTAL]]</f>
        <v>0</v>
      </c>
      <c r="AA393">
        <f>Table10[[#This Row],[Supplementary material]]/Table10[[#This Row],[TOTAL]]</f>
        <v>0</v>
      </c>
      <c r="AB393">
        <f>Table10[[#This Row],[Title]]/Table10[[#This Row],[TOTAL]]</f>
        <v>0</v>
      </c>
      <c r="AC393" s="15">
        <f>SUM(Table1012[[#This Row],[Abstract]:[Title]])</f>
        <v>1</v>
      </c>
    </row>
    <row r="394" spans="1:29" x14ac:dyDescent="0.25">
      <c r="A394" t="s">
        <v>3531</v>
      </c>
      <c r="B394">
        <v>0</v>
      </c>
      <c r="C394">
        <v>0</v>
      </c>
      <c r="D394">
        <v>0</v>
      </c>
      <c r="E394">
        <v>0</v>
      </c>
      <c r="F394">
        <v>0</v>
      </c>
      <c r="G394">
        <v>0</v>
      </c>
      <c r="H394">
        <v>0</v>
      </c>
      <c r="I394">
        <v>1</v>
      </c>
      <c r="J394">
        <v>2</v>
      </c>
      <c r="K394">
        <v>0</v>
      </c>
      <c r="L394">
        <v>1</v>
      </c>
      <c r="M394">
        <v>0</v>
      </c>
      <c r="N394" s="7">
        <f>SUM(Table10[[#This Row],[Abstract]:[Title]])</f>
        <v>4</v>
      </c>
      <c r="P394" t="s">
        <v>3531</v>
      </c>
      <c r="Q394">
        <f>Table10[[#This Row],[Abstract]]/Table10[[#This Row],[TOTAL]]</f>
        <v>0</v>
      </c>
      <c r="R394">
        <f>Table10[[#This Row],[Acknowledgments]]/Table10[[#This Row],[TOTAL]]</f>
        <v>0</v>
      </c>
      <c r="S394">
        <f>Table10[[#This Row],[Article]]/Table10[[#This Row],[TOTAL]]</f>
        <v>0</v>
      </c>
      <c r="T394">
        <f>Table10[[#This Row],[Case study]]/Table10[[#This Row],[TOTAL]]</f>
        <v>0</v>
      </c>
      <c r="U394">
        <f>Table10[[#This Row],[Conclusion]]/Table10[[#This Row],[TOTAL]]</f>
        <v>0</v>
      </c>
      <c r="V394">
        <f>Table10[[#This Row],[Discussion]]/Table10[[#This Row],[TOTAL]]</f>
        <v>0</v>
      </c>
      <c r="W394">
        <f>Table10[[#This Row],[Figure]]/Table10[[#This Row],[TOTAL]]</f>
        <v>0</v>
      </c>
      <c r="X394">
        <f>Table10[[#This Row],[Introduction]]/Table10[[#This Row],[TOTAL]]</f>
        <v>0.25</v>
      </c>
      <c r="Y394">
        <f>Table10[[#This Row],[Methods]]/Table10[[#This Row],[TOTAL]]</f>
        <v>0.5</v>
      </c>
      <c r="Z394">
        <f>Table10[[#This Row],[Results]]/Table10[[#This Row],[TOTAL]]</f>
        <v>0</v>
      </c>
      <c r="AA394">
        <f>Table10[[#This Row],[Supplementary material]]/Table10[[#This Row],[TOTAL]]</f>
        <v>0.25</v>
      </c>
      <c r="AB394">
        <f>Table10[[#This Row],[Title]]/Table10[[#This Row],[TOTAL]]</f>
        <v>0</v>
      </c>
      <c r="AC394" s="15">
        <f>SUM(Table1012[[#This Row],[Abstract]:[Title]])</f>
        <v>1</v>
      </c>
    </row>
    <row r="395" spans="1:29" x14ac:dyDescent="0.25">
      <c r="A395" t="s">
        <v>3612</v>
      </c>
      <c r="B395">
        <v>0</v>
      </c>
      <c r="C395">
        <v>0</v>
      </c>
      <c r="D395">
        <v>0</v>
      </c>
      <c r="E395">
        <v>0</v>
      </c>
      <c r="F395">
        <v>0</v>
      </c>
      <c r="G395">
        <v>0</v>
      </c>
      <c r="H395">
        <v>0</v>
      </c>
      <c r="I395">
        <v>0</v>
      </c>
      <c r="J395">
        <v>0</v>
      </c>
      <c r="K395">
        <v>1</v>
      </c>
      <c r="L395">
        <v>0</v>
      </c>
      <c r="M395">
        <v>0</v>
      </c>
      <c r="N395" s="7">
        <f>SUM(Table10[[#This Row],[Abstract]:[Title]])</f>
        <v>1</v>
      </c>
      <c r="P395" t="s">
        <v>3612</v>
      </c>
      <c r="Q395">
        <f>Table10[[#This Row],[Abstract]]/Table10[[#This Row],[TOTAL]]</f>
        <v>0</v>
      </c>
      <c r="R395">
        <f>Table10[[#This Row],[Acknowledgments]]/Table10[[#This Row],[TOTAL]]</f>
        <v>0</v>
      </c>
      <c r="S395">
        <f>Table10[[#This Row],[Article]]/Table10[[#This Row],[TOTAL]]</f>
        <v>0</v>
      </c>
      <c r="T395">
        <f>Table10[[#This Row],[Case study]]/Table10[[#This Row],[TOTAL]]</f>
        <v>0</v>
      </c>
      <c r="U395">
        <f>Table10[[#This Row],[Conclusion]]/Table10[[#This Row],[TOTAL]]</f>
        <v>0</v>
      </c>
      <c r="V395">
        <f>Table10[[#This Row],[Discussion]]/Table10[[#This Row],[TOTAL]]</f>
        <v>0</v>
      </c>
      <c r="W395">
        <f>Table10[[#This Row],[Figure]]/Table10[[#This Row],[TOTAL]]</f>
        <v>0</v>
      </c>
      <c r="X395">
        <f>Table10[[#This Row],[Introduction]]/Table10[[#This Row],[TOTAL]]</f>
        <v>0</v>
      </c>
      <c r="Y395">
        <f>Table10[[#This Row],[Methods]]/Table10[[#This Row],[TOTAL]]</f>
        <v>0</v>
      </c>
      <c r="Z395">
        <f>Table10[[#This Row],[Results]]/Table10[[#This Row],[TOTAL]]</f>
        <v>1</v>
      </c>
      <c r="AA395">
        <f>Table10[[#This Row],[Supplementary material]]/Table10[[#This Row],[TOTAL]]</f>
        <v>0</v>
      </c>
      <c r="AB395">
        <f>Table10[[#This Row],[Title]]/Table10[[#This Row],[TOTAL]]</f>
        <v>0</v>
      </c>
      <c r="AC395" s="15">
        <f>SUM(Table1012[[#This Row],[Abstract]:[Title]])</f>
        <v>1</v>
      </c>
    </row>
    <row r="396" spans="1:29" x14ac:dyDescent="0.25">
      <c r="A396" t="s">
        <v>765</v>
      </c>
      <c r="B396">
        <v>0</v>
      </c>
      <c r="C396">
        <v>0</v>
      </c>
      <c r="D396">
        <v>0</v>
      </c>
      <c r="E396">
        <v>0</v>
      </c>
      <c r="F396">
        <v>0</v>
      </c>
      <c r="G396">
        <v>0</v>
      </c>
      <c r="H396">
        <v>0</v>
      </c>
      <c r="I396">
        <v>0</v>
      </c>
      <c r="J396">
        <v>1</v>
      </c>
      <c r="K396">
        <v>0</v>
      </c>
      <c r="L396">
        <v>0</v>
      </c>
      <c r="M396">
        <v>0</v>
      </c>
      <c r="N396" s="7">
        <f>SUM(Table10[[#This Row],[Abstract]:[Title]])</f>
        <v>1</v>
      </c>
      <c r="P396" t="s">
        <v>765</v>
      </c>
      <c r="Q396">
        <f>Table10[[#This Row],[Abstract]]/Table10[[#This Row],[TOTAL]]</f>
        <v>0</v>
      </c>
      <c r="R396">
        <f>Table10[[#This Row],[Acknowledgments]]/Table10[[#This Row],[TOTAL]]</f>
        <v>0</v>
      </c>
      <c r="S396">
        <f>Table10[[#This Row],[Article]]/Table10[[#This Row],[TOTAL]]</f>
        <v>0</v>
      </c>
      <c r="T396">
        <f>Table10[[#This Row],[Case study]]/Table10[[#This Row],[TOTAL]]</f>
        <v>0</v>
      </c>
      <c r="U396">
        <f>Table10[[#This Row],[Conclusion]]/Table10[[#This Row],[TOTAL]]</f>
        <v>0</v>
      </c>
      <c r="V396">
        <f>Table10[[#This Row],[Discussion]]/Table10[[#This Row],[TOTAL]]</f>
        <v>0</v>
      </c>
      <c r="W396">
        <f>Table10[[#This Row],[Figure]]/Table10[[#This Row],[TOTAL]]</f>
        <v>0</v>
      </c>
      <c r="X396">
        <f>Table10[[#This Row],[Introduction]]/Table10[[#This Row],[TOTAL]]</f>
        <v>0</v>
      </c>
      <c r="Y396">
        <f>Table10[[#This Row],[Methods]]/Table10[[#This Row],[TOTAL]]</f>
        <v>1</v>
      </c>
      <c r="Z396">
        <f>Table10[[#This Row],[Results]]/Table10[[#This Row],[TOTAL]]</f>
        <v>0</v>
      </c>
      <c r="AA396">
        <f>Table10[[#This Row],[Supplementary material]]/Table10[[#This Row],[TOTAL]]</f>
        <v>0</v>
      </c>
      <c r="AB396">
        <f>Table10[[#This Row],[Title]]/Table10[[#This Row],[TOTAL]]</f>
        <v>0</v>
      </c>
      <c r="AC396" s="15">
        <f>SUM(Table1012[[#This Row],[Abstract]:[Title]])</f>
        <v>1</v>
      </c>
    </row>
    <row r="397" spans="1:29" x14ac:dyDescent="0.25">
      <c r="A397" t="s">
        <v>812</v>
      </c>
      <c r="B397">
        <v>0</v>
      </c>
      <c r="C397">
        <v>0</v>
      </c>
      <c r="D397">
        <v>0</v>
      </c>
      <c r="E397">
        <v>0</v>
      </c>
      <c r="F397">
        <v>0</v>
      </c>
      <c r="G397">
        <v>0</v>
      </c>
      <c r="H397">
        <v>0</v>
      </c>
      <c r="I397">
        <v>0</v>
      </c>
      <c r="J397">
        <v>0</v>
      </c>
      <c r="K397">
        <v>1</v>
      </c>
      <c r="L397">
        <v>0</v>
      </c>
      <c r="M397">
        <v>0</v>
      </c>
      <c r="N397" s="7">
        <f>SUM(Table10[[#This Row],[Abstract]:[Title]])</f>
        <v>1</v>
      </c>
      <c r="P397" t="s">
        <v>812</v>
      </c>
      <c r="Q397">
        <f>Table10[[#This Row],[Abstract]]/Table10[[#This Row],[TOTAL]]</f>
        <v>0</v>
      </c>
      <c r="R397">
        <f>Table10[[#This Row],[Acknowledgments]]/Table10[[#This Row],[TOTAL]]</f>
        <v>0</v>
      </c>
      <c r="S397">
        <f>Table10[[#This Row],[Article]]/Table10[[#This Row],[TOTAL]]</f>
        <v>0</v>
      </c>
      <c r="T397">
        <f>Table10[[#This Row],[Case study]]/Table10[[#This Row],[TOTAL]]</f>
        <v>0</v>
      </c>
      <c r="U397">
        <f>Table10[[#This Row],[Conclusion]]/Table10[[#This Row],[TOTAL]]</f>
        <v>0</v>
      </c>
      <c r="V397">
        <f>Table10[[#This Row],[Discussion]]/Table10[[#This Row],[TOTAL]]</f>
        <v>0</v>
      </c>
      <c r="W397">
        <f>Table10[[#This Row],[Figure]]/Table10[[#This Row],[TOTAL]]</f>
        <v>0</v>
      </c>
      <c r="X397">
        <f>Table10[[#This Row],[Introduction]]/Table10[[#This Row],[TOTAL]]</f>
        <v>0</v>
      </c>
      <c r="Y397">
        <f>Table10[[#This Row],[Methods]]/Table10[[#This Row],[TOTAL]]</f>
        <v>0</v>
      </c>
      <c r="Z397">
        <f>Table10[[#This Row],[Results]]/Table10[[#This Row],[TOTAL]]</f>
        <v>1</v>
      </c>
      <c r="AA397">
        <f>Table10[[#This Row],[Supplementary material]]/Table10[[#This Row],[TOTAL]]</f>
        <v>0</v>
      </c>
      <c r="AB397">
        <f>Table10[[#This Row],[Title]]/Table10[[#This Row],[TOTAL]]</f>
        <v>0</v>
      </c>
      <c r="AC397" s="15">
        <f>SUM(Table1012[[#This Row],[Abstract]:[Title]])</f>
        <v>1</v>
      </c>
    </row>
    <row r="398" spans="1:29" x14ac:dyDescent="0.25">
      <c r="A398" t="s">
        <v>5238</v>
      </c>
      <c r="B398">
        <v>0</v>
      </c>
      <c r="C398">
        <v>0</v>
      </c>
      <c r="D398">
        <v>0</v>
      </c>
      <c r="E398">
        <v>0</v>
      </c>
      <c r="F398">
        <v>0</v>
      </c>
      <c r="G398">
        <v>0</v>
      </c>
      <c r="H398">
        <v>0</v>
      </c>
      <c r="I398">
        <v>0</v>
      </c>
      <c r="J398">
        <v>0</v>
      </c>
      <c r="K398">
        <v>1</v>
      </c>
      <c r="L398">
        <v>0</v>
      </c>
      <c r="M398">
        <v>0</v>
      </c>
      <c r="N398" s="7">
        <f>SUM(Table10[[#This Row],[Abstract]:[Title]])</f>
        <v>1</v>
      </c>
      <c r="P398" t="s">
        <v>5238</v>
      </c>
      <c r="Q398">
        <f>Table10[[#This Row],[Abstract]]/Table10[[#This Row],[TOTAL]]</f>
        <v>0</v>
      </c>
      <c r="R398">
        <f>Table10[[#This Row],[Acknowledgments]]/Table10[[#This Row],[TOTAL]]</f>
        <v>0</v>
      </c>
      <c r="S398">
        <f>Table10[[#This Row],[Article]]/Table10[[#This Row],[TOTAL]]</f>
        <v>0</v>
      </c>
      <c r="T398">
        <f>Table10[[#This Row],[Case study]]/Table10[[#This Row],[TOTAL]]</f>
        <v>0</v>
      </c>
      <c r="U398">
        <f>Table10[[#This Row],[Conclusion]]/Table10[[#This Row],[TOTAL]]</f>
        <v>0</v>
      </c>
      <c r="V398">
        <f>Table10[[#This Row],[Discussion]]/Table10[[#This Row],[TOTAL]]</f>
        <v>0</v>
      </c>
      <c r="W398">
        <f>Table10[[#This Row],[Figure]]/Table10[[#This Row],[TOTAL]]</f>
        <v>0</v>
      </c>
      <c r="X398">
        <f>Table10[[#This Row],[Introduction]]/Table10[[#This Row],[TOTAL]]</f>
        <v>0</v>
      </c>
      <c r="Y398">
        <f>Table10[[#This Row],[Methods]]/Table10[[#This Row],[TOTAL]]</f>
        <v>0</v>
      </c>
      <c r="Z398">
        <f>Table10[[#This Row],[Results]]/Table10[[#This Row],[TOTAL]]</f>
        <v>1</v>
      </c>
      <c r="AA398">
        <f>Table10[[#This Row],[Supplementary material]]/Table10[[#This Row],[TOTAL]]</f>
        <v>0</v>
      </c>
      <c r="AB398">
        <f>Table10[[#This Row],[Title]]/Table10[[#This Row],[TOTAL]]</f>
        <v>0</v>
      </c>
      <c r="AC398" s="15">
        <f>SUM(Table1012[[#This Row],[Abstract]:[Title]])</f>
        <v>1</v>
      </c>
    </row>
    <row r="399" spans="1:29" x14ac:dyDescent="0.25">
      <c r="A399" t="s">
        <v>3577</v>
      </c>
      <c r="B399">
        <v>0</v>
      </c>
      <c r="C399">
        <v>0</v>
      </c>
      <c r="D399">
        <v>0</v>
      </c>
      <c r="E399">
        <v>0</v>
      </c>
      <c r="F399">
        <v>0</v>
      </c>
      <c r="G399">
        <v>0</v>
      </c>
      <c r="H399">
        <v>0</v>
      </c>
      <c r="I399">
        <v>0</v>
      </c>
      <c r="J399">
        <v>2</v>
      </c>
      <c r="K399">
        <v>0</v>
      </c>
      <c r="L399">
        <v>0</v>
      </c>
      <c r="M399">
        <v>0</v>
      </c>
      <c r="N399" s="7">
        <f>SUM(Table10[[#This Row],[Abstract]:[Title]])</f>
        <v>2</v>
      </c>
      <c r="P399" t="s">
        <v>3577</v>
      </c>
      <c r="Q399">
        <f>Table10[[#This Row],[Abstract]]/Table10[[#This Row],[TOTAL]]</f>
        <v>0</v>
      </c>
      <c r="R399">
        <f>Table10[[#This Row],[Acknowledgments]]/Table10[[#This Row],[TOTAL]]</f>
        <v>0</v>
      </c>
      <c r="S399">
        <f>Table10[[#This Row],[Article]]/Table10[[#This Row],[TOTAL]]</f>
        <v>0</v>
      </c>
      <c r="T399">
        <f>Table10[[#This Row],[Case study]]/Table10[[#This Row],[TOTAL]]</f>
        <v>0</v>
      </c>
      <c r="U399">
        <f>Table10[[#This Row],[Conclusion]]/Table10[[#This Row],[TOTAL]]</f>
        <v>0</v>
      </c>
      <c r="V399">
        <f>Table10[[#This Row],[Discussion]]/Table10[[#This Row],[TOTAL]]</f>
        <v>0</v>
      </c>
      <c r="W399">
        <f>Table10[[#This Row],[Figure]]/Table10[[#This Row],[TOTAL]]</f>
        <v>0</v>
      </c>
      <c r="X399">
        <f>Table10[[#This Row],[Introduction]]/Table10[[#This Row],[TOTAL]]</f>
        <v>0</v>
      </c>
      <c r="Y399">
        <f>Table10[[#This Row],[Methods]]/Table10[[#This Row],[TOTAL]]</f>
        <v>1</v>
      </c>
      <c r="Z399">
        <f>Table10[[#This Row],[Results]]/Table10[[#This Row],[TOTAL]]</f>
        <v>0</v>
      </c>
      <c r="AA399">
        <f>Table10[[#This Row],[Supplementary material]]/Table10[[#This Row],[TOTAL]]</f>
        <v>0</v>
      </c>
      <c r="AB399">
        <f>Table10[[#This Row],[Title]]/Table10[[#This Row],[TOTAL]]</f>
        <v>0</v>
      </c>
      <c r="AC399" s="15">
        <f>SUM(Table1012[[#This Row],[Abstract]:[Title]])</f>
        <v>1</v>
      </c>
    </row>
    <row r="400" spans="1:29" x14ac:dyDescent="0.25">
      <c r="A400" t="s">
        <v>732</v>
      </c>
      <c r="B400">
        <v>0</v>
      </c>
      <c r="C400">
        <v>0</v>
      </c>
      <c r="D400">
        <v>0</v>
      </c>
      <c r="E400">
        <v>0</v>
      </c>
      <c r="F400">
        <v>0</v>
      </c>
      <c r="G400">
        <v>0</v>
      </c>
      <c r="H400">
        <v>0</v>
      </c>
      <c r="I400">
        <v>0</v>
      </c>
      <c r="J400">
        <v>1</v>
      </c>
      <c r="K400">
        <v>0</v>
      </c>
      <c r="L400">
        <v>0</v>
      </c>
      <c r="M400">
        <v>0</v>
      </c>
      <c r="N400" s="7">
        <f>SUM(Table10[[#This Row],[Abstract]:[Title]])</f>
        <v>1</v>
      </c>
      <c r="P400" t="s">
        <v>732</v>
      </c>
      <c r="Q400">
        <f>Table10[[#This Row],[Abstract]]/Table10[[#This Row],[TOTAL]]</f>
        <v>0</v>
      </c>
      <c r="R400">
        <f>Table10[[#This Row],[Acknowledgments]]/Table10[[#This Row],[TOTAL]]</f>
        <v>0</v>
      </c>
      <c r="S400">
        <f>Table10[[#This Row],[Article]]/Table10[[#This Row],[TOTAL]]</f>
        <v>0</v>
      </c>
      <c r="T400">
        <f>Table10[[#This Row],[Case study]]/Table10[[#This Row],[TOTAL]]</f>
        <v>0</v>
      </c>
      <c r="U400">
        <f>Table10[[#This Row],[Conclusion]]/Table10[[#This Row],[TOTAL]]</f>
        <v>0</v>
      </c>
      <c r="V400">
        <f>Table10[[#This Row],[Discussion]]/Table10[[#This Row],[TOTAL]]</f>
        <v>0</v>
      </c>
      <c r="W400">
        <f>Table10[[#This Row],[Figure]]/Table10[[#This Row],[TOTAL]]</f>
        <v>0</v>
      </c>
      <c r="X400">
        <f>Table10[[#This Row],[Introduction]]/Table10[[#This Row],[TOTAL]]</f>
        <v>0</v>
      </c>
      <c r="Y400">
        <f>Table10[[#This Row],[Methods]]/Table10[[#This Row],[TOTAL]]</f>
        <v>1</v>
      </c>
      <c r="Z400">
        <f>Table10[[#This Row],[Results]]/Table10[[#This Row],[TOTAL]]</f>
        <v>0</v>
      </c>
      <c r="AA400">
        <f>Table10[[#This Row],[Supplementary material]]/Table10[[#This Row],[TOTAL]]</f>
        <v>0</v>
      </c>
      <c r="AB400">
        <f>Table10[[#This Row],[Title]]/Table10[[#This Row],[TOTAL]]</f>
        <v>0</v>
      </c>
      <c r="AC400" s="15">
        <f>SUM(Table1012[[#This Row],[Abstract]:[Title]])</f>
        <v>1</v>
      </c>
    </row>
    <row r="401" spans="1:29" x14ac:dyDescent="0.25">
      <c r="A401" t="s">
        <v>2056</v>
      </c>
      <c r="B401">
        <v>0</v>
      </c>
      <c r="C401">
        <v>0</v>
      </c>
      <c r="D401">
        <v>0</v>
      </c>
      <c r="E401">
        <v>0</v>
      </c>
      <c r="F401">
        <v>0</v>
      </c>
      <c r="G401">
        <v>0</v>
      </c>
      <c r="H401">
        <v>2</v>
      </c>
      <c r="I401">
        <v>0</v>
      </c>
      <c r="J401">
        <v>3</v>
      </c>
      <c r="K401">
        <v>0</v>
      </c>
      <c r="L401">
        <v>0</v>
      </c>
      <c r="M401">
        <v>0</v>
      </c>
      <c r="N401" s="7">
        <f>SUM(Table10[[#This Row],[Abstract]:[Title]])</f>
        <v>5</v>
      </c>
      <c r="P401" t="s">
        <v>2056</v>
      </c>
      <c r="Q401">
        <f>Table10[[#This Row],[Abstract]]/Table10[[#This Row],[TOTAL]]</f>
        <v>0</v>
      </c>
      <c r="R401">
        <f>Table10[[#This Row],[Acknowledgments]]/Table10[[#This Row],[TOTAL]]</f>
        <v>0</v>
      </c>
      <c r="S401">
        <f>Table10[[#This Row],[Article]]/Table10[[#This Row],[TOTAL]]</f>
        <v>0</v>
      </c>
      <c r="T401">
        <f>Table10[[#This Row],[Case study]]/Table10[[#This Row],[TOTAL]]</f>
        <v>0</v>
      </c>
      <c r="U401">
        <f>Table10[[#This Row],[Conclusion]]/Table10[[#This Row],[TOTAL]]</f>
        <v>0</v>
      </c>
      <c r="V401">
        <f>Table10[[#This Row],[Discussion]]/Table10[[#This Row],[TOTAL]]</f>
        <v>0</v>
      </c>
      <c r="W401">
        <f>Table10[[#This Row],[Figure]]/Table10[[#This Row],[TOTAL]]</f>
        <v>0.4</v>
      </c>
      <c r="X401">
        <f>Table10[[#This Row],[Introduction]]/Table10[[#This Row],[TOTAL]]</f>
        <v>0</v>
      </c>
      <c r="Y401">
        <f>Table10[[#This Row],[Methods]]/Table10[[#This Row],[TOTAL]]</f>
        <v>0.6</v>
      </c>
      <c r="Z401">
        <f>Table10[[#This Row],[Results]]/Table10[[#This Row],[TOTAL]]</f>
        <v>0</v>
      </c>
      <c r="AA401">
        <f>Table10[[#This Row],[Supplementary material]]/Table10[[#This Row],[TOTAL]]</f>
        <v>0</v>
      </c>
      <c r="AB401">
        <f>Table10[[#This Row],[Title]]/Table10[[#This Row],[TOTAL]]</f>
        <v>0</v>
      </c>
      <c r="AC401" s="15">
        <f>SUM(Table1012[[#This Row],[Abstract]:[Title]])</f>
        <v>1</v>
      </c>
    </row>
    <row r="402" spans="1:29" x14ac:dyDescent="0.25">
      <c r="A402" t="s">
        <v>4063</v>
      </c>
      <c r="B402">
        <v>0</v>
      </c>
      <c r="C402">
        <v>0</v>
      </c>
      <c r="D402">
        <v>0</v>
      </c>
      <c r="E402">
        <v>0</v>
      </c>
      <c r="F402">
        <v>0</v>
      </c>
      <c r="G402">
        <v>0</v>
      </c>
      <c r="H402">
        <v>0</v>
      </c>
      <c r="I402">
        <v>0</v>
      </c>
      <c r="J402">
        <v>1</v>
      </c>
      <c r="K402">
        <v>0</v>
      </c>
      <c r="L402">
        <v>0</v>
      </c>
      <c r="M402">
        <v>0</v>
      </c>
      <c r="N402" s="7">
        <f>SUM(Table10[[#This Row],[Abstract]:[Title]])</f>
        <v>1</v>
      </c>
      <c r="P402" t="s">
        <v>4063</v>
      </c>
      <c r="Q402">
        <f>Table10[[#This Row],[Abstract]]/Table10[[#This Row],[TOTAL]]</f>
        <v>0</v>
      </c>
      <c r="R402">
        <f>Table10[[#This Row],[Acknowledgments]]/Table10[[#This Row],[TOTAL]]</f>
        <v>0</v>
      </c>
      <c r="S402">
        <f>Table10[[#This Row],[Article]]/Table10[[#This Row],[TOTAL]]</f>
        <v>0</v>
      </c>
      <c r="T402">
        <f>Table10[[#This Row],[Case study]]/Table10[[#This Row],[TOTAL]]</f>
        <v>0</v>
      </c>
      <c r="U402">
        <f>Table10[[#This Row],[Conclusion]]/Table10[[#This Row],[TOTAL]]</f>
        <v>0</v>
      </c>
      <c r="V402">
        <f>Table10[[#This Row],[Discussion]]/Table10[[#This Row],[TOTAL]]</f>
        <v>0</v>
      </c>
      <c r="W402">
        <f>Table10[[#This Row],[Figure]]/Table10[[#This Row],[TOTAL]]</f>
        <v>0</v>
      </c>
      <c r="X402">
        <f>Table10[[#This Row],[Introduction]]/Table10[[#This Row],[TOTAL]]</f>
        <v>0</v>
      </c>
      <c r="Y402">
        <f>Table10[[#This Row],[Methods]]/Table10[[#This Row],[TOTAL]]</f>
        <v>1</v>
      </c>
      <c r="Z402">
        <f>Table10[[#This Row],[Results]]/Table10[[#This Row],[TOTAL]]</f>
        <v>0</v>
      </c>
      <c r="AA402">
        <f>Table10[[#This Row],[Supplementary material]]/Table10[[#This Row],[TOTAL]]</f>
        <v>0</v>
      </c>
      <c r="AB402">
        <f>Table10[[#This Row],[Title]]/Table10[[#This Row],[TOTAL]]</f>
        <v>0</v>
      </c>
      <c r="AC402" s="15">
        <f>SUM(Table1012[[#This Row],[Abstract]:[Title]])</f>
        <v>1</v>
      </c>
    </row>
    <row r="403" spans="1:29" x14ac:dyDescent="0.25">
      <c r="A403" t="s">
        <v>1371</v>
      </c>
      <c r="B403">
        <v>1</v>
      </c>
      <c r="C403">
        <v>0</v>
      </c>
      <c r="D403">
        <v>0</v>
      </c>
      <c r="E403">
        <v>0</v>
      </c>
      <c r="F403">
        <v>0</v>
      </c>
      <c r="G403">
        <v>0</v>
      </c>
      <c r="H403">
        <v>0</v>
      </c>
      <c r="I403">
        <v>0</v>
      </c>
      <c r="J403">
        <v>0</v>
      </c>
      <c r="K403">
        <v>0</v>
      </c>
      <c r="L403">
        <v>0</v>
      </c>
      <c r="M403">
        <v>0</v>
      </c>
      <c r="N403" s="7">
        <f>SUM(Table10[[#This Row],[Abstract]:[Title]])</f>
        <v>1</v>
      </c>
      <c r="P403" t="s">
        <v>1371</v>
      </c>
      <c r="Q403">
        <f>Table10[[#This Row],[Abstract]]/Table10[[#This Row],[TOTAL]]</f>
        <v>1</v>
      </c>
      <c r="R403">
        <f>Table10[[#This Row],[Acknowledgments]]/Table10[[#This Row],[TOTAL]]</f>
        <v>0</v>
      </c>
      <c r="S403">
        <f>Table10[[#This Row],[Article]]/Table10[[#This Row],[TOTAL]]</f>
        <v>0</v>
      </c>
      <c r="T403">
        <f>Table10[[#This Row],[Case study]]/Table10[[#This Row],[TOTAL]]</f>
        <v>0</v>
      </c>
      <c r="U403">
        <f>Table10[[#This Row],[Conclusion]]/Table10[[#This Row],[TOTAL]]</f>
        <v>0</v>
      </c>
      <c r="V403">
        <f>Table10[[#This Row],[Discussion]]/Table10[[#This Row],[TOTAL]]</f>
        <v>0</v>
      </c>
      <c r="W403">
        <f>Table10[[#This Row],[Figure]]/Table10[[#This Row],[TOTAL]]</f>
        <v>0</v>
      </c>
      <c r="X403">
        <f>Table10[[#This Row],[Introduction]]/Table10[[#This Row],[TOTAL]]</f>
        <v>0</v>
      </c>
      <c r="Y403">
        <f>Table10[[#This Row],[Methods]]/Table10[[#This Row],[TOTAL]]</f>
        <v>0</v>
      </c>
      <c r="Z403">
        <f>Table10[[#This Row],[Results]]/Table10[[#This Row],[TOTAL]]</f>
        <v>0</v>
      </c>
      <c r="AA403">
        <f>Table10[[#This Row],[Supplementary material]]/Table10[[#This Row],[TOTAL]]</f>
        <v>0</v>
      </c>
      <c r="AB403">
        <f>Table10[[#This Row],[Title]]/Table10[[#This Row],[TOTAL]]</f>
        <v>0</v>
      </c>
      <c r="AC403" s="15">
        <f>SUM(Table1012[[#This Row],[Abstract]:[Title]])</f>
        <v>1</v>
      </c>
    </row>
    <row r="404" spans="1:29" x14ac:dyDescent="0.25">
      <c r="A404" t="s">
        <v>5619</v>
      </c>
      <c r="B404">
        <v>0</v>
      </c>
      <c r="C404">
        <v>0</v>
      </c>
      <c r="D404">
        <v>0</v>
      </c>
      <c r="E404">
        <v>0</v>
      </c>
      <c r="F404">
        <v>0</v>
      </c>
      <c r="G404">
        <v>0</v>
      </c>
      <c r="H404">
        <v>0</v>
      </c>
      <c r="I404">
        <v>1</v>
      </c>
      <c r="J404">
        <v>0</v>
      </c>
      <c r="K404">
        <v>0</v>
      </c>
      <c r="L404">
        <v>0</v>
      </c>
      <c r="M404">
        <v>0</v>
      </c>
      <c r="N404" s="7">
        <f>SUM(Table10[[#This Row],[Abstract]:[Title]])</f>
        <v>1</v>
      </c>
      <c r="P404" t="s">
        <v>5619</v>
      </c>
      <c r="Q404">
        <f>Table10[[#This Row],[Abstract]]/Table10[[#This Row],[TOTAL]]</f>
        <v>0</v>
      </c>
      <c r="R404">
        <f>Table10[[#This Row],[Acknowledgments]]/Table10[[#This Row],[TOTAL]]</f>
        <v>0</v>
      </c>
      <c r="S404">
        <f>Table10[[#This Row],[Article]]/Table10[[#This Row],[TOTAL]]</f>
        <v>0</v>
      </c>
      <c r="T404">
        <f>Table10[[#This Row],[Case study]]/Table10[[#This Row],[TOTAL]]</f>
        <v>0</v>
      </c>
      <c r="U404">
        <f>Table10[[#This Row],[Conclusion]]/Table10[[#This Row],[TOTAL]]</f>
        <v>0</v>
      </c>
      <c r="V404">
        <f>Table10[[#This Row],[Discussion]]/Table10[[#This Row],[TOTAL]]</f>
        <v>0</v>
      </c>
      <c r="W404">
        <f>Table10[[#This Row],[Figure]]/Table10[[#This Row],[TOTAL]]</f>
        <v>0</v>
      </c>
      <c r="X404">
        <f>Table10[[#This Row],[Introduction]]/Table10[[#This Row],[TOTAL]]</f>
        <v>1</v>
      </c>
      <c r="Y404">
        <f>Table10[[#This Row],[Methods]]/Table10[[#This Row],[TOTAL]]</f>
        <v>0</v>
      </c>
      <c r="Z404">
        <f>Table10[[#This Row],[Results]]/Table10[[#This Row],[TOTAL]]</f>
        <v>0</v>
      </c>
      <c r="AA404">
        <f>Table10[[#This Row],[Supplementary material]]/Table10[[#This Row],[TOTAL]]</f>
        <v>0</v>
      </c>
      <c r="AB404">
        <f>Table10[[#This Row],[Title]]/Table10[[#This Row],[TOTAL]]</f>
        <v>0</v>
      </c>
      <c r="AC404" s="15">
        <f>SUM(Table1012[[#This Row],[Abstract]:[Title]])</f>
        <v>1</v>
      </c>
    </row>
    <row r="405" spans="1:29" x14ac:dyDescent="0.25">
      <c r="A405" t="s">
        <v>4101</v>
      </c>
      <c r="B405">
        <v>1</v>
      </c>
      <c r="C405">
        <v>0</v>
      </c>
      <c r="D405">
        <v>0</v>
      </c>
      <c r="E405">
        <v>0</v>
      </c>
      <c r="F405">
        <v>0</v>
      </c>
      <c r="G405">
        <v>1</v>
      </c>
      <c r="H405">
        <v>0</v>
      </c>
      <c r="I405">
        <v>1</v>
      </c>
      <c r="J405">
        <v>0</v>
      </c>
      <c r="K405">
        <v>1</v>
      </c>
      <c r="L405">
        <v>0</v>
      </c>
      <c r="M405">
        <v>0</v>
      </c>
      <c r="N405" s="7">
        <f>SUM(Table10[[#This Row],[Abstract]:[Title]])</f>
        <v>4</v>
      </c>
      <c r="P405" t="s">
        <v>4101</v>
      </c>
      <c r="Q405">
        <f>Table10[[#This Row],[Abstract]]/Table10[[#This Row],[TOTAL]]</f>
        <v>0.25</v>
      </c>
      <c r="R405">
        <f>Table10[[#This Row],[Acknowledgments]]/Table10[[#This Row],[TOTAL]]</f>
        <v>0</v>
      </c>
      <c r="S405">
        <f>Table10[[#This Row],[Article]]/Table10[[#This Row],[TOTAL]]</f>
        <v>0</v>
      </c>
      <c r="T405">
        <f>Table10[[#This Row],[Case study]]/Table10[[#This Row],[TOTAL]]</f>
        <v>0</v>
      </c>
      <c r="U405">
        <f>Table10[[#This Row],[Conclusion]]/Table10[[#This Row],[TOTAL]]</f>
        <v>0</v>
      </c>
      <c r="V405">
        <f>Table10[[#This Row],[Discussion]]/Table10[[#This Row],[TOTAL]]</f>
        <v>0.25</v>
      </c>
      <c r="W405">
        <f>Table10[[#This Row],[Figure]]/Table10[[#This Row],[TOTAL]]</f>
        <v>0</v>
      </c>
      <c r="X405">
        <f>Table10[[#This Row],[Introduction]]/Table10[[#This Row],[TOTAL]]</f>
        <v>0.25</v>
      </c>
      <c r="Y405">
        <f>Table10[[#This Row],[Methods]]/Table10[[#This Row],[TOTAL]]</f>
        <v>0</v>
      </c>
      <c r="Z405">
        <f>Table10[[#This Row],[Results]]/Table10[[#This Row],[TOTAL]]</f>
        <v>0.25</v>
      </c>
      <c r="AA405">
        <f>Table10[[#This Row],[Supplementary material]]/Table10[[#This Row],[TOTAL]]</f>
        <v>0</v>
      </c>
      <c r="AB405">
        <f>Table10[[#This Row],[Title]]/Table10[[#This Row],[TOTAL]]</f>
        <v>0</v>
      </c>
      <c r="AC405" s="15">
        <f>SUM(Table1012[[#This Row],[Abstract]:[Title]])</f>
        <v>1</v>
      </c>
    </row>
    <row r="406" spans="1:29" x14ac:dyDescent="0.25">
      <c r="A406" t="s">
        <v>393</v>
      </c>
      <c r="B406">
        <v>0</v>
      </c>
      <c r="C406">
        <v>0</v>
      </c>
      <c r="D406">
        <v>0</v>
      </c>
      <c r="E406">
        <v>0</v>
      </c>
      <c r="F406">
        <v>0</v>
      </c>
      <c r="G406">
        <v>0</v>
      </c>
      <c r="H406">
        <v>0</v>
      </c>
      <c r="I406">
        <v>2</v>
      </c>
      <c r="J406">
        <v>0</v>
      </c>
      <c r="K406">
        <v>0</v>
      </c>
      <c r="L406">
        <v>0</v>
      </c>
      <c r="M406">
        <v>0</v>
      </c>
      <c r="N406" s="7">
        <f>SUM(Table10[[#This Row],[Abstract]:[Title]])</f>
        <v>2</v>
      </c>
      <c r="P406" t="s">
        <v>393</v>
      </c>
      <c r="Q406">
        <f>Table10[[#This Row],[Abstract]]/Table10[[#This Row],[TOTAL]]</f>
        <v>0</v>
      </c>
      <c r="R406">
        <f>Table10[[#This Row],[Acknowledgments]]/Table10[[#This Row],[TOTAL]]</f>
        <v>0</v>
      </c>
      <c r="S406">
        <f>Table10[[#This Row],[Article]]/Table10[[#This Row],[TOTAL]]</f>
        <v>0</v>
      </c>
      <c r="T406">
        <f>Table10[[#This Row],[Case study]]/Table10[[#This Row],[TOTAL]]</f>
        <v>0</v>
      </c>
      <c r="U406">
        <f>Table10[[#This Row],[Conclusion]]/Table10[[#This Row],[TOTAL]]</f>
        <v>0</v>
      </c>
      <c r="V406">
        <f>Table10[[#This Row],[Discussion]]/Table10[[#This Row],[TOTAL]]</f>
        <v>0</v>
      </c>
      <c r="W406">
        <f>Table10[[#This Row],[Figure]]/Table10[[#This Row],[TOTAL]]</f>
        <v>0</v>
      </c>
      <c r="X406">
        <f>Table10[[#This Row],[Introduction]]/Table10[[#This Row],[TOTAL]]</f>
        <v>1</v>
      </c>
      <c r="Y406">
        <f>Table10[[#This Row],[Methods]]/Table10[[#This Row],[TOTAL]]</f>
        <v>0</v>
      </c>
      <c r="Z406">
        <f>Table10[[#This Row],[Results]]/Table10[[#This Row],[TOTAL]]</f>
        <v>0</v>
      </c>
      <c r="AA406">
        <f>Table10[[#This Row],[Supplementary material]]/Table10[[#This Row],[TOTAL]]</f>
        <v>0</v>
      </c>
      <c r="AB406">
        <f>Table10[[#This Row],[Title]]/Table10[[#This Row],[TOTAL]]</f>
        <v>0</v>
      </c>
      <c r="AC406" s="15">
        <f>SUM(Table1012[[#This Row],[Abstract]:[Title]])</f>
        <v>1</v>
      </c>
    </row>
    <row r="407" spans="1:29" x14ac:dyDescent="0.25">
      <c r="A407" t="s">
        <v>610</v>
      </c>
      <c r="B407">
        <v>0</v>
      </c>
      <c r="C407">
        <v>0</v>
      </c>
      <c r="D407">
        <v>0</v>
      </c>
      <c r="E407">
        <v>0</v>
      </c>
      <c r="F407">
        <v>0</v>
      </c>
      <c r="G407">
        <v>0</v>
      </c>
      <c r="H407">
        <v>0</v>
      </c>
      <c r="I407">
        <v>0</v>
      </c>
      <c r="J407">
        <v>1</v>
      </c>
      <c r="K407">
        <v>0</v>
      </c>
      <c r="L407">
        <v>0</v>
      </c>
      <c r="M407">
        <v>0</v>
      </c>
      <c r="N407" s="7">
        <f>SUM(Table10[[#This Row],[Abstract]:[Title]])</f>
        <v>1</v>
      </c>
      <c r="P407" t="s">
        <v>610</v>
      </c>
      <c r="Q407">
        <f>Table10[[#This Row],[Abstract]]/Table10[[#This Row],[TOTAL]]</f>
        <v>0</v>
      </c>
      <c r="R407">
        <f>Table10[[#This Row],[Acknowledgments]]/Table10[[#This Row],[TOTAL]]</f>
        <v>0</v>
      </c>
      <c r="S407">
        <f>Table10[[#This Row],[Article]]/Table10[[#This Row],[TOTAL]]</f>
        <v>0</v>
      </c>
      <c r="T407">
        <f>Table10[[#This Row],[Case study]]/Table10[[#This Row],[TOTAL]]</f>
        <v>0</v>
      </c>
      <c r="U407">
        <f>Table10[[#This Row],[Conclusion]]/Table10[[#This Row],[TOTAL]]</f>
        <v>0</v>
      </c>
      <c r="V407">
        <f>Table10[[#This Row],[Discussion]]/Table10[[#This Row],[TOTAL]]</f>
        <v>0</v>
      </c>
      <c r="W407">
        <f>Table10[[#This Row],[Figure]]/Table10[[#This Row],[TOTAL]]</f>
        <v>0</v>
      </c>
      <c r="X407">
        <f>Table10[[#This Row],[Introduction]]/Table10[[#This Row],[TOTAL]]</f>
        <v>0</v>
      </c>
      <c r="Y407">
        <f>Table10[[#This Row],[Methods]]/Table10[[#This Row],[TOTAL]]</f>
        <v>1</v>
      </c>
      <c r="Z407">
        <f>Table10[[#This Row],[Results]]/Table10[[#This Row],[TOTAL]]</f>
        <v>0</v>
      </c>
      <c r="AA407">
        <f>Table10[[#This Row],[Supplementary material]]/Table10[[#This Row],[TOTAL]]</f>
        <v>0</v>
      </c>
      <c r="AB407">
        <f>Table10[[#This Row],[Title]]/Table10[[#This Row],[TOTAL]]</f>
        <v>0</v>
      </c>
      <c r="AC407" s="15">
        <f>SUM(Table1012[[#This Row],[Abstract]:[Title]])</f>
        <v>1</v>
      </c>
    </row>
    <row r="408" spans="1:29" x14ac:dyDescent="0.25">
      <c r="A408" t="s">
        <v>2949</v>
      </c>
      <c r="B408">
        <v>0</v>
      </c>
      <c r="C408">
        <v>0</v>
      </c>
      <c r="D408">
        <v>0</v>
      </c>
      <c r="E408">
        <v>0</v>
      </c>
      <c r="F408">
        <v>0</v>
      </c>
      <c r="G408">
        <v>0</v>
      </c>
      <c r="H408">
        <v>0</v>
      </c>
      <c r="I408">
        <v>0</v>
      </c>
      <c r="J408">
        <v>0</v>
      </c>
      <c r="K408">
        <v>1</v>
      </c>
      <c r="L408">
        <v>0</v>
      </c>
      <c r="M408">
        <v>0</v>
      </c>
      <c r="N408" s="7">
        <f>SUM(Table10[[#This Row],[Abstract]:[Title]])</f>
        <v>1</v>
      </c>
      <c r="P408" t="s">
        <v>2949</v>
      </c>
      <c r="Q408">
        <f>Table10[[#This Row],[Abstract]]/Table10[[#This Row],[TOTAL]]</f>
        <v>0</v>
      </c>
      <c r="R408">
        <f>Table10[[#This Row],[Acknowledgments]]/Table10[[#This Row],[TOTAL]]</f>
        <v>0</v>
      </c>
      <c r="S408">
        <f>Table10[[#This Row],[Article]]/Table10[[#This Row],[TOTAL]]</f>
        <v>0</v>
      </c>
      <c r="T408">
        <f>Table10[[#This Row],[Case study]]/Table10[[#This Row],[TOTAL]]</f>
        <v>0</v>
      </c>
      <c r="U408">
        <f>Table10[[#This Row],[Conclusion]]/Table10[[#This Row],[TOTAL]]</f>
        <v>0</v>
      </c>
      <c r="V408">
        <f>Table10[[#This Row],[Discussion]]/Table10[[#This Row],[TOTAL]]</f>
        <v>0</v>
      </c>
      <c r="W408">
        <f>Table10[[#This Row],[Figure]]/Table10[[#This Row],[TOTAL]]</f>
        <v>0</v>
      </c>
      <c r="X408">
        <f>Table10[[#This Row],[Introduction]]/Table10[[#This Row],[TOTAL]]</f>
        <v>0</v>
      </c>
      <c r="Y408">
        <f>Table10[[#This Row],[Methods]]/Table10[[#This Row],[TOTAL]]</f>
        <v>0</v>
      </c>
      <c r="Z408">
        <f>Table10[[#This Row],[Results]]/Table10[[#This Row],[TOTAL]]</f>
        <v>1</v>
      </c>
      <c r="AA408">
        <f>Table10[[#This Row],[Supplementary material]]/Table10[[#This Row],[TOTAL]]</f>
        <v>0</v>
      </c>
      <c r="AB408">
        <f>Table10[[#This Row],[Title]]/Table10[[#This Row],[TOTAL]]</f>
        <v>0</v>
      </c>
      <c r="AC408" s="15">
        <f>SUM(Table1012[[#This Row],[Abstract]:[Title]])</f>
        <v>1</v>
      </c>
    </row>
    <row r="409" spans="1:29" x14ac:dyDescent="0.25">
      <c r="A409" t="s">
        <v>979</v>
      </c>
      <c r="B409">
        <v>0</v>
      </c>
      <c r="C409">
        <v>0</v>
      </c>
      <c r="D409">
        <v>0</v>
      </c>
      <c r="E409">
        <v>0</v>
      </c>
      <c r="F409">
        <v>0</v>
      </c>
      <c r="G409">
        <v>0</v>
      </c>
      <c r="H409">
        <v>0</v>
      </c>
      <c r="I409">
        <v>0</v>
      </c>
      <c r="J409">
        <v>3</v>
      </c>
      <c r="K409">
        <v>1</v>
      </c>
      <c r="L409">
        <v>0</v>
      </c>
      <c r="M409">
        <v>0</v>
      </c>
      <c r="N409" s="7">
        <f>SUM(Table10[[#This Row],[Abstract]:[Title]])</f>
        <v>4</v>
      </c>
      <c r="P409" t="s">
        <v>979</v>
      </c>
      <c r="Q409">
        <f>Table10[[#This Row],[Abstract]]/Table10[[#This Row],[TOTAL]]</f>
        <v>0</v>
      </c>
      <c r="R409">
        <f>Table10[[#This Row],[Acknowledgments]]/Table10[[#This Row],[TOTAL]]</f>
        <v>0</v>
      </c>
      <c r="S409">
        <f>Table10[[#This Row],[Article]]/Table10[[#This Row],[TOTAL]]</f>
        <v>0</v>
      </c>
      <c r="T409">
        <f>Table10[[#This Row],[Case study]]/Table10[[#This Row],[TOTAL]]</f>
        <v>0</v>
      </c>
      <c r="U409">
        <f>Table10[[#This Row],[Conclusion]]/Table10[[#This Row],[TOTAL]]</f>
        <v>0</v>
      </c>
      <c r="V409">
        <f>Table10[[#This Row],[Discussion]]/Table10[[#This Row],[TOTAL]]</f>
        <v>0</v>
      </c>
      <c r="W409">
        <f>Table10[[#This Row],[Figure]]/Table10[[#This Row],[TOTAL]]</f>
        <v>0</v>
      </c>
      <c r="X409">
        <f>Table10[[#This Row],[Introduction]]/Table10[[#This Row],[TOTAL]]</f>
        <v>0</v>
      </c>
      <c r="Y409">
        <f>Table10[[#This Row],[Methods]]/Table10[[#This Row],[TOTAL]]</f>
        <v>0.75</v>
      </c>
      <c r="Z409">
        <f>Table10[[#This Row],[Results]]/Table10[[#This Row],[TOTAL]]</f>
        <v>0.25</v>
      </c>
      <c r="AA409">
        <f>Table10[[#This Row],[Supplementary material]]/Table10[[#This Row],[TOTAL]]</f>
        <v>0</v>
      </c>
      <c r="AB409">
        <f>Table10[[#This Row],[Title]]/Table10[[#This Row],[TOTAL]]</f>
        <v>0</v>
      </c>
      <c r="AC409" s="15">
        <f>SUM(Table1012[[#This Row],[Abstract]:[Title]])</f>
        <v>1</v>
      </c>
    </row>
    <row r="410" spans="1:29" x14ac:dyDescent="0.25">
      <c r="A410" t="s">
        <v>5001</v>
      </c>
      <c r="B410">
        <v>0</v>
      </c>
      <c r="C410">
        <v>0</v>
      </c>
      <c r="D410">
        <v>0</v>
      </c>
      <c r="E410">
        <v>0</v>
      </c>
      <c r="F410">
        <v>0</v>
      </c>
      <c r="G410">
        <v>0</v>
      </c>
      <c r="H410">
        <v>0</v>
      </c>
      <c r="I410">
        <v>0</v>
      </c>
      <c r="J410">
        <v>1</v>
      </c>
      <c r="K410">
        <v>1</v>
      </c>
      <c r="L410">
        <v>0</v>
      </c>
      <c r="M410">
        <v>0</v>
      </c>
      <c r="N410" s="7">
        <f>SUM(Table10[[#This Row],[Abstract]:[Title]])</f>
        <v>2</v>
      </c>
      <c r="P410" t="s">
        <v>5001</v>
      </c>
      <c r="Q410">
        <f>Table10[[#This Row],[Abstract]]/Table10[[#This Row],[TOTAL]]</f>
        <v>0</v>
      </c>
      <c r="R410">
        <f>Table10[[#This Row],[Acknowledgments]]/Table10[[#This Row],[TOTAL]]</f>
        <v>0</v>
      </c>
      <c r="S410">
        <f>Table10[[#This Row],[Article]]/Table10[[#This Row],[TOTAL]]</f>
        <v>0</v>
      </c>
      <c r="T410">
        <f>Table10[[#This Row],[Case study]]/Table10[[#This Row],[TOTAL]]</f>
        <v>0</v>
      </c>
      <c r="U410">
        <f>Table10[[#This Row],[Conclusion]]/Table10[[#This Row],[TOTAL]]</f>
        <v>0</v>
      </c>
      <c r="V410">
        <f>Table10[[#This Row],[Discussion]]/Table10[[#This Row],[TOTAL]]</f>
        <v>0</v>
      </c>
      <c r="W410">
        <f>Table10[[#This Row],[Figure]]/Table10[[#This Row],[TOTAL]]</f>
        <v>0</v>
      </c>
      <c r="X410">
        <f>Table10[[#This Row],[Introduction]]/Table10[[#This Row],[TOTAL]]</f>
        <v>0</v>
      </c>
      <c r="Y410">
        <f>Table10[[#This Row],[Methods]]/Table10[[#This Row],[TOTAL]]</f>
        <v>0.5</v>
      </c>
      <c r="Z410">
        <f>Table10[[#This Row],[Results]]/Table10[[#This Row],[TOTAL]]</f>
        <v>0.5</v>
      </c>
      <c r="AA410">
        <f>Table10[[#This Row],[Supplementary material]]/Table10[[#This Row],[TOTAL]]</f>
        <v>0</v>
      </c>
      <c r="AB410">
        <f>Table10[[#This Row],[Title]]/Table10[[#This Row],[TOTAL]]</f>
        <v>0</v>
      </c>
      <c r="AC410" s="15">
        <f>SUM(Table1012[[#This Row],[Abstract]:[Title]])</f>
        <v>1</v>
      </c>
    </row>
    <row r="411" spans="1:29" x14ac:dyDescent="0.25">
      <c r="A411" t="s">
        <v>857</v>
      </c>
      <c r="B411">
        <v>0</v>
      </c>
      <c r="C411">
        <v>0</v>
      </c>
      <c r="D411">
        <v>0</v>
      </c>
      <c r="E411">
        <v>0</v>
      </c>
      <c r="F411">
        <v>0</v>
      </c>
      <c r="G411">
        <v>0</v>
      </c>
      <c r="H411">
        <v>0</v>
      </c>
      <c r="I411">
        <v>0</v>
      </c>
      <c r="J411">
        <v>0</v>
      </c>
      <c r="K411">
        <v>1</v>
      </c>
      <c r="L411">
        <v>0</v>
      </c>
      <c r="M411">
        <v>0</v>
      </c>
      <c r="N411" s="7">
        <f>SUM(Table10[[#This Row],[Abstract]:[Title]])</f>
        <v>1</v>
      </c>
      <c r="P411" t="s">
        <v>857</v>
      </c>
      <c r="Q411">
        <f>Table10[[#This Row],[Abstract]]/Table10[[#This Row],[TOTAL]]</f>
        <v>0</v>
      </c>
      <c r="R411">
        <f>Table10[[#This Row],[Acknowledgments]]/Table10[[#This Row],[TOTAL]]</f>
        <v>0</v>
      </c>
      <c r="S411">
        <f>Table10[[#This Row],[Article]]/Table10[[#This Row],[TOTAL]]</f>
        <v>0</v>
      </c>
      <c r="T411">
        <f>Table10[[#This Row],[Case study]]/Table10[[#This Row],[TOTAL]]</f>
        <v>0</v>
      </c>
      <c r="U411">
        <f>Table10[[#This Row],[Conclusion]]/Table10[[#This Row],[TOTAL]]</f>
        <v>0</v>
      </c>
      <c r="V411">
        <f>Table10[[#This Row],[Discussion]]/Table10[[#This Row],[TOTAL]]</f>
        <v>0</v>
      </c>
      <c r="W411">
        <f>Table10[[#This Row],[Figure]]/Table10[[#This Row],[TOTAL]]</f>
        <v>0</v>
      </c>
      <c r="X411">
        <f>Table10[[#This Row],[Introduction]]/Table10[[#This Row],[TOTAL]]</f>
        <v>0</v>
      </c>
      <c r="Y411">
        <f>Table10[[#This Row],[Methods]]/Table10[[#This Row],[TOTAL]]</f>
        <v>0</v>
      </c>
      <c r="Z411">
        <f>Table10[[#This Row],[Results]]/Table10[[#This Row],[TOTAL]]</f>
        <v>1</v>
      </c>
      <c r="AA411">
        <f>Table10[[#This Row],[Supplementary material]]/Table10[[#This Row],[TOTAL]]</f>
        <v>0</v>
      </c>
      <c r="AB411">
        <f>Table10[[#This Row],[Title]]/Table10[[#This Row],[TOTAL]]</f>
        <v>0</v>
      </c>
      <c r="AC411" s="15">
        <f>SUM(Table1012[[#This Row],[Abstract]:[Title]])</f>
        <v>1</v>
      </c>
    </row>
    <row r="412" spans="1:29" x14ac:dyDescent="0.25">
      <c r="A412" t="s">
        <v>2752</v>
      </c>
      <c r="B412">
        <v>0</v>
      </c>
      <c r="C412">
        <v>0</v>
      </c>
      <c r="D412">
        <v>0</v>
      </c>
      <c r="E412">
        <v>0</v>
      </c>
      <c r="F412">
        <v>0</v>
      </c>
      <c r="G412">
        <v>0</v>
      </c>
      <c r="H412">
        <v>0</v>
      </c>
      <c r="I412">
        <v>0</v>
      </c>
      <c r="J412">
        <v>3</v>
      </c>
      <c r="K412">
        <v>0</v>
      </c>
      <c r="L412">
        <v>0</v>
      </c>
      <c r="M412">
        <v>0</v>
      </c>
      <c r="N412" s="7">
        <f>SUM(Table10[[#This Row],[Abstract]:[Title]])</f>
        <v>3</v>
      </c>
      <c r="P412" t="s">
        <v>2752</v>
      </c>
      <c r="Q412">
        <f>Table10[[#This Row],[Abstract]]/Table10[[#This Row],[TOTAL]]</f>
        <v>0</v>
      </c>
      <c r="R412">
        <f>Table10[[#This Row],[Acknowledgments]]/Table10[[#This Row],[TOTAL]]</f>
        <v>0</v>
      </c>
      <c r="S412">
        <f>Table10[[#This Row],[Article]]/Table10[[#This Row],[TOTAL]]</f>
        <v>0</v>
      </c>
      <c r="T412">
        <f>Table10[[#This Row],[Case study]]/Table10[[#This Row],[TOTAL]]</f>
        <v>0</v>
      </c>
      <c r="U412">
        <f>Table10[[#This Row],[Conclusion]]/Table10[[#This Row],[TOTAL]]</f>
        <v>0</v>
      </c>
      <c r="V412">
        <f>Table10[[#This Row],[Discussion]]/Table10[[#This Row],[TOTAL]]</f>
        <v>0</v>
      </c>
      <c r="W412">
        <f>Table10[[#This Row],[Figure]]/Table10[[#This Row],[TOTAL]]</f>
        <v>0</v>
      </c>
      <c r="X412">
        <f>Table10[[#This Row],[Introduction]]/Table10[[#This Row],[TOTAL]]</f>
        <v>0</v>
      </c>
      <c r="Y412">
        <f>Table10[[#This Row],[Methods]]/Table10[[#This Row],[TOTAL]]</f>
        <v>1</v>
      </c>
      <c r="Z412">
        <f>Table10[[#This Row],[Results]]/Table10[[#This Row],[TOTAL]]</f>
        <v>0</v>
      </c>
      <c r="AA412">
        <f>Table10[[#This Row],[Supplementary material]]/Table10[[#This Row],[TOTAL]]</f>
        <v>0</v>
      </c>
      <c r="AB412">
        <f>Table10[[#This Row],[Title]]/Table10[[#This Row],[TOTAL]]</f>
        <v>0</v>
      </c>
      <c r="AC412" s="15">
        <f>SUM(Table1012[[#This Row],[Abstract]:[Title]])</f>
        <v>1</v>
      </c>
    </row>
    <row r="413" spans="1:29" x14ac:dyDescent="0.25">
      <c r="A413" t="s">
        <v>2608</v>
      </c>
      <c r="B413">
        <v>0</v>
      </c>
      <c r="C413">
        <v>0</v>
      </c>
      <c r="D413">
        <v>0</v>
      </c>
      <c r="E413">
        <v>0</v>
      </c>
      <c r="F413">
        <v>0</v>
      </c>
      <c r="G413">
        <v>0</v>
      </c>
      <c r="H413">
        <v>1</v>
      </c>
      <c r="I413">
        <v>0</v>
      </c>
      <c r="J413">
        <v>1</v>
      </c>
      <c r="K413">
        <v>1</v>
      </c>
      <c r="L413">
        <v>0</v>
      </c>
      <c r="M413">
        <v>0</v>
      </c>
      <c r="N413" s="7">
        <f>SUM(Table10[[#This Row],[Abstract]:[Title]])</f>
        <v>3</v>
      </c>
      <c r="P413" t="s">
        <v>2608</v>
      </c>
      <c r="Q413">
        <f>Table10[[#This Row],[Abstract]]/Table10[[#This Row],[TOTAL]]</f>
        <v>0</v>
      </c>
      <c r="R413">
        <f>Table10[[#This Row],[Acknowledgments]]/Table10[[#This Row],[TOTAL]]</f>
        <v>0</v>
      </c>
      <c r="S413">
        <f>Table10[[#This Row],[Article]]/Table10[[#This Row],[TOTAL]]</f>
        <v>0</v>
      </c>
      <c r="T413">
        <f>Table10[[#This Row],[Case study]]/Table10[[#This Row],[TOTAL]]</f>
        <v>0</v>
      </c>
      <c r="U413">
        <f>Table10[[#This Row],[Conclusion]]/Table10[[#This Row],[TOTAL]]</f>
        <v>0</v>
      </c>
      <c r="V413">
        <f>Table10[[#This Row],[Discussion]]/Table10[[#This Row],[TOTAL]]</f>
        <v>0</v>
      </c>
      <c r="W413">
        <f>Table10[[#This Row],[Figure]]/Table10[[#This Row],[TOTAL]]</f>
        <v>0.33333333333333331</v>
      </c>
      <c r="X413">
        <f>Table10[[#This Row],[Introduction]]/Table10[[#This Row],[TOTAL]]</f>
        <v>0</v>
      </c>
      <c r="Y413">
        <f>Table10[[#This Row],[Methods]]/Table10[[#This Row],[TOTAL]]</f>
        <v>0.33333333333333331</v>
      </c>
      <c r="Z413">
        <f>Table10[[#This Row],[Results]]/Table10[[#This Row],[TOTAL]]</f>
        <v>0.33333333333333331</v>
      </c>
      <c r="AA413">
        <f>Table10[[#This Row],[Supplementary material]]/Table10[[#This Row],[TOTAL]]</f>
        <v>0</v>
      </c>
      <c r="AB413">
        <f>Table10[[#This Row],[Title]]/Table10[[#This Row],[TOTAL]]</f>
        <v>0</v>
      </c>
      <c r="AC413" s="15">
        <f>SUM(Table1012[[#This Row],[Abstract]:[Title]])</f>
        <v>1</v>
      </c>
    </row>
    <row r="414" spans="1:29" x14ac:dyDescent="0.25">
      <c r="A414" t="s">
        <v>5266</v>
      </c>
      <c r="B414">
        <v>0</v>
      </c>
      <c r="C414">
        <v>0</v>
      </c>
      <c r="D414">
        <v>0</v>
      </c>
      <c r="E414">
        <v>1</v>
      </c>
      <c r="F414">
        <v>0</v>
      </c>
      <c r="G414">
        <v>0</v>
      </c>
      <c r="H414">
        <v>0</v>
      </c>
      <c r="I414">
        <v>0</v>
      </c>
      <c r="J414">
        <v>0</v>
      </c>
      <c r="K414">
        <v>0</v>
      </c>
      <c r="L414">
        <v>0</v>
      </c>
      <c r="M414">
        <v>0</v>
      </c>
      <c r="N414" s="7">
        <f>SUM(Table10[[#This Row],[Abstract]:[Title]])</f>
        <v>1</v>
      </c>
      <c r="P414" t="s">
        <v>5266</v>
      </c>
      <c r="Q414">
        <f>Table10[[#This Row],[Abstract]]/Table10[[#This Row],[TOTAL]]</f>
        <v>0</v>
      </c>
      <c r="R414">
        <f>Table10[[#This Row],[Acknowledgments]]/Table10[[#This Row],[TOTAL]]</f>
        <v>0</v>
      </c>
      <c r="S414">
        <f>Table10[[#This Row],[Article]]/Table10[[#This Row],[TOTAL]]</f>
        <v>0</v>
      </c>
      <c r="T414">
        <f>Table10[[#This Row],[Case study]]/Table10[[#This Row],[TOTAL]]</f>
        <v>1</v>
      </c>
      <c r="U414">
        <f>Table10[[#This Row],[Conclusion]]/Table10[[#This Row],[TOTAL]]</f>
        <v>0</v>
      </c>
      <c r="V414">
        <f>Table10[[#This Row],[Discussion]]/Table10[[#This Row],[TOTAL]]</f>
        <v>0</v>
      </c>
      <c r="W414">
        <f>Table10[[#This Row],[Figure]]/Table10[[#This Row],[TOTAL]]</f>
        <v>0</v>
      </c>
      <c r="X414">
        <f>Table10[[#This Row],[Introduction]]/Table10[[#This Row],[TOTAL]]</f>
        <v>0</v>
      </c>
      <c r="Y414">
        <f>Table10[[#This Row],[Methods]]/Table10[[#This Row],[TOTAL]]</f>
        <v>0</v>
      </c>
      <c r="Z414">
        <f>Table10[[#This Row],[Results]]/Table10[[#This Row],[TOTAL]]</f>
        <v>0</v>
      </c>
      <c r="AA414">
        <f>Table10[[#This Row],[Supplementary material]]/Table10[[#This Row],[TOTAL]]</f>
        <v>0</v>
      </c>
      <c r="AB414">
        <f>Table10[[#This Row],[Title]]/Table10[[#This Row],[TOTAL]]</f>
        <v>0</v>
      </c>
      <c r="AC414" s="15">
        <f>SUM(Table1012[[#This Row],[Abstract]:[Title]])</f>
        <v>1</v>
      </c>
    </row>
    <row r="415" spans="1:29" x14ac:dyDescent="0.25">
      <c r="A415" t="s">
        <v>3743</v>
      </c>
      <c r="B415">
        <v>0</v>
      </c>
      <c r="C415">
        <v>0</v>
      </c>
      <c r="D415">
        <v>0</v>
      </c>
      <c r="E415">
        <v>0</v>
      </c>
      <c r="F415">
        <v>0</v>
      </c>
      <c r="G415">
        <v>1</v>
      </c>
      <c r="H415">
        <v>0</v>
      </c>
      <c r="I415">
        <v>0</v>
      </c>
      <c r="J415">
        <v>3</v>
      </c>
      <c r="K415">
        <v>0</v>
      </c>
      <c r="L415">
        <v>0</v>
      </c>
      <c r="M415">
        <v>0</v>
      </c>
      <c r="N415" s="7">
        <f>SUM(Table10[[#This Row],[Abstract]:[Title]])</f>
        <v>4</v>
      </c>
      <c r="P415" t="s">
        <v>3743</v>
      </c>
      <c r="Q415">
        <f>Table10[[#This Row],[Abstract]]/Table10[[#This Row],[TOTAL]]</f>
        <v>0</v>
      </c>
      <c r="R415">
        <f>Table10[[#This Row],[Acknowledgments]]/Table10[[#This Row],[TOTAL]]</f>
        <v>0</v>
      </c>
      <c r="S415">
        <f>Table10[[#This Row],[Article]]/Table10[[#This Row],[TOTAL]]</f>
        <v>0</v>
      </c>
      <c r="T415">
        <f>Table10[[#This Row],[Case study]]/Table10[[#This Row],[TOTAL]]</f>
        <v>0</v>
      </c>
      <c r="U415">
        <f>Table10[[#This Row],[Conclusion]]/Table10[[#This Row],[TOTAL]]</f>
        <v>0</v>
      </c>
      <c r="V415">
        <f>Table10[[#This Row],[Discussion]]/Table10[[#This Row],[TOTAL]]</f>
        <v>0.25</v>
      </c>
      <c r="W415">
        <f>Table10[[#This Row],[Figure]]/Table10[[#This Row],[TOTAL]]</f>
        <v>0</v>
      </c>
      <c r="X415">
        <f>Table10[[#This Row],[Introduction]]/Table10[[#This Row],[TOTAL]]</f>
        <v>0</v>
      </c>
      <c r="Y415">
        <f>Table10[[#This Row],[Methods]]/Table10[[#This Row],[TOTAL]]</f>
        <v>0.75</v>
      </c>
      <c r="Z415">
        <f>Table10[[#This Row],[Results]]/Table10[[#This Row],[TOTAL]]</f>
        <v>0</v>
      </c>
      <c r="AA415">
        <f>Table10[[#This Row],[Supplementary material]]/Table10[[#This Row],[TOTAL]]</f>
        <v>0</v>
      </c>
      <c r="AB415">
        <f>Table10[[#This Row],[Title]]/Table10[[#This Row],[TOTAL]]</f>
        <v>0</v>
      </c>
      <c r="AC415" s="15">
        <f>SUM(Table1012[[#This Row],[Abstract]:[Title]])</f>
        <v>1</v>
      </c>
    </row>
    <row r="416" spans="1:29" x14ac:dyDescent="0.25">
      <c r="A416" t="s">
        <v>779</v>
      </c>
      <c r="B416">
        <v>0</v>
      </c>
      <c r="C416">
        <v>1</v>
      </c>
      <c r="D416">
        <v>0</v>
      </c>
      <c r="E416">
        <v>0</v>
      </c>
      <c r="F416">
        <v>0</v>
      </c>
      <c r="G416">
        <v>0</v>
      </c>
      <c r="H416">
        <v>0</v>
      </c>
      <c r="I416">
        <v>0</v>
      </c>
      <c r="J416">
        <v>4</v>
      </c>
      <c r="K416">
        <v>0</v>
      </c>
      <c r="L416">
        <v>0</v>
      </c>
      <c r="M416">
        <v>0</v>
      </c>
      <c r="N416" s="7">
        <f>SUM(Table10[[#This Row],[Abstract]:[Title]])</f>
        <v>5</v>
      </c>
      <c r="P416" t="s">
        <v>779</v>
      </c>
      <c r="Q416">
        <f>Table10[[#This Row],[Abstract]]/Table10[[#This Row],[TOTAL]]</f>
        <v>0</v>
      </c>
      <c r="R416">
        <f>Table10[[#This Row],[Acknowledgments]]/Table10[[#This Row],[TOTAL]]</f>
        <v>0.2</v>
      </c>
      <c r="S416">
        <f>Table10[[#This Row],[Article]]/Table10[[#This Row],[TOTAL]]</f>
        <v>0</v>
      </c>
      <c r="T416">
        <f>Table10[[#This Row],[Case study]]/Table10[[#This Row],[TOTAL]]</f>
        <v>0</v>
      </c>
      <c r="U416">
        <f>Table10[[#This Row],[Conclusion]]/Table10[[#This Row],[TOTAL]]</f>
        <v>0</v>
      </c>
      <c r="V416">
        <f>Table10[[#This Row],[Discussion]]/Table10[[#This Row],[TOTAL]]</f>
        <v>0</v>
      </c>
      <c r="W416">
        <f>Table10[[#This Row],[Figure]]/Table10[[#This Row],[TOTAL]]</f>
        <v>0</v>
      </c>
      <c r="X416">
        <f>Table10[[#This Row],[Introduction]]/Table10[[#This Row],[TOTAL]]</f>
        <v>0</v>
      </c>
      <c r="Y416">
        <f>Table10[[#This Row],[Methods]]/Table10[[#This Row],[TOTAL]]</f>
        <v>0.8</v>
      </c>
      <c r="Z416">
        <f>Table10[[#This Row],[Results]]/Table10[[#This Row],[TOTAL]]</f>
        <v>0</v>
      </c>
      <c r="AA416">
        <f>Table10[[#This Row],[Supplementary material]]/Table10[[#This Row],[TOTAL]]</f>
        <v>0</v>
      </c>
      <c r="AB416">
        <f>Table10[[#This Row],[Title]]/Table10[[#This Row],[TOTAL]]</f>
        <v>0</v>
      </c>
      <c r="AC416" s="15">
        <f>SUM(Table1012[[#This Row],[Abstract]:[Title]])</f>
        <v>1</v>
      </c>
    </row>
    <row r="417" spans="1:29" x14ac:dyDescent="0.25">
      <c r="A417" t="s">
        <v>954</v>
      </c>
      <c r="B417">
        <v>0</v>
      </c>
      <c r="C417">
        <v>0</v>
      </c>
      <c r="D417">
        <v>0</v>
      </c>
      <c r="E417">
        <v>0</v>
      </c>
      <c r="F417">
        <v>0</v>
      </c>
      <c r="G417">
        <v>0</v>
      </c>
      <c r="H417">
        <v>0</v>
      </c>
      <c r="I417">
        <v>0</v>
      </c>
      <c r="J417">
        <v>4</v>
      </c>
      <c r="K417">
        <v>0</v>
      </c>
      <c r="L417">
        <v>0</v>
      </c>
      <c r="M417">
        <v>0</v>
      </c>
      <c r="N417" s="7">
        <f>SUM(Table10[[#This Row],[Abstract]:[Title]])</f>
        <v>4</v>
      </c>
      <c r="P417" t="s">
        <v>954</v>
      </c>
      <c r="Q417">
        <f>Table10[[#This Row],[Abstract]]/Table10[[#This Row],[TOTAL]]</f>
        <v>0</v>
      </c>
      <c r="R417">
        <f>Table10[[#This Row],[Acknowledgments]]/Table10[[#This Row],[TOTAL]]</f>
        <v>0</v>
      </c>
      <c r="S417">
        <f>Table10[[#This Row],[Article]]/Table10[[#This Row],[TOTAL]]</f>
        <v>0</v>
      </c>
      <c r="T417">
        <f>Table10[[#This Row],[Case study]]/Table10[[#This Row],[TOTAL]]</f>
        <v>0</v>
      </c>
      <c r="U417">
        <f>Table10[[#This Row],[Conclusion]]/Table10[[#This Row],[TOTAL]]</f>
        <v>0</v>
      </c>
      <c r="V417">
        <f>Table10[[#This Row],[Discussion]]/Table10[[#This Row],[TOTAL]]</f>
        <v>0</v>
      </c>
      <c r="W417">
        <f>Table10[[#This Row],[Figure]]/Table10[[#This Row],[TOTAL]]</f>
        <v>0</v>
      </c>
      <c r="X417">
        <f>Table10[[#This Row],[Introduction]]/Table10[[#This Row],[TOTAL]]</f>
        <v>0</v>
      </c>
      <c r="Y417">
        <f>Table10[[#This Row],[Methods]]/Table10[[#This Row],[TOTAL]]</f>
        <v>1</v>
      </c>
      <c r="Z417">
        <f>Table10[[#This Row],[Results]]/Table10[[#This Row],[TOTAL]]</f>
        <v>0</v>
      </c>
      <c r="AA417">
        <f>Table10[[#This Row],[Supplementary material]]/Table10[[#This Row],[TOTAL]]</f>
        <v>0</v>
      </c>
      <c r="AB417">
        <f>Table10[[#This Row],[Title]]/Table10[[#This Row],[TOTAL]]</f>
        <v>0</v>
      </c>
      <c r="AC417" s="15">
        <f>SUM(Table1012[[#This Row],[Abstract]:[Title]])</f>
        <v>1</v>
      </c>
    </row>
    <row r="418" spans="1:29" x14ac:dyDescent="0.25">
      <c r="A418" t="s">
        <v>2002</v>
      </c>
      <c r="B418">
        <v>0</v>
      </c>
      <c r="C418">
        <v>0</v>
      </c>
      <c r="D418">
        <v>0</v>
      </c>
      <c r="E418">
        <v>0</v>
      </c>
      <c r="F418">
        <v>0</v>
      </c>
      <c r="G418">
        <v>0</v>
      </c>
      <c r="H418">
        <v>0</v>
      </c>
      <c r="I418">
        <v>0</v>
      </c>
      <c r="J418">
        <v>1</v>
      </c>
      <c r="K418">
        <v>0</v>
      </c>
      <c r="L418">
        <v>0</v>
      </c>
      <c r="M418">
        <v>0</v>
      </c>
      <c r="N418" s="7">
        <f>SUM(Table10[[#This Row],[Abstract]:[Title]])</f>
        <v>1</v>
      </c>
      <c r="P418" t="s">
        <v>2002</v>
      </c>
      <c r="Q418">
        <f>Table10[[#This Row],[Abstract]]/Table10[[#This Row],[TOTAL]]</f>
        <v>0</v>
      </c>
      <c r="R418">
        <f>Table10[[#This Row],[Acknowledgments]]/Table10[[#This Row],[TOTAL]]</f>
        <v>0</v>
      </c>
      <c r="S418">
        <f>Table10[[#This Row],[Article]]/Table10[[#This Row],[TOTAL]]</f>
        <v>0</v>
      </c>
      <c r="T418">
        <f>Table10[[#This Row],[Case study]]/Table10[[#This Row],[TOTAL]]</f>
        <v>0</v>
      </c>
      <c r="U418">
        <f>Table10[[#This Row],[Conclusion]]/Table10[[#This Row],[TOTAL]]</f>
        <v>0</v>
      </c>
      <c r="V418">
        <f>Table10[[#This Row],[Discussion]]/Table10[[#This Row],[TOTAL]]</f>
        <v>0</v>
      </c>
      <c r="W418">
        <f>Table10[[#This Row],[Figure]]/Table10[[#This Row],[TOTAL]]</f>
        <v>0</v>
      </c>
      <c r="X418">
        <f>Table10[[#This Row],[Introduction]]/Table10[[#This Row],[TOTAL]]</f>
        <v>0</v>
      </c>
      <c r="Y418">
        <f>Table10[[#This Row],[Methods]]/Table10[[#This Row],[TOTAL]]</f>
        <v>1</v>
      </c>
      <c r="Z418">
        <f>Table10[[#This Row],[Results]]/Table10[[#This Row],[TOTAL]]</f>
        <v>0</v>
      </c>
      <c r="AA418">
        <f>Table10[[#This Row],[Supplementary material]]/Table10[[#This Row],[TOTAL]]</f>
        <v>0</v>
      </c>
      <c r="AB418">
        <f>Table10[[#This Row],[Title]]/Table10[[#This Row],[TOTAL]]</f>
        <v>0</v>
      </c>
      <c r="AC418" s="15">
        <f>SUM(Table1012[[#This Row],[Abstract]:[Title]])</f>
        <v>1</v>
      </c>
    </row>
    <row r="419" spans="1:29" x14ac:dyDescent="0.25">
      <c r="A419" t="s">
        <v>3457</v>
      </c>
      <c r="B419">
        <v>0</v>
      </c>
      <c r="C419">
        <v>0</v>
      </c>
      <c r="D419">
        <v>0</v>
      </c>
      <c r="E419">
        <v>0</v>
      </c>
      <c r="F419">
        <v>0</v>
      </c>
      <c r="G419">
        <v>0</v>
      </c>
      <c r="H419">
        <v>0</v>
      </c>
      <c r="I419">
        <v>0</v>
      </c>
      <c r="J419">
        <v>0</v>
      </c>
      <c r="K419">
        <v>1</v>
      </c>
      <c r="L419">
        <v>0</v>
      </c>
      <c r="M419">
        <v>0</v>
      </c>
      <c r="N419" s="7">
        <f>SUM(Table10[[#This Row],[Abstract]:[Title]])</f>
        <v>1</v>
      </c>
      <c r="P419" t="s">
        <v>3457</v>
      </c>
      <c r="Q419">
        <f>Table10[[#This Row],[Abstract]]/Table10[[#This Row],[TOTAL]]</f>
        <v>0</v>
      </c>
      <c r="R419">
        <f>Table10[[#This Row],[Acknowledgments]]/Table10[[#This Row],[TOTAL]]</f>
        <v>0</v>
      </c>
      <c r="S419">
        <f>Table10[[#This Row],[Article]]/Table10[[#This Row],[TOTAL]]</f>
        <v>0</v>
      </c>
      <c r="T419">
        <f>Table10[[#This Row],[Case study]]/Table10[[#This Row],[TOTAL]]</f>
        <v>0</v>
      </c>
      <c r="U419">
        <f>Table10[[#This Row],[Conclusion]]/Table10[[#This Row],[TOTAL]]</f>
        <v>0</v>
      </c>
      <c r="V419">
        <f>Table10[[#This Row],[Discussion]]/Table10[[#This Row],[TOTAL]]</f>
        <v>0</v>
      </c>
      <c r="W419">
        <f>Table10[[#This Row],[Figure]]/Table10[[#This Row],[TOTAL]]</f>
        <v>0</v>
      </c>
      <c r="X419">
        <f>Table10[[#This Row],[Introduction]]/Table10[[#This Row],[TOTAL]]</f>
        <v>0</v>
      </c>
      <c r="Y419">
        <f>Table10[[#This Row],[Methods]]/Table10[[#This Row],[TOTAL]]</f>
        <v>0</v>
      </c>
      <c r="Z419">
        <f>Table10[[#This Row],[Results]]/Table10[[#This Row],[TOTAL]]</f>
        <v>1</v>
      </c>
      <c r="AA419">
        <f>Table10[[#This Row],[Supplementary material]]/Table10[[#This Row],[TOTAL]]</f>
        <v>0</v>
      </c>
      <c r="AB419">
        <f>Table10[[#This Row],[Title]]/Table10[[#This Row],[TOTAL]]</f>
        <v>0</v>
      </c>
      <c r="AC419" s="15">
        <f>SUM(Table1012[[#This Row],[Abstract]:[Title]])</f>
        <v>1</v>
      </c>
    </row>
    <row r="420" spans="1:29" x14ac:dyDescent="0.25">
      <c r="A420" t="s">
        <v>5166</v>
      </c>
      <c r="B420">
        <v>0</v>
      </c>
      <c r="C420">
        <v>0</v>
      </c>
      <c r="D420">
        <v>0</v>
      </c>
      <c r="E420">
        <v>0</v>
      </c>
      <c r="F420">
        <v>0</v>
      </c>
      <c r="G420">
        <v>0</v>
      </c>
      <c r="H420">
        <v>0</v>
      </c>
      <c r="I420">
        <v>0</v>
      </c>
      <c r="J420">
        <v>1</v>
      </c>
      <c r="K420">
        <v>0</v>
      </c>
      <c r="L420">
        <v>0</v>
      </c>
      <c r="M420">
        <v>0</v>
      </c>
      <c r="N420" s="7">
        <f>SUM(Table10[[#This Row],[Abstract]:[Title]])</f>
        <v>1</v>
      </c>
      <c r="P420" t="s">
        <v>5166</v>
      </c>
      <c r="Q420">
        <f>Table10[[#This Row],[Abstract]]/Table10[[#This Row],[TOTAL]]</f>
        <v>0</v>
      </c>
      <c r="R420">
        <f>Table10[[#This Row],[Acknowledgments]]/Table10[[#This Row],[TOTAL]]</f>
        <v>0</v>
      </c>
      <c r="S420">
        <f>Table10[[#This Row],[Article]]/Table10[[#This Row],[TOTAL]]</f>
        <v>0</v>
      </c>
      <c r="T420">
        <f>Table10[[#This Row],[Case study]]/Table10[[#This Row],[TOTAL]]</f>
        <v>0</v>
      </c>
      <c r="U420">
        <f>Table10[[#This Row],[Conclusion]]/Table10[[#This Row],[TOTAL]]</f>
        <v>0</v>
      </c>
      <c r="V420">
        <f>Table10[[#This Row],[Discussion]]/Table10[[#This Row],[TOTAL]]</f>
        <v>0</v>
      </c>
      <c r="W420">
        <f>Table10[[#This Row],[Figure]]/Table10[[#This Row],[TOTAL]]</f>
        <v>0</v>
      </c>
      <c r="X420">
        <f>Table10[[#This Row],[Introduction]]/Table10[[#This Row],[TOTAL]]</f>
        <v>0</v>
      </c>
      <c r="Y420">
        <f>Table10[[#This Row],[Methods]]/Table10[[#This Row],[TOTAL]]</f>
        <v>1</v>
      </c>
      <c r="Z420">
        <f>Table10[[#This Row],[Results]]/Table10[[#This Row],[TOTAL]]</f>
        <v>0</v>
      </c>
      <c r="AA420">
        <f>Table10[[#This Row],[Supplementary material]]/Table10[[#This Row],[TOTAL]]</f>
        <v>0</v>
      </c>
      <c r="AB420">
        <f>Table10[[#This Row],[Title]]/Table10[[#This Row],[TOTAL]]</f>
        <v>0</v>
      </c>
      <c r="AC420" s="15">
        <f>SUM(Table1012[[#This Row],[Abstract]:[Title]])</f>
        <v>1</v>
      </c>
    </row>
    <row r="421" spans="1:29" x14ac:dyDescent="0.25">
      <c r="A421" t="s">
        <v>5813</v>
      </c>
      <c r="B421">
        <v>0</v>
      </c>
      <c r="C421">
        <v>0</v>
      </c>
      <c r="D421">
        <v>1</v>
      </c>
      <c r="E421">
        <v>0</v>
      </c>
      <c r="F421">
        <v>0</v>
      </c>
      <c r="G421">
        <v>0</v>
      </c>
      <c r="H421">
        <v>0</v>
      </c>
      <c r="I421">
        <v>0</v>
      </c>
      <c r="J421">
        <v>0</v>
      </c>
      <c r="K421">
        <v>0</v>
      </c>
      <c r="L421">
        <v>0</v>
      </c>
      <c r="M421">
        <v>0</v>
      </c>
      <c r="N421" s="7">
        <f>SUM(Table10[[#This Row],[Abstract]:[Title]])</f>
        <v>1</v>
      </c>
      <c r="P421" t="s">
        <v>5813</v>
      </c>
      <c r="Q421">
        <f>Table10[[#This Row],[Abstract]]/Table10[[#This Row],[TOTAL]]</f>
        <v>0</v>
      </c>
      <c r="R421">
        <f>Table10[[#This Row],[Acknowledgments]]/Table10[[#This Row],[TOTAL]]</f>
        <v>0</v>
      </c>
      <c r="S421">
        <f>Table10[[#This Row],[Article]]/Table10[[#This Row],[TOTAL]]</f>
        <v>1</v>
      </c>
      <c r="T421">
        <f>Table10[[#This Row],[Case study]]/Table10[[#This Row],[TOTAL]]</f>
        <v>0</v>
      </c>
      <c r="U421">
        <f>Table10[[#This Row],[Conclusion]]/Table10[[#This Row],[TOTAL]]</f>
        <v>0</v>
      </c>
      <c r="V421">
        <f>Table10[[#This Row],[Discussion]]/Table10[[#This Row],[TOTAL]]</f>
        <v>0</v>
      </c>
      <c r="W421">
        <f>Table10[[#This Row],[Figure]]/Table10[[#This Row],[TOTAL]]</f>
        <v>0</v>
      </c>
      <c r="X421">
        <f>Table10[[#This Row],[Introduction]]/Table10[[#This Row],[TOTAL]]</f>
        <v>0</v>
      </c>
      <c r="Y421">
        <f>Table10[[#This Row],[Methods]]/Table10[[#This Row],[TOTAL]]</f>
        <v>0</v>
      </c>
      <c r="Z421">
        <f>Table10[[#This Row],[Results]]/Table10[[#This Row],[TOTAL]]</f>
        <v>0</v>
      </c>
      <c r="AA421">
        <f>Table10[[#This Row],[Supplementary material]]/Table10[[#This Row],[TOTAL]]</f>
        <v>0</v>
      </c>
      <c r="AB421">
        <f>Table10[[#This Row],[Title]]/Table10[[#This Row],[TOTAL]]</f>
        <v>0</v>
      </c>
      <c r="AC421" s="15">
        <f>SUM(Table1012[[#This Row],[Abstract]:[Title]])</f>
        <v>1</v>
      </c>
    </row>
    <row r="422" spans="1:29" x14ac:dyDescent="0.25">
      <c r="A422" t="s">
        <v>5161</v>
      </c>
      <c r="B422">
        <v>0</v>
      </c>
      <c r="C422">
        <v>0</v>
      </c>
      <c r="D422">
        <v>0</v>
      </c>
      <c r="E422">
        <v>0</v>
      </c>
      <c r="F422">
        <v>0</v>
      </c>
      <c r="G422">
        <v>0</v>
      </c>
      <c r="H422">
        <v>0</v>
      </c>
      <c r="I422">
        <v>0</v>
      </c>
      <c r="J422">
        <v>1</v>
      </c>
      <c r="K422">
        <v>0</v>
      </c>
      <c r="L422">
        <v>0</v>
      </c>
      <c r="M422">
        <v>0</v>
      </c>
      <c r="N422" s="7">
        <f>SUM(Table10[[#This Row],[Abstract]:[Title]])</f>
        <v>1</v>
      </c>
      <c r="P422" t="s">
        <v>5161</v>
      </c>
      <c r="Q422">
        <f>Table10[[#This Row],[Abstract]]/Table10[[#This Row],[TOTAL]]</f>
        <v>0</v>
      </c>
      <c r="R422">
        <f>Table10[[#This Row],[Acknowledgments]]/Table10[[#This Row],[TOTAL]]</f>
        <v>0</v>
      </c>
      <c r="S422">
        <f>Table10[[#This Row],[Article]]/Table10[[#This Row],[TOTAL]]</f>
        <v>0</v>
      </c>
      <c r="T422">
        <f>Table10[[#This Row],[Case study]]/Table10[[#This Row],[TOTAL]]</f>
        <v>0</v>
      </c>
      <c r="U422">
        <f>Table10[[#This Row],[Conclusion]]/Table10[[#This Row],[TOTAL]]</f>
        <v>0</v>
      </c>
      <c r="V422">
        <f>Table10[[#This Row],[Discussion]]/Table10[[#This Row],[TOTAL]]</f>
        <v>0</v>
      </c>
      <c r="W422">
        <f>Table10[[#This Row],[Figure]]/Table10[[#This Row],[TOTAL]]</f>
        <v>0</v>
      </c>
      <c r="X422">
        <f>Table10[[#This Row],[Introduction]]/Table10[[#This Row],[TOTAL]]</f>
        <v>0</v>
      </c>
      <c r="Y422">
        <f>Table10[[#This Row],[Methods]]/Table10[[#This Row],[TOTAL]]</f>
        <v>1</v>
      </c>
      <c r="Z422">
        <f>Table10[[#This Row],[Results]]/Table10[[#This Row],[TOTAL]]</f>
        <v>0</v>
      </c>
      <c r="AA422">
        <f>Table10[[#This Row],[Supplementary material]]/Table10[[#This Row],[TOTAL]]</f>
        <v>0</v>
      </c>
      <c r="AB422">
        <f>Table10[[#This Row],[Title]]/Table10[[#This Row],[TOTAL]]</f>
        <v>0</v>
      </c>
      <c r="AC422" s="15">
        <f>SUM(Table1012[[#This Row],[Abstract]:[Title]])</f>
        <v>1</v>
      </c>
    </row>
    <row r="423" spans="1:29" x14ac:dyDescent="0.25">
      <c r="A423" t="s">
        <v>4287</v>
      </c>
      <c r="B423">
        <v>0</v>
      </c>
      <c r="C423">
        <v>0</v>
      </c>
      <c r="D423">
        <v>0</v>
      </c>
      <c r="E423">
        <v>0</v>
      </c>
      <c r="F423">
        <v>0</v>
      </c>
      <c r="G423">
        <v>0</v>
      </c>
      <c r="H423">
        <v>0</v>
      </c>
      <c r="I423">
        <v>0</v>
      </c>
      <c r="J423">
        <v>1</v>
      </c>
      <c r="K423">
        <v>0</v>
      </c>
      <c r="L423">
        <v>0</v>
      </c>
      <c r="M423">
        <v>0</v>
      </c>
      <c r="N423" s="7">
        <f>SUM(Table10[[#This Row],[Abstract]:[Title]])</f>
        <v>1</v>
      </c>
      <c r="P423" t="s">
        <v>4287</v>
      </c>
      <c r="Q423">
        <f>Table10[[#This Row],[Abstract]]/Table10[[#This Row],[TOTAL]]</f>
        <v>0</v>
      </c>
      <c r="R423">
        <f>Table10[[#This Row],[Acknowledgments]]/Table10[[#This Row],[TOTAL]]</f>
        <v>0</v>
      </c>
      <c r="S423">
        <f>Table10[[#This Row],[Article]]/Table10[[#This Row],[TOTAL]]</f>
        <v>0</v>
      </c>
      <c r="T423">
        <f>Table10[[#This Row],[Case study]]/Table10[[#This Row],[TOTAL]]</f>
        <v>0</v>
      </c>
      <c r="U423">
        <f>Table10[[#This Row],[Conclusion]]/Table10[[#This Row],[TOTAL]]</f>
        <v>0</v>
      </c>
      <c r="V423">
        <f>Table10[[#This Row],[Discussion]]/Table10[[#This Row],[TOTAL]]</f>
        <v>0</v>
      </c>
      <c r="W423">
        <f>Table10[[#This Row],[Figure]]/Table10[[#This Row],[TOTAL]]</f>
        <v>0</v>
      </c>
      <c r="X423">
        <f>Table10[[#This Row],[Introduction]]/Table10[[#This Row],[TOTAL]]</f>
        <v>0</v>
      </c>
      <c r="Y423">
        <f>Table10[[#This Row],[Methods]]/Table10[[#This Row],[TOTAL]]</f>
        <v>1</v>
      </c>
      <c r="Z423">
        <f>Table10[[#This Row],[Results]]/Table10[[#This Row],[TOTAL]]</f>
        <v>0</v>
      </c>
      <c r="AA423">
        <f>Table10[[#This Row],[Supplementary material]]/Table10[[#This Row],[TOTAL]]</f>
        <v>0</v>
      </c>
      <c r="AB423">
        <f>Table10[[#This Row],[Title]]/Table10[[#This Row],[TOTAL]]</f>
        <v>0</v>
      </c>
      <c r="AC423" s="15">
        <f>SUM(Table1012[[#This Row],[Abstract]:[Title]])</f>
        <v>1</v>
      </c>
    </row>
    <row r="424" spans="1:29" x14ac:dyDescent="0.25">
      <c r="A424" t="s">
        <v>3265</v>
      </c>
      <c r="B424">
        <v>0</v>
      </c>
      <c r="C424">
        <v>0</v>
      </c>
      <c r="D424">
        <v>0</v>
      </c>
      <c r="E424">
        <v>0</v>
      </c>
      <c r="F424">
        <v>0</v>
      </c>
      <c r="G424">
        <v>0</v>
      </c>
      <c r="H424">
        <v>0</v>
      </c>
      <c r="I424">
        <v>0</v>
      </c>
      <c r="J424">
        <v>1</v>
      </c>
      <c r="K424">
        <v>0</v>
      </c>
      <c r="L424">
        <v>0</v>
      </c>
      <c r="M424">
        <v>0</v>
      </c>
      <c r="N424" s="7">
        <f>SUM(Table10[[#This Row],[Abstract]:[Title]])</f>
        <v>1</v>
      </c>
      <c r="P424" t="s">
        <v>3265</v>
      </c>
      <c r="Q424">
        <f>Table10[[#This Row],[Abstract]]/Table10[[#This Row],[TOTAL]]</f>
        <v>0</v>
      </c>
      <c r="R424">
        <f>Table10[[#This Row],[Acknowledgments]]/Table10[[#This Row],[TOTAL]]</f>
        <v>0</v>
      </c>
      <c r="S424">
        <f>Table10[[#This Row],[Article]]/Table10[[#This Row],[TOTAL]]</f>
        <v>0</v>
      </c>
      <c r="T424">
        <f>Table10[[#This Row],[Case study]]/Table10[[#This Row],[TOTAL]]</f>
        <v>0</v>
      </c>
      <c r="U424">
        <f>Table10[[#This Row],[Conclusion]]/Table10[[#This Row],[TOTAL]]</f>
        <v>0</v>
      </c>
      <c r="V424">
        <f>Table10[[#This Row],[Discussion]]/Table10[[#This Row],[TOTAL]]</f>
        <v>0</v>
      </c>
      <c r="W424">
        <f>Table10[[#This Row],[Figure]]/Table10[[#This Row],[TOTAL]]</f>
        <v>0</v>
      </c>
      <c r="X424">
        <f>Table10[[#This Row],[Introduction]]/Table10[[#This Row],[TOTAL]]</f>
        <v>0</v>
      </c>
      <c r="Y424">
        <f>Table10[[#This Row],[Methods]]/Table10[[#This Row],[TOTAL]]</f>
        <v>1</v>
      </c>
      <c r="Z424">
        <f>Table10[[#This Row],[Results]]/Table10[[#This Row],[TOTAL]]</f>
        <v>0</v>
      </c>
      <c r="AA424">
        <f>Table10[[#This Row],[Supplementary material]]/Table10[[#This Row],[TOTAL]]</f>
        <v>0</v>
      </c>
      <c r="AB424">
        <f>Table10[[#This Row],[Title]]/Table10[[#This Row],[TOTAL]]</f>
        <v>0</v>
      </c>
      <c r="AC424" s="15">
        <f>SUM(Table1012[[#This Row],[Abstract]:[Title]])</f>
        <v>1</v>
      </c>
    </row>
    <row r="425" spans="1:29" x14ac:dyDescent="0.25">
      <c r="A425" t="s">
        <v>3332</v>
      </c>
      <c r="B425">
        <v>0</v>
      </c>
      <c r="C425">
        <v>0</v>
      </c>
      <c r="D425">
        <v>0</v>
      </c>
      <c r="E425">
        <v>0</v>
      </c>
      <c r="F425">
        <v>0</v>
      </c>
      <c r="G425">
        <v>0</v>
      </c>
      <c r="H425">
        <v>0</v>
      </c>
      <c r="I425">
        <v>0</v>
      </c>
      <c r="J425">
        <v>1</v>
      </c>
      <c r="K425">
        <v>0</v>
      </c>
      <c r="L425">
        <v>0</v>
      </c>
      <c r="M425">
        <v>0</v>
      </c>
      <c r="N425" s="7">
        <f>SUM(Table10[[#This Row],[Abstract]:[Title]])</f>
        <v>1</v>
      </c>
      <c r="P425" t="s">
        <v>3332</v>
      </c>
      <c r="Q425">
        <f>Table10[[#This Row],[Abstract]]/Table10[[#This Row],[TOTAL]]</f>
        <v>0</v>
      </c>
      <c r="R425">
        <f>Table10[[#This Row],[Acknowledgments]]/Table10[[#This Row],[TOTAL]]</f>
        <v>0</v>
      </c>
      <c r="S425">
        <f>Table10[[#This Row],[Article]]/Table10[[#This Row],[TOTAL]]</f>
        <v>0</v>
      </c>
      <c r="T425">
        <f>Table10[[#This Row],[Case study]]/Table10[[#This Row],[TOTAL]]</f>
        <v>0</v>
      </c>
      <c r="U425">
        <f>Table10[[#This Row],[Conclusion]]/Table10[[#This Row],[TOTAL]]</f>
        <v>0</v>
      </c>
      <c r="V425">
        <f>Table10[[#This Row],[Discussion]]/Table10[[#This Row],[TOTAL]]</f>
        <v>0</v>
      </c>
      <c r="W425">
        <f>Table10[[#This Row],[Figure]]/Table10[[#This Row],[TOTAL]]</f>
        <v>0</v>
      </c>
      <c r="X425">
        <f>Table10[[#This Row],[Introduction]]/Table10[[#This Row],[TOTAL]]</f>
        <v>0</v>
      </c>
      <c r="Y425">
        <f>Table10[[#This Row],[Methods]]/Table10[[#This Row],[TOTAL]]</f>
        <v>1</v>
      </c>
      <c r="Z425">
        <f>Table10[[#This Row],[Results]]/Table10[[#This Row],[TOTAL]]</f>
        <v>0</v>
      </c>
      <c r="AA425">
        <f>Table10[[#This Row],[Supplementary material]]/Table10[[#This Row],[TOTAL]]</f>
        <v>0</v>
      </c>
      <c r="AB425">
        <f>Table10[[#This Row],[Title]]/Table10[[#This Row],[TOTAL]]</f>
        <v>0</v>
      </c>
      <c r="AC425" s="15">
        <f>SUM(Table1012[[#This Row],[Abstract]:[Title]])</f>
        <v>1</v>
      </c>
    </row>
    <row r="426" spans="1:29" x14ac:dyDescent="0.25">
      <c r="A426" t="s">
        <v>839</v>
      </c>
      <c r="B426">
        <v>0</v>
      </c>
      <c r="C426">
        <v>0</v>
      </c>
      <c r="D426">
        <v>1</v>
      </c>
      <c r="E426">
        <v>0</v>
      </c>
      <c r="F426">
        <v>0</v>
      </c>
      <c r="G426">
        <v>0</v>
      </c>
      <c r="H426">
        <v>0</v>
      </c>
      <c r="I426">
        <v>0</v>
      </c>
      <c r="J426">
        <v>0</v>
      </c>
      <c r="K426">
        <v>0</v>
      </c>
      <c r="L426">
        <v>0</v>
      </c>
      <c r="M426">
        <v>0</v>
      </c>
      <c r="N426" s="7">
        <f>SUM(Table10[[#This Row],[Abstract]:[Title]])</f>
        <v>1</v>
      </c>
      <c r="P426" t="s">
        <v>839</v>
      </c>
      <c r="Q426">
        <f>Table10[[#This Row],[Abstract]]/Table10[[#This Row],[TOTAL]]</f>
        <v>0</v>
      </c>
      <c r="R426">
        <f>Table10[[#This Row],[Acknowledgments]]/Table10[[#This Row],[TOTAL]]</f>
        <v>0</v>
      </c>
      <c r="S426">
        <f>Table10[[#This Row],[Article]]/Table10[[#This Row],[TOTAL]]</f>
        <v>1</v>
      </c>
      <c r="T426">
        <f>Table10[[#This Row],[Case study]]/Table10[[#This Row],[TOTAL]]</f>
        <v>0</v>
      </c>
      <c r="U426">
        <f>Table10[[#This Row],[Conclusion]]/Table10[[#This Row],[TOTAL]]</f>
        <v>0</v>
      </c>
      <c r="V426">
        <f>Table10[[#This Row],[Discussion]]/Table10[[#This Row],[TOTAL]]</f>
        <v>0</v>
      </c>
      <c r="W426">
        <f>Table10[[#This Row],[Figure]]/Table10[[#This Row],[TOTAL]]</f>
        <v>0</v>
      </c>
      <c r="X426">
        <f>Table10[[#This Row],[Introduction]]/Table10[[#This Row],[TOTAL]]</f>
        <v>0</v>
      </c>
      <c r="Y426">
        <f>Table10[[#This Row],[Methods]]/Table10[[#This Row],[TOTAL]]</f>
        <v>0</v>
      </c>
      <c r="Z426">
        <f>Table10[[#This Row],[Results]]/Table10[[#This Row],[TOTAL]]</f>
        <v>0</v>
      </c>
      <c r="AA426">
        <f>Table10[[#This Row],[Supplementary material]]/Table10[[#This Row],[TOTAL]]</f>
        <v>0</v>
      </c>
      <c r="AB426">
        <f>Table10[[#This Row],[Title]]/Table10[[#This Row],[TOTAL]]</f>
        <v>0</v>
      </c>
      <c r="AC426" s="15">
        <f>SUM(Table1012[[#This Row],[Abstract]:[Title]])</f>
        <v>1</v>
      </c>
    </row>
    <row r="427" spans="1:29" x14ac:dyDescent="0.25">
      <c r="A427" t="s">
        <v>4846</v>
      </c>
      <c r="B427">
        <v>0</v>
      </c>
      <c r="C427">
        <v>0</v>
      </c>
      <c r="D427">
        <v>0</v>
      </c>
      <c r="E427">
        <v>0</v>
      </c>
      <c r="F427">
        <v>0</v>
      </c>
      <c r="G427">
        <v>0</v>
      </c>
      <c r="H427">
        <v>0</v>
      </c>
      <c r="I427">
        <v>1</v>
      </c>
      <c r="J427">
        <v>1</v>
      </c>
      <c r="K427">
        <v>0</v>
      </c>
      <c r="L427">
        <v>0</v>
      </c>
      <c r="M427">
        <v>0</v>
      </c>
      <c r="N427" s="7">
        <f>SUM(Table10[[#This Row],[Abstract]:[Title]])</f>
        <v>2</v>
      </c>
      <c r="P427" t="s">
        <v>4846</v>
      </c>
      <c r="Q427">
        <f>Table10[[#This Row],[Abstract]]/Table10[[#This Row],[TOTAL]]</f>
        <v>0</v>
      </c>
      <c r="R427">
        <f>Table10[[#This Row],[Acknowledgments]]/Table10[[#This Row],[TOTAL]]</f>
        <v>0</v>
      </c>
      <c r="S427">
        <f>Table10[[#This Row],[Article]]/Table10[[#This Row],[TOTAL]]</f>
        <v>0</v>
      </c>
      <c r="T427">
        <f>Table10[[#This Row],[Case study]]/Table10[[#This Row],[TOTAL]]</f>
        <v>0</v>
      </c>
      <c r="U427">
        <f>Table10[[#This Row],[Conclusion]]/Table10[[#This Row],[TOTAL]]</f>
        <v>0</v>
      </c>
      <c r="V427">
        <f>Table10[[#This Row],[Discussion]]/Table10[[#This Row],[TOTAL]]</f>
        <v>0</v>
      </c>
      <c r="W427">
        <f>Table10[[#This Row],[Figure]]/Table10[[#This Row],[TOTAL]]</f>
        <v>0</v>
      </c>
      <c r="X427">
        <f>Table10[[#This Row],[Introduction]]/Table10[[#This Row],[TOTAL]]</f>
        <v>0.5</v>
      </c>
      <c r="Y427">
        <f>Table10[[#This Row],[Methods]]/Table10[[#This Row],[TOTAL]]</f>
        <v>0.5</v>
      </c>
      <c r="Z427">
        <f>Table10[[#This Row],[Results]]/Table10[[#This Row],[TOTAL]]</f>
        <v>0</v>
      </c>
      <c r="AA427">
        <f>Table10[[#This Row],[Supplementary material]]/Table10[[#This Row],[TOTAL]]</f>
        <v>0</v>
      </c>
      <c r="AB427">
        <f>Table10[[#This Row],[Title]]/Table10[[#This Row],[TOTAL]]</f>
        <v>0</v>
      </c>
      <c r="AC427" s="15">
        <f>SUM(Table1012[[#This Row],[Abstract]:[Title]])</f>
        <v>1</v>
      </c>
    </row>
    <row r="428" spans="1:29" x14ac:dyDescent="0.25">
      <c r="A428" t="s">
        <v>5465</v>
      </c>
      <c r="B428">
        <v>0</v>
      </c>
      <c r="C428">
        <v>0</v>
      </c>
      <c r="D428">
        <v>0</v>
      </c>
      <c r="E428">
        <v>0</v>
      </c>
      <c r="F428">
        <v>0</v>
      </c>
      <c r="G428">
        <v>1</v>
      </c>
      <c r="H428">
        <v>0</v>
      </c>
      <c r="I428">
        <v>1</v>
      </c>
      <c r="J428">
        <v>0</v>
      </c>
      <c r="K428">
        <v>1</v>
      </c>
      <c r="L428">
        <v>0</v>
      </c>
      <c r="M428">
        <v>0</v>
      </c>
      <c r="N428" s="7">
        <f>SUM(Table10[[#This Row],[Abstract]:[Title]])</f>
        <v>3</v>
      </c>
      <c r="P428" t="s">
        <v>5465</v>
      </c>
      <c r="Q428">
        <f>Table10[[#This Row],[Abstract]]/Table10[[#This Row],[TOTAL]]</f>
        <v>0</v>
      </c>
      <c r="R428">
        <f>Table10[[#This Row],[Acknowledgments]]/Table10[[#This Row],[TOTAL]]</f>
        <v>0</v>
      </c>
      <c r="S428">
        <f>Table10[[#This Row],[Article]]/Table10[[#This Row],[TOTAL]]</f>
        <v>0</v>
      </c>
      <c r="T428">
        <f>Table10[[#This Row],[Case study]]/Table10[[#This Row],[TOTAL]]</f>
        <v>0</v>
      </c>
      <c r="U428">
        <f>Table10[[#This Row],[Conclusion]]/Table10[[#This Row],[TOTAL]]</f>
        <v>0</v>
      </c>
      <c r="V428">
        <f>Table10[[#This Row],[Discussion]]/Table10[[#This Row],[TOTAL]]</f>
        <v>0.33333333333333331</v>
      </c>
      <c r="W428">
        <f>Table10[[#This Row],[Figure]]/Table10[[#This Row],[TOTAL]]</f>
        <v>0</v>
      </c>
      <c r="X428">
        <f>Table10[[#This Row],[Introduction]]/Table10[[#This Row],[TOTAL]]</f>
        <v>0.33333333333333331</v>
      </c>
      <c r="Y428">
        <f>Table10[[#This Row],[Methods]]/Table10[[#This Row],[TOTAL]]</f>
        <v>0</v>
      </c>
      <c r="Z428">
        <f>Table10[[#This Row],[Results]]/Table10[[#This Row],[TOTAL]]</f>
        <v>0.33333333333333331</v>
      </c>
      <c r="AA428">
        <f>Table10[[#This Row],[Supplementary material]]/Table10[[#This Row],[TOTAL]]</f>
        <v>0</v>
      </c>
      <c r="AB428">
        <f>Table10[[#This Row],[Title]]/Table10[[#This Row],[TOTAL]]</f>
        <v>0</v>
      </c>
      <c r="AC428" s="15">
        <f>SUM(Table1012[[#This Row],[Abstract]:[Title]])</f>
        <v>1</v>
      </c>
    </row>
    <row r="429" spans="1:29" x14ac:dyDescent="0.25">
      <c r="A429" t="s">
        <v>826</v>
      </c>
      <c r="B429">
        <v>0</v>
      </c>
      <c r="C429">
        <v>0</v>
      </c>
      <c r="D429">
        <v>0</v>
      </c>
      <c r="E429">
        <v>0</v>
      </c>
      <c r="F429">
        <v>0</v>
      </c>
      <c r="G429">
        <v>0</v>
      </c>
      <c r="H429">
        <v>0</v>
      </c>
      <c r="I429">
        <v>0</v>
      </c>
      <c r="J429">
        <v>1</v>
      </c>
      <c r="K429">
        <v>0</v>
      </c>
      <c r="L429">
        <v>0</v>
      </c>
      <c r="M429">
        <v>0</v>
      </c>
      <c r="N429" s="7">
        <f>SUM(Table10[[#This Row],[Abstract]:[Title]])</f>
        <v>1</v>
      </c>
      <c r="P429" t="s">
        <v>826</v>
      </c>
      <c r="Q429">
        <f>Table10[[#This Row],[Abstract]]/Table10[[#This Row],[TOTAL]]</f>
        <v>0</v>
      </c>
      <c r="R429">
        <f>Table10[[#This Row],[Acknowledgments]]/Table10[[#This Row],[TOTAL]]</f>
        <v>0</v>
      </c>
      <c r="S429">
        <f>Table10[[#This Row],[Article]]/Table10[[#This Row],[TOTAL]]</f>
        <v>0</v>
      </c>
      <c r="T429">
        <f>Table10[[#This Row],[Case study]]/Table10[[#This Row],[TOTAL]]</f>
        <v>0</v>
      </c>
      <c r="U429">
        <f>Table10[[#This Row],[Conclusion]]/Table10[[#This Row],[TOTAL]]</f>
        <v>0</v>
      </c>
      <c r="V429">
        <f>Table10[[#This Row],[Discussion]]/Table10[[#This Row],[TOTAL]]</f>
        <v>0</v>
      </c>
      <c r="W429">
        <f>Table10[[#This Row],[Figure]]/Table10[[#This Row],[TOTAL]]</f>
        <v>0</v>
      </c>
      <c r="X429">
        <f>Table10[[#This Row],[Introduction]]/Table10[[#This Row],[TOTAL]]</f>
        <v>0</v>
      </c>
      <c r="Y429">
        <f>Table10[[#This Row],[Methods]]/Table10[[#This Row],[TOTAL]]</f>
        <v>1</v>
      </c>
      <c r="Z429">
        <f>Table10[[#This Row],[Results]]/Table10[[#This Row],[TOTAL]]</f>
        <v>0</v>
      </c>
      <c r="AA429">
        <f>Table10[[#This Row],[Supplementary material]]/Table10[[#This Row],[TOTAL]]</f>
        <v>0</v>
      </c>
      <c r="AB429">
        <f>Table10[[#This Row],[Title]]/Table10[[#This Row],[TOTAL]]</f>
        <v>0</v>
      </c>
      <c r="AC429" s="15">
        <f>SUM(Table1012[[#This Row],[Abstract]:[Title]])</f>
        <v>1</v>
      </c>
    </row>
    <row r="430" spans="1:29" x14ac:dyDescent="0.25">
      <c r="A430" t="s">
        <v>2030</v>
      </c>
      <c r="B430">
        <v>0</v>
      </c>
      <c r="C430">
        <v>0</v>
      </c>
      <c r="D430">
        <v>2</v>
      </c>
      <c r="E430">
        <v>0</v>
      </c>
      <c r="F430">
        <v>0</v>
      </c>
      <c r="G430">
        <v>0</v>
      </c>
      <c r="H430">
        <v>0</v>
      </c>
      <c r="I430">
        <v>0</v>
      </c>
      <c r="J430">
        <v>0</v>
      </c>
      <c r="K430">
        <v>0</v>
      </c>
      <c r="L430">
        <v>0</v>
      </c>
      <c r="M430">
        <v>0</v>
      </c>
      <c r="N430" s="7">
        <f>SUM(Table10[[#This Row],[Abstract]:[Title]])</f>
        <v>2</v>
      </c>
      <c r="P430" t="s">
        <v>2030</v>
      </c>
      <c r="Q430">
        <f>Table10[[#This Row],[Abstract]]/Table10[[#This Row],[TOTAL]]</f>
        <v>0</v>
      </c>
      <c r="R430">
        <f>Table10[[#This Row],[Acknowledgments]]/Table10[[#This Row],[TOTAL]]</f>
        <v>0</v>
      </c>
      <c r="S430">
        <f>Table10[[#This Row],[Article]]/Table10[[#This Row],[TOTAL]]</f>
        <v>1</v>
      </c>
      <c r="T430">
        <f>Table10[[#This Row],[Case study]]/Table10[[#This Row],[TOTAL]]</f>
        <v>0</v>
      </c>
      <c r="U430">
        <f>Table10[[#This Row],[Conclusion]]/Table10[[#This Row],[TOTAL]]</f>
        <v>0</v>
      </c>
      <c r="V430">
        <f>Table10[[#This Row],[Discussion]]/Table10[[#This Row],[TOTAL]]</f>
        <v>0</v>
      </c>
      <c r="W430">
        <f>Table10[[#This Row],[Figure]]/Table10[[#This Row],[TOTAL]]</f>
        <v>0</v>
      </c>
      <c r="X430">
        <f>Table10[[#This Row],[Introduction]]/Table10[[#This Row],[TOTAL]]</f>
        <v>0</v>
      </c>
      <c r="Y430">
        <f>Table10[[#This Row],[Methods]]/Table10[[#This Row],[TOTAL]]</f>
        <v>0</v>
      </c>
      <c r="Z430">
        <f>Table10[[#This Row],[Results]]/Table10[[#This Row],[TOTAL]]</f>
        <v>0</v>
      </c>
      <c r="AA430">
        <f>Table10[[#This Row],[Supplementary material]]/Table10[[#This Row],[TOTAL]]</f>
        <v>0</v>
      </c>
      <c r="AB430">
        <f>Table10[[#This Row],[Title]]/Table10[[#This Row],[TOTAL]]</f>
        <v>0</v>
      </c>
      <c r="AC430" s="15">
        <f>SUM(Table1012[[#This Row],[Abstract]:[Title]])</f>
        <v>1</v>
      </c>
    </row>
    <row r="431" spans="1:29" x14ac:dyDescent="0.25">
      <c r="A431" t="s">
        <v>4159</v>
      </c>
      <c r="B431">
        <v>0</v>
      </c>
      <c r="C431">
        <v>0</v>
      </c>
      <c r="D431">
        <v>0</v>
      </c>
      <c r="E431">
        <v>0</v>
      </c>
      <c r="F431">
        <v>0</v>
      </c>
      <c r="G431">
        <v>0</v>
      </c>
      <c r="H431">
        <v>0</v>
      </c>
      <c r="I431">
        <v>0</v>
      </c>
      <c r="J431">
        <v>0</v>
      </c>
      <c r="K431">
        <v>2</v>
      </c>
      <c r="L431">
        <v>0</v>
      </c>
      <c r="M431">
        <v>0</v>
      </c>
      <c r="N431" s="7">
        <f>SUM(Table10[[#This Row],[Abstract]:[Title]])</f>
        <v>2</v>
      </c>
      <c r="P431" t="s">
        <v>4159</v>
      </c>
      <c r="Q431">
        <f>Table10[[#This Row],[Abstract]]/Table10[[#This Row],[TOTAL]]</f>
        <v>0</v>
      </c>
      <c r="R431">
        <f>Table10[[#This Row],[Acknowledgments]]/Table10[[#This Row],[TOTAL]]</f>
        <v>0</v>
      </c>
      <c r="S431">
        <f>Table10[[#This Row],[Article]]/Table10[[#This Row],[TOTAL]]</f>
        <v>0</v>
      </c>
      <c r="T431">
        <f>Table10[[#This Row],[Case study]]/Table10[[#This Row],[TOTAL]]</f>
        <v>0</v>
      </c>
      <c r="U431">
        <f>Table10[[#This Row],[Conclusion]]/Table10[[#This Row],[TOTAL]]</f>
        <v>0</v>
      </c>
      <c r="V431">
        <f>Table10[[#This Row],[Discussion]]/Table10[[#This Row],[TOTAL]]</f>
        <v>0</v>
      </c>
      <c r="W431">
        <f>Table10[[#This Row],[Figure]]/Table10[[#This Row],[TOTAL]]</f>
        <v>0</v>
      </c>
      <c r="X431">
        <f>Table10[[#This Row],[Introduction]]/Table10[[#This Row],[TOTAL]]</f>
        <v>0</v>
      </c>
      <c r="Y431">
        <f>Table10[[#This Row],[Methods]]/Table10[[#This Row],[TOTAL]]</f>
        <v>0</v>
      </c>
      <c r="Z431">
        <f>Table10[[#This Row],[Results]]/Table10[[#This Row],[TOTAL]]</f>
        <v>1</v>
      </c>
      <c r="AA431">
        <f>Table10[[#This Row],[Supplementary material]]/Table10[[#This Row],[TOTAL]]</f>
        <v>0</v>
      </c>
      <c r="AB431">
        <f>Table10[[#This Row],[Title]]/Table10[[#This Row],[TOTAL]]</f>
        <v>0</v>
      </c>
      <c r="AC431" s="15">
        <f>SUM(Table1012[[#This Row],[Abstract]:[Title]])</f>
        <v>1</v>
      </c>
    </row>
    <row r="432" spans="1:29" x14ac:dyDescent="0.25">
      <c r="A432" t="s">
        <v>4235</v>
      </c>
      <c r="B432">
        <v>0</v>
      </c>
      <c r="C432">
        <v>0</v>
      </c>
      <c r="D432">
        <v>0</v>
      </c>
      <c r="E432">
        <v>0</v>
      </c>
      <c r="F432">
        <v>0</v>
      </c>
      <c r="G432">
        <v>0</v>
      </c>
      <c r="H432">
        <v>0</v>
      </c>
      <c r="I432">
        <v>0</v>
      </c>
      <c r="J432">
        <v>2</v>
      </c>
      <c r="K432">
        <v>0</v>
      </c>
      <c r="L432">
        <v>0</v>
      </c>
      <c r="M432">
        <v>0</v>
      </c>
      <c r="N432" s="7">
        <f>SUM(Table10[[#This Row],[Abstract]:[Title]])</f>
        <v>2</v>
      </c>
      <c r="P432" t="s">
        <v>4235</v>
      </c>
      <c r="Q432">
        <f>Table10[[#This Row],[Abstract]]/Table10[[#This Row],[TOTAL]]</f>
        <v>0</v>
      </c>
      <c r="R432">
        <f>Table10[[#This Row],[Acknowledgments]]/Table10[[#This Row],[TOTAL]]</f>
        <v>0</v>
      </c>
      <c r="S432">
        <f>Table10[[#This Row],[Article]]/Table10[[#This Row],[TOTAL]]</f>
        <v>0</v>
      </c>
      <c r="T432">
        <f>Table10[[#This Row],[Case study]]/Table10[[#This Row],[TOTAL]]</f>
        <v>0</v>
      </c>
      <c r="U432">
        <f>Table10[[#This Row],[Conclusion]]/Table10[[#This Row],[TOTAL]]</f>
        <v>0</v>
      </c>
      <c r="V432">
        <f>Table10[[#This Row],[Discussion]]/Table10[[#This Row],[TOTAL]]</f>
        <v>0</v>
      </c>
      <c r="W432">
        <f>Table10[[#This Row],[Figure]]/Table10[[#This Row],[TOTAL]]</f>
        <v>0</v>
      </c>
      <c r="X432">
        <f>Table10[[#This Row],[Introduction]]/Table10[[#This Row],[TOTAL]]</f>
        <v>0</v>
      </c>
      <c r="Y432">
        <f>Table10[[#This Row],[Methods]]/Table10[[#This Row],[TOTAL]]</f>
        <v>1</v>
      </c>
      <c r="Z432">
        <f>Table10[[#This Row],[Results]]/Table10[[#This Row],[TOTAL]]</f>
        <v>0</v>
      </c>
      <c r="AA432">
        <f>Table10[[#This Row],[Supplementary material]]/Table10[[#This Row],[TOTAL]]</f>
        <v>0</v>
      </c>
      <c r="AB432">
        <f>Table10[[#This Row],[Title]]/Table10[[#This Row],[TOTAL]]</f>
        <v>0</v>
      </c>
      <c r="AC432" s="15">
        <f>SUM(Table1012[[#This Row],[Abstract]:[Title]])</f>
        <v>1</v>
      </c>
    </row>
    <row r="433" spans="1:29" x14ac:dyDescent="0.25">
      <c r="A433" t="s">
        <v>1498</v>
      </c>
      <c r="B433">
        <v>0</v>
      </c>
      <c r="C433">
        <v>0</v>
      </c>
      <c r="D433">
        <v>0</v>
      </c>
      <c r="E433">
        <v>0</v>
      </c>
      <c r="F433">
        <v>0</v>
      </c>
      <c r="G433">
        <v>0</v>
      </c>
      <c r="H433">
        <v>0</v>
      </c>
      <c r="I433">
        <v>0</v>
      </c>
      <c r="J433">
        <v>0</v>
      </c>
      <c r="K433">
        <v>1</v>
      </c>
      <c r="L433">
        <v>0</v>
      </c>
      <c r="M433">
        <v>0</v>
      </c>
      <c r="N433" s="7">
        <f>SUM(Table10[[#This Row],[Abstract]:[Title]])</f>
        <v>1</v>
      </c>
      <c r="P433" t="s">
        <v>1498</v>
      </c>
      <c r="Q433">
        <f>Table10[[#This Row],[Abstract]]/Table10[[#This Row],[TOTAL]]</f>
        <v>0</v>
      </c>
      <c r="R433">
        <f>Table10[[#This Row],[Acknowledgments]]/Table10[[#This Row],[TOTAL]]</f>
        <v>0</v>
      </c>
      <c r="S433">
        <f>Table10[[#This Row],[Article]]/Table10[[#This Row],[TOTAL]]</f>
        <v>0</v>
      </c>
      <c r="T433">
        <f>Table10[[#This Row],[Case study]]/Table10[[#This Row],[TOTAL]]</f>
        <v>0</v>
      </c>
      <c r="U433">
        <f>Table10[[#This Row],[Conclusion]]/Table10[[#This Row],[TOTAL]]</f>
        <v>0</v>
      </c>
      <c r="V433">
        <f>Table10[[#This Row],[Discussion]]/Table10[[#This Row],[TOTAL]]</f>
        <v>0</v>
      </c>
      <c r="W433">
        <f>Table10[[#This Row],[Figure]]/Table10[[#This Row],[TOTAL]]</f>
        <v>0</v>
      </c>
      <c r="X433">
        <f>Table10[[#This Row],[Introduction]]/Table10[[#This Row],[TOTAL]]</f>
        <v>0</v>
      </c>
      <c r="Y433">
        <f>Table10[[#This Row],[Methods]]/Table10[[#This Row],[TOTAL]]</f>
        <v>0</v>
      </c>
      <c r="Z433">
        <f>Table10[[#This Row],[Results]]/Table10[[#This Row],[TOTAL]]</f>
        <v>1</v>
      </c>
      <c r="AA433">
        <f>Table10[[#This Row],[Supplementary material]]/Table10[[#This Row],[TOTAL]]</f>
        <v>0</v>
      </c>
      <c r="AB433">
        <f>Table10[[#This Row],[Title]]/Table10[[#This Row],[TOTAL]]</f>
        <v>0</v>
      </c>
      <c r="AC433" s="15">
        <f>SUM(Table1012[[#This Row],[Abstract]:[Title]])</f>
        <v>1</v>
      </c>
    </row>
    <row r="434" spans="1:29" x14ac:dyDescent="0.25">
      <c r="A434" t="s">
        <v>4961</v>
      </c>
      <c r="B434">
        <v>0</v>
      </c>
      <c r="C434">
        <v>0</v>
      </c>
      <c r="D434">
        <v>0</v>
      </c>
      <c r="E434">
        <v>0</v>
      </c>
      <c r="F434">
        <v>0</v>
      </c>
      <c r="G434">
        <v>0</v>
      </c>
      <c r="H434">
        <v>0</v>
      </c>
      <c r="I434">
        <v>0</v>
      </c>
      <c r="J434">
        <v>1</v>
      </c>
      <c r="K434">
        <v>0</v>
      </c>
      <c r="L434">
        <v>0</v>
      </c>
      <c r="M434">
        <v>0</v>
      </c>
      <c r="N434" s="7">
        <f>SUM(Table10[[#This Row],[Abstract]:[Title]])</f>
        <v>1</v>
      </c>
      <c r="P434" t="s">
        <v>4961</v>
      </c>
      <c r="Q434">
        <f>Table10[[#This Row],[Abstract]]/Table10[[#This Row],[TOTAL]]</f>
        <v>0</v>
      </c>
      <c r="R434">
        <f>Table10[[#This Row],[Acknowledgments]]/Table10[[#This Row],[TOTAL]]</f>
        <v>0</v>
      </c>
      <c r="S434">
        <f>Table10[[#This Row],[Article]]/Table10[[#This Row],[TOTAL]]</f>
        <v>0</v>
      </c>
      <c r="T434">
        <f>Table10[[#This Row],[Case study]]/Table10[[#This Row],[TOTAL]]</f>
        <v>0</v>
      </c>
      <c r="U434">
        <f>Table10[[#This Row],[Conclusion]]/Table10[[#This Row],[TOTAL]]</f>
        <v>0</v>
      </c>
      <c r="V434">
        <f>Table10[[#This Row],[Discussion]]/Table10[[#This Row],[TOTAL]]</f>
        <v>0</v>
      </c>
      <c r="W434">
        <f>Table10[[#This Row],[Figure]]/Table10[[#This Row],[TOTAL]]</f>
        <v>0</v>
      </c>
      <c r="X434">
        <f>Table10[[#This Row],[Introduction]]/Table10[[#This Row],[TOTAL]]</f>
        <v>0</v>
      </c>
      <c r="Y434">
        <f>Table10[[#This Row],[Methods]]/Table10[[#This Row],[TOTAL]]</f>
        <v>1</v>
      </c>
      <c r="Z434">
        <f>Table10[[#This Row],[Results]]/Table10[[#This Row],[TOTAL]]</f>
        <v>0</v>
      </c>
      <c r="AA434">
        <f>Table10[[#This Row],[Supplementary material]]/Table10[[#This Row],[TOTAL]]</f>
        <v>0</v>
      </c>
      <c r="AB434">
        <f>Table10[[#This Row],[Title]]/Table10[[#This Row],[TOTAL]]</f>
        <v>0</v>
      </c>
      <c r="AC434" s="15">
        <f>SUM(Table1012[[#This Row],[Abstract]:[Title]])</f>
        <v>1</v>
      </c>
    </row>
    <row r="435" spans="1:29" x14ac:dyDescent="0.25">
      <c r="A435" t="s">
        <v>630</v>
      </c>
      <c r="B435">
        <v>0</v>
      </c>
      <c r="C435">
        <v>0</v>
      </c>
      <c r="D435">
        <v>0</v>
      </c>
      <c r="E435">
        <v>0</v>
      </c>
      <c r="F435">
        <v>0</v>
      </c>
      <c r="G435">
        <v>0</v>
      </c>
      <c r="H435">
        <v>0</v>
      </c>
      <c r="I435">
        <v>0</v>
      </c>
      <c r="J435">
        <v>1</v>
      </c>
      <c r="K435">
        <v>0</v>
      </c>
      <c r="L435">
        <v>0</v>
      </c>
      <c r="M435">
        <v>0</v>
      </c>
      <c r="N435" s="7">
        <f>SUM(Table10[[#This Row],[Abstract]:[Title]])</f>
        <v>1</v>
      </c>
      <c r="P435" t="s">
        <v>630</v>
      </c>
      <c r="Q435">
        <f>Table10[[#This Row],[Abstract]]/Table10[[#This Row],[TOTAL]]</f>
        <v>0</v>
      </c>
      <c r="R435">
        <f>Table10[[#This Row],[Acknowledgments]]/Table10[[#This Row],[TOTAL]]</f>
        <v>0</v>
      </c>
      <c r="S435">
        <f>Table10[[#This Row],[Article]]/Table10[[#This Row],[TOTAL]]</f>
        <v>0</v>
      </c>
      <c r="T435">
        <f>Table10[[#This Row],[Case study]]/Table10[[#This Row],[TOTAL]]</f>
        <v>0</v>
      </c>
      <c r="U435">
        <f>Table10[[#This Row],[Conclusion]]/Table10[[#This Row],[TOTAL]]</f>
        <v>0</v>
      </c>
      <c r="V435">
        <f>Table10[[#This Row],[Discussion]]/Table10[[#This Row],[TOTAL]]</f>
        <v>0</v>
      </c>
      <c r="W435">
        <f>Table10[[#This Row],[Figure]]/Table10[[#This Row],[TOTAL]]</f>
        <v>0</v>
      </c>
      <c r="X435">
        <f>Table10[[#This Row],[Introduction]]/Table10[[#This Row],[TOTAL]]</f>
        <v>0</v>
      </c>
      <c r="Y435">
        <f>Table10[[#This Row],[Methods]]/Table10[[#This Row],[TOTAL]]</f>
        <v>1</v>
      </c>
      <c r="Z435">
        <f>Table10[[#This Row],[Results]]/Table10[[#This Row],[TOTAL]]</f>
        <v>0</v>
      </c>
      <c r="AA435">
        <f>Table10[[#This Row],[Supplementary material]]/Table10[[#This Row],[TOTAL]]</f>
        <v>0</v>
      </c>
      <c r="AB435">
        <f>Table10[[#This Row],[Title]]/Table10[[#This Row],[TOTAL]]</f>
        <v>0</v>
      </c>
      <c r="AC435" s="15">
        <f>SUM(Table1012[[#This Row],[Abstract]:[Title]])</f>
        <v>1</v>
      </c>
    </row>
    <row r="436" spans="1:29" x14ac:dyDescent="0.25">
      <c r="A436" t="s">
        <v>744</v>
      </c>
      <c r="B436">
        <v>0</v>
      </c>
      <c r="C436">
        <v>0</v>
      </c>
      <c r="D436">
        <v>1</v>
      </c>
      <c r="E436">
        <v>0</v>
      </c>
      <c r="F436">
        <v>0</v>
      </c>
      <c r="G436">
        <v>0</v>
      </c>
      <c r="H436">
        <v>0</v>
      </c>
      <c r="I436">
        <v>0</v>
      </c>
      <c r="J436">
        <v>0</v>
      </c>
      <c r="K436">
        <v>0</v>
      </c>
      <c r="L436">
        <v>0</v>
      </c>
      <c r="M436">
        <v>0</v>
      </c>
      <c r="N436" s="7">
        <f>SUM(Table10[[#This Row],[Abstract]:[Title]])</f>
        <v>1</v>
      </c>
      <c r="P436" t="s">
        <v>744</v>
      </c>
      <c r="Q436">
        <f>Table10[[#This Row],[Abstract]]/Table10[[#This Row],[TOTAL]]</f>
        <v>0</v>
      </c>
      <c r="R436">
        <f>Table10[[#This Row],[Acknowledgments]]/Table10[[#This Row],[TOTAL]]</f>
        <v>0</v>
      </c>
      <c r="S436">
        <f>Table10[[#This Row],[Article]]/Table10[[#This Row],[TOTAL]]</f>
        <v>1</v>
      </c>
      <c r="T436">
        <f>Table10[[#This Row],[Case study]]/Table10[[#This Row],[TOTAL]]</f>
        <v>0</v>
      </c>
      <c r="U436">
        <f>Table10[[#This Row],[Conclusion]]/Table10[[#This Row],[TOTAL]]</f>
        <v>0</v>
      </c>
      <c r="V436">
        <f>Table10[[#This Row],[Discussion]]/Table10[[#This Row],[TOTAL]]</f>
        <v>0</v>
      </c>
      <c r="W436">
        <f>Table10[[#This Row],[Figure]]/Table10[[#This Row],[TOTAL]]</f>
        <v>0</v>
      </c>
      <c r="X436">
        <f>Table10[[#This Row],[Introduction]]/Table10[[#This Row],[TOTAL]]</f>
        <v>0</v>
      </c>
      <c r="Y436">
        <f>Table10[[#This Row],[Methods]]/Table10[[#This Row],[TOTAL]]</f>
        <v>0</v>
      </c>
      <c r="Z436">
        <f>Table10[[#This Row],[Results]]/Table10[[#This Row],[TOTAL]]</f>
        <v>0</v>
      </c>
      <c r="AA436">
        <f>Table10[[#This Row],[Supplementary material]]/Table10[[#This Row],[TOTAL]]</f>
        <v>0</v>
      </c>
      <c r="AB436">
        <f>Table10[[#This Row],[Title]]/Table10[[#This Row],[TOTAL]]</f>
        <v>0</v>
      </c>
      <c r="AC436" s="15">
        <f>SUM(Table1012[[#This Row],[Abstract]:[Title]])</f>
        <v>1</v>
      </c>
    </row>
    <row r="437" spans="1:29" x14ac:dyDescent="0.25">
      <c r="A437" t="s">
        <v>1607</v>
      </c>
      <c r="B437">
        <v>0</v>
      </c>
      <c r="C437">
        <v>0</v>
      </c>
      <c r="D437">
        <v>0</v>
      </c>
      <c r="E437">
        <v>0</v>
      </c>
      <c r="F437">
        <v>0</v>
      </c>
      <c r="G437">
        <v>0</v>
      </c>
      <c r="H437">
        <v>0</v>
      </c>
      <c r="I437">
        <v>0</v>
      </c>
      <c r="J437">
        <v>2</v>
      </c>
      <c r="K437">
        <v>7</v>
      </c>
      <c r="L437">
        <v>0</v>
      </c>
      <c r="M437">
        <v>0</v>
      </c>
      <c r="N437" s="7">
        <f>SUM(Table10[[#This Row],[Abstract]:[Title]])</f>
        <v>9</v>
      </c>
      <c r="P437" t="s">
        <v>1607</v>
      </c>
      <c r="Q437">
        <f>Table10[[#This Row],[Abstract]]/Table10[[#This Row],[TOTAL]]</f>
        <v>0</v>
      </c>
      <c r="R437">
        <f>Table10[[#This Row],[Acknowledgments]]/Table10[[#This Row],[TOTAL]]</f>
        <v>0</v>
      </c>
      <c r="S437">
        <f>Table10[[#This Row],[Article]]/Table10[[#This Row],[TOTAL]]</f>
        <v>0</v>
      </c>
      <c r="T437">
        <f>Table10[[#This Row],[Case study]]/Table10[[#This Row],[TOTAL]]</f>
        <v>0</v>
      </c>
      <c r="U437">
        <f>Table10[[#This Row],[Conclusion]]/Table10[[#This Row],[TOTAL]]</f>
        <v>0</v>
      </c>
      <c r="V437">
        <f>Table10[[#This Row],[Discussion]]/Table10[[#This Row],[TOTAL]]</f>
        <v>0</v>
      </c>
      <c r="W437">
        <f>Table10[[#This Row],[Figure]]/Table10[[#This Row],[TOTAL]]</f>
        <v>0</v>
      </c>
      <c r="X437">
        <f>Table10[[#This Row],[Introduction]]/Table10[[#This Row],[TOTAL]]</f>
        <v>0</v>
      </c>
      <c r="Y437">
        <f>Table10[[#This Row],[Methods]]/Table10[[#This Row],[TOTAL]]</f>
        <v>0.22222222222222221</v>
      </c>
      <c r="Z437">
        <f>Table10[[#This Row],[Results]]/Table10[[#This Row],[TOTAL]]</f>
        <v>0.77777777777777779</v>
      </c>
      <c r="AA437">
        <f>Table10[[#This Row],[Supplementary material]]/Table10[[#This Row],[TOTAL]]</f>
        <v>0</v>
      </c>
      <c r="AB437">
        <f>Table10[[#This Row],[Title]]/Table10[[#This Row],[TOTAL]]</f>
        <v>0</v>
      </c>
      <c r="AC437" s="15">
        <f>SUM(Table1012[[#This Row],[Abstract]:[Title]])</f>
        <v>1</v>
      </c>
    </row>
    <row r="438" spans="1:29" x14ac:dyDescent="0.25">
      <c r="A438" t="s">
        <v>5156</v>
      </c>
      <c r="B438">
        <v>0</v>
      </c>
      <c r="C438">
        <v>0</v>
      </c>
      <c r="D438">
        <v>0</v>
      </c>
      <c r="E438">
        <v>0</v>
      </c>
      <c r="F438">
        <v>0</v>
      </c>
      <c r="G438">
        <v>0</v>
      </c>
      <c r="H438">
        <v>0</v>
      </c>
      <c r="I438">
        <v>0</v>
      </c>
      <c r="J438">
        <v>0</v>
      </c>
      <c r="K438">
        <v>1</v>
      </c>
      <c r="L438">
        <v>0</v>
      </c>
      <c r="M438">
        <v>0</v>
      </c>
      <c r="N438" s="7">
        <f>SUM(Table10[[#This Row],[Abstract]:[Title]])</f>
        <v>1</v>
      </c>
      <c r="P438" t="s">
        <v>5156</v>
      </c>
      <c r="Q438">
        <f>Table10[[#This Row],[Abstract]]/Table10[[#This Row],[TOTAL]]</f>
        <v>0</v>
      </c>
      <c r="R438">
        <f>Table10[[#This Row],[Acknowledgments]]/Table10[[#This Row],[TOTAL]]</f>
        <v>0</v>
      </c>
      <c r="S438">
        <f>Table10[[#This Row],[Article]]/Table10[[#This Row],[TOTAL]]</f>
        <v>0</v>
      </c>
      <c r="T438">
        <f>Table10[[#This Row],[Case study]]/Table10[[#This Row],[TOTAL]]</f>
        <v>0</v>
      </c>
      <c r="U438">
        <f>Table10[[#This Row],[Conclusion]]/Table10[[#This Row],[TOTAL]]</f>
        <v>0</v>
      </c>
      <c r="V438">
        <f>Table10[[#This Row],[Discussion]]/Table10[[#This Row],[TOTAL]]</f>
        <v>0</v>
      </c>
      <c r="W438">
        <f>Table10[[#This Row],[Figure]]/Table10[[#This Row],[TOTAL]]</f>
        <v>0</v>
      </c>
      <c r="X438">
        <f>Table10[[#This Row],[Introduction]]/Table10[[#This Row],[TOTAL]]</f>
        <v>0</v>
      </c>
      <c r="Y438">
        <f>Table10[[#This Row],[Methods]]/Table10[[#This Row],[TOTAL]]</f>
        <v>0</v>
      </c>
      <c r="Z438">
        <f>Table10[[#This Row],[Results]]/Table10[[#This Row],[TOTAL]]</f>
        <v>1</v>
      </c>
      <c r="AA438">
        <f>Table10[[#This Row],[Supplementary material]]/Table10[[#This Row],[TOTAL]]</f>
        <v>0</v>
      </c>
      <c r="AB438">
        <f>Table10[[#This Row],[Title]]/Table10[[#This Row],[TOTAL]]</f>
        <v>0</v>
      </c>
      <c r="AC438" s="15">
        <f>SUM(Table1012[[#This Row],[Abstract]:[Title]])</f>
        <v>1</v>
      </c>
    </row>
    <row r="439" spans="1:29" x14ac:dyDescent="0.25">
      <c r="A439" t="s">
        <v>3791</v>
      </c>
      <c r="B439">
        <v>0</v>
      </c>
      <c r="C439">
        <v>0</v>
      </c>
      <c r="D439">
        <v>0</v>
      </c>
      <c r="E439">
        <v>0</v>
      </c>
      <c r="F439">
        <v>0</v>
      </c>
      <c r="G439">
        <v>0</v>
      </c>
      <c r="H439">
        <v>1</v>
      </c>
      <c r="I439">
        <v>0</v>
      </c>
      <c r="J439">
        <v>1</v>
      </c>
      <c r="K439">
        <v>0</v>
      </c>
      <c r="L439">
        <v>0</v>
      </c>
      <c r="M439">
        <v>0</v>
      </c>
      <c r="N439" s="7">
        <f>SUM(Table10[[#This Row],[Abstract]:[Title]])</f>
        <v>2</v>
      </c>
      <c r="P439" t="s">
        <v>3791</v>
      </c>
      <c r="Q439">
        <f>Table10[[#This Row],[Abstract]]/Table10[[#This Row],[TOTAL]]</f>
        <v>0</v>
      </c>
      <c r="R439">
        <f>Table10[[#This Row],[Acknowledgments]]/Table10[[#This Row],[TOTAL]]</f>
        <v>0</v>
      </c>
      <c r="S439">
        <f>Table10[[#This Row],[Article]]/Table10[[#This Row],[TOTAL]]</f>
        <v>0</v>
      </c>
      <c r="T439">
        <f>Table10[[#This Row],[Case study]]/Table10[[#This Row],[TOTAL]]</f>
        <v>0</v>
      </c>
      <c r="U439">
        <f>Table10[[#This Row],[Conclusion]]/Table10[[#This Row],[TOTAL]]</f>
        <v>0</v>
      </c>
      <c r="V439">
        <f>Table10[[#This Row],[Discussion]]/Table10[[#This Row],[TOTAL]]</f>
        <v>0</v>
      </c>
      <c r="W439">
        <f>Table10[[#This Row],[Figure]]/Table10[[#This Row],[TOTAL]]</f>
        <v>0.5</v>
      </c>
      <c r="X439">
        <f>Table10[[#This Row],[Introduction]]/Table10[[#This Row],[TOTAL]]</f>
        <v>0</v>
      </c>
      <c r="Y439">
        <f>Table10[[#This Row],[Methods]]/Table10[[#This Row],[TOTAL]]</f>
        <v>0.5</v>
      </c>
      <c r="Z439">
        <f>Table10[[#This Row],[Results]]/Table10[[#This Row],[TOTAL]]</f>
        <v>0</v>
      </c>
      <c r="AA439">
        <f>Table10[[#This Row],[Supplementary material]]/Table10[[#This Row],[TOTAL]]</f>
        <v>0</v>
      </c>
      <c r="AB439">
        <f>Table10[[#This Row],[Title]]/Table10[[#This Row],[TOTAL]]</f>
        <v>0</v>
      </c>
      <c r="AC439" s="15">
        <f>SUM(Table1012[[#This Row],[Abstract]:[Title]])</f>
        <v>1</v>
      </c>
    </row>
    <row r="440" spans="1:29" x14ac:dyDescent="0.25">
      <c r="A440" t="s">
        <v>4569</v>
      </c>
      <c r="B440">
        <v>0</v>
      </c>
      <c r="C440">
        <v>0</v>
      </c>
      <c r="D440">
        <v>0</v>
      </c>
      <c r="E440">
        <v>0</v>
      </c>
      <c r="F440">
        <v>0</v>
      </c>
      <c r="G440">
        <v>0</v>
      </c>
      <c r="H440">
        <v>0</v>
      </c>
      <c r="I440">
        <v>0</v>
      </c>
      <c r="J440">
        <v>0</v>
      </c>
      <c r="K440">
        <v>1</v>
      </c>
      <c r="L440">
        <v>0</v>
      </c>
      <c r="M440">
        <v>0</v>
      </c>
      <c r="N440" s="7">
        <f>SUM(Table10[[#This Row],[Abstract]:[Title]])</f>
        <v>1</v>
      </c>
      <c r="P440" t="s">
        <v>4569</v>
      </c>
      <c r="Q440">
        <f>Table10[[#This Row],[Abstract]]/Table10[[#This Row],[TOTAL]]</f>
        <v>0</v>
      </c>
      <c r="R440">
        <f>Table10[[#This Row],[Acknowledgments]]/Table10[[#This Row],[TOTAL]]</f>
        <v>0</v>
      </c>
      <c r="S440">
        <f>Table10[[#This Row],[Article]]/Table10[[#This Row],[TOTAL]]</f>
        <v>0</v>
      </c>
      <c r="T440">
        <f>Table10[[#This Row],[Case study]]/Table10[[#This Row],[TOTAL]]</f>
        <v>0</v>
      </c>
      <c r="U440">
        <f>Table10[[#This Row],[Conclusion]]/Table10[[#This Row],[TOTAL]]</f>
        <v>0</v>
      </c>
      <c r="V440">
        <f>Table10[[#This Row],[Discussion]]/Table10[[#This Row],[TOTAL]]</f>
        <v>0</v>
      </c>
      <c r="W440">
        <f>Table10[[#This Row],[Figure]]/Table10[[#This Row],[TOTAL]]</f>
        <v>0</v>
      </c>
      <c r="X440">
        <f>Table10[[#This Row],[Introduction]]/Table10[[#This Row],[TOTAL]]</f>
        <v>0</v>
      </c>
      <c r="Y440">
        <f>Table10[[#This Row],[Methods]]/Table10[[#This Row],[TOTAL]]</f>
        <v>0</v>
      </c>
      <c r="Z440">
        <f>Table10[[#This Row],[Results]]/Table10[[#This Row],[TOTAL]]</f>
        <v>1</v>
      </c>
      <c r="AA440">
        <f>Table10[[#This Row],[Supplementary material]]/Table10[[#This Row],[TOTAL]]</f>
        <v>0</v>
      </c>
      <c r="AB440">
        <f>Table10[[#This Row],[Title]]/Table10[[#This Row],[TOTAL]]</f>
        <v>0</v>
      </c>
      <c r="AC440" s="15">
        <f>SUM(Table1012[[#This Row],[Abstract]:[Title]])</f>
        <v>1</v>
      </c>
    </row>
    <row r="441" spans="1:29" x14ac:dyDescent="0.25">
      <c r="A441" t="s">
        <v>3158</v>
      </c>
      <c r="B441">
        <v>0</v>
      </c>
      <c r="C441">
        <v>0</v>
      </c>
      <c r="D441">
        <v>0</v>
      </c>
      <c r="E441">
        <v>0</v>
      </c>
      <c r="F441">
        <v>0</v>
      </c>
      <c r="G441">
        <v>1</v>
      </c>
      <c r="H441">
        <v>2</v>
      </c>
      <c r="I441">
        <v>0</v>
      </c>
      <c r="J441">
        <v>1</v>
      </c>
      <c r="K441">
        <v>5</v>
      </c>
      <c r="L441">
        <v>0</v>
      </c>
      <c r="M441">
        <v>0</v>
      </c>
      <c r="N441" s="7">
        <f>SUM(Table10[[#This Row],[Abstract]:[Title]])</f>
        <v>9</v>
      </c>
      <c r="P441" t="s">
        <v>3158</v>
      </c>
      <c r="Q441">
        <f>Table10[[#This Row],[Abstract]]/Table10[[#This Row],[TOTAL]]</f>
        <v>0</v>
      </c>
      <c r="R441">
        <f>Table10[[#This Row],[Acknowledgments]]/Table10[[#This Row],[TOTAL]]</f>
        <v>0</v>
      </c>
      <c r="S441">
        <f>Table10[[#This Row],[Article]]/Table10[[#This Row],[TOTAL]]</f>
        <v>0</v>
      </c>
      <c r="T441">
        <f>Table10[[#This Row],[Case study]]/Table10[[#This Row],[TOTAL]]</f>
        <v>0</v>
      </c>
      <c r="U441">
        <f>Table10[[#This Row],[Conclusion]]/Table10[[#This Row],[TOTAL]]</f>
        <v>0</v>
      </c>
      <c r="V441">
        <f>Table10[[#This Row],[Discussion]]/Table10[[#This Row],[TOTAL]]</f>
        <v>0.1111111111111111</v>
      </c>
      <c r="W441">
        <f>Table10[[#This Row],[Figure]]/Table10[[#This Row],[TOTAL]]</f>
        <v>0.22222222222222221</v>
      </c>
      <c r="X441">
        <f>Table10[[#This Row],[Introduction]]/Table10[[#This Row],[TOTAL]]</f>
        <v>0</v>
      </c>
      <c r="Y441">
        <f>Table10[[#This Row],[Methods]]/Table10[[#This Row],[TOTAL]]</f>
        <v>0.1111111111111111</v>
      </c>
      <c r="Z441">
        <f>Table10[[#This Row],[Results]]/Table10[[#This Row],[TOTAL]]</f>
        <v>0.55555555555555558</v>
      </c>
      <c r="AA441">
        <f>Table10[[#This Row],[Supplementary material]]/Table10[[#This Row],[TOTAL]]</f>
        <v>0</v>
      </c>
      <c r="AB441">
        <f>Table10[[#This Row],[Title]]/Table10[[#This Row],[TOTAL]]</f>
        <v>0</v>
      </c>
      <c r="AC441" s="15">
        <f>SUM(Table1012[[#This Row],[Abstract]:[Title]])</f>
        <v>1</v>
      </c>
    </row>
    <row r="442" spans="1:29" x14ac:dyDescent="0.25">
      <c r="A442" t="s">
        <v>1461</v>
      </c>
      <c r="B442">
        <v>0</v>
      </c>
      <c r="C442">
        <v>0</v>
      </c>
      <c r="D442">
        <v>0</v>
      </c>
      <c r="E442">
        <v>0</v>
      </c>
      <c r="F442">
        <v>0</v>
      </c>
      <c r="G442">
        <v>1</v>
      </c>
      <c r="H442">
        <v>7</v>
      </c>
      <c r="I442">
        <v>0</v>
      </c>
      <c r="J442">
        <v>1</v>
      </c>
      <c r="K442">
        <v>0</v>
      </c>
      <c r="L442">
        <v>1</v>
      </c>
      <c r="M442">
        <v>0</v>
      </c>
      <c r="N442" s="7">
        <f>SUM(Table10[[#This Row],[Abstract]:[Title]])</f>
        <v>10</v>
      </c>
      <c r="P442" t="s">
        <v>1461</v>
      </c>
      <c r="Q442">
        <f>Table10[[#This Row],[Abstract]]/Table10[[#This Row],[TOTAL]]</f>
        <v>0</v>
      </c>
      <c r="R442">
        <f>Table10[[#This Row],[Acknowledgments]]/Table10[[#This Row],[TOTAL]]</f>
        <v>0</v>
      </c>
      <c r="S442">
        <f>Table10[[#This Row],[Article]]/Table10[[#This Row],[TOTAL]]</f>
        <v>0</v>
      </c>
      <c r="T442">
        <f>Table10[[#This Row],[Case study]]/Table10[[#This Row],[TOTAL]]</f>
        <v>0</v>
      </c>
      <c r="U442">
        <f>Table10[[#This Row],[Conclusion]]/Table10[[#This Row],[TOTAL]]</f>
        <v>0</v>
      </c>
      <c r="V442">
        <f>Table10[[#This Row],[Discussion]]/Table10[[#This Row],[TOTAL]]</f>
        <v>0.1</v>
      </c>
      <c r="W442">
        <f>Table10[[#This Row],[Figure]]/Table10[[#This Row],[TOTAL]]</f>
        <v>0.7</v>
      </c>
      <c r="X442">
        <f>Table10[[#This Row],[Introduction]]/Table10[[#This Row],[TOTAL]]</f>
        <v>0</v>
      </c>
      <c r="Y442">
        <f>Table10[[#This Row],[Methods]]/Table10[[#This Row],[TOTAL]]</f>
        <v>0.1</v>
      </c>
      <c r="Z442">
        <f>Table10[[#This Row],[Results]]/Table10[[#This Row],[TOTAL]]</f>
        <v>0</v>
      </c>
      <c r="AA442">
        <f>Table10[[#This Row],[Supplementary material]]/Table10[[#This Row],[TOTAL]]</f>
        <v>0.1</v>
      </c>
      <c r="AB442">
        <f>Table10[[#This Row],[Title]]/Table10[[#This Row],[TOTAL]]</f>
        <v>0</v>
      </c>
      <c r="AC442" s="15">
        <f>SUM(Table1012[[#This Row],[Abstract]:[Title]])</f>
        <v>0.99999999999999989</v>
      </c>
    </row>
    <row r="443" spans="1:29" x14ac:dyDescent="0.25">
      <c r="A443" t="s">
        <v>990</v>
      </c>
      <c r="B443">
        <v>0</v>
      </c>
      <c r="C443">
        <v>0</v>
      </c>
      <c r="D443">
        <v>1</v>
      </c>
      <c r="E443">
        <v>0</v>
      </c>
      <c r="F443">
        <v>0</v>
      </c>
      <c r="G443">
        <v>0</v>
      </c>
      <c r="H443">
        <v>0</v>
      </c>
      <c r="I443">
        <v>0</v>
      </c>
      <c r="J443">
        <v>0</v>
      </c>
      <c r="K443">
        <v>0</v>
      </c>
      <c r="L443">
        <v>0</v>
      </c>
      <c r="M443">
        <v>0</v>
      </c>
      <c r="N443" s="7">
        <f>SUM(Table10[[#This Row],[Abstract]:[Title]])</f>
        <v>1</v>
      </c>
      <c r="P443" t="s">
        <v>990</v>
      </c>
      <c r="Q443">
        <f>Table10[[#This Row],[Abstract]]/Table10[[#This Row],[TOTAL]]</f>
        <v>0</v>
      </c>
      <c r="R443">
        <f>Table10[[#This Row],[Acknowledgments]]/Table10[[#This Row],[TOTAL]]</f>
        <v>0</v>
      </c>
      <c r="S443">
        <f>Table10[[#This Row],[Article]]/Table10[[#This Row],[TOTAL]]</f>
        <v>1</v>
      </c>
      <c r="T443">
        <f>Table10[[#This Row],[Case study]]/Table10[[#This Row],[TOTAL]]</f>
        <v>0</v>
      </c>
      <c r="U443">
        <f>Table10[[#This Row],[Conclusion]]/Table10[[#This Row],[TOTAL]]</f>
        <v>0</v>
      </c>
      <c r="V443">
        <f>Table10[[#This Row],[Discussion]]/Table10[[#This Row],[TOTAL]]</f>
        <v>0</v>
      </c>
      <c r="W443">
        <f>Table10[[#This Row],[Figure]]/Table10[[#This Row],[TOTAL]]</f>
        <v>0</v>
      </c>
      <c r="X443">
        <f>Table10[[#This Row],[Introduction]]/Table10[[#This Row],[TOTAL]]</f>
        <v>0</v>
      </c>
      <c r="Y443">
        <f>Table10[[#This Row],[Methods]]/Table10[[#This Row],[TOTAL]]</f>
        <v>0</v>
      </c>
      <c r="Z443">
        <f>Table10[[#This Row],[Results]]/Table10[[#This Row],[TOTAL]]</f>
        <v>0</v>
      </c>
      <c r="AA443">
        <f>Table10[[#This Row],[Supplementary material]]/Table10[[#This Row],[TOTAL]]</f>
        <v>0</v>
      </c>
      <c r="AB443">
        <f>Table10[[#This Row],[Title]]/Table10[[#This Row],[TOTAL]]</f>
        <v>0</v>
      </c>
      <c r="AC443" s="15">
        <f>SUM(Table1012[[#This Row],[Abstract]:[Title]])</f>
        <v>1</v>
      </c>
    </row>
    <row r="444" spans="1:29" x14ac:dyDescent="0.25">
      <c r="A444" t="s">
        <v>1813</v>
      </c>
      <c r="B444">
        <v>0</v>
      </c>
      <c r="C444">
        <v>0</v>
      </c>
      <c r="D444">
        <v>0</v>
      </c>
      <c r="E444">
        <v>0</v>
      </c>
      <c r="F444">
        <v>0</v>
      </c>
      <c r="G444">
        <v>0</v>
      </c>
      <c r="H444">
        <v>0</v>
      </c>
      <c r="I444">
        <v>0</v>
      </c>
      <c r="J444">
        <v>1</v>
      </c>
      <c r="K444">
        <v>0</v>
      </c>
      <c r="L444">
        <v>0</v>
      </c>
      <c r="M444">
        <v>0</v>
      </c>
      <c r="N444" s="7">
        <f>SUM(Table10[[#This Row],[Abstract]:[Title]])</f>
        <v>1</v>
      </c>
      <c r="P444" t="s">
        <v>1813</v>
      </c>
      <c r="Q444">
        <f>Table10[[#This Row],[Abstract]]/Table10[[#This Row],[TOTAL]]</f>
        <v>0</v>
      </c>
      <c r="R444">
        <f>Table10[[#This Row],[Acknowledgments]]/Table10[[#This Row],[TOTAL]]</f>
        <v>0</v>
      </c>
      <c r="S444">
        <f>Table10[[#This Row],[Article]]/Table10[[#This Row],[TOTAL]]</f>
        <v>0</v>
      </c>
      <c r="T444">
        <f>Table10[[#This Row],[Case study]]/Table10[[#This Row],[TOTAL]]</f>
        <v>0</v>
      </c>
      <c r="U444">
        <f>Table10[[#This Row],[Conclusion]]/Table10[[#This Row],[TOTAL]]</f>
        <v>0</v>
      </c>
      <c r="V444">
        <f>Table10[[#This Row],[Discussion]]/Table10[[#This Row],[TOTAL]]</f>
        <v>0</v>
      </c>
      <c r="W444">
        <f>Table10[[#This Row],[Figure]]/Table10[[#This Row],[TOTAL]]</f>
        <v>0</v>
      </c>
      <c r="X444">
        <f>Table10[[#This Row],[Introduction]]/Table10[[#This Row],[TOTAL]]</f>
        <v>0</v>
      </c>
      <c r="Y444">
        <f>Table10[[#This Row],[Methods]]/Table10[[#This Row],[TOTAL]]</f>
        <v>1</v>
      </c>
      <c r="Z444">
        <f>Table10[[#This Row],[Results]]/Table10[[#This Row],[TOTAL]]</f>
        <v>0</v>
      </c>
      <c r="AA444">
        <f>Table10[[#This Row],[Supplementary material]]/Table10[[#This Row],[TOTAL]]</f>
        <v>0</v>
      </c>
      <c r="AB444">
        <f>Table10[[#This Row],[Title]]/Table10[[#This Row],[TOTAL]]</f>
        <v>0</v>
      </c>
      <c r="AC444" s="15">
        <f>SUM(Table1012[[#This Row],[Abstract]:[Title]])</f>
        <v>1</v>
      </c>
    </row>
    <row r="445" spans="1:29" x14ac:dyDescent="0.25">
      <c r="A445" t="s">
        <v>3393</v>
      </c>
      <c r="B445">
        <v>0</v>
      </c>
      <c r="C445">
        <v>0</v>
      </c>
      <c r="D445">
        <v>0</v>
      </c>
      <c r="E445">
        <v>0</v>
      </c>
      <c r="F445">
        <v>0</v>
      </c>
      <c r="G445">
        <v>0</v>
      </c>
      <c r="H445">
        <v>0</v>
      </c>
      <c r="I445">
        <v>0</v>
      </c>
      <c r="J445">
        <v>1</v>
      </c>
      <c r="K445">
        <v>0</v>
      </c>
      <c r="L445">
        <v>0</v>
      </c>
      <c r="M445">
        <v>0</v>
      </c>
      <c r="N445" s="7">
        <f>SUM(Table10[[#This Row],[Abstract]:[Title]])</f>
        <v>1</v>
      </c>
      <c r="P445" t="s">
        <v>3393</v>
      </c>
      <c r="Q445">
        <f>Table10[[#This Row],[Abstract]]/Table10[[#This Row],[TOTAL]]</f>
        <v>0</v>
      </c>
      <c r="R445">
        <f>Table10[[#This Row],[Acknowledgments]]/Table10[[#This Row],[TOTAL]]</f>
        <v>0</v>
      </c>
      <c r="S445">
        <f>Table10[[#This Row],[Article]]/Table10[[#This Row],[TOTAL]]</f>
        <v>0</v>
      </c>
      <c r="T445">
        <f>Table10[[#This Row],[Case study]]/Table10[[#This Row],[TOTAL]]</f>
        <v>0</v>
      </c>
      <c r="U445">
        <f>Table10[[#This Row],[Conclusion]]/Table10[[#This Row],[TOTAL]]</f>
        <v>0</v>
      </c>
      <c r="V445">
        <f>Table10[[#This Row],[Discussion]]/Table10[[#This Row],[TOTAL]]</f>
        <v>0</v>
      </c>
      <c r="W445">
        <f>Table10[[#This Row],[Figure]]/Table10[[#This Row],[TOTAL]]</f>
        <v>0</v>
      </c>
      <c r="X445">
        <f>Table10[[#This Row],[Introduction]]/Table10[[#This Row],[TOTAL]]</f>
        <v>0</v>
      </c>
      <c r="Y445">
        <f>Table10[[#This Row],[Methods]]/Table10[[#This Row],[TOTAL]]</f>
        <v>1</v>
      </c>
      <c r="Z445">
        <f>Table10[[#This Row],[Results]]/Table10[[#This Row],[TOTAL]]</f>
        <v>0</v>
      </c>
      <c r="AA445">
        <f>Table10[[#This Row],[Supplementary material]]/Table10[[#This Row],[TOTAL]]</f>
        <v>0</v>
      </c>
      <c r="AB445">
        <f>Table10[[#This Row],[Title]]/Table10[[#This Row],[TOTAL]]</f>
        <v>0</v>
      </c>
      <c r="AC445" s="15">
        <f>SUM(Table1012[[#This Row],[Abstract]:[Title]])</f>
        <v>1</v>
      </c>
    </row>
    <row r="446" spans="1:29" x14ac:dyDescent="0.25">
      <c r="A446" t="s">
        <v>4983</v>
      </c>
      <c r="B446">
        <v>0</v>
      </c>
      <c r="C446">
        <v>0</v>
      </c>
      <c r="D446">
        <v>0</v>
      </c>
      <c r="E446">
        <v>0</v>
      </c>
      <c r="F446">
        <v>0</v>
      </c>
      <c r="G446">
        <v>0</v>
      </c>
      <c r="H446">
        <v>0</v>
      </c>
      <c r="I446">
        <v>0</v>
      </c>
      <c r="J446">
        <v>1</v>
      </c>
      <c r="K446">
        <v>0</v>
      </c>
      <c r="L446">
        <v>0</v>
      </c>
      <c r="M446">
        <v>0</v>
      </c>
      <c r="N446" s="7">
        <f>SUM(Table10[[#This Row],[Abstract]:[Title]])</f>
        <v>1</v>
      </c>
      <c r="P446" t="s">
        <v>4983</v>
      </c>
      <c r="Q446">
        <f>Table10[[#This Row],[Abstract]]/Table10[[#This Row],[TOTAL]]</f>
        <v>0</v>
      </c>
      <c r="R446">
        <f>Table10[[#This Row],[Acknowledgments]]/Table10[[#This Row],[TOTAL]]</f>
        <v>0</v>
      </c>
      <c r="S446">
        <f>Table10[[#This Row],[Article]]/Table10[[#This Row],[TOTAL]]</f>
        <v>0</v>
      </c>
      <c r="T446">
        <f>Table10[[#This Row],[Case study]]/Table10[[#This Row],[TOTAL]]</f>
        <v>0</v>
      </c>
      <c r="U446">
        <f>Table10[[#This Row],[Conclusion]]/Table10[[#This Row],[TOTAL]]</f>
        <v>0</v>
      </c>
      <c r="V446">
        <f>Table10[[#This Row],[Discussion]]/Table10[[#This Row],[TOTAL]]</f>
        <v>0</v>
      </c>
      <c r="W446">
        <f>Table10[[#This Row],[Figure]]/Table10[[#This Row],[TOTAL]]</f>
        <v>0</v>
      </c>
      <c r="X446">
        <f>Table10[[#This Row],[Introduction]]/Table10[[#This Row],[TOTAL]]</f>
        <v>0</v>
      </c>
      <c r="Y446">
        <f>Table10[[#This Row],[Methods]]/Table10[[#This Row],[TOTAL]]</f>
        <v>1</v>
      </c>
      <c r="Z446">
        <f>Table10[[#This Row],[Results]]/Table10[[#This Row],[TOTAL]]</f>
        <v>0</v>
      </c>
      <c r="AA446">
        <f>Table10[[#This Row],[Supplementary material]]/Table10[[#This Row],[TOTAL]]</f>
        <v>0</v>
      </c>
      <c r="AB446">
        <f>Table10[[#This Row],[Title]]/Table10[[#This Row],[TOTAL]]</f>
        <v>0</v>
      </c>
      <c r="AC446" s="15">
        <f>SUM(Table1012[[#This Row],[Abstract]:[Title]])</f>
        <v>1</v>
      </c>
    </row>
    <row r="447" spans="1:29" x14ac:dyDescent="0.25">
      <c r="A447" t="s">
        <v>189</v>
      </c>
      <c r="B447">
        <v>0</v>
      </c>
      <c r="C447">
        <v>0</v>
      </c>
      <c r="D447">
        <v>0</v>
      </c>
      <c r="E447">
        <v>0</v>
      </c>
      <c r="F447">
        <v>0</v>
      </c>
      <c r="G447">
        <v>0</v>
      </c>
      <c r="H447">
        <v>0</v>
      </c>
      <c r="I447">
        <v>0</v>
      </c>
      <c r="J447">
        <v>4</v>
      </c>
      <c r="K447">
        <v>2</v>
      </c>
      <c r="L447">
        <v>0</v>
      </c>
      <c r="M447">
        <v>0</v>
      </c>
      <c r="N447" s="7">
        <f>SUM(Table10[[#This Row],[Abstract]:[Title]])</f>
        <v>6</v>
      </c>
      <c r="P447" t="s">
        <v>189</v>
      </c>
      <c r="Q447">
        <f>Table10[[#This Row],[Abstract]]/Table10[[#This Row],[TOTAL]]</f>
        <v>0</v>
      </c>
      <c r="R447">
        <f>Table10[[#This Row],[Acknowledgments]]/Table10[[#This Row],[TOTAL]]</f>
        <v>0</v>
      </c>
      <c r="S447">
        <f>Table10[[#This Row],[Article]]/Table10[[#This Row],[TOTAL]]</f>
        <v>0</v>
      </c>
      <c r="T447">
        <f>Table10[[#This Row],[Case study]]/Table10[[#This Row],[TOTAL]]</f>
        <v>0</v>
      </c>
      <c r="U447">
        <f>Table10[[#This Row],[Conclusion]]/Table10[[#This Row],[TOTAL]]</f>
        <v>0</v>
      </c>
      <c r="V447">
        <f>Table10[[#This Row],[Discussion]]/Table10[[#This Row],[TOTAL]]</f>
        <v>0</v>
      </c>
      <c r="W447">
        <f>Table10[[#This Row],[Figure]]/Table10[[#This Row],[TOTAL]]</f>
        <v>0</v>
      </c>
      <c r="X447">
        <f>Table10[[#This Row],[Introduction]]/Table10[[#This Row],[TOTAL]]</f>
        <v>0</v>
      </c>
      <c r="Y447">
        <f>Table10[[#This Row],[Methods]]/Table10[[#This Row],[TOTAL]]</f>
        <v>0.66666666666666663</v>
      </c>
      <c r="Z447">
        <f>Table10[[#This Row],[Results]]/Table10[[#This Row],[TOTAL]]</f>
        <v>0.33333333333333331</v>
      </c>
      <c r="AA447">
        <f>Table10[[#This Row],[Supplementary material]]/Table10[[#This Row],[TOTAL]]</f>
        <v>0</v>
      </c>
      <c r="AB447">
        <f>Table10[[#This Row],[Title]]/Table10[[#This Row],[TOTAL]]</f>
        <v>0</v>
      </c>
      <c r="AC447" s="15">
        <f>SUM(Table1012[[#This Row],[Abstract]:[Title]])</f>
        <v>1</v>
      </c>
    </row>
    <row r="448" spans="1:29" x14ac:dyDescent="0.25">
      <c r="A448" t="s">
        <v>3739</v>
      </c>
      <c r="B448">
        <v>0</v>
      </c>
      <c r="C448">
        <v>0</v>
      </c>
      <c r="D448">
        <v>0</v>
      </c>
      <c r="E448">
        <v>0</v>
      </c>
      <c r="F448">
        <v>0</v>
      </c>
      <c r="G448">
        <v>0</v>
      </c>
      <c r="H448">
        <v>0</v>
      </c>
      <c r="I448">
        <v>1</v>
      </c>
      <c r="J448">
        <v>0</v>
      </c>
      <c r="K448">
        <v>0</v>
      </c>
      <c r="L448">
        <v>0</v>
      </c>
      <c r="M448">
        <v>0</v>
      </c>
      <c r="N448" s="7">
        <f>SUM(Table10[[#This Row],[Abstract]:[Title]])</f>
        <v>1</v>
      </c>
      <c r="P448" t="s">
        <v>3739</v>
      </c>
      <c r="Q448">
        <f>Table10[[#This Row],[Abstract]]/Table10[[#This Row],[TOTAL]]</f>
        <v>0</v>
      </c>
      <c r="R448">
        <f>Table10[[#This Row],[Acknowledgments]]/Table10[[#This Row],[TOTAL]]</f>
        <v>0</v>
      </c>
      <c r="S448">
        <f>Table10[[#This Row],[Article]]/Table10[[#This Row],[TOTAL]]</f>
        <v>0</v>
      </c>
      <c r="T448">
        <f>Table10[[#This Row],[Case study]]/Table10[[#This Row],[TOTAL]]</f>
        <v>0</v>
      </c>
      <c r="U448">
        <f>Table10[[#This Row],[Conclusion]]/Table10[[#This Row],[TOTAL]]</f>
        <v>0</v>
      </c>
      <c r="V448">
        <f>Table10[[#This Row],[Discussion]]/Table10[[#This Row],[TOTAL]]</f>
        <v>0</v>
      </c>
      <c r="W448">
        <f>Table10[[#This Row],[Figure]]/Table10[[#This Row],[TOTAL]]</f>
        <v>0</v>
      </c>
      <c r="X448">
        <f>Table10[[#This Row],[Introduction]]/Table10[[#This Row],[TOTAL]]</f>
        <v>1</v>
      </c>
      <c r="Y448">
        <f>Table10[[#This Row],[Methods]]/Table10[[#This Row],[TOTAL]]</f>
        <v>0</v>
      </c>
      <c r="Z448">
        <f>Table10[[#This Row],[Results]]/Table10[[#This Row],[TOTAL]]</f>
        <v>0</v>
      </c>
      <c r="AA448">
        <f>Table10[[#This Row],[Supplementary material]]/Table10[[#This Row],[TOTAL]]</f>
        <v>0</v>
      </c>
      <c r="AB448">
        <f>Table10[[#This Row],[Title]]/Table10[[#This Row],[TOTAL]]</f>
        <v>0</v>
      </c>
      <c r="AC448" s="15">
        <f>SUM(Table1012[[#This Row],[Abstract]:[Title]])</f>
        <v>1</v>
      </c>
    </row>
    <row r="449" spans="1:29" x14ac:dyDescent="0.25">
      <c r="A449" t="s">
        <v>5074</v>
      </c>
      <c r="B449">
        <v>0</v>
      </c>
      <c r="C449">
        <v>0</v>
      </c>
      <c r="D449">
        <v>0</v>
      </c>
      <c r="E449">
        <v>0</v>
      </c>
      <c r="F449">
        <v>0</v>
      </c>
      <c r="G449">
        <v>0</v>
      </c>
      <c r="H449">
        <v>0</v>
      </c>
      <c r="I449">
        <v>0</v>
      </c>
      <c r="J449">
        <v>2</v>
      </c>
      <c r="K449">
        <v>0</v>
      </c>
      <c r="L449">
        <v>0</v>
      </c>
      <c r="M449">
        <v>0</v>
      </c>
      <c r="N449" s="7">
        <f>SUM(Table10[[#This Row],[Abstract]:[Title]])</f>
        <v>2</v>
      </c>
      <c r="P449" t="s">
        <v>5074</v>
      </c>
      <c r="Q449">
        <f>Table10[[#This Row],[Abstract]]/Table10[[#This Row],[TOTAL]]</f>
        <v>0</v>
      </c>
      <c r="R449">
        <f>Table10[[#This Row],[Acknowledgments]]/Table10[[#This Row],[TOTAL]]</f>
        <v>0</v>
      </c>
      <c r="S449">
        <f>Table10[[#This Row],[Article]]/Table10[[#This Row],[TOTAL]]</f>
        <v>0</v>
      </c>
      <c r="T449">
        <f>Table10[[#This Row],[Case study]]/Table10[[#This Row],[TOTAL]]</f>
        <v>0</v>
      </c>
      <c r="U449">
        <f>Table10[[#This Row],[Conclusion]]/Table10[[#This Row],[TOTAL]]</f>
        <v>0</v>
      </c>
      <c r="V449">
        <f>Table10[[#This Row],[Discussion]]/Table10[[#This Row],[TOTAL]]</f>
        <v>0</v>
      </c>
      <c r="W449">
        <f>Table10[[#This Row],[Figure]]/Table10[[#This Row],[TOTAL]]</f>
        <v>0</v>
      </c>
      <c r="X449">
        <f>Table10[[#This Row],[Introduction]]/Table10[[#This Row],[TOTAL]]</f>
        <v>0</v>
      </c>
      <c r="Y449">
        <f>Table10[[#This Row],[Methods]]/Table10[[#This Row],[TOTAL]]</f>
        <v>1</v>
      </c>
      <c r="Z449">
        <f>Table10[[#This Row],[Results]]/Table10[[#This Row],[TOTAL]]</f>
        <v>0</v>
      </c>
      <c r="AA449">
        <f>Table10[[#This Row],[Supplementary material]]/Table10[[#This Row],[TOTAL]]</f>
        <v>0</v>
      </c>
      <c r="AB449">
        <f>Table10[[#This Row],[Title]]/Table10[[#This Row],[TOTAL]]</f>
        <v>0</v>
      </c>
      <c r="AC449" s="15">
        <f>SUM(Table1012[[#This Row],[Abstract]:[Title]])</f>
        <v>1</v>
      </c>
    </row>
    <row r="450" spans="1:29" x14ac:dyDescent="0.25">
      <c r="A450" t="s">
        <v>3321</v>
      </c>
      <c r="B450">
        <v>0</v>
      </c>
      <c r="C450">
        <v>0</v>
      </c>
      <c r="D450">
        <v>0</v>
      </c>
      <c r="E450">
        <v>1</v>
      </c>
      <c r="F450">
        <v>0</v>
      </c>
      <c r="G450">
        <v>1</v>
      </c>
      <c r="H450">
        <v>0</v>
      </c>
      <c r="I450">
        <v>0</v>
      </c>
      <c r="J450">
        <v>0</v>
      </c>
      <c r="K450">
        <v>0</v>
      </c>
      <c r="L450">
        <v>0</v>
      </c>
      <c r="M450">
        <v>0</v>
      </c>
      <c r="N450" s="7">
        <f>SUM(Table10[[#This Row],[Abstract]:[Title]])</f>
        <v>2</v>
      </c>
      <c r="P450" t="s">
        <v>3321</v>
      </c>
      <c r="Q450">
        <f>Table10[[#This Row],[Abstract]]/Table10[[#This Row],[TOTAL]]</f>
        <v>0</v>
      </c>
      <c r="R450">
        <f>Table10[[#This Row],[Acknowledgments]]/Table10[[#This Row],[TOTAL]]</f>
        <v>0</v>
      </c>
      <c r="S450">
        <f>Table10[[#This Row],[Article]]/Table10[[#This Row],[TOTAL]]</f>
        <v>0</v>
      </c>
      <c r="T450">
        <f>Table10[[#This Row],[Case study]]/Table10[[#This Row],[TOTAL]]</f>
        <v>0.5</v>
      </c>
      <c r="U450">
        <f>Table10[[#This Row],[Conclusion]]/Table10[[#This Row],[TOTAL]]</f>
        <v>0</v>
      </c>
      <c r="V450">
        <f>Table10[[#This Row],[Discussion]]/Table10[[#This Row],[TOTAL]]</f>
        <v>0.5</v>
      </c>
      <c r="W450">
        <f>Table10[[#This Row],[Figure]]/Table10[[#This Row],[TOTAL]]</f>
        <v>0</v>
      </c>
      <c r="X450">
        <f>Table10[[#This Row],[Introduction]]/Table10[[#This Row],[TOTAL]]</f>
        <v>0</v>
      </c>
      <c r="Y450">
        <f>Table10[[#This Row],[Methods]]/Table10[[#This Row],[TOTAL]]</f>
        <v>0</v>
      </c>
      <c r="Z450">
        <f>Table10[[#This Row],[Results]]/Table10[[#This Row],[TOTAL]]</f>
        <v>0</v>
      </c>
      <c r="AA450">
        <f>Table10[[#This Row],[Supplementary material]]/Table10[[#This Row],[TOTAL]]</f>
        <v>0</v>
      </c>
      <c r="AB450">
        <f>Table10[[#This Row],[Title]]/Table10[[#This Row],[TOTAL]]</f>
        <v>0</v>
      </c>
      <c r="AC450" s="15">
        <f>SUM(Table1012[[#This Row],[Abstract]:[Title]])</f>
        <v>1</v>
      </c>
    </row>
    <row r="451" spans="1:29" x14ac:dyDescent="0.25">
      <c r="A451" t="s">
        <v>3217</v>
      </c>
      <c r="B451">
        <v>0</v>
      </c>
      <c r="C451">
        <v>0</v>
      </c>
      <c r="D451">
        <v>0</v>
      </c>
      <c r="E451">
        <v>0</v>
      </c>
      <c r="F451">
        <v>0</v>
      </c>
      <c r="G451">
        <v>0</v>
      </c>
      <c r="H451">
        <v>0</v>
      </c>
      <c r="I451">
        <v>0</v>
      </c>
      <c r="J451">
        <v>1</v>
      </c>
      <c r="K451">
        <v>0</v>
      </c>
      <c r="L451">
        <v>0</v>
      </c>
      <c r="M451">
        <v>0</v>
      </c>
      <c r="N451" s="7">
        <f>SUM(Table10[[#This Row],[Abstract]:[Title]])</f>
        <v>1</v>
      </c>
      <c r="P451" t="s">
        <v>3217</v>
      </c>
      <c r="Q451">
        <f>Table10[[#This Row],[Abstract]]/Table10[[#This Row],[TOTAL]]</f>
        <v>0</v>
      </c>
      <c r="R451">
        <f>Table10[[#This Row],[Acknowledgments]]/Table10[[#This Row],[TOTAL]]</f>
        <v>0</v>
      </c>
      <c r="S451">
        <f>Table10[[#This Row],[Article]]/Table10[[#This Row],[TOTAL]]</f>
        <v>0</v>
      </c>
      <c r="T451">
        <f>Table10[[#This Row],[Case study]]/Table10[[#This Row],[TOTAL]]</f>
        <v>0</v>
      </c>
      <c r="U451">
        <f>Table10[[#This Row],[Conclusion]]/Table10[[#This Row],[TOTAL]]</f>
        <v>0</v>
      </c>
      <c r="V451">
        <f>Table10[[#This Row],[Discussion]]/Table10[[#This Row],[TOTAL]]</f>
        <v>0</v>
      </c>
      <c r="W451">
        <f>Table10[[#This Row],[Figure]]/Table10[[#This Row],[TOTAL]]</f>
        <v>0</v>
      </c>
      <c r="X451">
        <f>Table10[[#This Row],[Introduction]]/Table10[[#This Row],[TOTAL]]</f>
        <v>0</v>
      </c>
      <c r="Y451">
        <f>Table10[[#This Row],[Methods]]/Table10[[#This Row],[TOTAL]]</f>
        <v>1</v>
      </c>
      <c r="Z451">
        <f>Table10[[#This Row],[Results]]/Table10[[#This Row],[TOTAL]]</f>
        <v>0</v>
      </c>
      <c r="AA451">
        <f>Table10[[#This Row],[Supplementary material]]/Table10[[#This Row],[TOTAL]]</f>
        <v>0</v>
      </c>
      <c r="AB451">
        <f>Table10[[#This Row],[Title]]/Table10[[#This Row],[TOTAL]]</f>
        <v>0</v>
      </c>
      <c r="AC451" s="15">
        <f>SUM(Table1012[[#This Row],[Abstract]:[Title]])</f>
        <v>1</v>
      </c>
    </row>
    <row r="452" spans="1:29" x14ac:dyDescent="0.25">
      <c r="A452" t="s">
        <v>1089</v>
      </c>
      <c r="B452">
        <v>0</v>
      </c>
      <c r="C452">
        <v>0</v>
      </c>
      <c r="D452">
        <v>0</v>
      </c>
      <c r="E452">
        <v>0</v>
      </c>
      <c r="F452">
        <v>0</v>
      </c>
      <c r="G452">
        <v>0</v>
      </c>
      <c r="H452">
        <v>0</v>
      </c>
      <c r="I452">
        <v>0</v>
      </c>
      <c r="J452">
        <v>1</v>
      </c>
      <c r="K452">
        <v>0</v>
      </c>
      <c r="L452">
        <v>0</v>
      </c>
      <c r="M452">
        <v>0</v>
      </c>
      <c r="N452" s="7">
        <f>SUM(Table10[[#This Row],[Abstract]:[Title]])</f>
        <v>1</v>
      </c>
      <c r="P452" t="s">
        <v>1089</v>
      </c>
      <c r="Q452">
        <f>Table10[[#This Row],[Abstract]]/Table10[[#This Row],[TOTAL]]</f>
        <v>0</v>
      </c>
      <c r="R452">
        <f>Table10[[#This Row],[Acknowledgments]]/Table10[[#This Row],[TOTAL]]</f>
        <v>0</v>
      </c>
      <c r="S452">
        <f>Table10[[#This Row],[Article]]/Table10[[#This Row],[TOTAL]]</f>
        <v>0</v>
      </c>
      <c r="T452">
        <f>Table10[[#This Row],[Case study]]/Table10[[#This Row],[TOTAL]]</f>
        <v>0</v>
      </c>
      <c r="U452">
        <f>Table10[[#This Row],[Conclusion]]/Table10[[#This Row],[TOTAL]]</f>
        <v>0</v>
      </c>
      <c r="V452">
        <f>Table10[[#This Row],[Discussion]]/Table10[[#This Row],[TOTAL]]</f>
        <v>0</v>
      </c>
      <c r="W452">
        <f>Table10[[#This Row],[Figure]]/Table10[[#This Row],[TOTAL]]</f>
        <v>0</v>
      </c>
      <c r="X452">
        <f>Table10[[#This Row],[Introduction]]/Table10[[#This Row],[TOTAL]]</f>
        <v>0</v>
      </c>
      <c r="Y452">
        <f>Table10[[#This Row],[Methods]]/Table10[[#This Row],[TOTAL]]</f>
        <v>1</v>
      </c>
      <c r="Z452">
        <f>Table10[[#This Row],[Results]]/Table10[[#This Row],[TOTAL]]</f>
        <v>0</v>
      </c>
      <c r="AA452">
        <f>Table10[[#This Row],[Supplementary material]]/Table10[[#This Row],[TOTAL]]</f>
        <v>0</v>
      </c>
      <c r="AB452">
        <f>Table10[[#This Row],[Title]]/Table10[[#This Row],[TOTAL]]</f>
        <v>0</v>
      </c>
      <c r="AC452" s="15">
        <f>SUM(Table1012[[#This Row],[Abstract]:[Title]])</f>
        <v>1</v>
      </c>
    </row>
    <row r="453" spans="1:29" x14ac:dyDescent="0.25">
      <c r="A453" t="s">
        <v>17</v>
      </c>
      <c r="B453">
        <v>0</v>
      </c>
      <c r="C453">
        <v>0</v>
      </c>
      <c r="D453">
        <v>0</v>
      </c>
      <c r="E453">
        <v>0</v>
      </c>
      <c r="F453">
        <v>0</v>
      </c>
      <c r="G453">
        <v>3</v>
      </c>
      <c r="H453">
        <v>0</v>
      </c>
      <c r="I453">
        <v>0</v>
      </c>
      <c r="J453">
        <v>0</v>
      </c>
      <c r="K453">
        <v>15</v>
      </c>
      <c r="L453">
        <v>1</v>
      </c>
      <c r="M453">
        <v>0</v>
      </c>
      <c r="N453" s="7">
        <f>SUM(Table10[[#This Row],[Abstract]:[Title]])</f>
        <v>19</v>
      </c>
      <c r="P453" t="s">
        <v>17</v>
      </c>
      <c r="Q453">
        <f>Table10[[#This Row],[Abstract]]/Table10[[#This Row],[TOTAL]]</f>
        <v>0</v>
      </c>
      <c r="R453">
        <f>Table10[[#This Row],[Acknowledgments]]/Table10[[#This Row],[TOTAL]]</f>
        <v>0</v>
      </c>
      <c r="S453">
        <f>Table10[[#This Row],[Article]]/Table10[[#This Row],[TOTAL]]</f>
        <v>0</v>
      </c>
      <c r="T453">
        <f>Table10[[#This Row],[Case study]]/Table10[[#This Row],[TOTAL]]</f>
        <v>0</v>
      </c>
      <c r="U453">
        <f>Table10[[#This Row],[Conclusion]]/Table10[[#This Row],[TOTAL]]</f>
        <v>0</v>
      </c>
      <c r="V453">
        <f>Table10[[#This Row],[Discussion]]/Table10[[#This Row],[TOTAL]]</f>
        <v>0.15789473684210525</v>
      </c>
      <c r="W453">
        <f>Table10[[#This Row],[Figure]]/Table10[[#This Row],[TOTAL]]</f>
        <v>0</v>
      </c>
      <c r="X453">
        <f>Table10[[#This Row],[Introduction]]/Table10[[#This Row],[TOTAL]]</f>
        <v>0</v>
      </c>
      <c r="Y453">
        <f>Table10[[#This Row],[Methods]]/Table10[[#This Row],[TOTAL]]</f>
        <v>0</v>
      </c>
      <c r="Z453">
        <f>Table10[[#This Row],[Results]]/Table10[[#This Row],[TOTAL]]</f>
        <v>0.78947368421052633</v>
      </c>
      <c r="AA453">
        <f>Table10[[#This Row],[Supplementary material]]/Table10[[#This Row],[TOTAL]]</f>
        <v>5.2631578947368418E-2</v>
      </c>
      <c r="AB453">
        <f>Table10[[#This Row],[Title]]/Table10[[#This Row],[TOTAL]]</f>
        <v>0</v>
      </c>
      <c r="AC453" s="15">
        <f>SUM(Table1012[[#This Row],[Abstract]:[Title]])</f>
        <v>1</v>
      </c>
    </row>
    <row r="454" spans="1:29" x14ac:dyDescent="0.25">
      <c r="A454" t="s">
        <v>2699</v>
      </c>
      <c r="B454">
        <v>0</v>
      </c>
      <c r="C454">
        <v>0</v>
      </c>
      <c r="D454">
        <v>0</v>
      </c>
      <c r="E454">
        <v>0</v>
      </c>
      <c r="F454">
        <v>0</v>
      </c>
      <c r="G454">
        <v>0</v>
      </c>
      <c r="H454">
        <v>0</v>
      </c>
      <c r="I454">
        <v>0</v>
      </c>
      <c r="J454">
        <v>1</v>
      </c>
      <c r="K454">
        <v>0</v>
      </c>
      <c r="L454">
        <v>0</v>
      </c>
      <c r="M454">
        <v>0</v>
      </c>
      <c r="N454" s="7">
        <f>SUM(Table10[[#This Row],[Abstract]:[Title]])</f>
        <v>1</v>
      </c>
      <c r="P454" t="s">
        <v>2699</v>
      </c>
      <c r="Q454">
        <f>Table10[[#This Row],[Abstract]]/Table10[[#This Row],[TOTAL]]</f>
        <v>0</v>
      </c>
      <c r="R454">
        <f>Table10[[#This Row],[Acknowledgments]]/Table10[[#This Row],[TOTAL]]</f>
        <v>0</v>
      </c>
      <c r="S454">
        <f>Table10[[#This Row],[Article]]/Table10[[#This Row],[TOTAL]]</f>
        <v>0</v>
      </c>
      <c r="T454">
        <f>Table10[[#This Row],[Case study]]/Table10[[#This Row],[TOTAL]]</f>
        <v>0</v>
      </c>
      <c r="U454">
        <f>Table10[[#This Row],[Conclusion]]/Table10[[#This Row],[TOTAL]]</f>
        <v>0</v>
      </c>
      <c r="V454">
        <f>Table10[[#This Row],[Discussion]]/Table10[[#This Row],[TOTAL]]</f>
        <v>0</v>
      </c>
      <c r="W454">
        <f>Table10[[#This Row],[Figure]]/Table10[[#This Row],[TOTAL]]</f>
        <v>0</v>
      </c>
      <c r="X454">
        <f>Table10[[#This Row],[Introduction]]/Table10[[#This Row],[TOTAL]]</f>
        <v>0</v>
      </c>
      <c r="Y454">
        <f>Table10[[#This Row],[Methods]]/Table10[[#This Row],[TOTAL]]</f>
        <v>1</v>
      </c>
      <c r="Z454">
        <f>Table10[[#This Row],[Results]]/Table10[[#This Row],[TOTAL]]</f>
        <v>0</v>
      </c>
      <c r="AA454">
        <f>Table10[[#This Row],[Supplementary material]]/Table10[[#This Row],[TOTAL]]</f>
        <v>0</v>
      </c>
      <c r="AB454">
        <f>Table10[[#This Row],[Title]]/Table10[[#This Row],[TOTAL]]</f>
        <v>0</v>
      </c>
      <c r="AC454" s="15">
        <f>SUM(Table1012[[#This Row],[Abstract]:[Title]])</f>
        <v>1</v>
      </c>
    </row>
    <row r="455" spans="1:29" x14ac:dyDescent="0.25">
      <c r="A455" t="s">
        <v>242</v>
      </c>
      <c r="B455">
        <v>0</v>
      </c>
      <c r="C455">
        <v>0</v>
      </c>
      <c r="D455">
        <v>0</v>
      </c>
      <c r="E455">
        <v>0</v>
      </c>
      <c r="F455">
        <v>0</v>
      </c>
      <c r="G455">
        <v>0</v>
      </c>
      <c r="H455">
        <v>0</v>
      </c>
      <c r="I455">
        <v>0</v>
      </c>
      <c r="J455">
        <v>0</v>
      </c>
      <c r="K455">
        <v>1</v>
      </c>
      <c r="L455">
        <v>0</v>
      </c>
      <c r="M455">
        <v>0</v>
      </c>
      <c r="N455" s="7">
        <f>SUM(Table10[[#This Row],[Abstract]:[Title]])</f>
        <v>1</v>
      </c>
      <c r="P455" t="s">
        <v>242</v>
      </c>
      <c r="Q455">
        <f>Table10[[#This Row],[Abstract]]/Table10[[#This Row],[TOTAL]]</f>
        <v>0</v>
      </c>
      <c r="R455">
        <f>Table10[[#This Row],[Acknowledgments]]/Table10[[#This Row],[TOTAL]]</f>
        <v>0</v>
      </c>
      <c r="S455">
        <f>Table10[[#This Row],[Article]]/Table10[[#This Row],[TOTAL]]</f>
        <v>0</v>
      </c>
      <c r="T455">
        <f>Table10[[#This Row],[Case study]]/Table10[[#This Row],[TOTAL]]</f>
        <v>0</v>
      </c>
      <c r="U455">
        <f>Table10[[#This Row],[Conclusion]]/Table10[[#This Row],[TOTAL]]</f>
        <v>0</v>
      </c>
      <c r="V455">
        <f>Table10[[#This Row],[Discussion]]/Table10[[#This Row],[TOTAL]]</f>
        <v>0</v>
      </c>
      <c r="W455">
        <f>Table10[[#This Row],[Figure]]/Table10[[#This Row],[TOTAL]]</f>
        <v>0</v>
      </c>
      <c r="X455">
        <f>Table10[[#This Row],[Introduction]]/Table10[[#This Row],[TOTAL]]</f>
        <v>0</v>
      </c>
      <c r="Y455">
        <f>Table10[[#This Row],[Methods]]/Table10[[#This Row],[TOTAL]]</f>
        <v>0</v>
      </c>
      <c r="Z455">
        <f>Table10[[#This Row],[Results]]/Table10[[#This Row],[TOTAL]]</f>
        <v>1</v>
      </c>
      <c r="AA455">
        <f>Table10[[#This Row],[Supplementary material]]/Table10[[#This Row],[TOTAL]]</f>
        <v>0</v>
      </c>
      <c r="AB455">
        <f>Table10[[#This Row],[Title]]/Table10[[#This Row],[TOTAL]]</f>
        <v>0</v>
      </c>
      <c r="AC455" s="15">
        <f>SUM(Table1012[[#This Row],[Abstract]:[Title]])</f>
        <v>1</v>
      </c>
    </row>
    <row r="456" spans="1:29" x14ac:dyDescent="0.25">
      <c r="A456" t="s">
        <v>512</v>
      </c>
      <c r="B456">
        <v>0</v>
      </c>
      <c r="C456">
        <v>0</v>
      </c>
      <c r="D456">
        <v>0</v>
      </c>
      <c r="E456">
        <v>0</v>
      </c>
      <c r="F456">
        <v>0</v>
      </c>
      <c r="G456">
        <v>3</v>
      </c>
      <c r="H456">
        <v>2</v>
      </c>
      <c r="I456">
        <v>0</v>
      </c>
      <c r="J456">
        <v>1</v>
      </c>
      <c r="K456">
        <v>2</v>
      </c>
      <c r="L456">
        <v>0</v>
      </c>
      <c r="M456">
        <v>0</v>
      </c>
      <c r="N456" s="7">
        <f>SUM(Table10[[#This Row],[Abstract]:[Title]])</f>
        <v>8</v>
      </c>
      <c r="P456" t="s">
        <v>512</v>
      </c>
      <c r="Q456">
        <f>Table10[[#This Row],[Abstract]]/Table10[[#This Row],[TOTAL]]</f>
        <v>0</v>
      </c>
      <c r="R456">
        <f>Table10[[#This Row],[Acknowledgments]]/Table10[[#This Row],[TOTAL]]</f>
        <v>0</v>
      </c>
      <c r="S456">
        <f>Table10[[#This Row],[Article]]/Table10[[#This Row],[TOTAL]]</f>
        <v>0</v>
      </c>
      <c r="T456">
        <f>Table10[[#This Row],[Case study]]/Table10[[#This Row],[TOTAL]]</f>
        <v>0</v>
      </c>
      <c r="U456">
        <f>Table10[[#This Row],[Conclusion]]/Table10[[#This Row],[TOTAL]]</f>
        <v>0</v>
      </c>
      <c r="V456">
        <f>Table10[[#This Row],[Discussion]]/Table10[[#This Row],[TOTAL]]</f>
        <v>0.375</v>
      </c>
      <c r="W456">
        <f>Table10[[#This Row],[Figure]]/Table10[[#This Row],[TOTAL]]</f>
        <v>0.25</v>
      </c>
      <c r="X456">
        <f>Table10[[#This Row],[Introduction]]/Table10[[#This Row],[TOTAL]]</f>
        <v>0</v>
      </c>
      <c r="Y456">
        <f>Table10[[#This Row],[Methods]]/Table10[[#This Row],[TOTAL]]</f>
        <v>0.125</v>
      </c>
      <c r="Z456">
        <f>Table10[[#This Row],[Results]]/Table10[[#This Row],[TOTAL]]</f>
        <v>0.25</v>
      </c>
      <c r="AA456">
        <f>Table10[[#This Row],[Supplementary material]]/Table10[[#This Row],[TOTAL]]</f>
        <v>0</v>
      </c>
      <c r="AB456">
        <f>Table10[[#This Row],[Title]]/Table10[[#This Row],[TOTAL]]</f>
        <v>0</v>
      </c>
      <c r="AC456" s="15">
        <f>SUM(Table1012[[#This Row],[Abstract]:[Title]])</f>
        <v>1</v>
      </c>
    </row>
    <row r="457" spans="1:29" x14ac:dyDescent="0.25">
      <c r="A457" t="s">
        <v>2503</v>
      </c>
      <c r="B457">
        <v>0</v>
      </c>
      <c r="C457">
        <v>0</v>
      </c>
      <c r="D457">
        <v>0</v>
      </c>
      <c r="E457">
        <v>0</v>
      </c>
      <c r="F457">
        <v>0</v>
      </c>
      <c r="G457">
        <v>0</v>
      </c>
      <c r="H457">
        <v>0</v>
      </c>
      <c r="I457">
        <v>0</v>
      </c>
      <c r="J457">
        <v>0</v>
      </c>
      <c r="K457">
        <v>1</v>
      </c>
      <c r="L457">
        <v>0</v>
      </c>
      <c r="M457">
        <v>0</v>
      </c>
      <c r="N457" s="7">
        <f>SUM(Table10[[#This Row],[Abstract]:[Title]])</f>
        <v>1</v>
      </c>
      <c r="P457" t="s">
        <v>2503</v>
      </c>
      <c r="Q457">
        <f>Table10[[#This Row],[Abstract]]/Table10[[#This Row],[TOTAL]]</f>
        <v>0</v>
      </c>
      <c r="R457">
        <f>Table10[[#This Row],[Acknowledgments]]/Table10[[#This Row],[TOTAL]]</f>
        <v>0</v>
      </c>
      <c r="S457">
        <f>Table10[[#This Row],[Article]]/Table10[[#This Row],[TOTAL]]</f>
        <v>0</v>
      </c>
      <c r="T457">
        <f>Table10[[#This Row],[Case study]]/Table10[[#This Row],[TOTAL]]</f>
        <v>0</v>
      </c>
      <c r="U457">
        <f>Table10[[#This Row],[Conclusion]]/Table10[[#This Row],[TOTAL]]</f>
        <v>0</v>
      </c>
      <c r="V457">
        <f>Table10[[#This Row],[Discussion]]/Table10[[#This Row],[TOTAL]]</f>
        <v>0</v>
      </c>
      <c r="W457">
        <f>Table10[[#This Row],[Figure]]/Table10[[#This Row],[TOTAL]]</f>
        <v>0</v>
      </c>
      <c r="X457">
        <f>Table10[[#This Row],[Introduction]]/Table10[[#This Row],[TOTAL]]</f>
        <v>0</v>
      </c>
      <c r="Y457">
        <f>Table10[[#This Row],[Methods]]/Table10[[#This Row],[TOTAL]]</f>
        <v>0</v>
      </c>
      <c r="Z457">
        <f>Table10[[#This Row],[Results]]/Table10[[#This Row],[TOTAL]]</f>
        <v>1</v>
      </c>
      <c r="AA457">
        <f>Table10[[#This Row],[Supplementary material]]/Table10[[#This Row],[TOTAL]]</f>
        <v>0</v>
      </c>
      <c r="AB457">
        <f>Table10[[#This Row],[Title]]/Table10[[#This Row],[TOTAL]]</f>
        <v>0</v>
      </c>
      <c r="AC457" s="15">
        <f>SUM(Table1012[[#This Row],[Abstract]:[Title]])</f>
        <v>1</v>
      </c>
    </row>
    <row r="458" spans="1:29" x14ac:dyDescent="0.25">
      <c r="A458" t="s">
        <v>4210</v>
      </c>
      <c r="B458">
        <v>0</v>
      </c>
      <c r="C458">
        <v>0</v>
      </c>
      <c r="D458">
        <v>0</v>
      </c>
      <c r="E458">
        <v>0</v>
      </c>
      <c r="F458">
        <v>0</v>
      </c>
      <c r="G458">
        <v>1</v>
      </c>
      <c r="H458">
        <v>0</v>
      </c>
      <c r="I458">
        <v>0</v>
      </c>
      <c r="J458">
        <v>0</v>
      </c>
      <c r="K458">
        <v>0</v>
      </c>
      <c r="L458">
        <v>0</v>
      </c>
      <c r="M458">
        <v>0</v>
      </c>
      <c r="N458" s="7">
        <f>SUM(Table10[[#This Row],[Abstract]:[Title]])</f>
        <v>1</v>
      </c>
      <c r="P458" t="s">
        <v>4210</v>
      </c>
      <c r="Q458">
        <f>Table10[[#This Row],[Abstract]]/Table10[[#This Row],[TOTAL]]</f>
        <v>0</v>
      </c>
      <c r="R458">
        <f>Table10[[#This Row],[Acknowledgments]]/Table10[[#This Row],[TOTAL]]</f>
        <v>0</v>
      </c>
      <c r="S458">
        <f>Table10[[#This Row],[Article]]/Table10[[#This Row],[TOTAL]]</f>
        <v>0</v>
      </c>
      <c r="T458">
        <f>Table10[[#This Row],[Case study]]/Table10[[#This Row],[TOTAL]]</f>
        <v>0</v>
      </c>
      <c r="U458">
        <f>Table10[[#This Row],[Conclusion]]/Table10[[#This Row],[TOTAL]]</f>
        <v>0</v>
      </c>
      <c r="V458">
        <f>Table10[[#This Row],[Discussion]]/Table10[[#This Row],[TOTAL]]</f>
        <v>1</v>
      </c>
      <c r="W458">
        <f>Table10[[#This Row],[Figure]]/Table10[[#This Row],[TOTAL]]</f>
        <v>0</v>
      </c>
      <c r="X458">
        <f>Table10[[#This Row],[Introduction]]/Table10[[#This Row],[TOTAL]]</f>
        <v>0</v>
      </c>
      <c r="Y458">
        <f>Table10[[#This Row],[Methods]]/Table10[[#This Row],[TOTAL]]</f>
        <v>0</v>
      </c>
      <c r="Z458">
        <f>Table10[[#This Row],[Results]]/Table10[[#This Row],[TOTAL]]</f>
        <v>0</v>
      </c>
      <c r="AA458">
        <f>Table10[[#This Row],[Supplementary material]]/Table10[[#This Row],[TOTAL]]</f>
        <v>0</v>
      </c>
      <c r="AB458">
        <f>Table10[[#This Row],[Title]]/Table10[[#This Row],[TOTAL]]</f>
        <v>0</v>
      </c>
      <c r="AC458" s="15">
        <f>SUM(Table1012[[#This Row],[Abstract]:[Title]])</f>
        <v>1</v>
      </c>
    </row>
    <row r="459" spans="1:29" x14ac:dyDescent="0.25">
      <c r="A459" t="s">
        <v>247</v>
      </c>
      <c r="B459">
        <v>0</v>
      </c>
      <c r="C459">
        <v>0</v>
      </c>
      <c r="D459">
        <v>5</v>
      </c>
      <c r="E459">
        <v>0</v>
      </c>
      <c r="F459">
        <v>0</v>
      </c>
      <c r="G459">
        <v>0</v>
      </c>
      <c r="H459">
        <v>0</v>
      </c>
      <c r="I459">
        <v>0</v>
      </c>
      <c r="J459">
        <v>0</v>
      </c>
      <c r="K459">
        <v>0</v>
      </c>
      <c r="L459">
        <v>0</v>
      </c>
      <c r="M459">
        <v>0</v>
      </c>
      <c r="N459" s="7">
        <f>SUM(Table10[[#This Row],[Abstract]:[Title]])</f>
        <v>5</v>
      </c>
      <c r="P459" t="s">
        <v>247</v>
      </c>
      <c r="Q459">
        <f>Table10[[#This Row],[Abstract]]/Table10[[#This Row],[TOTAL]]</f>
        <v>0</v>
      </c>
      <c r="R459">
        <f>Table10[[#This Row],[Acknowledgments]]/Table10[[#This Row],[TOTAL]]</f>
        <v>0</v>
      </c>
      <c r="S459">
        <f>Table10[[#This Row],[Article]]/Table10[[#This Row],[TOTAL]]</f>
        <v>1</v>
      </c>
      <c r="T459">
        <f>Table10[[#This Row],[Case study]]/Table10[[#This Row],[TOTAL]]</f>
        <v>0</v>
      </c>
      <c r="U459">
        <f>Table10[[#This Row],[Conclusion]]/Table10[[#This Row],[TOTAL]]</f>
        <v>0</v>
      </c>
      <c r="V459">
        <f>Table10[[#This Row],[Discussion]]/Table10[[#This Row],[TOTAL]]</f>
        <v>0</v>
      </c>
      <c r="W459">
        <f>Table10[[#This Row],[Figure]]/Table10[[#This Row],[TOTAL]]</f>
        <v>0</v>
      </c>
      <c r="X459">
        <f>Table10[[#This Row],[Introduction]]/Table10[[#This Row],[TOTAL]]</f>
        <v>0</v>
      </c>
      <c r="Y459">
        <f>Table10[[#This Row],[Methods]]/Table10[[#This Row],[TOTAL]]</f>
        <v>0</v>
      </c>
      <c r="Z459">
        <f>Table10[[#This Row],[Results]]/Table10[[#This Row],[TOTAL]]</f>
        <v>0</v>
      </c>
      <c r="AA459">
        <f>Table10[[#This Row],[Supplementary material]]/Table10[[#This Row],[TOTAL]]</f>
        <v>0</v>
      </c>
      <c r="AB459">
        <f>Table10[[#This Row],[Title]]/Table10[[#This Row],[TOTAL]]</f>
        <v>0</v>
      </c>
      <c r="AC459" s="15">
        <f>SUM(Table1012[[#This Row],[Abstract]:[Title]])</f>
        <v>1</v>
      </c>
    </row>
    <row r="460" spans="1:29" x14ac:dyDescent="0.25">
      <c r="A460" t="s">
        <v>3445</v>
      </c>
      <c r="B460">
        <v>0</v>
      </c>
      <c r="C460">
        <v>0</v>
      </c>
      <c r="D460">
        <v>0</v>
      </c>
      <c r="E460">
        <v>0</v>
      </c>
      <c r="F460">
        <v>0</v>
      </c>
      <c r="G460">
        <v>0</v>
      </c>
      <c r="H460">
        <v>0</v>
      </c>
      <c r="I460">
        <v>0</v>
      </c>
      <c r="J460">
        <v>0</v>
      </c>
      <c r="K460">
        <v>1</v>
      </c>
      <c r="L460">
        <v>0</v>
      </c>
      <c r="M460">
        <v>0</v>
      </c>
      <c r="N460" s="7">
        <f>SUM(Table10[[#This Row],[Abstract]:[Title]])</f>
        <v>1</v>
      </c>
      <c r="P460" t="s">
        <v>3445</v>
      </c>
      <c r="Q460">
        <f>Table10[[#This Row],[Abstract]]/Table10[[#This Row],[TOTAL]]</f>
        <v>0</v>
      </c>
      <c r="R460">
        <f>Table10[[#This Row],[Acknowledgments]]/Table10[[#This Row],[TOTAL]]</f>
        <v>0</v>
      </c>
      <c r="S460">
        <f>Table10[[#This Row],[Article]]/Table10[[#This Row],[TOTAL]]</f>
        <v>0</v>
      </c>
      <c r="T460">
        <f>Table10[[#This Row],[Case study]]/Table10[[#This Row],[TOTAL]]</f>
        <v>0</v>
      </c>
      <c r="U460">
        <f>Table10[[#This Row],[Conclusion]]/Table10[[#This Row],[TOTAL]]</f>
        <v>0</v>
      </c>
      <c r="V460">
        <f>Table10[[#This Row],[Discussion]]/Table10[[#This Row],[TOTAL]]</f>
        <v>0</v>
      </c>
      <c r="W460">
        <f>Table10[[#This Row],[Figure]]/Table10[[#This Row],[TOTAL]]</f>
        <v>0</v>
      </c>
      <c r="X460">
        <f>Table10[[#This Row],[Introduction]]/Table10[[#This Row],[TOTAL]]</f>
        <v>0</v>
      </c>
      <c r="Y460">
        <f>Table10[[#This Row],[Methods]]/Table10[[#This Row],[TOTAL]]</f>
        <v>0</v>
      </c>
      <c r="Z460">
        <f>Table10[[#This Row],[Results]]/Table10[[#This Row],[TOTAL]]</f>
        <v>1</v>
      </c>
      <c r="AA460">
        <f>Table10[[#This Row],[Supplementary material]]/Table10[[#This Row],[TOTAL]]</f>
        <v>0</v>
      </c>
      <c r="AB460">
        <f>Table10[[#This Row],[Title]]/Table10[[#This Row],[TOTAL]]</f>
        <v>0</v>
      </c>
      <c r="AC460" s="15">
        <f>SUM(Table1012[[#This Row],[Abstract]:[Title]])</f>
        <v>1</v>
      </c>
    </row>
    <row r="461" spans="1:29" x14ac:dyDescent="0.25">
      <c r="A461" t="s">
        <v>747</v>
      </c>
      <c r="B461">
        <v>0</v>
      </c>
      <c r="C461">
        <v>0</v>
      </c>
      <c r="D461">
        <v>0</v>
      </c>
      <c r="E461">
        <v>0</v>
      </c>
      <c r="F461">
        <v>0</v>
      </c>
      <c r="G461">
        <v>0</v>
      </c>
      <c r="H461">
        <v>0</v>
      </c>
      <c r="I461">
        <v>0</v>
      </c>
      <c r="J461">
        <v>1</v>
      </c>
      <c r="K461">
        <v>0</v>
      </c>
      <c r="L461">
        <v>0</v>
      </c>
      <c r="M461">
        <v>0</v>
      </c>
      <c r="N461" s="7">
        <f>SUM(Table10[[#This Row],[Abstract]:[Title]])</f>
        <v>1</v>
      </c>
      <c r="P461" t="s">
        <v>747</v>
      </c>
      <c r="Q461">
        <f>Table10[[#This Row],[Abstract]]/Table10[[#This Row],[TOTAL]]</f>
        <v>0</v>
      </c>
      <c r="R461">
        <f>Table10[[#This Row],[Acknowledgments]]/Table10[[#This Row],[TOTAL]]</f>
        <v>0</v>
      </c>
      <c r="S461">
        <f>Table10[[#This Row],[Article]]/Table10[[#This Row],[TOTAL]]</f>
        <v>0</v>
      </c>
      <c r="T461">
        <f>Table10[[#This Row],[Case study]]/Table10[[#This Row],[TOTAL]]</f>
        <v>0</v>
      </c>
      <c r="U461">
        <f>Table10[[#This Row],[Conclusion]]/Table10[[#This Row],[TOTAL]]</f>
        <v>0</v>
      </c>
      <c r="V461">
        <f>Table10[[#This Row],[Discussion]]/Table10[[#This Row],[TOTAL]]</f>
        <v>0</v>
      </c>
      <c r="W461">
        <f>Table10[[#This Row],[Figure]]/Table10[[#This Row],[TOTAL]]</f>
        <v>0</v>
      </c>
      <c r="X461">
        <f>Table10[[#This Row],[Introduction]]/Table10[[#This Row],[TOTAL]]</f>
        <v>0</v>
      </c>
      <c r="Y461">
        <f>Table10[[#This Row],[Methods]]/Table10[[#This Row],[TOTAL]]</f>
        <v>1</v>
      </c>
      <c r="Z461">
        <f>Table10[[#This Row],[Results]]/Table10[[#This Row],[TOTAL]]</f>
        <v>0</v>
      </c>
      <c r="AA461">
        <f>Table10[[#This Row],[Supplementary material]]/Table10[[#This Row],[TOTAL]]</f>
        <v>0</v>
      </c>
      <c r="AB461">
        <f>Table10[[#This Row],[Title]]/Table10[[#This Row],[TOTAL]]</f>
        <v>0</v>
      </c>
      <c r="AC461" s="15">
        <f>SUM(Table1012[[#This Row],[Abstract]:[Title]])</f>
        <v>1</v>
      </c>
    </row>
    <row r="462" spans="1:29" x14ac:dyDescent="0.25">
      <c r="A462" t="s">
        <v>3174</v>
      </c>
      <c r="B462">
        <v>0</v>
      </c>
      <c r="C462">
        <v>0</v>
      </c>
      <c r="D462">
        <v>0</v>
      </c>
      <c r="E462">
        <v>0</v>
      </c>
      <c r="F462">
        <v>0</v>
      </c>
      <c r="G462">
        <v>0</v>
      </c>
      <c r="H462">
        <v>0</v>
      </c>
      <c r="I462">
        <v>0</v>
      </c>
      <c r="J462">
        <v>0</v>
      </c>
      <c r="K462">
        <v>1</v>
      </c>
      <c r="L462">
        <v>0</v>
      </c>
      <c r="M462">
        <v>0</v>
      </c>
      <c r="N462" s="7">
        <f>SUM(Table10[[#This Row],[Abstract]:[Title]])</f>
        <v>1</v>
      </c>
      <c r="P462" t="s">
        <v>3174</v>
      </c>
      <c r="Q462">
        <f>Table10[[#This Row],[Abstract]]/Table10[[#This Row],[TOTAL]]</f>
        <v>0</v>
      </c>
      <c r="R462">
        <f>Table10[[#This Row],[Acknowledgments]]/Table10[[#This Row],[TOTAL]]</f>
        <v>0</v>
      </c>
      <c r="S462">
        <f>Table10[[#This Row],[Article]]/Table10[[#This Row],[TOTAL]]</f>
        <v>0</v>
      </c>
      <c r="T462">
        <f>Table10[[#This Row],[Case study]]/Table10[[#This Row],[TOTAL]]</f>
        <v>0</v>
      </c>
      <c r="U462">
        <f>Table10[[#This Row],[Conclusion]]/Table10[[#This Row],[TOTAL]]</f>
        <v>0</v>
      </c>
      <c r="V462">
        <f>Table10[[#This Row],[Discussion]]/Table10[[#This Row],[TOTAL]]</f>
        <v>0</v>
      </c>
      <c r="W462">
        <f>Table10[[#This Row],[Figure]]/Table10[[#This Row],[TOTAL]]</f>
        <v>0</v>
      </c>
      <c r="X462">
        <f>Table10[[#This Row],[Introduction]]/Table10[[#This Row],[TOTAL]]</f>
        <v>0</v>
      </c>
      <c r="Y462">
        <f>Table10[[#This Row],[Methods]]/Table10[[#This Row],[TOTAL]]</f>
        <v>0</v>
      </c>
      <c r="Z462">
        <f>Table10[[#This Row],[Results]]/Table10[[#This Row],[TOTAL]]</f>
        <v>1</v>
      </c>
      <c r="AA462">
        <f>Table10[[#This Row],[Supplementary material]]/Table10[[#This Row],[TOTAL]]</f>
        <v>0</v>
      </c>
      <c r="AB462">
        <f>Table10[[#This Row],[Title]]/Table10[[#This Row],[TOTAL]]</f>
        <v>0</v>
      </c>
      <c r="AC462" s="15">
        <f>SUM(Table1012[[#This Row],[Abstract]:[Title]])</f>
        <v>1</v>
      </c>
    </row>
    <row r="463" spans="1:29" x14ac:dyDescent="0.25">
      <c r="A463" t="s">
        <v>2509</v>
      </c>
      <c r="B463">
        <v>0</v>
      </c>
      <c r="C463">
        <v>0</v>
      </c>
      <c r="D463">
        <v>0</v>
      </c>
      <c r="E463">
        <v>0</v>
      </c>
      <c r="F463">
        <v>0</v>
      </c>
      <c r="G463">
        <v>0</v>
      </c>
      <c r="H463">
        <v>0</v>
      </c>
      <c r="I463">
        <v>0</v>
      </c>
      <c r="J463">
        <v>1</v>
      </c>
      <c r="K463">
        <v>0</v>
      </c>
      <c r="L463">
        <v>0</v>
      </c>
      <c r="M463">
        <v>0</v>
      </c>
      <c r="N463" s="7">
        <f>SUM(Table10[[#This Row],[Abstract]:[Title]])</f>
        <v>1</v>
      </c>
      <c r="P463" t="s">
        <v>2509</v>
      </c>
      <c r="Q463">
        <f>Table10[[#This Row],[Abstract]]/Table10[[#This Row],[TOTAL]]</f>
        <v>0</v>
      </c>
      <c r="R463">
        <f>Table10[[#This Row],[Acknowledgments]]/Table10[[#This Row],[TOTAL]]</f>
        <v>0</v>
      </c>
      <c r="S463">
        <f>Table10[[#This Row],[Article]]/Table10[[#This Row],[TOTAL]]</f>
        <v>0</v>
      </c>
      <c r="T463">
        <f>Table10[[#This Row],[Case study]]/Table10[[#This Row],[TOTAL]]</f>
        <v>0</v>
      </c>
      <c r="U463">
        <f>Table10[[#This Row],[Conclusion]]/Table10[[#This Row],[TOTAL]]</f>
        <v>0</v>
      </c>
      <c r="V463">
        <f>Table10[[#This Row],[Discussion]]/Table10[[#This Row],[TOTAL]]</f>
        <v>0</v>
      </c>
      <c r="W463">
        <f>Table10[[#This Row],[Figure]]/Table10[[#This Row],[TOTAL]]</f>
        <v>0</v>
      </c>
      <c r="X463">
        <f>Table10[[#This Row],[Introduction]]/Table10[[#This Row],[TOTAL]]</f>
        <v>0</v>
      </c>
      <c r="Y463">
        <f>Table10[[#This Row],[Methods]]/Table10[[#This Row],[TOTAL]]</f>
        <v>1</v>
      </c>
      <c r="Z463">
        <f>Table10[[#This Row],[Results]]/Table10[[#This Row],[TOTAL]]</f>
        <v>0</v>
      </c>
      <c r="AA463">
        <f>Table10[[#This Row],[Supplementary material]]/Table10[[#This Row],[TOTAL]]</f>
        <v>0</v>
      </c>
      <c r="AB463">
        <f>Table10[[#This Row],[Title]]/Table10[[#This Row],[TOTAL]]</f>
        <v>0</v>
      </c>
      <c r="AC463" s="15">
        <f>SUM(Table1012[[#This Row],[Abstract]:[Title]])</f>
        <v>1</v>
      </c>
    </row>
    <row r="464" spans="1:29" x14ac:dyDescent="0.25">
      <c r="A464" t="s">
        <v>1805</v>
      </c>
      <c r="B464">
        <v>1</v>
      </c>
      <c r="C464">
        <v>0</v>
      </c>
      <c r="D464">
        <v>0</v>
      </c>
      <c r="E464">
        <v>0</v>
      </c>
      <c r="F464">
        <v>0</v>
      </c>
      <c r="G464">
        <v>0</v>
      </c>
      <c r="H464">
        <v>0</v>
      </c>
      <c r="I464">
        <v>1</v>
      </c>
      <c r="J464">
        <v>0</v>
      </c>
      <c r="K464">
        <v>0</v>
      </c>
      <c r="L464">
        <v>0</v>
      </c>
      <c r="M464">
        <v>0</v>
      </c>
      <c r="N464" s="7">
        <f>SUM(Table10[[#This Row],[Abstract]:[Title]])</f>
        <v>2</v>
      </c>
      <c r="P464" t="s">
        <v>1805</v>
      </c>
      <c r="Q464">
        <f>Table10[[#This Row],[Abstract]]/Table10[[#This Row],[TOTAL]]</f>
        <v>0.5</v>
      </c>
      <c r="R464">
        <f>Table10[[#This Row],[Acknowledgments]]/Table10[[#This Row],[TOTAL]]</f>
        <v>0</v>
      </c>
      <c r="S464">
        <f>Table10[[#This Row],[Article]]/Table10[[#This Row],[TOTAL]]</f>
        <v>0</v>
      </c>
      <c r="T464">
        <f>Table10[[#This Row],[Case study]]/Table10[[#This Row],[TOTAL]]</f>
        <v>0</v>
      </c>
      <c r="U464">
        <f>Table10[[#This Row],[Conclusion]]/Table10[[#This Row],[TOTAL]]</f>
        <v>0</v>
      </c>
      <c r="V464">
        <f>Table10[[#This Row],[Discussion]]/Table10[[#This Row],[TOTAL]]</f>
        <v>0</v>
      </c>
      <c r="W464">
        <f>Table10[[#This Row],[Figure]]/Table10[[#This Row],[TOTAL]]</f>
        <v>0</v>
      </c>
      <c r="X464">
        <f>Table10[[#This Row],[Introduction]]/Table10[[#This Row],[TOTAL]]</f>
        <v>0.5</v>
      </c>
      <c r="Y464">
        <f>Table10[[#This Row],[Methods]]/Table10[[#This Row],[TOTAL]]</f>
        <v>0</v>
      </c>
      <c r="Z464">
        <f>Table10[[#This Row],[Results]]/Table10[[#This Row],[TOTAL]]</f>
        <v>0</v>
      </c>
      <c r="AA464">
        <f>Table10[[#This Row],[Supplementary material]]/Table10[[#This Row],[TOTAL]]</f>
        <v>0</v>
      </c>
      <c r="AB464">
        <f>Table10[[#This Row],[Title]]/Table10[[#This Row],[TOTAL]]</f>
        <v>0</v>
      </c>
      <c r="AC464" s="15">
        <f>SUM(Table1012[[#This Row],[Abstract]:[Title]])</f>
        <v>1</v>
      </c>
    </row>
    <row r="465" spans="1:29" x14ac:dyDescent="0.25">
      <c r="A465" t="s">
        <v>925</v>
      </c>
      <c r="B465">
        <v>0</v>
      </c>
      <c r="C465">
        <v>0</v>
      </c>
      <c r="D465">
        <v>0</v>
      </c>
      <c r="E465">
        <v>0</v>
      </c>
      <c r="F465">
        <v>0</v>
      </c>
      <c r="G465">
        <v>1</v>
      </c>
      <c r="H465">
        <v>0</v>
      </c>
      <c r="I465">
        <v>0</v>
      </c>
      <c r="J465">
        <v>0</v>
      </c>
      <c r="K465">
        <v>1</v>
      </c>
      <c r="L465">
        <v>0</v>
      </c>
      <c r="M465">
        <v>0</v>
      </c>
      <c r="N465" s="7">
        <f>SUM(Table10[[#This Row],[Abstract]:[Title]])</f>
        <v>2</v>
      </c>
      <c r="P465" t="s">
        <v>925</v>
      </c>
      <c r="Q465">
        <f>Table10[[#This Row],[Abstract]]/Table10[[#This Row],[TOTAL]]</f>
        <v>0</v>
      </c>
      <c r="R465">
        <f>Table10[[#This Row],[Acknowledgments]]/Table10[[#This Row],[TOTAL]]</f>
        <v>0</v>
      </c>
      <c r="S465">
        <f>Table10[[#This Row],[Article]]/Table10[[#This Row],[TOTAL]]</f>
        <v>0</v>
      </c>
      <c r="T465">
        <f>Table10[[#This Row],[Case study]]/Table10[[#This Row],[TOTAL]]</f>
        <v>0</v>
      </c>
      <c r="U465">
        <f>Table10[[#This Row],[Conclusion]]/Table10[[#This Row],[TOTAL]]</f>
        <v>0</v>
      </c>
      <c r="V465">
        <f>Table10[[#This Row],[Discussion]]/Table10[[#This Row],[TOTAL]]</f>
        <v>0.5</v>
      </c>
      <c r="W465">
        <f>Table10[[#This Row],[Figure]]/Table10[[#This Row],[TOTAL]]</f>
        <v>0</v>
      </c>
      <c r="X465">
        <f>Table10[[#This Row],[Introduction]]/Table10[[#This Row],[TOTAL]]</f>
        <v>0</v>
      </c>
      <c r="Y465">
        <f>Table10[[#This Row],[Methods]]/Table10[[#This Row],[TOTAL]]</f>
        <v>0</v>
      </c>
      <c r="Z465">
        <f>Table10[[#This Row],[Results]]/Table10[[#This Row],[TOTAL]]</f>
        <v>0.5</v>
      </c>
      <c r="AA465">
        <f>Table10[[#This Row],[Supplementary material]]/Table10[[#This Row],[TOTAL]]</f>
        <v>0</v>
      </c>
      <c r="AB465">
        <f>Table10[[#This Row],[Title]]/Table10[[#This Row],[TOTAL]]</f>
        <v>0</v>
      </c>
      <c r="AC465" s="15">
        <f>SUM(Table1012[[#This Row],[Abstract]:[Title]])</f>
        <v>1</v>
      </c>
    </row>
    <row r="466" spans="1:29" x14ac:dyDescent="0.25">
      <c r="A466" t="s">
        <v>5135</v>
      </c>
      <c r="B466">
        <v>0</v>
      </c>
      <c r="C466">
        <v>0</v>
      </c>
      <c r="D466">
        <v>0</v>
      </c>
      <c r="E466">
        <v>0</v>
      </c>
      <c r="F466">
        <v>0</v>
      </c>
      <c r="G466">
        <v>0</v>
      </c>
      <c r="H466">
        <v>0</v>
      </c>
      <c r="I466">
        <v>0</v>
      </c>
      <c r="J466">
        <v>0</v>
      </c>
      <c r="K466">
        <v>1</v>
      </c>
      <c r="L466">
        <v>0</v>
      </c>
      <c r="M466">
        <v>0</v>
      </c>
      <c r="N466" s="7">
        <f>SUM(Table10[[#This Row],[Abstract]:[Title]])</f>
        <v>1</v>
      </c>
      <c r="P466" t="s">
        <v>5135</v>
      </c>
      <c r="Q466">
        <f>Table10[[#This Row],[Abstract]]/Table10[[#This Row],[TOTAL]]</f>
        <v>0</v>
      </c>
      <c r="R466">
        <f>Table10[[#This Row],[Acknowledgments]]/Table10[[#This Row],[TOTAL]]</f>
        <v>0</v>
      </c>
      <c r="S466">
        <f>Table10[[#This Row],[Article]]/Table10[[#This Row],[TOTAL]]</f>
        <v>0</v>
      </c>
      <c r="T466">
        <f>Table10[[#This Row],[Case study]]/Table10[[#This Row],[TOTAL]]</f>
        <v>0</v>
      </c>
      <c r="U466">
        <f>Table10[[#This Row],[Conclusion]]/Table10[[#This Row],[TOTAL]]</f>
        <v>0</v>
      </c>
      <c r="V466">
        <f>Table10[[#This Row],[Discussion]]/Table10[[#This Row],[TOTAL]]</f>
        <v>0</v>
      </c>
      <c r="W466">
        <f>Table10[[#This Row],[Figure]]/Table10[[#This Row],[TOTAL]]</f>
        <v>0</v>
      </c>
      <c r="X466">
        <f>Table10[[#This Row],[Introduction]]/Table10[[#This Row],[TOTAL]]</f>
        <v>0</v>
      </c>
      <c r="Y466">
        <f>Table10[[#This Row],[Methods]]/Table10[[#This Row],[TOTAL]]</f>
        <v>0</v>
      </c>
      <c r="Z466">
        <f>Table10[[#This Row],[Results]]/Table10[[#This Row],[TOTAL]]</f>
        <v>1</v>
      </c>
      <c r="AA466">
        <f>Table10[[#This Row],[Supplementary material]]/Table10[[#This Row],[TOTAL]]</f>
        <v>0</v>
      </c>
      <c r="AB466">
        <f>Table10[[#This Row],[Title]]/Table10[[#This Row],[TOTAL]]</f>
        <v>0</v>
      </c>
      <c r="AC466" s="15">
        <f>SUM(Table1012[[#This Row],[Abstract]:[Title]])</f>
        <v>1</v>
      </c>
    </row>
    <row r="467" spans="1:29" x14ac:dyDescent="0.25">
      <c r="A467" t="s">
        <v>3470</v>
      </c>
      <c r="B467">
        <v>0</v>
      </c>
      <c r="C467">
        <v>0</v>
      </c>
      <c r="D467">
        <v>0</v>
      </c>
      <c r="E467">
        <v>0</v>
      </c>
      <c r="F467">
        <v>0</v>
      </c>
      <c r="G467">
        <v>0</v>
      </c>
      <c r="H467">
        <v>0</v>
      </c>
      <c r="I467">
        <v>0</v>
      </c>
      <c r="J467">
        <v>1</v>
      </c>
      <c r="K467">
        <v>1</v>
      </c>
      <c r="L467">
        <v>0</v>
      </c>
      <c r="M467">
        <v>0</v>
      </c>
      <c r="N467" s="7">
        <f>SUM(Table10[[#This Row],[Abstract]:[Title]])</f>
        <v>2</v>
      </c>
      <c r="P467" t="s">
        <v>3470</v>
      </c>
      <c r="Q467">
        <f>Table10[[#This Row],[Abstract]]/Table10[[#This Row],[TOTAL]]</f>
        <v>0</v>
      </c>
      <c r="R467">
        <f>Table10[[#This Row],[Acknowledgments]]/Table10[[#This Row],[TOTAL]]</f>
        <v>0</v>
      </c>
      <c r="S467">
        <f>Table10[[#This Row],[Article]]/Table10[[#This Row],[TOTAL]]</f>
        <v>0</v>
      </c>
      <c r="T467">
        <f>Table10[[#This Row],[Case study]]/Table10[[#This Row],[TOTAL]]</f>
        <v>0</v>
      </c>
      <c r="U467">
        <f>Table10[[#This Row],[Conclusion]]/Table10[[#This Row],[TOTAL]]</f>
        <v>0</v>
      </c>
      <c r="V467">
        <f>Table10[[#This Row],[Discussion]]/Table10[[#This Row],[TOTAL]]</f>
        <v>0</v>
      </c>
      <c r="W467">
        <f>Table10[[#This Row],[Figure]]/Table10[[#This Row],[TOTAL]]</f>
        <v>0</v>
      </c>
      <c r="X467">
        <f>Table10[[#This Row],[Introduction]]/Table10[[#This Row],[TOTAL]]</f>
        <v>0</v>
      </c>
      <c r="Y467">
        <f>Table10[[#This Row],[Methods]]/Table10[[#This Row],[TOTAL]]</f>
        <v>0.5</v>
      </c>
      <c r="Z467">
        <f>Table10[[#This Row],[Results]]/Table10[[#This Row],[TOTAL]]</f>
        <v>0.5</v>
      </c>
      <c r="AA467">
        <f>Table10[[#This Row],[Supplementary material]]/Table10[[#This Row],[TOTAL]]</f>
        <v>0</v>
      </c>
      <c r="AB467">
        <f>Table10[[#This Row],[Title]]/Table10[[#This Row],[TOTAL]]</f>
        <v>0</v>
      </c>
      <c r="AC467" s="15">
        <f>SUM(Table1012[[#This Row],[Abstract]:[Title]])</f>
        <v>1</v>
      </c>
    </row>
    <row r="468" spans="1:29" x14ac:dyDescent="0.25">
      <c r="A468" t="s">
        <v>1923</v>
      </c>
      <c r="B468">
        <v>0</v>
      </c>
      <c r="C468">
        <v>0</v>
      </c>
      <c r="D468">
        <v>0</v>
      </c>
      <c r="E468">
        <v>0</v>
      </c>
      <c r="F468">
        <v>0</v>
      </c>
      <c r="G468">
        <v>0</v>
      </c>
      <c r="H468">
        <v>0</v>
      </c>
      <c r="I468">
        <v>0</v>
      </c>
      <c r="J468">
        <v>2</v>
      </c>
      <c r="K468">
        <v>0</v>
      </c>
      <c r="L468">
        <v>0</v>
      </c>
      <c r="M468">
        <v>0</v>
      </c>
      <c r="N468" s="7">
        <f>SUM(Table10[[#This Row],[Abstract]:[Title]])</f>
        <v>2</v>
      </c>
      <c r="P468" t="s">
        <v>1923</v>
      </c>
      <c r="Q468">
        <f>Table10[[#This Row],[Abstract]]/Table10[[#This Row],[TOTAL]]</f>
        <v>0</v>
      </c>
      <c r="R468">
        <f>Table10[[#This Row],[Acknowledgments]]/Table10[[#This Row],[TOTAL]]</f>
        <v>0</v>
      </c>
      <c r="S468">
        <f>Table10[[#This Row],[Article]]/Table10[[#This Row],[TOTAL]]</f>
        <v>0</v>
      </c>
      <c r="T468">
        <f>Table10[[#This Row],[Case study]]/Table10[[#This Row],[TOTAL]]</f>
        <v>0</v>
      </c>
      <c r="U468">
        <f>Table10[[#This Row],[Conclusion]]/Table10[[#This Row],[TOTAL]]</f>
        <v>0</v>
      </c>
      <c r="V468">
        <f>Table10[[#This Row],[Discussion]]/Table10[[#This Row],[TOTAL]]</f>
        <v>0</v>
      </c>
      <c r="W468">
        <f>Table10[[#This Row],[Figure]]/Table10[[#This Row],[TOTAL]]</f>
        <v>0</v>
      </c>
      <c r="X468">
        <f>Table10[[#This Row],[Introduction]]/Table10[[#This Row],[TOTAL]]</f>
        <v>0</v>
      </c>
      <c r="Y468">
        <f>Table10[[#This Row],[Methods]]/Table10[[#This Row],[TOTAL]]</f>
        <v>1</v>
      </c>
      <c r="Z468">
        <f>Table10[[#This Row],[Results]]/Table10[[#This Row],[TOTAL]]</f>
        <v>0</v>
      </c>
      <c r="AA468">
        <f>Table10[[#This Row],[Supplementary material]]/Table10[[#This Row],[TOTAL]]</f>
        <v>0</v>
      </c>
      <c r="AB468">
        <f>Table10[[#This Row],[Title]]/Table10[[#This Row],[TOTAL]]</f>
        <v>0</v>
      </c>
      <c r="AC468" s="15">
        <f>SUM(Table1012[[#This Row],[Abstract]:[Title]])</f>
        <v>1</v>
      </c>
    </row>
    <row r="469" spans="1:29" x14ac:dyDescent="0.25">
      <c r="A469" t="s">
        <v>1750</v>
      </c>
      <c r="B469">
        <v>0</v>
      </c>
      <c r="C469">
        <v>0</v>
      </c>
      <c r="D469">
        <v>0</v>
      </c>
      <c r="E469">
        <v>0</v>
      </c>
      <c r="F469">
        <v>0</v>
      </c>
      <c r="G469">
        <v>0</v>
      </c>
      <c r="H469">
        <v>0</v>
      </c>
      <c r="I469">
        <v>0</v>
      </c>
      <c r="J469">
        <v>0</v>
      </c>
      <c r="K469">
        <v>1</v>
      </c>
      <c r="L469">
        <v>0</v>
      </c>
      <c r="M469">
        <v>0</v>
      </c>
      <c r="N469" s="7">
        <f>SUM(Table10[[#This Row],[Abstract]:[Title]])</f>
        <v>1</v>
      </c>
      <c r="P469" t="s">
        <v>1750</v>
      </c>
      <c r="Q469">
        <f>Table10[[#This Row],[Abstract]]/Table10[[#This Row],[TOTAL]]</f>
        <v>0</v>
      </c>
      <c r="R469">
        <f>Table10[[#This Row],[Acknowledgments]]/Table10[[#This Row],[TOTAL]]</f>
        <v>0</v>
      </c>
      <c r="S469">
        <f>Table10[[#This Row],[Article]]/Table10[[#This Row],[TOTAL]]</f>
        <v>0</v>
      </c>
      <c r="T469">
        <f>Table10[[#This Row],[Case study]]/Table10[[#This Row],[TOTAL]]</f>
        <v>0</v>
      </c>
      <c r="U469">
        <f>Table10[[#This Row],[Conclusion]]/Table10[[#This Row],[TOTAL]]</f>
        <v>0</v>
      </c>
      <c r="V469">
        <f>Table10[[#This Row],[Discussion]]/Table10[[#This Row],[TOTAL]]</f>
        <v>0</v>
      </c>
      <c r="W469">
        <f>Table10[[#This Row],[Figure]]/Table10[[#This Row],[TOTAL]]</f>
        <v>0</v>
      </c>
      <c r="X469">
        <f>Table10[[#This Row],[Introduction]]/Table10[[#This Row],[TOTAL]]</f>
        <v>0</v>
      </c>
      <c r="Y469">
        <f>Table10[[#This Row],[Methods]]/Table10[[#This Row],[TOTAL]]</f>
        <v>0</v>
      </c>
      <c r="Z469">
        <f>Table10[[#This Row],[Results]]/Table10[[#This Row],[TOTAL]]</f>
        <v>1</v>
      </c>
      <c r="AA469">
        <f>Table10[[#This Row],[Supplementary material]]/Table10[[#This Row],[TOTAL]]</f>
        <v>0</v>
      </c>
      <c r="AB469">
        <f>Table10[[#This Row],[Title]]/Table10[[#This Row],[TOTAL]]</f>
        <v>0</v>
      </c>
      <c r="AC469" s="15">
        <f>SUM(Table1012[[#This Row],[Abstract]:[Title]])</f>
        <v>1</v>
      </c>
    </row>
    <row r="470" spans="1:29" x14ac:dyDescent="0.25">
      <c r="A470" t="s">
        <v>3000</v>
      </c>
      <c r="B470">
        <v>0</v>
      </c>
      <c r="C470">
        <v>0</v>
      </c>
      <c r="D470">
        <v>0</v>
      </c>
      <c r="E470">
        <v>0</v>
      </c>
      <c r="F470">
        <v>0</v>
      </c>
      <c r="G470">
        <v>1</v>
      </c>
      <c r="H470">
        <v>0</v>
      </c>
      <c r="I470">
        <v>0</v>
      </c>
      <c r="J470">
        <v>0</v>
      </c>
      <c r="K470">
        <v>0</v>
      </c>
      <c r="L470">
        <v>0</v>
      </c>
      <c r="M470">
        <v>0</v>
      </c>
      <c r="N470" s="7">
        <f>SUM(Table10[[#This Row],[Abstract]:[Title]])</f>
        <v>1</v>
      </c>
      <c r="P470" t="s">
        <v>3000</v>
      </c>
      <c r="Q470">
        <f>Table10[[#This Row],[Abstract]]/Table10[[#This Row],[TOTAL]]</f>
        <v>0</v>
      </c>
      <c r="R470">
        <f>Table10[[#This Row],[Acknowledgments]]/Table10[[#This Row],[TOTAL]]</f>
        <v>0</v>
      </c>
      <c r="S470">
        <f>Table10[[#This Row],[Article]]/Table10[[#This Row],[TOTAL]]</f>
        <v>0</v>
      </c>
      <c r="T470">
        <f>Table10[[#This Row],[Case study]]/Table10[[#This Row],[TOTAL]]</f>
        <v>0</v>
      </c>
      <c r="U470">
        <f>Table10[[#This Row],[Conclusion]]/Table10[[#This Row],[TOTAL]]</f>
        <v>0</v>
      </c>
      <c r="V470">
        <f>Table10[[#This Row],[Discussion]]/Table10[[#This Row],[TOTAL]]</f>
        <v>1</v>
      </c>
      <c r="W470">
        <f>Table10[[#This Row],[Figure]]/Table10[[#This Row],[TOTAL]]</f>
        <v>0</v>
      </c>
      <c r="X470">
        <f>Table10[[#This Row],[Introduction]]/Table10[[#This Row],[TOTAL]]</f>
        <v>0</v>
      </c>
      <c r="Y470">
        <f>Table10[[#This Row],[Methods]]/Table10[[#This Row],[TOTAL]]</f>
        <v>0</v>
      </c>
      <c r="Z470">
        <f>Table10[[#This Row],[Results]]/Table10[[#This Row],[TOTAL]]</f>
        <v>0</v>
      </c>
      <c r="AA470">
        <f>Table10[[#This Row],[Supplementary material]]/Table10[[#This Row],[TOTAL]]</f>
        <v>0</v>
      </c>
      <c r="AB470">
        <f>Table10[[#This Row],[Title]]/Table10[[#This Row],[TOTAL]]</f>
        <v>0</v>
      </c>
      <c r="AC470" s="15">
        <f>SUM(Table1012[[#This Row],[Abstract]:[Title]])</f>
        <v>1</v>
      </c>
    </row>
    <row r="471" spans="1:29" x14ac:dyDescent="0.25">
      <c r="A471" t="s">
        <v>4353</v>
      </c>
      <c r="B471">
        <v>0</v>
      </c>
      <c r="C471">
        <v>0</v>
      </c>
      <c r="D471">
        <v>0</v>
      </c>
      <c r="E471">
        <v>0</v>
      </c>
      <c r="F471">
        <v>0</v>
      </c>
      <c r="G471">
        <v>0</v>
      </c>
      <c r="H471">
        <v>1</v>
      </c>
      <c r="I471">
        <v>0</v>
      </c>
      <c r="J471">
        <v>0</v>
      </c>
      <c r="K471">
        <v>16</v>
      </c>
      <c r="L471">
        <v>0</v>
      </c>
      <c r="M471">
        <v>0</v>
      </c>
      <c r="N471" s="7">
        <f>SUM(Table10[[#This Row],[Abstract]:[Title]])</f>
        <v>17</v>
      </c>
      <c r="P471" t="s">
        <v>4353</v>
      </c>
      <c r="Q471">
        <f>Table10[[#This Row],[Abstract]]/Table10[[#This Row],[TOTAL]]</f>
        <v>0</v>
      </c>
      <c r="R471">
        <f>Table10[[#This Row],[Acknowledgments]]/Table10[[#This Row],[TOTAL]]</f>
        <v>0</v>
      </c>
      <c r="S471">
        <f>Table10[[#This Row],[Article]]/Table10[[#This Row],[TOTAL]]</f>
        <v>0</v>
      </c>
      <c r="T471">
        <f>Table10[[#This Row],[Case study]]/Table10[[#This Row],[TOTAL]]</f>
        <v>0</v>
      </c>
      <c r="U471">
        <f>Table10[[#This Row],[Conclusion]]/Table10[[#This Row],[TOTAL]]</f>
        <v>0</v>
      </c>
      <c r="V471">
        <f>Table10[[#This Row],[Discussion]]/Table10[[#This Row],[TOTAL]]</f>
        <v>0</v>
      </c>
      <c r="W471">
        <f>Table10[[#This Row],[Figure]]/Table10[[#This Row],[TOTAL]]</f>
        <v>5.8823529411764705E-2</v>
      </c>
      <c r="X471">
        <f>Table10[[#This Row],[Introduction]]/Table10[[#This Row],[TOTAL]]</f>
        <v>0</v>
      </c>
      <c r="Y471">
        <f>Table10[[#This Row],[Methods]]/Table10[[#This Row],[TOTAL]]</f>
        <v>0</v>
      </c>
      <c r="Z471">
        <f>Table10[[#This Row],[Results]]/Table10[[#This Row],[TOTAL]]</f>
        <v>0.94117647058823528</v>
      </c>
      <c r="AA471">
        <f>Table10[[#This Row],[Supplementary material]]/Table10[[#This Row],[TOTAL]]</f>
        <v>0</v>
      </c>
      <c r="AB471">
        <f>Table10[[#This Row],[Title]]/Table10[[#This Row],[TOTAL]]</f>
        <v>0</v>
      </c>
      <c r="AC471" s="15">
        <f>SUM(Table1012[[#This Row],[Abstract]:[Title]])</f>
        <v>1</v>
      </c>
    </row>
    <row r="472" spans="1:29" x14ac:dyDescent="0.25">
      <c r="A472" t="s">
        <v>4393</v>
      </c>
      <c r="B472">
        <v>0</v>
      </c>
      <c r="C472">
        <v>0</v>
      </c>
      <c r="D472">
        <v>0</v>
      </c>
      <c r="E472">
        <v>0</v>
      </c>
      <c r="F472">
        <v>0</v>
      </c>
      <c r="G472">
        <v>0</v>
      </c>
      <c r="H472">
        <v>0</v>
      </c>
      <c r="I472">
        <v>0</v>
      </c>
      <c r="J472">
        <v>0</v>
      </c>
      <c r="K472">
        <v>2</v>
      </c>
      <c r="L472">
        <v>0</v>
      </c>
      <c r="M472">
        <v>0</v>
      </c>
      <c r="N472" s="7">
        <f>SUM(Table10[[#This Row],[Abstract]:[Title]])</f>
        <v>2</v>
      </c>
      <c r="P472" t="s">
        <v>4393</v>
      </c>
      <c r="Q472">
        <f>Table10[[#This Row],[Abstract]]/Table10[[#This Row],[TOTAL]]</f>
        <v>0</v>
      </c>
      <c r="R472">
        <f>Table10[[#This Row],[Acknowledgments]]/Table10[[#This Row],[TOTAL]]</f>
        <v>0</v>
      </c>
      <c r="S472">
        <f>Table10[[#This Row],[Article]]/Table10[[#This Row],[TOTAL]]</f>
        <v>0</v>
      </c>
      <c r="T472">
        <f>Table10[[#This Row],[Case study]]/Table10[[#This Row],[TOTAL]]</f>
        <v>0</v>
      </c>
      <c r="U472">
        <f>Table10[[#This Row],[Conclusion]]/Table10[[#This Row],[TOTAL]]</f>
        <v>0</v>
      </c>
      <c r="V472">
        <f>Table10[[#This Row],[Discussion]]/Table10[[#This Row],[TOTAL]]</f>
        <v>0</v>
      </c>
      <c r="W472">
        <f>Table10[[#This Row],[Figure]]/Table10[[#This Row],[TOTAL]]</f>
        <v>0</v>
      </c>
      <c r="X472">
        <f>Table10[[#This Row],[Introduction]]/Table10[[#This Row],[TOTAL]]</f>
        <v>0</v>
      </c>
      <c r="Y472">
        <f>Table10[[#This Row],[Methods]]/Table10[[#This Row],[TOTAL]]</f>
        <v>0</v>
      </c>
      <c r="Z472">
        <f>Table10[[#This Row],[Results]]/Table10[[#This Row],[TOTAL]]</f>
        <v>1</v>
      </c>
      <c r="AA472">
        <f>Table10[[#This Row],[Supplementary material]]/Table10[[#This Row],[TOTAL]]</f>
        <v>0</v>
      </c>
      <c r="AB472">
        <f>Table10[[#This Row],[Title]]/Table10[[#This Row],[TOTAL]]</f>
        <v>0</v>
      </c>
      <c r="AC472" s="15">
        <f>SUM(Table1012[[#This Row],[Abstract]:[Title]])</f>
        <v>1</v>
      </c>
    </row>
    <row r="473" spans="1:29" x14ac:dyDescent="0.25">
      <c r="A473" t="s">
        <v>3260</v>
      </c>
      <c r="B473">
        <v>0</v>
      </c>
      <c r="C473">
        <v>0</v>
      </c>
      <c r="D473">
        <v>1</v>
      </c>
      <c r="E473">
        <v>0</v>
      </c>
      <c r="F473">
        <v>0</v>
      </c>
      <c r="G473">
        <v>0</v>
      </c>
      <c r="H473">
        <v>0</v>
      </c>
      <c r="I473">
        <v>0</v>
      </c>
      <c r="J473">
        <v>0</v>
      </c>
      <c r="K473">
        <v>0</v>
      </c>
      <c r="L473">
        <v>0</v>
      </c>
      <c r="M473">
        <v>0</v>
      </c>
      <c r="N473" s="7">
        <f>SUM(Table10[[#This Row],[Abstract]:[Title]])</f>
        <v>1</v>
      </c>
      <c r="P473" t="s">
        <v>3260</v>
      </c>
      <c r="Q473">
        <f>Table10[[#This Row],[Abstract]]/Table10[[#This Row],[TOTAL]]</f>
        <v>0</v>
      </c>
      <c r="R473">
        <f>Table10[[#This Row],[Acknowledgments]]/Table10[[#This Row],[TOTAL]]</f>
        <v>0</v>
      </c>
      <c r="S473">
        <f>Table10[[#This Row],[Article]]/Table10[[#This Row],[TOTAL]]</f>
        <v>1</v>
      </c>
      <c r="T473">
        <f>Table10[[#This Row],[Case study]]/Table10[[#This Row],[TOTAL]]</f>
        <v>0</v>
      </c>
      <c r="U473">
        <f>Table10[[#This Row],[Conclusion]]/Table10[[#This Row],[TOTAL]]</f>
        <v>0</v>
      </c>
      <c r="V473">
        <f>Table10[[#This Row],[Discussion]]/Table10[[#This Row],[TOTAL]]</f>
        <v>0</v>
      </c>
      <c r="W473">
        <f>Table10[[#This Row],[Figure]]/Table10[[#This Row],[TOTAL]]</f>
        <v>0</v>
      </c>
      <c r="X473">
        <f>Table10[[#This Row],[Introduction]]/Table10[[#This Row],[TOTAL]]</f>
        <v>0</v>
      </c>
      <c r="Y473">
        <f>Table10[[#This Row],[Methods]]/Table10[[#This Row],[TOTAL]]</f>
        <v>0</v>
      </c>
      <c r="Z473">
        <f>Table10[[#This Row],[Results]]/Table10[[#This Row],[TOTAL]]</f>
        <v>0</v>
      </c>
      <c r="AA473">
        <f>Table10[[#This Row],[Supplementary material]]/Table10[[#This Row],[TOTAL]]</f>
        <v>0</v>
      </c>
      <c r="AB473">
        <f>Table10[[#This Row],[Title]]/Table10[[#This Row],[TOTAL]]</f>
        <v>0</v>
      </c>
      <c r="AC473" s="15">
        <f>SUM(Table1012[[#This Row],[Abstract]:[Title]])</f>
        <v>1</v>
      </c>
    </row>
    <row r="474" spans="1:29" x14ac:dyDescent="0.25">
      <c r="A474" t="s">
        <v>4652</v>
      </c>
      <c r="B474">
        <v>0</v>
      </c>
      <c r="C474">
        <v>0</v>
      </c>
      <c r="D474">
        <v>0</v>
      </c>
      <c r="E474">
        <v>0</v>
      </c>
      <c r="F474">
        <v>0</v>
      </c>
      <c r="G474">
        <v>0</v>
      </c>
      <c r="H474">
        <v>0</v>
      </c>
      <c r="I474">
        <v>0</v>
      </c>
      <c r="J474">
        <v>1</v>
      </c>
      <c r="K474">
        <v>0</v>
      </c>
      <c r="L474">
        <v>0</v>
      </c>
      <c r="M474">
        <v>0</v>
      </c>
      <c r="N474" s="7">
        <f>SUM(Table10[[#This Row],[Abstract]:[Title]])</f>
        <v>1</v>
      </c>
      <c r="P474" t="s">
        <v>4652</v>
      </c>
      <c r="Q474">
        <f>Table10[[#This Row],[Abstract]]/Table10[[#This Row],[TOTAL]]</f>
        <v>0</v>
      </c>
      <c r="R474">
        <f>Table10[[#This Row],[Acknowledgments]]/Table10[[#This Row],[TOTAL]]</f>
        <v>0</v>
      </c>
      <c r="S474">
        <f>Table10[[#This Row],[Article]]/Table10[[#This Row],[TOTAL]]</f>
        <v>0</v>
      </c>
      <c r="T474">
        <f>Table10[[#This Row],[Case study]]/Table10[[#This Row],[TOTAL]]</f>
        <v>0</v>
      </c>
      <c r="U474">
        <f>Table10[[#This Row],[Conclusion]]/Table10[[#This Row],[TOTAL]]</f>
        <v>0</v>
      </c>
      <c r="V474">
        <f>Table10[[#This Row],[Discussion]]/Table10[[#This Row],[TOTAL]]</f>
        <v>0</v>
      </c>
      <c r="W474">
        <f>Table10[[#This Row],[Figure]]/Table10[[#This Row],[TOTAL]]</f>
        <v>0</v>
      </c>
      <c r="X474">
        <f>Table10[[#This Row],[Introduction]]/Table10[[#This Row],[TOTAL]]</f>
        <v>0</v>
      </c>
      <c r="Y474">
        <f>Table10[[#This Row],[Methods]]/Table10[[#This Row],[TOTAL]]</f>
        <v>1</v>
      </c>
      <c r="Z474">
        <f>Table10[[#This Row],[Results]]/Table10[[#This Row],[TOTAL]]</f>
        <v>0</v>
      </c>
      <c r="AA474">
        <f>Table10[[#This Row],[Supplementary material]]/Table10[[#This Row],[TOTAL]]</f>
        <v>0</v>
      </c>
      <c r="AB474">
        <f>Table10[[#This Row],[Title]]/Table10[[#This Row],[TOTAL]]</f>
        <v>0</v>
      </c>
      <c r="AC474" s="15">
        <f>SUM(Table1012[[#This Row],[Abstract]:[Title]])</f>
        <v>1</v>
      </c>
    </row>
    <row r="475" spans="1:29" x14ac:dyDescent="0.25">
      <c r="A475" t="s">
        <v>2262</v>
      </c>
      <c r="B475">
        <v>0</v>
      </c>
      <c r="C475">
        <v>0</v>
      </c>
      <c r="D475">
        <v>0</v>
      </c>
      <c r="E475">
        <v>0</v>
      </c>
      <c r="F475">
        <v>0</v>
      </c>
      <c r="G475">
        <v>0</v>
      </c>
      <c r="H475">
        <v>0</v>
      </c>
      <c r="I475">
        <v>1</v>
      </c>
      <c r="J475">
        <v>0</v>
      </c>
      <c r="K475">
        <v>0</v>
      </c>
      <c r="L475">
        <v>0</v>
      </c>
      <c r="M475">
        <v>0</v>
      </c>
      <c r="N475" s="7">
        <f>SUM(Table10[[#This Row],[Abstract]:[Title]])</f>
        <v>1</v>
      </c>
      <c r="P475" t="s">
        <v>2262</v>
      </c>
      <c r="Q475">
        <f>Table10[[#This Row],[Abstract]]/Table10[[#This Row],[TOTAL]]</f>
        <v>0</v>
      </c>
      <c r="R475">
        <f>Table10[[#This Row],[Acknowledgments]]/Table10[[#This Row],[TOTAL]]</f>
        <v>0</v>
      </c>
      <c r="S475">
        <f>Table10[[#This Row],[Article]]/Table10[[#This Row],[TOTAL]]</f>
        <v>0</v>
      </c>
      <c r="T475">
        <f>Table10[[#This Row],[Case study]]/Table10[[#This Row],[TOTAL]]</f>
        <v>0</v>
      </c>
      <c r="U475">
        <f>Table10[[#This Row],[Conclusion]]/Table10[[#This Row],[TOTAL]]</f>
        <v>0</v>
      </c>
      <c r="V475">
        <f>Table10[[#This Row],[Discussion]]/Table10[[#This Row],[TOTAL]]</f>
        <v>0</v>
      </c>
      <c r="W475">
        <f>Table10[[#This Row],[Figure]]/Table10[[#This Row],[TOTAL]]</f>
        <v>0</v>
      </c>
      <c r="X475">
        <f>Table10[[#This Row],[Introduction]]/Table10[[#This Row],[TOTAL]]</f>
        <v>1</v>
      </c>
      <c r="Y475">
        <f>Table10[[#This Row],[Methods]]/Table10[[#This Row],[TOTAL]]</f>
        <v>0</v>
      </c>
      <c r="Z475">
        <f>Table10[[#This Row],[Results]]/Table10[[#This Row],[TOTAL]]</f>
        <v>0</v>
      </c>
      <c r="AA475">
        <f>Table10[[#This Row],[Supplementary material]]/Table10[[#This Row],[TOTAL]]</f>
        <v>0</v>
      </c>
      <c r="AB475">
        <f>Table10[[#This Row],[Title]]/Table10[[#This Row],[TOTAL]]</f>
        <v>0</v>
      </c>
      <c r="AC475" s="15">
        <f>SUM(Table1012[[#This Row],[Abstract]:[Title]])</f>
        <v>1</v>
      </c>
    </row>
    <row r="476" spans="1:29" x14ac:dyDescent="0.25">
      <c r="A476" t="s">
        <v>3548</v>
      </c>
      <c r="B476">
        <v>0</v>
      </c>
      <c r="C476">
        <v>0</v>
      </c>
      <c r="D476">
        <v>0</v>
      </c>
      <c r="E476">
        <v>0</v>
      </c>
      <c r="F476">
        <v>0</v>
      </c>
      <c r="G476">
        <v>0</v>
      </c>
      <c r="H476">
        <v>0</v>
      </c>
      <c r="I476">
        <v>0</v>
      </c>
      <c r="J476">
        <v>2</v>
      </c>
      <c r="K476">
        <v>2</v>
      </c>
      <c r="L476">
        <v>0</v>
      </c>
      <c r="M476">
        <v>0</v>
      </c>
      <c r="N476" s="7">
        <f>SUM(Table10[[#This Row],[Abstract]:[Title]])</f>
        <v>4</v>
      </c>
      <c r="P476" t="s">
        <v>3548</v>
      </c>
      <c r="Q476">
        <f>Table10[[#This Row],[Abstract]]/Table10[[#This Row],[TOTAL]]</f>
        <v>0</v>
      </c>
      <c r="R476">
        <f>Table10[[#This Row],[Acknowledgments]]/Table10[[#This Row],[TOTAL]]</f>
        <v>0</v>
      </c>
      <c r="S476">
        <f>Table10[[#This Row],[Article]]/Table10[[#This Row],[TOTAL]]</f>
        <v>0</v>
      </c>
      <c r="T476">
        <f>Table10[[#This Row],[Case study]]/Table10[[#This Row],[TOTAL]]</f>
        <v>0</v>
      </c>
      <c r="U476">
        <f>Table10[[#This Row],[Conclusion]]/Table10[[#This Row],[TOTAL]]</f>
        <v>0</v>
      </c>
      <c r="V476">
        <f>Table10[[#This Row],[Discussion]]/Table10[[#This Row],[TOTAL]]</f>
        <v>0</v>
      </c>
      <c r="W476">
        <f>Table10[[#This Row],[Figure]]/Table10[[#This Row],[TOTAL]]</f>
        <v>0</v>
      </c>
      <c r="X476">
        <f>Table10[[#This Row],[Introduction]]/Table10[[#This Row],[TOTAL]]</f>
        <v>0</v>
      </c>
      <c r="Y476">
        <f>Table10[[#This Row],[Methods]]/Table10[[#This Row],[TOTAL]]</f>
        <v>0.5</v>
      </c>
      <c r="Z476">
        <f>Table10[[#This Row],[Results]]/Table10[[#This Row],[TOTAL]]</f>
        <v>0.5</v>
      </c>
      <c r="AA476">
        <f>Table10[[#This Row],[Supplementary material]]/Table10[[#This Row],[TOTAL]]</f>
        <v>0</v>
      </c>
      <c r="AB476">
        <f>Table10[[#This Row],[Title]]/Table10[[#This Row],[TOTAL]]</f>
        <v>0</v>
      </c>
      <c r="AC476" s="15">
        <f>SUM(Table1012[[#This Row],[Abstract]:[Title]])</f>
        <v>1</v>
      </c>
    </row>
    <row r="477" spans="1:29" x14ac:dyDescent="0.25">
      <c r="A477" t="s">
        <v>898</v>
      </c>
      <c r="B477">
        <v>0</v>
      </c>
      <c r="C477">
        <v>0</v>
      </c>
      <c r="D477">
        <v>0</v>
      </c>
      <c r="E477">
        <v>0</v>
      </c>
      <c r="F477">
        <v>0</v>
      </c>
      <c r="G477">
        <v>0</v>
      </c>
      <c r="H477">
        <v>0</v>
      </c>
      <c r="I477">
        <v>0</v>
      </c>
      <c r="J477">
        <v>2</v>
      </c>
      <c r="K477">
        <v>0</v>
      </c>
      <c r="L477">
        <v>0</v>
      </c>
      <c r="M477">
        <v>0</v>
      </c>
      <c r="N477" s="7">
        <f>SUM(Table10[[#This Row],[Abstract]:[Title]])</f>
        <v>2</v>
      </c>
      <c r="P477" t="s">
        <v>898</v>
      </c>
      <c r="Q477">
        <f>Table10[[#This Row],[Abstract]]/Table10[[#This Row],[TOTAL]]</f>
        <v>0</v>
      </c>
      <c r="R477">
        <f>Table10[[#This Row],[Acknowledgments]]/Table10[[#This Row],[TOTAL]]</f>
        <v>0</v>
      </c>
      <c r="S477">
        <f>Table10[[#This Row],[Article]]/Table10[[#This Row],[TOTAL]]</f>
        <v>0</v>
      </c>
      <c r="T477">
        <f>Table10[[#This Row],[Case study]]/Table10[[#This Row],[TOTAL]]</f>
        <v>0</v>
      </c>
      <c r="U477">
        <f>Table10[[#This Row],[Conclusion]]/Table10[[#This Row],[TOTAL]]</f>
        <v>0</v>
      </c>
      <c r="V477">
        <f>Table10[[#This Row],[Discussion]]/Table10[[#This Row],[TOTAL]]</f>
        <v>0</v>
      </c>
      <c r="W477">
        <f>Table10[[#This Row],[Figure]]/Table10[[#This Row],[TOTAL]]</f>
        <v>0</v>
      </c>
      <c r="X477">
        <f>Table10[[#This Row],[Introduction]]/Table10[[#This Row],[TOTAL]]</f>
        <v>0</v>
      </c>
      <c r="Y477">
        <f>Table10[[#This Row],[Methods]]/Table10[[#This Row],[TOTAL]]</f>
        <v>1</v>
      </c>
      <c r="Z477">
        <f>Table10[[#This Row],[Results]]/Table10[[#This Row],[TOTAL]]</f>
        <v>0</v>
      </c>
      <c r="AA477">
        <f>Table10[[#This Row],[Supplementary material]]/Table10[[#This Row],[TOTAL]]</f>
        <v>0</v>
      </c>
      <c r="AB477">
        <f>Table10[[#This Row],[Title]]/Table10[[#This Row],[TOTAL]]</f>
        <v>0</v>
      </c>
      <c r="AC477" s="15">
        <f>SUM(Table1012[[#This Row],[Abstract]:[Title]])</f>
        <v>1</v>
      </c>
    </row>
    <row r="478" spans="1:29" x14ac:dyDescent="0.25">
      <c r="A478" t="s">
        <v>4308</v>
      </c>
      <c r="B478">
        <v>0</v>
      </c>
      <c r="C478">
        <v>0</v>
      </c>
      <c r="D478">
        <v>0</v>
      </c>
      <c r="E478">
        <v>0</v>
      </c>
      <c r="F478">
        <v>0</v>
      </c>
      <c r="G478">
        <v>0</v>
      </c>
      <c r="H478">
        <v>0</v>
      </c>
      <c r="I478">
        <v>0</v>
      </c>
      <c r="J478">
        <v>1</v>
      </c>
      <c r="K478">
        <v>0</v>
      </c>
      <c r="L478">
        <v>0</v>
      </c>
      <c r="M478">
        <v>0</v>
      </c>
      <c r="N478" s="7">
        <f>SUM(Table10[[#This Row],[Abstract]:[Title]])</f>
        <v>1</v>
      </c>
      <c r="P478" t="s">
        <v>4308</v>
      </c>
      <c r="Q478">
        <f>Table10[[#This Row],[Abstract]]/Table10[[#This Row],[TOTAL]]</f>
        <v>0</v>
      </c>
      <c r="R478">
        <f>Table10[[#This Row],[Acknowledgments]]/Table10[[#This Row],[TOTAL]]</f>
        <v>0</v>
      </c>
      <c r="S478">
        <f>Table10[[#This Row],[Article]]/Table10[[#This Row],[TOTAL]]</f>
        <v>0</v>
      </c>
      <c r="T478">
        <f>Table10[[#This Row],[Case study]]/Table10[[#This Row],[TOTAL]]</f>
        <v>0</v>
      </c>
      <c r="U478">
        <f>Table10[[#This Row],[Conclusion]]/Table10[[#This Row],[TOTAL]]</f>
        <v>0</v>
      </c>
      <c r="V478">
        <f>Table10[[#This Row],[Discussion]]/Table10[[#This Row],[TOTAL]]</f>
        <v>0</v>
      </c>
      <c r="W478">
        <f>Table10[[#This Row],[Figure]]/Table10[[#This Row],[TOTAL]]</f>
        <v>0</v>
      </c>
      <c r="X478">
        <f>Table10[[#This Row],[Introduction]]/Table10[[#This Row],[TOTAL]]</f>
        <v>0</v>
      </c>
      <c r="Y478">
        <f>Table10[[#This Row],[Methods]]/Table10[[#This Row],[TOTAL]]</f>
        <v>1</v>
      </c>
      <c r="Z478">
        <f>Table10[[#This Row],[Results]]/Table10[[#This Row],[TOTAL]]</f>
        <v>0</v>
      </c>
      <c r="AA478">
        <f>Table10[[#This Row],[Supplementary material]]/Table10[[#This Row],[TOTAL]]</f>
        <v>0</v>
      </c>
      <c r="AB478">
        <f>Table10[[#This Row],[Title]]/Table10[[#This Row],[TOTAL]]</f>
        <v>0</v>
      </c>
      <c r="AC478" s="15">
        <f>SUM(Table1012[[#This Row],[Abstract]:[Title]])</f>
        <v>1</v>
      </c>
    </row>
    <row r="479" spans="1:29" x14ac:dyDescent="0.25">
      <c r="A479" t="s">
        <v>4076</v>
      </c>
      <c r="B479">
        <v>0</v>
      </c>
      <c r="C479">
        <v>0</v>
      </c>
      <c r="D479">
        <v>0</v>
      </c>
      <c r="E479">
        <v>0</v>
      </c>
      <c r="F479">
        <v>0</v>
      </c>
      <c r="G479">
        <v>0</v>
      </c>
      <c r="H479">
        <v>0</v>
      </c>
      <c r="I479">
        <v>0</v>
      </c>
      <c r="J479">
        <v>0</v>
      </c>
      <c r="K479">
        <v>0</v>
      </c>
      <c r="L479">
        <v>1</v>
      </c>
      <c r="M479">
        <v>0</v>
      </c>
      <c r="N479" s="7">
        <f>SUM(Table10[[#This Row],[Abstract]:[Title]])</f>
        <v>1</v>
      </c>
      <c r="P479" t="s">
        <v>4076</v>
      </c>
      <c r="Q479">
        <f>Table10[[#This Row],[Abstract]]/Table10[[#This Row],[TOTAL]]</f>
        <v>0</v>
      </c>
      <c r="R479">
        <f>Table10[[#This Row],[Acknowledgments]]/Table10[[#This Row],[TOTAL]]</f>
        <v>0</v>
      </c>
      <c r="S479">
        <f>Table10[[#This Row],[Article]]/Table10[[#This Row],[TOTAL]]</f>
        <v>0</v>
      </c>
      <c r="T479">
        <f>Table10[[#This Row],[Case study]]/Table10[[#This Row],[TOTAL]]</f>
        <v>0</v>
      </c>
      <c r="U479">
        <f>Table10[[#This Row],[Conclusion]]/Table10[[#This Row],[TOTAL]]</f>
        <v>0</v>
      </c>
      <c r="V479">
        <f>Table10[[#This Row],[Discussion]]/Table10[[#This Row],[TOTAL]]</f>
        <v>0</v>
      </c>
      <c r="W479">
        <f>Table10[[#This Row],[Figure]]/Table10[[#This Row],[TOTAL]]</f>
        <v>0</v>
      </c>
      <c r="X479">
        <f>Table10[[#This Row],[Introduction]]/Table10[[#This Row],[TOTAL]]</f>
        <v>0</v>
      </c>
      <c r="Y479">
        <f>Table10[[#This Row],[Methods]]/Table10[[#This Row],[TOTAL]]</f>
        <v>0</v>
      </c>
      <c r="Z479">
        <f>Table10[[#This Row],[Results]]/Table10[[#This Row],[TOTAL]]</f>
        <v>0</v>
      </c>
      <c r="AA479">
        <f>Table10[[#This Row],[Supplementary material]]/Table10[[#This Row],[TOTAL]]</f>
        <v>1</v>
      </c>
      <c r="AB479">
        <f>Table10[[#This Row],[Title]]/Table10[[#This Row],[TOTAL]]</f>
        <v>0</v>
      </c>
      <c r="AC479" s="15">
        <f>SUM(Table1012[[#This Row],[Abstract]:[Title]])</f>
        <v>1</v>
      </c>
    </row>
    <row r="480" spans="1:29" x14ac:dyDescent="0.25">
      <c r="A480" t="s">
        <v>3411</v>
      </c>
      <c r="B480">
        <v>0</v>
      </c>
      <c r="C480">
        <v>0</v>
      </c>
      <c r="D480">
        <v>0</v>
      </c>
      <c r="E480">
        <v>0</v>
      </c>
      <c r="F480">
        <v>0</v>
      </c>
      <c r="G480">
        <v>0</v>
      </c>
      <c r="H480">
        <v>0</v>
      </c>
      <c r="I480">
        <v>0</v>
      </c>
      <c r="J480">
        <v>1</v>
      </c>
      <c r="K480">
        <v>10</v>
      </c>
      <c r="L480">
        <v>0</v>
      </c>
      <c r="M480">
        <v>0</v>
      </c>
      <c r="N480" s="7">
        <f>SUM(Table10[[#This Row],[Abstract]:[Title]])</f>
        <v>11</v>
      </c>
      <c r="P480" t="s">
        <v>3411</v>
      </c>
      <c r="Q480">
        <f>Table10[[#This Row],[Abstract]]/Table10[[#This Row],[TOTAL]]</f>
        <v>0</v>
      </c>
      <c r="R480">
        <f>Table10[[#This Row],[Acknowledgments]]/Table10[[#This Row],[TOTAL]]</f>
        <v>0</v>
      </c>
      <c r="S480">
        <f>Table10[[#This Row],[Article]]/Table10[[#This Row],[TOTAL]]</f>
        <v>0</v>
      </c>
      <c r="T480">
        <f>Table10[[#This Row],[Case study]]/Table10[[#This Row],[TOTAL]]</f>
        <v>0</v>
      </c>
      <c r="U480">
        <f>Table10[[#This Row],[Conclusion]]/Table10[[#This Row],[TOTAL]]</f>
        <v>0</v>
      </c>
      <c r="V480">
        <f>Table10[[#This Row],[Discussion]]/Table10[[#This Row],[TOTAL]]</f>
        <v>0</v>
      </c>
      <c r="W480">
        <f>Table10[[#This Row],[Figure]]/Table10[[#This Row],[TOTAL]]</f>
        <v>0</v>
      </c>
      <c r="X480">
        <f>Table10[[#This Row],[Introduction]]/Table10[[#This Row],[TOTAL]]</f>
        <v>0</v>
      </c>
      <c r="Y480">
        <f>Table10[[#This Row],[Methods]]/Table10[[#This Row],[TOTAL]]</f>
        <v>9.0909090909090912E-2</v>
      </c>
      <c r="Z480">
        <f>Table10[[#This Row],[Results]]/Table10[[#This Row],[TOTAL]]</f>
        <v>0.90909090909090906</v>
      </c>
      <c r="AA480">
        <f>Table10[[#This Row],[Supplementary material]]/Table10[[#This Row],[TOTAL]]</f>
        <v>0</v>
      </c>
      <c r="AB480">
        <f>Table10[[#This Row],[Title]]/Table10[[#This Row],[TOTAL]]</f>
        <v>0</v>
      </c>
      <c r="AC480" s="15">
        <f>SUM(Table1012[[#This Row],[Abstract]:[Title]])</f>
        <v>1</v>
      </c>
    </row>
    <row r="481" spans="1:29" x14ac:dyDescent="0.25">
      <c r="A481" t="s">
        <v>965</v>
      </c>
      <c r="B481">
        <v>0</v>
      </c>
      <c r="C481">
        <v>0</v>
      </c>
      <c r="D481">
        <v>0</v>
      </c>
      <c r="E481">
        <v>0</v>
      </c>
      <c r="F481">
        <v>0</v>
      </c>
      <c r="G481">
        <v>0</v>
      </c>
      <c r="H481">
        <v>0</v>
      </c>
      <c r="I481">
        <v>0</v>
      </c>
      <c r="J481">
        <v>1</v>
      </c>
      <c r="K481">
        <v>0</v>
      </c>
      <c r="L481">
        <v>0</v>
      </c>
      <c r="M481">
        <v>0</v>
      </c>
      <c r="N481" s="7">
        <f>SUM(Table10[[#This Row],[Abstract]:[Title]])</f>
        <v>1</v>
      </c>
      <c r="P481" t="s">
        <v>965</v>
      </c>
      <c r="Q481">
        <f>Table10[[#This Row],[Abstract]]/Table10[[#This Row],[TOTAL]]</f>
        <v>0</v>
      </c>
      <c r="R481">
        <f>Table10[[#This Row],[Acknowledgments]]/Table10[[#This Row],[TOTAL]]</f>
        <v>0</v>
      </c>
      <c r="S481">
        <f>Table10[[#This Row],[Article]]/Table10[[#This Row],[TOTAL]]</f>
        <v>0</v>
      </c>
      <c r="T481">
        <f>Table10[[#This Row],[Case study]]/Table10[[#This Row],[TOTAL]]</f>
        <v>0</v>
      </c>
      <c r="U481">
        <f>Table10[[#This Row],[Conclusion]]/Table10[[#This Row],[TOTAL]]</f>
        <v>0</v>
      </c>
      <c r="V481">
        <f>Table10[[#This Row],[Discussion]]/Table10[[#This Row],[TOTAL]]</f>
        <v>0</v>
      </c>
      <c r="W481">
        <f>Table10[[#This Row],[Figure]]/Table10[[#This Row],[TOTAL]]</f>
        <v>0</v>
      </c>
      <c r="X481">
        <f>Table10[[#This Row],[Introduction]]/Table10[[#This Row],[TOTAL]]</f>
        <v>0</v>
      </c>
      <c r="Y481">
        <f>Table10[[#This Row],[Methods]]/Table10[[#This Row],[TOTAL]]</f>
        <v>1</v>
      </c>
      <c r="Z481">
        <f>Table10[[#This Row],[Results]]/Table10[[#This Row],[TOTAL]]</f>
        <v>0</v>
      </c>
      <c r="AA481">
        <f>Table10[[#This Row],[Supplementary material]]/Table10[[#This Row],[TOTAL]]</f>
        <v>0</v>
      </c>
      <c r="AB481">
        <f>Table10[[#This Row],[Title]]/Table10[[#This Row],[TOTAL]]</f>
        <v>0</v>
      </c>
      <c r="AC481" s="15">
        <f>SUM(Table1012[[#This Row],[Abstract]:[Title]])</f>
        <v>1</v>
      </c>
    </row>
    <row r="482" spans="1:29" x14ac:dyDescent="0.25">
      <c r="A482" t="s">
        <v>4270</v>
      </c>
      <c r="B482">
        <v>0</v>
      </c>
      <c r="C482">
        <v>0</v>
      </c>
      <c r="D482">
        <v>0</v>
      </c>
      <c r="E482">
        <v>0</v>
      </c>
      <c r="F482">
        <v>0</v>
      </c>
      <c r="G482">
        <v>0</v>
      </c>
      <c r="H482">
        <v>0</v>
      </c>
      <c r="I482">
        <v>0</v>
      </c>
      <c r="J482">
        <v>0</v>
      </c>
      <c r="K482">
        <v>3</v>
      </c>
      <c r="L482">
        <v>0</v>
      </c>
      <c r="M482">
        <v>0</v>
      </c>
      <c r="N482" s="7">
        <f>SUM(Table10[[#This Row],[Abstract]:[Title]])</f>
        <v>3</v>
      </c>
      <c r="P482" t="s">
        <v>4270</v>
      </c>
      <c r="Q482">
        <f>Table10[[#This Row],[Abstract]]/Table10[[#This Row],[TOTAL]]</f>
        <v>0</v>
      </c>
      <c r="R482">
        <f>Table10[[#This Row],[Acknowledgments]]/Table10[[#This Row],[TOTAL]]</f>
        <v>0</v>
      </c>
      <c r="S482">
        <f>Table10[[#This Row],[Article]]/Table10[[#This Row],[TOTAL]]</f>
        <v>0</v>
      </c>
      <c r="T482">
        <f>Table10[[#This Row],[Case study]]/Table10[[#This Row],[TOTAL]]</f>
        <v>0</v>
      </c>
      <c r="U482">
        <f>Table10[[#This Row],[Conclusion]]/Table10[[#This Row],[TOTAL]]</f>
        <v>0</v>
      </c>
      <c r="V482">
        <f>Table10[[#This Row],[Discussion]]/Table10[[#This Row],[TOTAL]]</f>
        <v>0</v>
      </c>
      <c r="W482">
        <f>Table10[[#This Row],[Figure]]/Table10[[#This Row],[TOTAL]]</f>
        <v>0</v>
      </c>
      <c r="X482">
        <f>Table10[[#This Row],[Introduction]]/Table10[[#This Row],[TOTAL]]</f>
        <v>0</v>
      </c>
      <c r="Y482">
        <f>Table10[[#This Row],[Methods]]/Table10[[#This Row],[TOTAL]]</f>
        <v>0</v>
      </c>
      <c r="Z482">
        <f>Table10[[#This Row],[Results]]/Table10[[#This Row],[TOTAL]]</f>
        <v>1</v>
      </c>
      <c r="AA482">
        <f>Table10[[#This Row],[Supplementary material]]/Table10[[#This Row],[TOTAL]]</f>
        <v>0</v>
      </c>
      <c r="AB482">
        <f>Table10[[#This Row],[Title]]/Table10[[#This Row],[TOTAL]]</f>
        <v>0</v>
      </c>
      <c r="AC482" s="15">
        <f>SUM(Table1012[[#This Row],[Abstract]:[Title]])</f>
        <v>1</v>
      </c>
    </row>
    <row r="483" spans="1:29" x14ac:dyDescent="0.25">
      <c r="A483" t="s">
        <v>2997</v>
      </c>
      <c r="B483">
        <v>0</v>
      </c>
      <c r="C483">
        <v>0</v>
      </c>
      <c r="D483">
        <v>0</v>
      </c>
      <c r="E483">
        <v>0</v>
      </c>
      <c r="F483">
        <v>0</v>
      </c>
      <c r="G483">
        <v>0</v>
      </c>
      <c r="H483">
        <v>0</v>
      </c>
      <c r="I483">
        <v>0</v>
      </c>
      <c r="J483">
        <v>0</v>
      </c>
      <c r="K483">
        <v>0</v>
      </c>
      <c r="L483">
        <v>0</v>
      </c>
      <c r="M483">
        <v>1</v>
      </c>
      <c r="N483" s="7">
        <f>SUM(Table10[[#This Row],[Abstract]:[Title]])</f>
        <v>1</v>
      </c>
      <c r="P483" t="s">
        <v>2997</v>
      </c>
      <c r="Q483">
        <f>Table10[[#This Row],[Abstract]]/Table10[[#This Row],[TOTAL]]</f>
        <v>0</v>
      </c>
      <c r="R483">
        <f>Table10[[#This Row],[Acknowledgments]]/Table10[[#This Row],[TOTAL]]</f>
        <v>0</v>
      </c>
      <c r="S483">
        <f>Table10[[#This Row],[Article]]/Table10[[#This Row],[TOTAL]]</f>
        <v>0</v>
      </c>
      <c r="T483">
        <f>Table10[[#This Row],[Case study]]/Table10[[#This Row],[TOTAL]]</f>
        <v>0</v>
      </c>
      <c r="U483">
        <f>Table10[[#This Row],[Conclusion]]/Table10[[#This Row],[TOTAL]]</f>
        <v>0</v>
      </c>
      <c r="V483">
        <f>Table10[[#This Row],[Discussion]]/Table10[[#This Row],[TOTAL]]</f>
        <v>0</v>
      </c>
      <c r="W483">
        <f>Table10[[#This Row],[Figure]]/Table10[[#This Row],[TOTAL]]</f>
        <v>0</v>
      </c>
      <c r="X483">
        <f>Table10[[#This Row],[Introduction]]/Table10[[#This Row],[TOTAL]]</f>
        <v>0</v>
      </c>
      <c r="Y483">
        <f>Table10[[#This Row],[Methods]]/Table10[[#This Row],[TOTAL]]</f>
        <v>0</v>
      </c>
      <c r="Z483">
        <f>Table10[[#This Row],[Results]]/Table10[[#This Row],[TOTAL]]</f>
        <v>0</v>
      </c>
      <c r="AA483">
        <f>Table10[[#This Row],[Supplementary material]]/Table10[[#This Row],[TOTAL]]</f>
        <v>0</v>
      </c>
      <c r="AB483">
        <f>Table10[[#This Row],[Title]]/Table10[[#This Row],[TOTAL]]</f>
        <v>1</v>
      </c>
      <c r="AC483" s="15">
        <f>SUM(Table1012[[#This Row],[Abstract]:[Title]])</f>
        <v>1</v>
      </c>
    </row>
    <row r="484" spans="1:29" x14ac:dyDescent="0.25">
      <c r="A484" t="s">
        <v>698</v>
      </c>
      <c r="B484">
        <v>0</v>
      </c>
      <c r="C484">
        <v>0</v>
      </c>
      <c r="D484">
        <v>0</v>
      </c>
      <c r="E484">
        <v>0</v>
      </c>
      <c r="F484">
        <v>0</v>
      </c>
      <c r="G484">
        <v>0</v>
      </c>
      <c r="H484">
        <v>0</v>
      </c>
      <c r="I484">
        <v>0</v>
      </c>
      <c r="J484">
        <v>1</v>
      </c>
      <c r="K484">
        <v>1</v>
      </c>
      <c r="L484">
        <v>0</v>
      </c>
      <c r="M484">
        <v>0</v>
      </c>
      <c r="N484" s="7">
        <f>SUM(Table10[[#This Row],[Abstract]:[Title]])</f>
        <v>2</v>
      </c>
      <c r="P484" t="s">
        <v>698</v>
      </c>
      <c r="Q484">
        <f>Table10[[#This Row],[Abstract]]/Table10[[#This Row],[TOTAL]]</f>
        <v>0</v>
      </c>
      <c r="R484">
        <f>Table10[[#This Row],[Acknowledgments]]/Table10[[#This Row],[TOTAL]]</f>
        <v>0</v>
      </c>
      <c r="S484">
        <f>Table10[[#This Row],[Article]]/Table10[[#This Row],[TOTAL]]</f>
        <v>0</v>
      </c>
      <c r="T484">
        <f>Table10[[#This Row],[Case study]]/Table10[[#This Row],[TOTAL]]</f>
        <v>0</v>
      </c>
      <c r="U484">
        <f>Table10[[#This Row],[Conclusion]]/Table10[[#This Row],[TOTAL]]</f>
        <v>0</v>
      </c>
      <c r="V484">
        <f>Table10[[#This Row],[Discussion]]/Table10[[#This Row],[TOTAL]]</f>
        <v>0</v>
      </c>
      <c r="W484">
        <f>Table10[[#This Row],[Figure]]/Table10[[#This Row],[TOTAL]]</f>
        <v>0</v>
      </c>
      <c r="X484">
        <f>Table10[[#This Row],[Introduction]]/Table10[[#This Row],[TOTAL]]</f>
        <v>0</v>
      </c>
      <c r="Y484">
        <f>Table10[[#This Row],[Methods]]/Table10[[#This Row],[TOTAL]]</f>
        <v>0.5</v>
      </c>
      <c r="Z484">
        <f>Table10[[#This Row],[Results]]/Table10[[#This Row],[TOTAL]]</f>
        <v>0.5</v>
      </c>
      <c r="AA484">
        <f>Table10[[#This Row],[Supplementary material]]/Table10[[#This Row],[TOTAL]]</f>
        <v>0</v>
      </c>
      <c r="AB484">
        <f>Table10[[#This Row],[Title]]/Table10[[#This Row],[TOTAL]]</f>
        <v>0</v>
      </c>
      <c r="AC484" s="15">
        <f>SUM(Table1012[[#This Row],[Abstract]:[Title]])</f>
        <v>1</v>
      </c>
    </row>
    <row r="485" spans="1:29" x14ac:dyDescent="0.25">
      <c r="A485" t="s">
        <v>3074</v>
      </c>
      <c r="B485">
        <v>0</v>
      </c>
      <c r="C485">
        <v>0</v>
      </c>
      <c r="D485">
        <v>0</v>
      </c>
      <c r="E485">
        <v>0</v>
      </c>
      <c r="F485">
        <v>0</v>
      </c>
      <c r="G485">
        <v>0</v>
      </c>
      <c r="H485">
        <v>0</v>
      </c>
      <c r="I485">
        <v>0</v>
      </c>
      <c r="J485">
        <v>1</v>
      </c>
      <c r="K485">
        <v>0</v>
      </c>
      <c r="L485">
        <v>0</v>
      </c>
      <c r="M485">
        <v>0</v>
      </c>
      <c r="N485" s="7">
        <f>SUM(Table10[[#This Row],[Abstract]:[Title]])</f>
        <v>1</v>
      </c>
      <c r="P485" t="s">
        <v>3074</v>
      </c>
      <c r="Q485">
        <f>Table10[[#This Row],[Abstract]]/Table10[[#This Row],[TOTAL]]</f>
        <v>0</v>
      </c>
      <c r="R485">
        <f>Table10[[#This Row],[Acknowledgments]]/Table10[[#This Row],[TOTAL]]</f>
        <v>0</v>
      </c>
      <c r="S485">
        <f>Table10[[#This Row],[Article]]/Table10[[#This Row],[TOTAL]]</f>
        <v>0</v>
      </c>
      <c r="T485">
        <f>Table10[[#This Row],[Case study]]/Table10[[#This Row],[TOTAL]]</f>
        <v>0</v>
      </c>
      <c r="U485">
        <f>Table10[[#This Row],[Conclusion]]/Table10[[#This Row],[TOTAL]]</f>
        <v>0</v>
      </c>
      <c r="V485">
        <f>Table10[[#This Row],[Discussion]]/Table10[[#This Row],[TOTAL]]</f>
        <v>0</v>
      </c>
      <c r="W485">
        <f>Table10[[#This Row],[Figure]]/Table10[[#This Row],[TOTAL]]</f>
        <v>0</v>
      </c>
      <c r="X485">
        <f>Table10[[#This Row],[Introduction]]/Table10[[#This Row],[TOTAL]]</f>
        <v>0</v>
      </c>
      <c r="Y485">
        <f>Table10[[#This Row],[Methods]]/Table10[[#This Row],[TOTAL]]</f>
        <v>1</v>
      </c>
      <c r="Z485">
        <f>Table10[[#This Row],[Results]]/Table10[[#This Row],[TOTAL]]</f>
        <v>0</v>
      </c>
      <c r="AA485">
        <f>Table10[[#This Row],[Supplementary material]]/Table10[[#This Row],[TOTAL]]</f>
        <v>0</v>
      </c>
      <c r="AB485">
        <f>Table10[[#This Row],[Title]]/Table10[[#This Row],[TOTAL]]</f>
        <v>0</v>
      </c>
      <c r="AC485" s="15">
        <f>SUM(Table1012[[#This Row],[Abstract]:[Title]])</f>
        <v>1</v>
      </c>
    </row>
    <row r="486" spans="1:29" x14ac:dyDescent="0.25">
      <c r="A486" t="s">
        <v>359</v>
      </c>
      <c r="B486">
        <v>0</v>
      </c>
      <c r="C486">
        <v>0</v>
      </c>
      <c r="D486">
        <v>1</v>
      </c>
      <c r="E486">
        <v>0</v>
      </c>
      <c r="F486">
        <v>0</v>
      </c>
      <c r="G486">
        <v>0</v>
      </c>
      <c r="H486">
        <v>0</v>
      </c>
      <c r="I486">
        <v>0</v>
      </c>
      <c r="J486">
        <v>0</v>
      </c>
      <c r="K486">
        <v>0</v>
      </c>
      <c r="L486">
        <v>0</v>
      </c>
      <c r="M486">
        <v>0</v>
      </c>
      <c r="N486" s="7">
        <f>SUM(Table10[[#This Row],[Abstract]:[Title]])</f>
        <v>1</v>
      </c>
      <c r="P486" t="s">
        <v>359</v>
      </c>
      <c r="Q486">
        <f>Table10[[#This Row],[Abstract]]/Table10[[#This Row],[TOTAL]]</f>
        <v>0</v>
      </c>
      <c r="R486">
        <f>Table10[[#This Row],[Acknowledgments]]/Table10[[#This Row],[TOTAL]]</f>
        <v>0</v>
      </c>
      <c r="S486">
        <f>Table10[[#This Row],[Article]]/Table10[[#This Row],[TOTAL]]</f>
        <v>1</v>
      </c>
      <c r="T486">
        <f>Table10[[#This Row],[Case study]]/Table10[[#This Row],[TOTAL]]</f>
        <v>0</v>
      </c>
      <c r="U486">
        <f>Table10[[#This Row],[Conclusion]]/Table10[[#This Row],[TOTAL]]</f>
        <v>0</v>
      </c>
      <c r="V486">
        <f>Table10[[#This Row],[Discussion]]/Table10[[#This Row],[TOTAL]]</f>
        <v>0</v>
      </c>
      <c r="W486">
        <f>Table10[[#This Row],[Figure]]/Table10[[#This Row],[TOTAL]]</f>
        <v>0</v>
      </c>
      <c r="X486">
        <f>Table10[[#This Row],[Introduction]]/Table10[[#This Row],[TOTAL]]</f>
        <v>0</v>
      </c>
      <c r="Y486">
        <f>Table10[[#This Row],[Methods]]/Table10[[#This Row],[TOTAL]]</f>
        <v>0</v>
      </c>
      <c r="Z486">
        <f>Table10[[#This Row],[Results]]/Table10[[#This Row],[TOTAL]]</f>
        <v>0</v>
      </c>
      <c r="AA486">
        <f>Table10[[#This Row],[Supplementary material]]/Table10[[#This Row],[TOTAL]]</f>
        <v>0</v>
      </c>
      <c r="AB486">
        <f>Table10[[#This Row],[Title]]/Table10[[#This Row],[TOTAL]]</f>
        <v>0</v>
      </c>
      <c r="AC486" s="15">
        <f>SUM(Table1012[[#This Row],[Abstract]:[Title]])</f>
        <v>1</v>
      </c>
    </row>
    <row r="487" spans="1:29" x14ac:dyDescent="0.25">
      <c r="A487" t="s">
        <v>3599</v>
      </c>
      <c r="B487">
        <v>0</v>
      </c>
      <c r="C487">
        <v>0</v>
      </c>
      <c r="D487">
        <v>0</v>
      </c>
      <c r="E487">
        <v>0</v>
      </c>
      <c r="F487">
        <v>0</v>
      </c>
      <c r="G487">
        <v>0</v>
      </c>
      <c r="H487">
        <v>0</v>
      </c>
      <c r="I487">
        <v>0</v>
      </c>
      <c r="J487">
        <v>3</v>
      </c>
      <c r="K487">
        <v>1</v>
      </c>
      <c r="L487">
        <v>0</v>
      </c>
      <c r="M487">
        <v>0</v>
      </c>
      <c r="N487" s="7">
        <f>SUM(Table10[[#This Row],[Abstract]:[Title]])</f>
        <v>4</v>
      </c>
      <c r="P487" t="s">
        <v>3599</v>
      </c>
      <c r="Q487">
        <f>Table10[[#This Row],[Abstract]]/Table10[[#This Row],[TOTAL]]</f>
        <v>0</v>
      </c>
      <c r="R487">
        <f>Table10[[#This Row],[Acknowledgments]]/Table10[[#This Row],[TOTAL]]</f>
        <v>0</v>
      </c>
      <c r="S487">
        <f>Table10[[#This Row],[Article]]/Table10[[#This Row],[TOTAL]]</f>
        <v>0</v>
      </c>
      <c r="T487">
        <f>Table10[[#This Row],[Case study]]/Table10[[#This Row],[TOTAL]]</f>
        <v>0</v>
      </c>
      <c r="U487">
        <f>Table10[[#This Row],[Conclusion]]/Table10[[#This Row],[TOTAL]]</f>
        <v>0</v>
      </c>
      <c r="V487">
        <f>Table10[[#This Row],[Discussion]]/Table10[[#This Row],[TOTAL]]</f>
        <v>0</v>
      </c>
      <c r="W487">
        <f>Table10[[#This Row],[Figure]]/Table10[[#This Row],[TOTAL]]</f>
        <v>0</v>
      </c>
      <c r="X487">
        <f>Table10[[#This Row],[Introduction]]/Table10[[#This Row],[TOTAL]]</f>
        <v>0</v>
      </c>
      <c r="Y487">
        <f>Table10[[#This Row],[Methods]]/Table10[[#This Row],[TOTAL]]</f>
        <v>0.75</v>
      </c>
      <c r="Z487">
        <f>Table10[[#This Row],[Results]]/Table10[[#This Row],[TOTAL]]</f>
        <v>0.25</v>
      </c>
      <c r="AA487">
        <f>Table10[[#This Row],[Supplementary material]]/Table10[[#This Row],[TOTAL]]</f>
        <v>0</v>
      </c>
      <c r="AB487">
        <f>Table10[[#This Row],[Title]]/Table10[[#This Row],[TOTAL]]</f>
        <v>0</v>
      </c>
      <c r="AC487" s="15">
        <f>SUM(Table1012[[#This Row],[Abstract]:[Title]])</f>
        <v>1</v>
      </c>
    </row>
    <row r="488" spans="1:29" x14ac:dyDescent="0.25">
      <c r="A488" t="s">
        <v>2251</v>
      </c>
      <c r="B488">
        <v>0</v>
      </c>
      <c r="C488">
        <v>0</v>
      </c>
      <c r="D488">
        <v>1</v>
      </c>
      <c r="E488">
        <v>0</v>
      </c>
      <c r="F488">
        <v>0</v>
      </c>
      <c r="G488">
        <v>0</v>
      </c>
      <c r="H488">
        <v>1</v>
      </c>
      <c r="I488">
        <v>0</v>
      </c>
      <c r="J488">
        <v>0</v>
      </c>
      <c r="K488">
        <v>1</v>
      </c>
      <c r="L488">
        <v>0</v>
      </c>
      <c r="M488">
        <v>0</v>
      </c>
      <c r="N488" s="7">
        <f>SUM(Table10[[#This Row],[Abstract]:[Title]])</f>
        <v>3</v>
      </c>
      <c r="P488" t="s">
        <v>2251</v>
      </c>
      <c r="Q488">
        <f>Table10[[#This Row],[Abstract]]/Table10[[#This Row],[TOTAL]]</f>
        <v>0</v>
      </c>
      <c r="R488">
        <f>Table10[[#This Row],[Acknowledgments]]/Table10[[#This Row],[TOTAL]]</f>
        <v>0</v>
      </c>
      <c r="S488">
        <f>Table10[[#This Row],[Article]]/Table10[[#This Row],[TOTAL]]</f>
        <v>0.33333333333333331</v>
      </c>
      <c r="T488">
        <f>Table10[[#This Row],[Case study]]/Table10[[#This Row],[TOTAL]]</f>
        <v>0</v>
      </c>
      <c r="U488">
        <f>Table10[[#This Row],[Conclusion]]/Table10[[#This Row],[TOTAL]]</f>
        <v>0</v>
      </c>
      <c r="V488">
        <f>Table10[[#This Row],[Discussion]]/Table10[[#This Row],[TOTAL]]</f>
        <v>0</v>
      </c>
      <c r="W488">
        <f>Table10[[#This Row],[Figure]]/Table10[[#This Row],[TOTAL]]</f>
        <v>0.33333333333333331</v>
      </c>
      <c r="X488">
        <f>Table10[[#This Row],[Introduction]]/Table10[[#This Row],[TOTAL]]</f>
        <v>0</v>
      </c>
      <c r="Y488">
        <f>Table10[[#This Row],[Methods]]/Table10[[#This Row],[TOTAL]]</f>
        <v>0</v>
      </c>
      <c r="Z488">
        <f>Table10[[#This Row],[Results]]/Table10[[#This Row],[TOTAL]]</f>
        <v>0.33333333333333331</v>
      </c>
      <c r="AA488">
        <f>Table10[[#This Row],[Supplementary material]]/Table10[[#This Row],[TOTAL]]</f>
        <v>0</v>
      </c>
      <c r="AB488">
        <f>Table10[[#This Row],[Title]]/Table10[[#This Row],[TOTAL]]</f>
        <v>0</v>
      </c>
      <c r="AC488" s="15">
        <f>SUM(Table1012[[#This Row],[Abstract]:[Title]])</f>
        <v>1</v>
      </c>
    </row>
    <row r="489" spans="1:29" x14ac:dyDescent="0.25">
      <c r="A489" t="s">
        <v>5020</v>
      </c>
      <c r="B489">
        <v>0</v>
      </c>
      <c r="C489">
        <v>0</v>
      </c>
      <c r="D489">
        <v>3</v>
      </c>
      <c r="E489">
        <v>0</v>
      </c>
      <c r="F489">
        <v>0</v>
      </c>
      <c r="G489">
        <v>0</v>
      </c>
      <c r="H489">
        <v>0</v>
      </c>
      <c r="I489">
        <v>0</v>
      </c>
      <c r="J489">
        <v>0</v>
      </c>
      <c r="K489">
        <v>0</v>
      </c>
      <c r="L489">
        <v>0</v>
      </c>
      <c r="M489">
        <v>0</v>
      </c>
      <c r="N489" s="7">
        <f>SUM(Table10[[#This Row],[Abstract]:[Title]])</f>
        <v>3</v>
      </c>
      <c r="P489" t="s">
        <v>5020</v>
      </c>
      <c r="Q489">
        <f>Table10[[#This Row],[Abstract]]/Table10[[#This Row],[TOTAL]]</f>
        <v>0</v>
      </c>
      <c r="R489">
        <f>Table10[[#This Row],[Acknowledgments]]/Table10[[#This Row],[TOTAL]]</f>
        <v>0</v>
      </c>
      <c r="S489">
        <f>Table10[[#This Row],[Article]]/Table10[[#This Row],[TOTAL]]</f>
        <v>1</v>
      </c>
      <c r="T489">
        <f>Table10[[#This Row],[Case study]]/Table10[[#This Row],[TOTAL]]</f>
        <v>0</v>
      </c>
      <c r="U489">
        <f>Table10[[#This Row],[Conclusion]]/Table10[[#This Row],[TOTAL]]</f>
        <v>0</v>
      </c>
      <c r="V489">
        <f>Table10[[#This Row],[Discussion]]/Table10[[#This Row],[TOTAL]]</f>
        <v>0</v>
      </c>
      <c r="W489">
        <f>Table10[[#This Row],[Figure]]/Table10[[#This Row],[TOTAL]]</f>
        <v>0</v>
      </c>
      <c r="X489">
        <f>Table10[[#This Row],[Introduction]]/Table10[[#This Row],[TOTAL]]</f>
        <v>0</v>
      </c>
      <c r="Y489">
        <f>Table10[[#This Row],[Methods]]/Table10[[#This Row],[TOTAL]]</f>
        <v>0</v>
      </c>
      <c r="Z489">
        <f>Table10[[#This Row],[Results]]/Table10[[#This Row],[TOTAL]]</f>
        <v>0</v>
      </c>
      <c r="AA489">
        <f>Table10[[#This Row],[Supplementary material]]/Table10[[#This Row],[TOTAL]]</f>
        <v>0</v>
      </c>
      <c r="AB489">
        <f>Table10[[#This Row],[Title]]/Table10[[#This Row],[TOTAL]]</f>
        <v>0</v>
      </c>
      <c r="AC489" s="15">
        <f>SUM(Table1012[[#This Row],[Abstract]:[Title]])</f>
        <v>1</v>
      </c>
    </row>
    <row r="490" spans="1:29" x14ac:dyDescent="0.25">
      <c r="A490" t="s">
        <v>3514</v>
      </c>
      <c r="B490">
        <v>0</v>
      </c>
      <c r="C490">
        <v>1</v>
      </c>
      <c r="D490">
        <v>0</v>
      </c>
      <c r="E490">
        <v>0</v>
      </c>
      <c r="F490">
        <v>0</v>
      </c>
      <c r="G490">
        <v>1</v>
      </c>
      <c r="H490">
        <v>0</v>
      </c>
      <c r="I490">
        <v>0</v>
      </c>
      <c r="J490">
        <v>2</v>
      </c>
      <c r="K490">
        <v>1</v>
      </c>
      <c r="L490">
        <v>0</v>
      </c>
      <c r="M490">
        <v>0</v>
      </c>
      <c r="N490" s="7">
        <f>SUM(Table10[[#This Row],[Abstract]:[Title]])</f>
        <v>5</v>
      </c>
      <c r="P490" t="s">
        <v>3514</v>
      </c>
      <c r="Q490">
        <f>Table10[[#This Row],[Abstract]]/Table10[[#This Row],[TOTAL]]</f>
        <v>0</v>
      </c>
      <c r="R490">
        <f>Table10[[#This Row],[Acknowledgments]]/Table10[[#This Row],[TOTAL]]</f>
        <v>0.2</v>
      </c>
      <c r="S490">
        <f>Table10[[#This Row],[Article]]/Table10[[#This Row],[TOTAL]]</f>
        <v>0</v>
      </c>
      <c r="T490">
        <f>Table10[[#This Row],[Case study]]/Table10[[#This Row],[TOTAL]]</f>
        <v>0</v>
      </c>
      <c r="U490">
        <f>Table10[[#This Row],[Conclusion]]/Table10[[#This Row],[TOTAL]]</f>
        <v>0</v>
      </c>
      <c r="V490">
        <f>Table10[[#This Row],[Discussion]]/Table10[[#This Row],[TOTAL]]</f>
        <v>0.2</v>
      </c>
      <c r="W490">
        <f>Table10[[#This Row],[Figure]]/Table10[[#This Row],[TOTAL]]</f>
        <v>0</v>
      </c>
      <c r="X490">
        <f>Table10[[#This Row],[Introduction]]/Table10[[#This Row],[TOTAL]]</f>
        <v>0</v>
      </c>
      <c r="Y490">
        <f>Table10[[#This Row],[Methods]]/Table10[[#This Row],[TOTAL]]</f>
        <v>0.4</v>
      </c>
      <c r="Z490">
        <f>Table10[[#This Row],[Results]]/Table10[[#This Row],[TOTAL]]</f>
        <v>0.2</v>
      </c>
      <c r="AA490">
        <f>Table10[[#This Row],[Supplementary material]]/Table10[[#This Row],[TOTAL]]</f>
        <v>0</v>
      </c>
      <c r="AB490">
        <f>Table10[[#This Row],[Title]]/Table10[[#This Row],[TOTAL]]</f>
        <v>0</v>
      </c>
      <c r="AC490" s="15">
        <f>SUM(Table1012[[#This Row],[Abstract]:[Title]])</f>
        <v>1</v>
      </c>
    </row>
    <row r="491" spans="1:29" x14ac:dyDescent="0.25">
      <c r="A491" t="s">
        <v>2541</v>
      </c>
      <c r="B491">
        <v>0</v>
      </c>
      <c r="C491">
        <v>0</v>
      </c>
      <c r="D491">
        <v>0</v>
      </c>
      <c r="E491">
        <v>0</v>
      </c>
      <c r="F491">
        <v>0</v>
      </c>
      <c r="G491">
        <v>0</v>
      </c>
      <c r="H491">
        <v>0</v>
      </c>
      <c r="I491">
        <v>0</v>
      </c>
      <c r="J491">
        <v>4</v>
      </c>
      <c r="K491">
        <v>0</v>
      </c>
      <c r="L491">
        <v>0</v>
      </c>
      <c r="M491">
        <v>0</v>
      </c>
      <c r="N491" s="7">
        <f>SUM(Table10[[#This Row],[Abstract]:[Title]])</f>
        <v>4</v>
      </c>
      <c r="P491" t="s">
        <v>2541</v>
      </c>
      <c r="Q491">
        <f>Table10[[#This Row],[Abstract]]/Table10[[#This Row],[TOTAL]]</f>
        <v>0</v>
      </c>
      <c r="R491">
        <f>Table10[[#This Row],[Acknowledgments]]/Table10[[#This Row],[TOTAL]]</f>
        <v>0</v>
      </c>
      <c r="S491">
        <f>Table10[[#This Row],[Article]]/Table10[[#This Row],[TOTAL]]</f>
        <v>0</v>
      </c>
      <c r="T491">
        <f>Table10[[#This Row],[Case study]]/Table10[[#This Row],[TOTAL]]</f>
        <v>0</v>
      </c>
      <c r="U491">
        <f>Table10[[#This Row],[Conclusion]]/Table10[[#This Row],[TOTAL]]</f>
        <v>0</v>
      </c>
      <c r="V491">
        <f>Table10[[#This Row],[Discussion]]/Table10[[#This Row],[TOTAL]]</f>
        <v>0</v>
      </c>
      <c r="W491">
        <f>Table10[[#This Row],[Figure]]/Table10[[#This Row],[TOTAL]]</f>
        <v>0</v>
      </c>
      <c r="X491">
        <f>Table10[[#This Row],[Introduction]]/Table10[[#This Row],[TOTAL]]</f>
        <v>0</v>
      </c>
      <c r="Y491">
        <f>Table10[[#This Row],[Methods]]/Table10[[#This Row],[TOTAL]]</f>
        <v>1</v>
      </c>
      <c r="Z491">
        <f>Table10[[#This Row],[Results]]/Table10[[#This Row],[TOTAL]]</f>
        <v>0</v>
      </c>
      <c r="AA491">
        <f>Table10[[#This Row],[Supplementary material]]/Table10[[#This Row],[TOTAL]]</f>
        <v>0</v>
      </c>
      <c r="AB491">
        <f>Table10[[#This Row],[Title]]/Table10[[#This Row],[TOTAL]]</f>
        <v>0</v>
      </c>
      <c r="AC491" s="15">
        <f>SUM(Table1012[[#This Row],[Abstract]:[Title]])</f>
        <v>1</v>
      </c>
    </row>
    <row r="492" spans="1:29" x14ac:dyDescent="0.25">
      <c r="A492" t="s">
        <v>3522</v>
      </c>
      <c r="B492">
        <v>0</v>
      </c>
      <c r="C492">
        <v>0</v>
      </c>
      <c r="D492">
        <v>0</v>
      </c>
      <c r="E492">
        <v>0</v>
      </c>
      <c r="F492">
        <v>0</v>
      </c>
      <c r="G492">
        <v>0</v>
      </c>
      <c r="H492">
        <v>0</v>
      </c>
      <c r="I492">
        <v>0</v>
      </c>
      <c r="J492">
        <v>1</v>
      </c>
      <c r="K492">
        <v>0</v>
      </c>
      <c r="L492">
        <v>0</v>
      </c>
      <c r="M492">
        <v>0</v>
      </c>
      <c r="N492" s="7">
        <f>SUM(Table10[[#This Row],[Abstract]:[Title]])</f>
        <v>1</v>
      </c>
      <c r="P492" t="s">
        <v>3522</v>
      </c>
      <c r="Q492">
        <f>Table10[[#This Row],[Abstract]]/Table10[[#This Row],[TOTAL]]</f>
        <v>0</v>
      </c>
      <c r="R492">
        <f>Table10[[#This Row],[Acknowledgments]]/Table10[[#This Row],[TOTAL]]</f>
        <v>0</v>
      </c>
      <c r="S492">
        <f>Table10[[#This Row],[Article]]/Table10[[#This Row],[TOTAL]]</f>
        <v>0</v>
      </c>
      <c r="T492">
        <f>Table10[[#This Row],[Case study]]/Table10[[#This Row],[TOTAL]]</f>
        <v>0</v>
      </c>
      <c r="U492">
        <f>Table10[[#This Row],[Conclusion]]/Table10[[#This Row],[TOTAL]]</f>
        <v>0</v>
      </c>
      <c r="V492">
        <f>Table10[[#This Row],[Discussion]]/Table10[[#This Row],[TOTAL]]</f>
        <v>0</v>
      </c>
      <c r="W492">
        <f>Table10[[#This Row],[Figure]]/Table10[[#This Row],[TOTAL]]</f>
        <v>0</v>
      </c>
      <c r="X492">
        <f>Table10[[#This Row],[Introduction]]/Table10[[#This Row],[TOTAL]]</f>
        <v>0</v>
      </c>
      <c r="Y492">
        <f>Table10[[#This Row],[Methods]]/Table10[[#This Row],[TOTAL]]</f>
        <v>1</v>
      </c>
      <c r="Z492">
        <f>Table10[[#This Row],[Results]]/Table10[[#This Row],[TOTAL]]</f>
        <v>0</v>
      </c>
      <c r="AA492">
        <f>Table10[[#This Row],[Supplementary material]]/Table10[[#This Row],[TOTAL]]</f>
        <v>0</v>
      </c>
      <c r="AB492">
        <f>Table10[[#This Row],[Title]]/Table10[[#This Row],[TOTAL]]</f>
        <v>0</v>
      </c>
      <c r="AC492" s="15">
        <f>SUM(Table1012[[#This Row],[Abstract]:[Title]])</f>
        <v>1</v>
      </c>
    </row>
    <row r="493" spans="1:29" x14ac:dyDescent="0.25">
      <c r="A493" t="s">
        <v>1503</v>
      </c>
      <c r="B493">
        <v>0</v>
      </c>
      <c r="C493">
        <v>0</v>
      </c>
      <c r="D493">
        <v>0</v>
      </c>
      <c r="E493">
        <v>0</v>
      </c>
      <c r="F493">
        <v>0</v>
      </c>
      <c r="G493">
        <v>0</v>
      </c>
      <c r="H493">
        <v>0</v>
      </c>
      <c r="I493">
        <v>0</v>
      </c>
      <c r="J493">
        <v>0</v>
      </c>
      <c r="K493">
        <v>1</v>
      </c>
      <c r="L493">
        <v>0</v>
      </c>
      <c r="M493">
        <v>0</v>
      </c>
      <c r="N493" s="7">
        <f>SUM(Table10[[#This Row],[Abstract]:[Title]])</f>
        <v>1</v>
      </c>
      <c r="P493" t="s">
        <v>1503</v>
      </c>
      <c r="Q493">
        <f>Table10[[#This Row],[Abstract]]/Table10[[#This Row],[TOTAL]]</f>
        <v>0</v>
      </c>
      <c r="R493">
        <f>Table10[[#This Row],[Acknowledgments]]/Table10[[#This Row],[TOTAL]]</f>
        <v>0</v>
      </c>
      <c r="S493">
        <f>Table10[[#This Row],[Article]]/Table10[[#This Row],[TOTAL]]</f>
        <v>0</v>
      </c>
      <c r="T493">
        <f>Table10[[#This Row],[Case study]]/Table10[[#This Row],[TOTAL]]</f>
        <v>0</v>
      </c>
      <c r="U493">
        <f>Table10[[#This Row],[Conclusion]]/Table10[[#This Row],[TOTAL]]</f>
        <v>0</v>
      </c>
      <c r="V493">
        <f>Table10[[#This Row],[Discussion]]/Table10[[#This Row],[TOTAL]]</f>
        <v>0</v>
      </c>
      <c r="W493">
        <f>Table10[[#This Row],[Figure]]/Table10[[#This Row],[TOTAL]]</f>
        <v>0</v>
      </c>
      <c r="X493">
        <f>Table10[[#This Row],[Introduction]]/Table10[[#This Row],[TOTAL]]</f>
        <v>0</v>
      </c>
      <c r="Y493">
        <f>Table10[[#This Row],[Methods]]/Table10[[#This Row],[TOTAL]]</f>
        <v>0</v>
      </c>
      <c r="Z493">
        <f>Table10[[#This Row],[Results]]/Table10[[#This Row],[TOTAL]]</f>
        <v>1</v>
      </c>
      <c r="AA493">
        <f>Table10[[#This Row],[Supplementary material]]/Table10[[#This Row],[TOTAL]]</f>
        <v>0</v>
      </c>
      <c r="AB493">
        <f>Table10[[#This Row],[Title]]/Table10[[#This Row],[TOTAL]]</f>
        <v>0</v>
      </c>
      <c r="AC493" s="15">
        <f>SUM(Table1012[[#This Row],[Abstract]:[Title]])</f>
        <v>1</v>
      </c>
    </row>
    <row r="494" spans="1:29" x14ac:dyDescent="0.25">
      <c r="A494" t="s">
        <v>1693</v>
      </c>
      <c r="B494">
        <v>0</v>
      </c>
      <c r="C494">
        <v>0</v>
      </c>
      <c r="D494">
        <v>0</v>
      </c>
      <c r="E494">
        <v>0</v>
      </c>
      <c r="F494">
        <v>0</v>
      </c>
      <c r="G494">
        <v>0</v>
      </c>
      <c r="H494">
        <v>0</v>
      </c>
      <c r="I494">
        <v>0</v>
      </c>
      <c r="J494">
        <v>1</v>
      </c>
      <c r="K494">
        <v>0</v>
      </c>
      <c r="L494">
        <v>0</v>
      </c>
      <c r="M494">
        <v>0</v>
      </c>
      <c r="N494" s="7">
        <f>SUM(Table10[[#This Row],[Abstract]:[Title]])</f>
        <v>1</v>
      </c>
      <c r="P494" t="s">
        <v>1693</v>
      </c>
      <c r="Q494">
        <f>Table10[[#This Row],[Abstract]]/Table10[[#This Row],[TOTAL]]</f>
        <v>0</v>
      </c>
      <c r="R494">
        <f>Table10[[#This Row],[Acknowledgments]]/Table10[[#This Row],[TOTAL]]</f>
        <v>0</v>
      </c>
      <c r="S494">
        <f>Table10[[#This Row],[Article]]/Table10[[#This Row],[TOTAL]]</f>
        <v>0</v>
      </c>
      <c r="T494">
        <f>Table10[[#This Row],[Case study]]/Table10[[#This Row],[TOTAL]]</f>
        <v>0</v>
      </c>
      <c r="U494">
        <f>Table10[[#This Row],[Conclusion]]/Table10[[#This Row],[TOTAL]]</f>
        <v>0</v>
      </c>
      <c r="V494">
        <f>Table10[[#This Row],[Discussion]]/Table10[[#This Row],[TOTAL]]</f>
        <v>0</v>
      </c>
      <c r="W494">
        <f>Table10[[#This Row],[Figure]]/Table10[[#This Row],[TOTAL]]</f>
        <v>0</v>
      </c>
      <c r="X494">
        <f>Table10[[#This Row],[Introduction]]/Table10[[#This Row],[TOTAL]]</f>
        <v>0</v>
      </c>
      <c r="Y494">
        <f>Table10[[#This Row],[Methods]]/Table10[[#This Row],[TOTAL]]</f>
        <v>1</v>
      </c>
      <c r="Z494">
        <f>Table10[[#This Row],[Results]]/Table10[[#This Row],[TOTAL]]</f>
        <v>0</v>
      </c>
      <c r="AA494">
        <f>Table10[[#This Row],[Supplementary material]]/Table10[[#This Row],[TOTAL]]</f>
        <v>0</v>
      </c>
      <c r="AB494">
        <f>Table10[[#This Row],[Title]]/Table10[[#This Row],[TOTAL]]</f>
        <v>0</v>
      </c>
      <c r="AC494" s="15">
        <f>SUM(Table1012[[#This Row],[Abstract]:[Title]])</f>
        <v>1</v>
      </c>
    </row>
    <row r="495" spans="1:29" x14ac:dyDescent="0.25">
      <c r="A495" t="s">
        <v>3287</v>
      </c>
      <c r="B495">
        <v>0</v>
      </c>
      <c r="C495">
        <v>0</v>
      </c>
      <c r="D495">
        <v>0</v>
      </c>
      <c r="E495">
        <v>0</v>
      </c>
      <c r="F495">
        <v>0</v>
      </c>
      <c r="G495">
        <v>0</v>
      </c>
      <c r="H495">
        <v>0</v>
      </c>
      <c r="I495">
        <v>0</v>
      </c>
      <c r="J495">
        <v>0</v>
      </c>
      <c r="K495">
        <v>4</v>
      </c>
      <c r="L495">
        <v>0</v>
      </c>
      <c r="M495">
        <v>0</v>
      </c>
      <c r="N495" s="7">
        <f>SUM(Table10[[#This Row],[Abstract]:[Title]])</f>
        <v>4</v>
      </c>
      <c r="P495" t="s">
        <v>3287</v>
      </c>
      <c r="Q495">
        <f>Table10[[#This Row],[Abstract]]/Table10[[#This Row],[TOTAL]]</f>
        <v>0</v>
      </c>
      <c r="R495">
        <f>Table10[[#This Row],[Acknowledgments]]/Table10[[#This Row],[TOTAL]]</f>
        <v>0</v>
      </c>
      <c r="S495">
        <f>Table10[[#This Row],[Article]]/Table10[[#This Row],[TOTAL]]</f>
        <v>0</v>
      </c>
      <c r="T495">
        <f>Table10[[#This Row],[Case study]]/Table10[[#This Row],[TOTAL]]</f>
        <v>0</v>
      </c>
      <c r="U495">
        <f>Table10[[#This Row],[Conclusion]]/Table10[[#This Row],[TOTAL]]</f>
        <v>0</v>
      </c>
      <c r="V495">
        <f>Table10[[#This Row],[Discussion]]/Table10[[#This Row],[TOTAL]]</f>
        <v>0</v>
      </c>
      <c r="W495">
        <f>Table10[[#This Row],[Figure]]/Table10[[#This Row],[TOTAL]]</f>
        <v>0</v>
      </c>
      <c r="X495">
        <f>Table10[[#This Row],[Introduction]]/Table10[[#This Row],[TOTAL]]</f>
        <v>0</v>
      </c>
      <c r="Y495">
        <f>Table10[[#This Row],[Methods]]/Table10[[#This Row],[TOTAL]]</f>
        <v>0</v>
      </c>
      <c r="Z495">
        <f>Table10[[#This Row],[Results]]/Table10[[#This Row],[TOTAL]]</f>
        <v>1</v>
      </c>
      <c r="AA495">
        <f>Table10[[#This Row],[Supplementary material]]/Table10[[#This Row],[TOTAL]]</f>
        <v>0</v>
      </c>
      <c r="AB495">
        <f>Table10[[#This Row],[Title]]/Table10[[#This Row],[TOTAL]]</f>
        <v>0</v>
      </c>
      <c r="AC495" s="15">
        <f>SUM(Table1012[[#This Row],[Abstract]:[Title]])</f>
        <v>1</v>
      </c>
    </row>
    <row r="496" spans="1:29" x14ac:dyDescent="0.25">
      <c r="A496" t="s">
        <v>87</v>
      </c>
      <c r="B496">
        <v>0</v>
      </c>
      <c r="C496">
        <v>0</v>
      </c>
      <c r="D496">
        <v>0</v>
      </c>
      <c r="E496">
        <v>0</v>
      </c>
      <c r="F496">
        <v>0</v>
      </c>
      <c r="G496">
        <v>0</v>
      </c>
      <c r="H496">
        <v>0</v>
      </c>
      <c r="I496">
        <v>0</v>
      </c>
      <c r="J496">
        <v>3</v>
      </c>
      <c r="K496">
        <v>8</v>
      </c>
      <c r="L496">
        <v>0</v>
      </c>
      <c r="M496">
        <v>0</v>
      </c>
      <c r="N496" s="7">
        <f>SUM(Table10[[#This Row],[Abstract]:[Title]])</f>
        <v>11</v>
      </c>
      <c r="P496" t="s">
        <v>87</v>
      </c>
      <c r="Q496">
        <f>Table10[[#This Row],[Abstract]]/Table10[[#This Row],[TOTAL]]</f>
        <v>0</v>
      </c>
      <c r="R496">
        <f>Table10[[#This Row],[Acknowledgments]]/Table10[[#This Row],[TOTAL]]</f>
        <v>0</v>
      </c>
      <c r="S496">
        <f>Table10[[#This Row],[Article]]/Table10[[#This Row],[TOTAL]]</f>
        <v>0</v>
      </c>
      <c r="T496">
        <f>Table10[[#This Row],[Case study]]/Table10[[#This Row],[TOTAL]]</f>
        <v>0</v>
      </c>
      <c r="U496">
        <f>Table10[[#This Row],[Conclusion]]/Table10[[#This Row],[TOTAL]]</f>
        <v>0</v>
      </c>
      <c r="V496">
        <f>Table10[[#This Row],[Discussion]]/Table10[[#This Row],[TOTAL]]</f>
        <v>0</v>
      </c>
      <c r="W496">
        <f>Table10[[#This Row],[Figure]]/Table10[[#This Row],[TOTAL]]</f>
        <v>0</v>
      </c>
      <c r="X496">
        <f>Table10[[#This Row],[Introduction]]/Table10[[#This Row],[TOTAL]]</f>
        <v>0</v>
      </c>
      <c r="Y496">
        <f>Table10[[#This Row],[Methods]]/Table10[[#This Row],[TOTAL]]</f>
        <v>0.27272727272727271</v>
      </c>
      <c r="Z496">
        <f>Table10[[#This Row],[Results]]/Table10[[#This Row],[TOTAL]]</f>
        <v>0.72727272727272729</v>
      </c>
      <c r="AA496">
        <f>Table10[[#This Row],[Supplementary material]]/Table10[[#This Row],[TOTAL]]</f>
        <v>0</v>
      </c>
      <c r="AB496">
        <f>Table10[[#This Row],[Title]]/Table10[[#This Row],[TOTAL]]</f>
        <v>0</v>
      </c>
      <c r="AC496" s="15">
        <f>SUM(Table1012[[#This Row],[Abstract]:[Title]])</f>
        <v>1</v>
      </c>
    </row>
    <row r="497" spans="1:29" x14ac:dyDescent="0.25">
      <c r="A497" t="s">
        <v>1305</v>
      </c>
      <c r="B497">
        <v>0</v>
      </c>
      <c r="C497">
        <v>0</v>
      </c>
      <c r="D497">
        <v>1</v>
      </c>
      <c r="E497">
        <v>0</v>
      </c>
      <c r="F497">
        <v>0</v>
      </c>
      <c r="G497">
        <v>0</v>
      </c>
      <c r="H497">
        <v>0</v>
      </c>
      <c r="I497">
        <v>0</v>
      </c>
      <c r="J497">
        <v>0</v>
      </c>
      <c r="K497">
        <v>0</v>
      </c>
      <c r="L497">
        <v>0</v>
      </c>
      <c r="M497">
        <v>0</v>
      </c>
      <c r="N497" s="7">
        <f>SUM(Table10[[#This Row],[Abstract]:[Title]])</f>
        <v>1</v>
      </c>
      <c r="P497" t="s">
        <v>1305</v>
      </c>
      <c r="Q497">
        <f>Table10[[#This Row],[Abstract]]/Table10[[#This Row],[TOTAL]]</f>
        <v>0</v>
      </c>
      <c r="R497">
        <f>Table10[[#This Row],[Acknowledgments]]/Table10[[#This Row],[TOTAL]]</f>
        <v>0</v>
      </c>
      <c r="S497">
        <f>Table10[[#This Row],[Article]]/Table10[[#This Row],[TOTAL]]</f>
        <v>1</v>
      </c>
      <c r="T497">
        <f>Table10[[#This Row],[Case study]]/Table10[[#This Row],[TOTAL]]</f>
        <v>0</v>
      </c>
      <c r="U497">
        <f>Table10[[#This Row],[Conclusion]]/Table10[[#This Row],[TOTAL]]</f>
        <v>0</v>
      </c>
      <c r="V497">
        <f>Table10[[#This Row],[Discussion]]/Table10[[#This Row],[TOTAL]]</f>
        <v>0</v>
      </c>
      <c r="W497">
        <f>Table10[[#This Row],[Figure]]/Table10[[#This Row],[TOTAL]]</f>
        <v>0</v>
      </c>
      <c r="X497">
        <f>Table10[[#This Row],[Introduction]]/Table10[[#This Row],[TOTAL]]</f>
        <v>0</v>
      </c>
      <c r="Y497">
        <f>Table10[[#This Row],[Methods]]/Table10[[#This Row],[TOTAL]]</f>
        <v>0</v>
      </c>
      <c r="Z497">
        <f>Table10[[#This Row],[Results]]/Table10[[#This Row],[TOTAL]]</f>
        <v>0</v>
      </c>
      <c r="AA497">
        <f>Table10[[#This Row],[Supplementary material]]/Table10[[#This Row],[TOTAL]]</f>
        <v>0</v>
      </c>
      <c r="AB497">
        <f>Table10[[#This Row],[Title]]/Table10[[#This Row],[TOTAL]]</f>
        <v>0</v>
      </c>
      <c r="AC497" s="15">
        <f>SUM(Table1012[[#This Row],[Abstract]:[Title]])</f>
        <v>1</v>
      </c>
    </row>
    <row r="498" spans="1:29" x14ac:dyDescent="0.25">
      <c r="A498" t="s">
        <v>4787</v>
      </c>
      <c r="B498">
        <v>0</v>
      </c>
      <c r="C498">
        <v>0</v>
      </c>
      <c r="D498">
        <v>0</v>
      </c>
      <c r="E498">
        <v>0</v>
      </c>
      <c r="F498">
        <v>0</v>
      </c>
      <c r="G498">
        <v>0</v>
      </c>
      <c r="H498">
        <v>0</v>
      </c>
      <c r="I498">
        <v>1</v>
      </c>
      <c r="J498">
        <v>0</v>
      </c>
      <c r="K498">
        <v>0</v>
      </c>
      <c r="L498">
        <v>0</v>
      </c>
      <c r="M498">
        <v>0</v>
      </c>
      <c r="N498" s="7">
        <f>SUM(Table10[[#This Row],[Abstract]:[Title]])</f>
        <v>1</v>
      </c>
      <c r="P498" t="s">
        <v>4787</v>
      </c>
      <c r="Q498">
        <f>Table10[[#This Row],[Abstract]]/Table10[[#This Row],[TOTAL]]</f>
        <v>0</v>
      </c>
      <c r="R498">
        <f>Table10[[#This Row],[Acknowledgments]]/Table10[[#This Row],[TOTAL]]</f>
        <v>0</v>
      </c>
      <c r="S498">
        <f>Table10[[#This Row],[Article]]/Table10[[#This Row],[TOTAL]]</f>
        <v>0</v>
      </c>
      <c r="T498">
        <f>Table10[[#This Row],[Case study]]/Table10[[#This Row],[TOTAL]]</f>
        <v>0</v>
      </c>
      <c r="U498">
        <f>Table10[[#This Row],[Conclusion]]/Table10[[#This Row],[TOTAL]]</f>
        <v>0</v>
      </c>
      <c r="V498">
        <f>Table10[[#This Row],[Discussion]]/Table10[[#This Row],[TOTAL]]</f>
        <v>0</v>
      </c>
      <c r="W498">
        <f>Table10[[#This Row],[Figure]]/Table10[[#This Row],[TOTAL]]</f>
        <v>0</v>
      </c>
      <c r="X498">
        <f>Table10[[#This Row],[Introduction]]/Table10[[#This Row],[TOTAL]]</f>
        <v>1</v>
      </c>
      <c r="Y498">
        <f>Table10[[#This Row],[Methods]]/Table10[[#This Row],[TOTAL]]</f>
        <v>0</v>
      </c>
      <c r="Z498">
        <f>Table10[[#This Row],[Results]]/Table10[[#This Row],[TOTAL]]</f>
        <v>0</v>
      </c>
      <c r="AA498">
        <f>Table10[[#This Row],[Supplementary material]]/Table10[[#This Row],[TOTAL]]</f>
        <v>0</v>
      </c>
      <c r="AB498">
        <f>Table10[[#This Row],[Title]]/Table10[[#This Row],[TOTAL]]</f>
        <v>0</v>
      </c>
      <c r="AC498" s="15">
        <f>SUM(Table1012[[#This Row],[Abstract]:[Title]])</f>
        <v>1</v>
      </c>
    </row>
    <row r="499" spans="1:29" x14ac:dyDescent="0.25">
      <c r="A499" t="s">
        <v>4778</v>
      </c>
      <c r="B499">
        <v>0</v>
      </c>
      <c r="C499">
        <v>0</v>
      </c>
      <c r="D499">
        <v>2</v>
      </c>
      <c r="E499">
        <v>0</v>
      </c>
      <c r="F499">
        <v>0</v>
      </c>
      <c r="G499">
        <v>0</v>
      </c>
      <c r="H499">
        <v>0</v>
      </c>
      <c r="I499">
        <v>0</v>
      </c>
      <c r="J499">
        <v>0</v>
      </c>
      <c r="K499">
        <v>0</v>
      </c>
      <c r="L499">
        <v>0</v>
      </c>
      <c r="M499">
        <v>0</v>
      </c>
      <c r="N499" s="7">
        <f>SUM(Table10[[#This Row],[Abstract]:[Title]])</f>
        <v>2</v>
      </c>
      <c r="P499" t="s">
        <v>4778</v>
      </c>
      <c r="Q499">
        <f>Table10[[#This Row],[Abstract]]/Table10[[#This Row],[TOTAL]]</f>
        <v>0</v>
      </c>
      <c r="R499">
        <f>Table10[[#This Row],[Acknowledgments]]/Table10[[#This Row],[TOTAL]]</f>
        <v>0</v>
      </c>
      <c r="S499">
        <f>Table10[[#This Row],[Article]]/Table10[[#This Row],[TOTAL]]</f>
        <v>1</v>
      </c>
      <c r="T499">
        <f>Table10[[#This Row],[Case study]]/Table10[[#This Row],[TOTAL]]</f>
        <v>0</v>
      </c>
      <c r="U499">
        <f>Table10[[#This Row],[Conclusion]]/Table10[[#This Row],[TOTAL]]</f>
        <v>0</v>
      </c>
      <c r="V499">
        <f>Table10[[#This Row],[Discussion]]/Table10[[#This Row],[TOTAL]]</f>
        <v>0</v>
      </c>
      <c r="W499">
        <f>Table10[[#This Row],[Figure]]/Table10[[#This Row],[TOTAL]]</f>
        <v>0</v>
      </c>
      <c r="X499">
        <f>Table10[[#This Row],[Introduction]]/Table10[[#This Row],[TOTAL]]</f>
        <v>0</v>
      </c>
      <c r="Y499">
        <f>Table10[[#This Row],[Methods]]/Table10[[#This Row],[TOTAL]]</f>
        <v>0</v>
      </c>
      <c r="Z499">
        <f>Table10[[#This Row],[Results]]/Table10[[#This Row],[TOTAL]]</f>
        <v>0</v>
      </c>
      <c r="AA499">
        <f>Table10[[#This Row],[Supplementary material]]/Table10[[#This Row],[TOTAL]]</f>
        <v>0</v>
      </c>
      <c r="AB499">
        <f>Table10[[#This Row],[Title]]/Table10[[#This Row],[TOTAL]]</f>
        <v>0</v>
      </c>
      <c r="AC499" s="15">
        <f>SUM(Table1012[[#This Row],[Abstract]:[Title]])</f>
        <v>1</v>
      </c>
    </row>
    <row r="500" spans="1:29" x14ac:dyDescent="0.25">
      <c r="A500" t="s">
        <v>2775</v>
      </c>
      <c r="B500">
        <v>0</v>
      </c>
      <c r="C500">
        <v>0</v>
      </c>
      <c r="D500">
        <v>0</v>
      </c>
      <c r="E500">
        <v>0</v>
      </c>
      <c r="F500">
        <v>0</v>
      </c>
      <c r="G500">
        <v>0</v>
      </c>
      <c r="H500">
        <v>0</v>
      </c>
      <c r="I500">
        <v>1</v>
      </c>
      <c r="J500">
        <v>0</v>
      </c>
      <c r="K500">
        <v>0</v>
      </c>
      <c r="L500">
        <v>0</v>
      </c>
      <c r="M500">
        <v>0</v>
      </c>
      <c r="N500" s="7">
        <f>SUM(Table10[[#This Row],[Abstract]:[Title]])</f>
        <v>1</v>
      </c>
      <c r="P500" t="s">
        <v>2775</v>
      </c>
      <c r="Q500">
        <f>Table10[[#This Row],[Abstract]]/Table10[[#This Row],[TOTAL]]</f>
        <v>0</v>
      </c>
      <c r="R500">
        <f>Table10[[#This Row],[Acknowledgments]]/Table10[[#This Row],[TOTAL]]</f>
        <v>0</v>
      </c>
      <c r="S500">
        <f>Table10[[#This Row],[Article]]/Table10[[#This Row],[TOTAL]]</f>
        <v>0</v>
      </c>
      <c r="T500">
        <f>Table10[[#This Row],[Case study]]/Table10[[#This Row],[TOTAL]]</f>
        <v>0</v>
      </c>
      <c r="U500">
        <f>Table10[[#This Row],[Conclusion]]/Table10[[#This Row],[TOTAL]]</f>
        <v>0</v>
      </c>
      <c r="V500">
        <f>Table10[[#This Row],[Discussion]]/Table10[[#This Row],[TOTAL]]</f>
        <v>0</v>
      </c>
      <c r="W500">
        <f>Table10[[#This Row],[Figure]]/Table10[[#This Row],[TOTAL]]</f>
        <v>0</v>
      </c>
      <c r="X500">
        <f>Table10[[#This Row],[Introduction]]/Table10[[#This Row],[TOTAL]]</f>
        <v>1</v>
      </c>
      <c r="Y500">
        <f>Table10[[#This Row],[Methods]]/Table10[[#This Row],[TOTAL]]</f>
        <v>0</v>
      </c>
      <c r="Z500">
        <f>Table10[[#This Row],[Results]]/Table10[[#This Row],[TOTAL]]</f>
        <v>0</v>
      </c>
      <c r="AA500">
        <f>Table10[[#This Row],[Supplementary material]]/Table10[[#This Row],[TOTAL]]</f>
        <v>0</v>
      </c>
      <c r="AB500">
        <f>Table10[[#This Row],[Title]]/Table10[[#This Row],[TOTAL]]</f>
        <v>0</v>
      </c>
      <c r="AC500" s="15">
        <f>SUM(Table1012[[#This Row],[Abstract]:[Title]])</f>
        <v>1</v>
      </c>
    </row>
    <row r="501" spans="1:29" x14ac:dyDescent="0.25">
      <c r="A501" t="s">
        <v>410</v>
      </c>
      <c r="B501">
        <v>0</v>
      </c>
      <c r="C501">
        <v>0</v>
      </c>
      <c r="D501">
        <v>0</v>
      </c>
      <c r="E501">
        <v>0</v>
      </c>
      <c r="F501">
        <v>0</v>
      </c>
      <c r="G501">
        <v>0</v>
      </c>
      <c r="H501">
        <v>0</v>
      </c>
      <c r="I501">
        <v>0</v>
      </c>
      <c r="J501">
        <v>1</v>
      </c>
      <c r="K501">
        <v>0</v>
      </c>
      <c r="L501">
        <v>0</v>
      </c>
      <c r="M501">
        <v>0</v>
      </c>
      <c r="N501" s="7">
        <f>SUM(Table10[[#This Row],[Abstract]:[Title]])</f>
        <v>1</v>
      </c>
      <c r="P501" t="s">
        <v>410</v>
      </c>
      <c r="Q501">
        <f>Table10[[#This Row],[Abstract]]/Table10[[#This Row],[TOTAL]]</f>
        <v>0</v>
      </c>
      <c r="R501">
        <f>Table10[[#This Row],[Acknowledgments]]/Table10[[#This Row],[TOTAL]]</f>
        <v>0</v>
      </c>
      <c r="S501">
        <f>Table10[[#This Row],[Article]]/Table10[[#This Row],[TOTAL]]</f>
        <v>0</v>
      </c>
      <c r="T501">
        <f>Table10[[#This Row],[Case study]]/Table10[[#This Row],[TOTAL]]</f>
        <v>0</v>
      </c>
      <c r="U501">
        <f>Table10[[#This Row],[Conclusion]]/Table10[[#This Row],[TOTAL]]</f>
        <v>0</v>
      </c>
      <c r="V501">
        <f>Table10[[#This Row],[Discussion]]/Table10[[#This Row],[TOTAL]]</f>
        <v>0</v>
      </c>
      <c r="W501">
        <f>Table10[[#This Row],[Figure]]/Table10[[#This Row],[TOTAL]]</f>
        <v>0</v>
      </c>
      <c r="X501">
        <f>Table10[[#This Row],[Introduction]]/Table10[[#This Row],[TOTAL]]</f>
        <v>0</v>
      </c>
      <c r="Y501">
        <f>Table10[[#This Row],[Methods]]/Table10[[#This Row],[TOTAL]]</f>
        <v>1</v>
      </c>
      <c r="Z501">
        <f>Table10[[#This Row],[Results]]/Table10[[#This Row],[TOTAL]]</f>
        <v>0</v>
      </c>
      <c r="AA501">
        <f>Table10[[#This Row],[Supplementary material]]/Table10[[#This Row],[TOTAL]]</f>
        <v>0</v>
      </c>
      <c r="AB501">
        <f>Table10[[#This Row],[Title]]/Table10[[#This Row],[TOTAL]]</f>
        <v>0</v>
      </c>
      <c r="AC501" s="15">
        <f>SUM(Table1012[[#This Row],[Abstract]:[Title]])</f>
        <v>1</v>
      </c>
    </row>
    <row r="502" spans="1:29" x14ac:dyDescent="0.25">
      <c r="A502" t="s">
        <v>4318</v>
      </c>
      <c r="B502">
        <v>0</v>
      </c>
      <c r="C502">
        <v>0</v>
      </c>
      <c r="D502">
        <v>0</v>
      </c>
      <c r="E502">
        <v>0</v>
      </c>
      <c r="F502">
        <v>0</v>
      </c>
      <c r="G502">
        <v>0</v>
      </c>
      <c r="H502">
        <v>0</v>
      </c>
      <c r="I502">
        <v>0</v>
      </c>
      <c r="J502">
        <v>0</v>
      </c>
      <c r="K502">
        <v>1</v>
      </c>
      <c r="L502">
        <v>0</v>
      </c>
      <c r="M502">
        <v>0</v>
      </c>
      <c r="N502" s="7">
        <f>SUM(Table10[[#This Row],[Abstract]:[Title]])</f>
        <v>1</v>
      </c>
      <c r="P502" t="s">
        <v>4318</v>
      </c>
      <c r="Q502">
        <f>Table10[[#This Row],[Abstract]]/Table10[[#This Row],[TOTAL]]</f>
        <v>0</v>
      </c>
      <c r="R502">
        <f>Table10[[#This Row],[Acknowledgments]]/Table10[[#This Row],[TOTAL]]</f>
        <v>0</v>
      </c>
      <c r="S502">
        <f>Table10[[#This Row],[Article]]/Table10[[#This Row],[TOTAL]]</f>
        <v>0</v>
      </c>
      <c r="T502">
        <f>Table10[[#This Row],[Case study]]/Table10[[#This Row],[TOTAL]]</f>
        <v>0</v>
      </c>
      <c r="U502">
        <f>Table10[[#This Row],[Conclusion]]/Table10[[#This Row],[TOTAL]]</f>
        <v>0</v>
      </c>
      <c r="V502">
        <f>Table10[[#This Row],[Discussion]]/Table10[[#This Row],[TOTAL]]</f>
        <v>0</v>
      </c>
      <c r="W502">
        <f>Table10[[#This Row],[Figure]]/Table10[[#This Row],[TOTAL]]</f>
        <v>0</v>
      </c>
      <c r="X502">
        <f>Table10[[#This Row],[Introduction]]/Table10[[#This Row],[TOTAL]]</f>
        <v>0</v>
      </c>
      <c r="Y502">
        <f>Table10[[#This Row],[Methods]]/Table10[[#This Row],[TOTAL]]</f>
        <v>0</v>
      </c>
      <c r="Z502">
        <f>Table10[[#This Row],[Results]]/Table10[[#This Row],[TOTAL]]</f>
        <v>1</v>
      </c>
      <c r="AA502">
        <f>Table10[[#This Row],[Supplementary material]]/Table10[[#This Row],[TOTAL]]</f>
        <v>0</v>
      </c>
      <c r="AB502">
        <f>Table10[[#This Row],[Title]]/Table10[[#This Row],[TOTAL]]</f>
        <v>0</v>
      </c>
      <c r="AC502" s="15">
        <f>SUM(Table1012[[#This Row],[Abstract]:[Title]])</f>
        <v>1</v>
      </c>
    </row>
    <row r="503" spans="1:29" x14ac:dyDescent="0.25">
      <c r="A503" t="s">
        <v>3389</v>
      </c>
      <c r="B503">
        <v>0</v>
      </c>
      <c r="C503">
        <v>2</v>
      </c>
      <c r="D503">
        <v>0</v>
      </c>
      <c r="E503">
        <v>0</v>
      </c>
      <c r="F503">
        <v>0</v>
      </c>
      <c r="G503">
        <v>0</v>
      </c>
      <c r="H503">
        <v>0</v>
      </c>
      <c r="I503">
        <v>0</v>
      </c>
      <c r="J503">
        <v>0</v>
      </c>
      <c r="K503">
        <v>0</v>
      </c>
      <c r="L503">
        <v>0</v>
      </c>
      <c r="M503">
        <v>0</v>
      </c>
      <c r="N503" s="7">
        <f>SUM(Table10[[#This Row],[Abstract]:[Title]])</f>
        <v>2</v>
      </c>
      <c r="P503" t="s">
        <v>3389</v>
      </c>
      <c r="Q503">
        <f>Table10[[#This Row],[Abstract]]/Table10[[#This Row],[TOTAL]]</f>
        <v>0</v>
      </c>
      <c r="R503">
        <f>Table10[[#This Row],[Acknowledgments]]/Table10[[#This Row],[TOTAL]]</f>
        <v>1</v>
      </c>
      <c r="S503">
        <f>Table10[[#This Row],[Article]]/Table10[[#This Row],[TOTAL]]</f>
        <v>0</v>
      </c>
      <c r="T503">
        <f>Table10[[#This Row],[Case study]]/Table10[[#This Row],[TOTAL]]</f>
        <v>0</v>
      </c>
      <c r="U503">
        <f>Table10[[#This Row],[Conclusion]]/Table10[[#This Row],[TOTAL]]</f>
        <v>0</v>
      </c>
      <c r="V503">
        <f>Table10[[#This Row],[Discussion]]/Table10[[#This Row],[TOTAL]]</f>
        <v>0</v>
      </c>
      <c r="W503">
        <f>Table10[[#This Row],[Figure]]/Table10[[#This Row],[TOTAL]]</f>
        <v>0</v>
      </c>
      <c r="X503">
        <f>Table10[[#This Row],[Introduction]]/Table10[[#This Row],[TOTAL]]</f>
        <v>0</v>
      </c>
      <c r="Y503">
        <f>Table10[[#This Row],[Methods]]/Table10[[#This Row],[TOTAL]]</f>
        <v>0</v>
      </c>
      <c r="Z503">
        <f>Table10[[#This Row],[Results]]/Table10[[#This Row],[TOTAL]]</f>
        <v>0</v>
      </c>
      <c r="AA503">
        <f>Table10[[#This Row],[Supplementary material]]/Table10[[#This Row],[TOTAL]]</f>
        <v>0</v>
      </c>
      <c r="AB503">
        <f>Table10[[#This Row],[Title]]/Table10[[#This Row],[TOTAL]]</f>
        <v>0</v>
      </c>
      <c r="AC503" s="15">
        <f>SUM(Table1012[[#This Row],[Abstract]:[Title]])</f>
        <v>1</v>
      </c>
    </row>
    <row r="504" spans="1:29" x14ac:dyDescent="0.25">
      <c r="A504" t="s">
        <v>3424</v>
      </c>
      <c r="B504">
        <v>0</v>
      </c>
      <c r="C504">
        <v>0</v>
      </c>
      <c r="D504">
        <v>0</v>
      </c>
      <c r="E504">
        <v>0</v>
      </c>
      <c r="F504">
        <v>0</v>
      </c>
      <c r="G504">
        <v>0</v>
      </c>
      <c r="H504">
        <v>0</v>
      </c>
      <c r="I504">
        <v>0</v>
      </c>
      <c r="J504">
        <v>6</v>
      </c>
      <c r="K504">
        <v>0</v>
      </c>
      <c r="L504">
        <v>0</v>
      </c>
      <c r="M504">
        <v>0</v>
      </c>
      <c r="N504" s="7">
        <f>SUM(Table10[[#This Row],[Abstract]:[Title]])</f>
        <v>6</v>
      </c>
      <c r="P504" t="s">
        <v>3424</v>
      </c>
      <c r="Q504">
        <f>Table10[[#This Row],[Abstract]]/Table10[[#This Row],[TOTAL]]</f>
        <v>0</v>
      </c>
      <c r="R504">
        <f>Table10[[#This Row],[Acknowledgments]]/Table10[[#This Row],[TOTAL]]</f>
        <v>0</v>
      </c>
      <c r="S504">
        <f>Table10[[#This Row],[Article]]/Table10[[#This Row],[TOTAL]]</f>
        <v>0</v>
      </c>
      <c r="T504">
        <f>Table10[[#This Row],[Case study]]/Table10[[#This Row],[TOTAL]]</f>
        <v>0</v>
      </c>
      <c r="U504">
        <f>Table10[[#This Row],[Conclusion]]/Table10[[#This Row],[TOTAL]]</f>
        <v>0</v>
      </c>
      <c r="V504">
        <f>Table10[[#This Row],[Discussion]]/Table10[[#This Row],[TOTAL]]</f>
        <v>0</v>
      </c>
      <c r="W504">
        <f>Table10[[#This Row],[Figure]]/Table10[[#This Row],[TOTAL]]</f>
        <v>0</v>
      </c>
      <c r="X504">
        <f>Table10[[#This Row],[Introduction]]/Table10[[#This Row],[TOTAL]]</f>
        <v>0</v>
      </c>
      <c r="Y504">
        <f>Table10[[#This Row],[Methods]]/Table10[[#This Row],[TOTAL]]</f>
        <v>1</v>
      </c>
      <c r="Z504">
        <f>Table10[[#This Row],[Results]]/Table10[[#This Row],[TOTAL]]</f>
        <v>0</v>
      </c>
      <c r="AA504">
        <f>Table10[[#This Row],[Supplementary material]]/Table10[[#This Row],[TOTAL]]</f>
        <v>0</v>
      </c>
      <c r="AB504">
        <f>Table10[[#This Row],[Title]]/Table10[[#This Row],[TOTAL]]</f>
        <v>0</v>
      </c>
      <c r="AC504" s="15">
        <f>SUM(Table1012[[#This Row],[Abstract]:[Title]])</f>
        <v>1</v>
      </c>
    </row>
    <row r="505" spans="1:29" x14ac:dyDescent="0.25">
      <c r="A505" t="s">
        <v>3921</v>
      </c>
      <c r="B505">
        <v>0</v>
      </c>
      <c r="C505">
        <v>0</v>
      </c>
      <c r="D505">
        <v>0</v>
      </c>
      <c r="E505">
        <v>0</v>
      </c>
      <c r="F505">
        <v>0</v>
      </c>
      <c r="G505">
        <v>0</v>
      </c>
      <c r="H505">
        <v>0</v>
      </c>
      <c r="I505">
        <v>0</v>
      </c>
      <c r="J505">
        <v>0</v>
      </c>
      <c r="K505">
        <v>1</v>
      </c>
      <c r="L505">
        <v>0</v>
      </c>
      <c r="M505">
        <v>0</v>
      </c>
      <c r="N505" s="7">
        <f>SUM(Table10[[#This Row],[Abstract]:[Title]])</f>
        <v>1</v>
      </c>
      <c r="P505" t="s">
        <v>3921</v>
      </c>
      <c r="Q505">
        <f>Table10[[#This Row],[Abstract]]/Table10[[#This Row],[TOTAL]]</f>
        <v>0</v>
      </c>
      <c r="R505">
        <f>Table10[[#This Row],[Acknowledgments]]/Table10[[#This Row],[TOTAL]]</f>
        <v>0</v>
      </c>
      <c r="S505">
        <f>Table10[[#This Row],[Article]]/Table10[[#This Row],[TOTAL]]</f>
        <v>0</v>
      </c>
      <c r="T505">
        <f>Table10[[#This Row],[Case study]]/Table10[[#This Row],[TOTAL]]</f>
        <v>0</v>
      </c>
      <c r="U505">
        <f>Table10[[#This Row],[Conclusion]]/Table10[[#This Row],[TOTAL]]</f>
        <v>0</v>
      </c>
      <c r="V505">
        <f>Table10[[#This Row],[Discussion]]/Table10[[#This Row],[TOTAL]]</f>
        <v>0</v>
      </c>
      <c r="W505">
        <f>Table10[[#This Row],[Figure]]/Table10[[#This Row],[TOTAL]]</f>
        <v>0</v>
      </c>
      <c r="X505">
        <f>Table10[[#This Row],[Introduction]]/Table10[[#This Row],[TOTAL]]</f>
        <v>0</v>
      </c>
      <c r="Y505">
        <f>Table10[[#This Row],[Methods]]/Table10[[#This Row],[TOTAL]]</f>
        <v>0</v>
      </c>
      <c r="Z505">
        <f>Table10[[#This Row],[Results]]/Table10[[#This Row],[TOTAL]]</f>
        <v>1</v>
      </c>
      <c r="AA505">
        <f>Table10[[#This Row],[Supplementary material]]/Table10[[#This Row],[TOTAL]]</f>
        <v>0</v>
      </c>
      <c r="AB505">
        <f>Table10[[#This Row],[Title]]/Table10[[#This Row],[TOTAL]]</f>
        <v>0</v>
      </c>
      <c r="AC505" s="15">
        <f>SUM(Table1012[[#This Row],[Abstract]:[Title]])</f>
        <v>1</v>
      </c>
    </row>
    <row r="506" spans="1:29" x14ac:dyDescent="0.25">
      <c r="A506" t="s">
        <v>5906</v>
      </c>
      <c r="B506">
        <v>0</v>
      </c>
      <c r="C506">
        <v>0</v>
      </c>
      <c r="D506">
        <v>0</v>
      </c>
      <c r="E506">
        <v>0</v>
      </c>
      <c r="F506">
        <v>0</v>
      </c>
      <c r="G506">
        <v>0</v>
      </c>
      <c r="H506">
        <v>0</v>
      </c>
      <c r="I506">
        <v>0</v>
      </c>
      <c r="J506">
        <v>1</v>
      </c>
      <c r="K506">
        <v>0</v>
      </c>
      <c r="L506">
        <v>0</v>
      </c>
      <c r="M506">
        <v>0</v>
      </c>
      <c r="N506" s="7">
        <f>SUM(Table10[[#This Row],[Abstract]:[Title]])</f>
        <v>1</v>
      </c>
      <c r="P506" t="s">
        <v>5906</v>
      </c>
      <c r="Q506">
        <f>Table10[[#This Row],[Abstract]]/Table10[[#This Row],[TOTAL]]</f>
        <v>0</v>
      </c>
      <c r="R506">
        <f>Table10[[#This Row],[Acknowledgments]]/Table10[[#This Row],[TOTAL]]</f>
        <v>0</v>
      </c>
      <c r="S506">
        <f>Table10[[#This Row],[Article]]/Table10[[#This Row],[TOTAL]]</f>
        <v>0</v>
      </c>
      <c r="T506">
        <f>Table10[[#This Row],[Case study]]/Table10[[#This Row],[TOTAL]]</f>
        <v>0</v>
      </c>
      <c r="U506">
        <f>Table10[[#This Row],[Conclusion]]/Table10[[#This Row],[TOTAL]]</f>
        <v>0</v>
      </c>
      <c r="V506">
        <f>Table10[[#This Row],[Discussion]]/Table10[[#This Row],[TOTAL]]</f>
        <v>0</v>
      </c>
      <c r="W506">
        <f>Table10[[#This Row],[Figure]]/Table10[[#This Row],[TOTAL]]</f>
        <v>0</v>
      </c>
      <c r="X506">
        <f>Table10[[#This Row],[Introduction]]/Table10[[#This Row],[TOTAL]]</f>
        <v>0</v>
      </c>
      <c r="Y506">
        <f>Table10[[#This Row],[Methods]]/Table10[[#This Row],[TOTAL]]</f>
        <v>1</v>
      </c>
      <c r="Z506">
        <f>Table10[[#This Row],[Results]]/Table10[[#This Row],[TOTAL]]</f>
        <v>0</v>
      </c>
      <c r="AA506">
        <f>Table10[[#This Row],[Supplementary material]]/Table10[[#This Row],[TOTAL]]</f>
        <v>0</v>
      </c>
      <c r="AB506">
        <f>Table10[[#This Row],[Title]]/Table10[[#This Row],[TOTAL]]</f>
        <v>0</v>
      </c>
      <c r="AC506" s="15">
        <f>SUM(Table1012[[#This Row],[Abstract]:[Title]])</f>
        <v>1</v>
      </c>
    </row>
    <row r="507" spans="1:29" x14ac:dyDescent="0.25">
      <c r="A507" t="s">
        <v>5025</v>
      </c>
      <c r="B507">
        <v>0</v>
      </c>
      <c r="C507">
        <v>0</v>
      </c>
      <c r="D507">
        <v>0</v>
      </c>
      <c r="E507">
        <v>0</v>
      </c>
      <c r="F507">
        <v>0</v>
      </c>
      <c r="G507">
        <v>0</v>
      </c>
      <c r="H507">
        <v>0</v>
      </c>
      <c r="I507">
        <v>0</v>
      </c>
      <c r="J507">
        <v>1</v>
      </c>
      <c r="K507">
        <v>0</v>
      </c>
      <c r="L507">
        <v>0</v>
      </c>
      <c r="M507">
        <v>0</v>
      </c>
      <c r="N507" s="7">
        <f>SUM(Table10[[#This Row],[Abstract]:[Title]])</f>
        <v>1</v>
      </c>
      <c r="P507" t="s">
        <v>5025</v>
      </c>
      <c r="Q507">
        <f>Table10[[#This Row],[Abstract]]/Table10[[#This Row],[TOTAL]]</f>
        <v>0</v>
      </c>
      <c r="R507">
        <f>Table10[[#This Row],[Acknowledgments]]/Table10[[#This Row],[TOTAL]]</f>
        <v>0</v>
      </c>
      <c r="S507">
        <f>Table10[[#This Row],[Article]]/Table10[[#This Row],[TOTAL]]</f>
        <v>0</v>
      </c>
      <c r="T507">
        <f>Table10[[#This Row],[Case study]]/Table10[[#This Row],[TOTAL]]</f>
        <v>0</v>
      </c>
      <c r="U507">
        <f>Table10[[#This Row],[Conclusion]]/Table10[[#This Row],[TOTAL]]</f>
        <v>0</v>
      </c>
      <c r="V507">
        <f>Table10[[#This Row],[Discussion]]/Table10[[#This Row],[TOTAL]]</f>
        <v>0</v>
      </c>
      <c r="W507">
        <f>Table10[[#This Row],[Figure]]/Table10[[#This Row],[TOTAL]]</f>
        <v>0</v>
      </c>
      <c r="X507">
        <f>Table10[[#This Row],[Introduction]]/Table10[[#This Row],[TOTAL]]</f>
        <v>0</v>
      </c>
      <c r="Y507">
        <f>Table10[[#This Row],[Methods]]/Table10[[#This Row],[TOTAL]]</f>
        <v>1</v>
      </c>
      <c r="Z507">
        <f>Table10[[#This Row],[Results]]/Table10[[#This Row],[TOTAL]]</f>
        <v>0</v>
      </c>
      <c r="AA507">
        <f>Table10[[#This Row],[Supplementary material]]/Table10[[#This Row],[TOTAL]]</f>
        <v>0</v>
      </c>
      <c r="AB507">
        <f>Table10[[#This Row],[Title]]/Table10[[#This Row],[TOTAL]]</f>
        <v>0</v>
      </c>
      <c r="AC507" s="15">
        <f>SUM(Table1012[[#This Row],[Abstract]:[Title]])</f>
        <v>1</v>
      </c>
    </row>
    <row r="508" spans="1:29" x14ac:dyDescent="0.25">
      <c r="A508" t="s">
        <v>109</v>
      </c>
      <c r="B508">
        <v>0</v>
      </c>
      <c r="C508">
        <v>0</v>
      </c>
      <c r="D508">
        <v>0</v>
      </c>
      <c r="E508">
        <v>0</v>
      </c>
      <c r="F508">
        <v>0</v>
      </c>
      <c r="G508">
        <v>0</v>
      </c>
      <c r="H508">
        <v>0</v>
      </c>
      <c r="I508">
        <v>1</v>
      </c>
      <c r="J508">
        <v>1</v>
      </c>
      <c r="K508">
        <v>4</v>
      </c>
      <c r="L508">
        <v>0</v>
      </c>
      <c r="M508">
        <v>0</v>
      </c>
      <c r="N508" s="7">
        <f>SUM(Table10[[#This Row],[Abstract]:[Title]])</f>
        <v>6</v>
      </c>
      <c r="P508" t="s">
        <v>109</v>
      </c>
      <c r="Q508">
        <f>Table10[[#This Row],[Abstract]]/Table10[[#This Row],[TOTAL]]</f>
        <v>0</v>
      </c>
      <c r="R508">
        <f>Table10[[#This Row],[Acknowledgments]]/Table10[[#This Row],[TOTAL]]</f>
        <v>0</v>
      </c>
      <c r="S508">
        <f>Table10[[#This Row],[Article]]/Table10[[#This Row],[TOTAL]]</f>
        <v>0</v>
      </c>
      <c r="T508">
        <f>Table10[[#This Row],[Case study]]/Table10[[#This Row],[TOTAL]]</f>
        <v>0</v>
      </c>
      <c r="U508">
        <f>Table10[[#This Row],[Conclusion]]/Table10[[#This Row],[TOTAL]]</f>
        <v>0</v>
      </c>
      <c r="V508">
        <f>Table10[[#This Row],[Discussion]]/Table10[[#This Row],[TOTAL]]</f>
        <v>0</v>
      </c>
      <c r="W508">
        <f>Table10[[#This Row],[Figure]]/Table10[[#This Row],[TOTAL]]</f>
        <v>0</v>
      </c>
      <c r="X508">
        <f>Table10[[#This Row],[Introduction]]/Table10[[#This Row],[TOTAL]]</f>
        <v>0.16666666666666666</v>
      </c>
      <c r="Y508">
        <f>Table10[[#This Row],[Methods]]/Table10[[#This Row],[TOTAL]]</f>
        <v>0.16666666666666666</v>
      </c>
      <c r="Z508">
        <f>Table10[[#This Row],[Results]]/Table10[[#This Row],[TOTAL]]</f>
        <v>0.66666666666666663</v>
      </c>
      <c r="AA508">
        <f>Table10[[#This Row],[Supplementary material]]/Table10[[#This Row],[TOTAL]]</f>
        <v>0</v>
      </c>
      <c r="AB508">
        <f>Table10[[#This Row],[Title]]/Table10[[#This Row],[TOTAL]]</f>
        <v>0</v>
      </c>
      <c r="AC508" s="15">
        <f>SUM(Table1012[[#This Row],[Abstract]:[Title]])</f>
        <v>1</v>
      </c>
    </row>
    <row r="509" spans="1:29" x14ac:dyDescent="0.25">
      <c r="A509" t="s">
        <v>906</v>
      </c>
      <c r="B509">
        <v>0</v>
      </c>
      <c r="C509">
        <v>0</v>
      </c>
      <c r="D509">
        <v>0</v>
      </c>
      <c r="E509">
        <v>0</v>
      </c>
      <c r="F509">
        <v>0</v>
      </c>
      <c r="G509">
        <v>0</v>
      </c>
      <c r="H509">
        <v>0</v>
      </c>
      <c r="I509">
        <v>0</v>
      </c>
      <c r="J509">
        <v>1</v>
      </c>
      <c r="K509">
        <v>0</v>
      </c>
      <c r="L509">
        <v>0</v>
      </c>
      <c r="M509">
        <v>0</v>
      </c>
      <c r="N509" s="7">
        <f>SUM(Table10[[#This Row],[Abstract]:[Title]])</f>
        <v>1</v>
      </c>
      <c r="P509" t="s">
        <v>906</v>
      </c>
      <c r="Q509">
        <f>Table10[[#This Row],[Abstract]]/Table10[[#This Row],[TOTAL]]</f>
        <v>0</v>
      </c>
      <c r="R509">
        <f>Table10[[#This Row],[Acknowledgments]]/Table10[[#This Row],[TOTAL]]</f>
        <v>0</v>
      </c>
      <c r="S509">
        <f>Table10[[#This Row],[Article]]/Table10[[#This Row],[TOTAL]]</f>
        <v>0</v>
      </c>
      <c r="T509">
        <f>Table10[[#This Row],[Case study]]/Table10[[#This Row],[TOTAL]]</f>
        <v>0</v>
      </c>
      <c r="U509">
        <f>Table10[[#This Row],[Conclusion]]/Table10[[#This Row],[TOTAL]]</f>
        <v>0</v>
      </c>
      <c r="V509">
        <f>Table10[[#This Row],[Discussion]]/Table10[[#This Row],[TOTAL]]</f>
        <v>0</v>
      </c>
      <c r="W509">
        <f>Table10[[#This Row],[Figure]]/Table10[[#This Row],[TOTAL]]</f>
        <v>0</v>
      </c>
      <c r="X509">
        <f>Table10[[#This Row],[Introduction]]/Table10[[#This Row],[TOTAL]]</f>
        <v>0</v>
      </c>
      <c r="Y509">
        <f>Table10[[#This Row],[Methods]]/Table10[[#This Row],[TOTAL]]</f>
        <v>1</v>
      </c>
      <c r="Z509">
        <f>Table10[[#This Row],[Results]]/Table10[[#This Row],[TOTAL]]</f>
        <v>0</v>
      </c>
      <c r="AA509">
        <f>Table10[[#This Row],[Supplementary material]]/Table10[[#This Row],[TOTAL]]</f>
        <v>0</v>
      </c>
      <c r="AB509">
        <f>Table10[[#This Row],[Title]]/Table10[[#This Row],[TOTAL]]</f>
        <v>0</v>
      </c>
      <c r="AC509" s="15">
        <f>SUM(Table1012[[#This Row],[Abstract]:[Title]])</f>
        <v>1</v>
      </c>
    </row>
    <row r="510" spans="1:29" x14ac:dyDescent="0.25">
      <c r="A510" t="s">
        <v>2632</v>
      </c>
      <c r="B510">
        <v>0</v>
      </c>
      <c r="C510">
        <v>0</v>
      </c>
      <c r="D510">
        <v>0</v>
      </c>
      <c r="E510">
        <v>0</v>
      </c>
      <c r="F510">
        <v>0</v>
      </c>
      <c r="G510">
        <v>0</v>
      </c>
      <c r="H510">
        <v>0</v>
      </c>
      <c r="I510">
        <v>0</v>
      </c>
      <c r="J510">
        <v>1</v>
      </c>
      <c r="K510">
        <v>0</v>
      </c>
      <c r="L510">
        <v>0</v>
      </c>
      <c r="M510">
        <v>0</v>
      </c>
      <c r="N510" s="7">
        <f>SUM(Table10[[#This Row],[Abstract]:[Title]])</f>
        <v>1</v>
      </c>
      <c r="P510" t="s">
        <v>2632</v>
      </c>
      <c r="Q510">
        <f>Table10[[#This Row],[Abstract]]/Table10[[#This Row],[TOTAL]]</f>
        <v>0</v>
      </c>
      <c r="R510">
        <f>Table10[[#This Row],[Acknowledgments]]/Table10[[#This Row],[TOTAL]]</f>
        <v>0</v>
      </c>
      <c r="S510">
        <f>Table10[[#This Row],[Article]]/Table10[[#This Row],[TOTAL]]</f>
        <v>0</v>
      </c>
      <c r="T510">
        <f>Table10[[#This Row],[Case study]]/Table10[[#This Row],[TOTAL]]</f>
        <v>0</v>
      </c>
      <c r="U510">
        <f>Table10[[#This Row],[Conclusion]]/Table10[[#This Row],[TOTAL]]</f>
        <v>0</v>
      </c>
      <c r="V510">
        <f>Table10[[#This Row],[Discussion]]/Table10[[#This Row],[TOTAL]]</f>
        <v>0</v>
      </c>
      <c r="W510">
        <f>Table10[[#This Row],[Figure]]/Table10[[#This Row],[TOTAL]]</f>
        <v>0</v>
      </c>
      <c r="X510">
        <f>Table10[[#This Row],[Introduction]]/Table10[[#This Row],[TOTAL]]</f>
        <v>0</v>
      </c>
      <c r="Y510">
        <f>Table10[[#This Row],[Methods]]/Table10[[#This Row],[TOTAL]]</f>
        <v>1</v>
      </c>
      <c r="Z510">
        <f>Table10[[#This Row],[Results]]/Table10[[#This Row],[TOTAL]]</f>
        <v>0</v>
      </c>
      <c r="AA510">
        <f>Table10[[#This Row],[Supplementary material]]/Table10[[#This Row],[TOTAL]]</f>
        <v>0</v>
      </c>
      <c r="AB510">
        <f>Table10[[#This Row],[Title]]/Table10[[#This Row],[TOTAL]]</f>
        <v>0</v>
      </c>
      <c r="AC510" s="15">
        <f>SUM(Table1012[[#This Row],[Abstract]:[Title]])</f>
        <v>1</v>
      </c>
    </row>
    <row r="511" spans="1:29" x14ac:dyDescent="0.25">
      <c r="A511" t="s">
        <v>4714</v>
      </c>
      <c r="B511">
        <v>0</v>
      </c>
      <c r="C511">
        <v>0</v>
      </c>
      <c r="D511">
        <v>0</v>
      </c>
      <c r="E511">
        <v>0</v>
      </c>
      <c r="F511">
        <v>0</v>
      </c>
      <c r="G511">
        <v>0</v>
      </c>
      <c r="H511">
        <v>0</v>
      </c>
      <c r="I511">
        <v>1</v>
      </c>
      <c r="J511">
        <v>0</v>
      </c>
      <c r="K511">
        <v>0</v>
      </c>
      <c r="L511">
        <v>0</v>
      </c>
      <c r="M511">
        <v>0</v>
      </c>
      <c r="N511" s="7">
        <f>SUM(Table10[[#This Row],[Abstract]:[Title]])</f>
        <v>1</v>
      </c>
      <c r="P511" t="s">
        <v>4714</v>
      </c>
      <c r="Q511">
        <f>Table10[[#This Row],[Abstract]]/Table10[[#This Row],[TOTAL]]</f>
        <v>0</v>
      </c>
      <c r="R511">
        <f>Table10[[#This Row],[Acknowledgments]]/Table10[[#This Row],[TOTAL]]</f>
        <v>0</v>
      </c>
      <c r="S511">
        <f>Table10[[#This Row],[Article]]/Table10[[#This Row],[TOTAL]]</f>
        <v>0</v>
      </c>
      <c r="T511">
        <f>Table10[[#This Row],[Case study]]/Table10[[#This Row],[TOTAL]]</f>
        <v>0</v>
      </c>
      <c r="U511">
        <f>Table10[[#This Row],[Conclusion]]/Table10[[#This Row],[TOTAL]]</f>
        <v>0</v>
      </c>
      <c r="V511">
        <f>Table10[[#This Row],[Discussion]]/Table10[[#This Row],[TOTAL]]</f>
        <v>0</v>
      </c>
      <c r="W511">
        <f>Table10[[#This Row],[Figure]]/Table10[[#This Row],[TOTAL]]</f>
        <v>0</v>
      </c>
      <c r="X511">
        <f>Table10[[#This Row],[Introduction]]/Table10[[#This Row],[TOTAL]]</f>
        <v>1</v>
      </c>
      <c r="Y511">
        <f>Table10[[#This Row],[Methods]]/Table10[[#This Row],[TOTAL]]</f>
        <v>0</v>
      </c>
      <c r="Z511">
        <f>Table10[[#This Row],[Results]]/Table10[[#This Row],[TOTAL]]</f>
        <v>0</v>
      </c>
      <c r="AA511">
        <f>Table10[[#This Row],[Supplementary material]]/Table10[[#This Row],[TOTAL]]</f>
        <v>0</v>
      </c>
      <c r="AB511">
        <f>Table10[[#This Row],[Title]]/Table10[[#This Row],[TOTAL]]</f>
        <v>0</v>
      </c>
      <c r="AC511" s="15">
        <f>SUM(Table1012[[#This Row],[Abstract]:[Title]])</f>
        <v>1</v>
      </c>
    </row>
    <row r="512" spans="1:29" x14ac:dyDescent="0.25">
      <c r="A512" t="s">
        <v>3398</v>
      </c>
      <c r="B512">
        <v>0</v>
      </c>
      <c r="C512">
        <v>0</v>
      </c>
      <c r="D512">
        <v>1</v>
      </c>
      <c r="E512">
        <v>0</v>
      </c>
      <c r="F512">
        <v>0</v>
      </c>
      <c r="G512">
        <v>0</v>
      </c>
      <c r="H512">
        <v>0</v>
      </c>
      <c r="I512">
        <v>0</v>
      </c>
      <c r="J512">
        <v>1</v>
      </c>
      <c r="K512">
        <v>0</v>
      </c>
      <c r="L512">
        <v>0</v>
      </c>
      <c r="M512">
        <v>0</v>
      </c>
      <c r="N512" s="7">
        <f>SUM(Table10[[#This Row],[Abstract]:[Title]])</f>
        <v>2</v>
      </c>
      <c r="P512" t="s">
        <v>3398</v>
      </c>
      <c r="Q512">
        <f>Table10[[#This Row],[Abstract]]/Table10[[#This Row],[TOTAL]]</f>
        <v>0</v>
      </c>
      <c r="R512">
        <f>Table10[[#This Row],[Acknowledgments]]/Table10[[#This Row],[TOTAL]]</f>
        <v>0</v>
      </c>
      <c r="S512">
        <f>Table10[[#This Row],[Article]]/Table10[[#This Row],[TOTAL]]</f>
        <v>0.5</v>
      </c>
      <c r="T512">
        <f>Table10[[#This Row],[Case study]]/Table10[[#This Row],[TOTAL]]</f>
        <v>0</v>
      </c>
      <c r="U512">
        <f>Table10[[#This Row],[Conclusion]]/Table10[[#This Row],[TOTAL]]</f>
        <v>0</v>
      </c>
      <c r="V512">
        <f>Table10[[#This Row],[Discussion]]/Table10[[#This Row],[TOTAL]]</f>
        <v>0</v>
      </c>
      <c r="W512">
        <f>Table10[[#This Row],[Figure]]/Table10[[#This Row],[TOTAL]]</f>
        <v>0</v>
      </c>
      <c r="X512">
        <f>Table10[[#This Row],[Introduction]]/Table10[[#This Row],[TOTAL]]</f>
        <v>0</v>
      </c>
      <c r="Y512">
        <f>Table10[[#This Row],[Methods]]/Table10[[#This Row],[TOTAL]]</f>
        <v>0.5</v>
      </c>
      <c r="Z512">
        <f>Table10[[#This Row],[Results]]/Table10[[#This Row],[TOTAL]]</f>
        <v>0</v>
      </c>
      <c r="AA512">
        <f>Table10[[#This Row],[Supplementary material]]/Table10[[#This Row],[TOTAL]]</f>
        <v>0</v>
      </c>
      <c r="AB512">
        <f>Table10[[#This Row],[Title]]/Table10[[#This Row],[TOTAL]]</f>
        <v>0</v>
      </c>
      <c r="AC512" s="15">
        <f>SUM(Table1012[[#This Row],[Abstract]:[Title]])</f>
        <v>1</v>
      </c>
    </row>
    <row r="513" spans="1:29" x14ac:dyDescent="0.25">
      <c r="A513" t="s">
        <v>599</v>
      </c>
      <c r="B513">
        <v>0</v>
      </c>
      <c r="C513">
        <v>0</v>
      </c>
      <c r="D513">
        <v>0</v>
      </c>
      <c r="E513">
        <v>0</v>
      </c>
      <c r="F513">
        <v>0</v>
      </c>
      <c r="G513">
        <v>0</v>
      </c>
      <c r="H513">
        <v>0</v>
      </c>
      <c r="I513">
        <v>0</v>
      </c>
      <c r="J513">
        <v>1</v>
      </c>
      <c r="K513">
        <v>0</v>
      </c>
      <c r="L513">
        <v>0</v>
      </c>
      <c r="M513">
        <v>0</v>
      </c>
      <c r="N513" s="7">
        <f>SUM(Table10[[#This Row],[Abstract]:[Title]])</f>
        <v>1</v>
      </c>
      <c r="P513" t="s">
        <v>599</v>
      </c>
      <c r="Q513">
        <f>Table10[[#This Row],[Abstract]]/Table10[[#This Row],[TOTAL]]</f>
        <v>0</v>
      </c>
      <c r="R513">
        <f>Table10[[#This Row],[Acknowledgments]]/Table10[[#This Row],[TOTAL]]</f>
        <v>0</v>
      </c>
      <c r="S513">
        <f>Table10[[#This Row],[Article]]/Table10[[#This Row],[TOTAL]]</f>
        <v>0</v>
      </c>
      <c r="T513">
        <f>Table10[[#This Row],[Case study]]/Table10[[#This Row],[TOTAL]]</f>
        <v>0</v>
      </c>
      <c r="U513">
        <f>Table10[[#This Row],[Conclusion]]/Table10[[#This Row],[TOTAL]]</f>
        <v>0</v>
      </c>
      <c r="V513">
        <f>Table10[[#This Row],[Discussion]]/Table10[[#This Row],[TOTAL]]</f>
        <v>0</v>
      </c>
      <c r="W513">
        <f>Table10[[#This Row],[Figure]]/Table10[[#This Row],[TOTAL]]</f>
        <v>0</v>
      </c>
      <c r="X513">
        <f>Table10[[#This Row],[Introduction]]/Table10[[#This Row],[TOTAL]]</f>
        <v>0</v>
      </c>
      <c r="Y513">
        <f>Table10[[#This Row],[Methods]]/Table10[[#This Row],[TOTAL]]</f>
        <v>1</v>
      </c>
      <c r="Z513">
        <f>Table10[[#This Row],[Results]]/Table10[[#This Row],[TOTAL]]</f>
        <v>0</v>
      </c>
      <c r="AA513">
        <f>Table10[[#This Row],[Supplementary material]]/Table10[[#This Row],[TOTAL]]</f>
        <v>0</v>
      </c>
      <c r="AB513">
        <f>Table10[[#This Row],[Title]]/Table10[[#This Row],[TOTAL]]</f>
        <v>0</v>
      </c>
      <c r="AC513" s="15">
        <f>SUM(Table1012[[#This Row],[Abstract]:[Title]])</f>
        <v>1</v>
      </c>
    </row>
    <row r="514" spans="1:29" x14ac:dyDescent="0.25">
      <c r="A514" t="s">
        <v>3818</v>
      </c>
      <c r="B514">
        <v>6</v>
      </c>
      <c r="C514">
        <v>0</v>
      </c>
      <c r="D514">
        <v>0</v>
      </c>
      <c r="E514">
        <v>0</v>
      </c>
      <c r="F514">
        <v>0</v>
      </c>
      <c r="G514">
        <v>1</v>
      </c>
      <c r="H514">
        <v>0</v>
      </c>
      <c r="I514">
        <v>0</v>
      </c>
      <c r="J514">
        <v>1</v>
      </c>
      <c r="K514">
        <v>2</v>
      </c>
      <c r="L514">
        <v>0</v>
      </c>
      <c r="M514">
        <v>0</v>
      </c>
      <c r="N514" s="7">
        <f>SUM(Table10[[#This Row],[Abstract]:[Title]])</f>
        <v>10</v>
      </c>
      <c r="P514" t="s">
        <v>3818</v>
      </c>
      <c r="Q514">
        <f>Table10[[#This Row],[Abstract]]/Table10[[#This Row],[TOTAL]]</f>
        <v>0.6</v>
      </c>
      <c r="R514">
        <f>Table10[[#This Row],[Acknowledgments]]/Table10[[#This Row],[TOTAL]]</f>
        <v>0</v>
      </c>
      <c r="S514">
        <f>Table10[[#This Row],[Article]]/Table10[[#This Row],[TOTAL]]</f>
        <v>0</v>
      </c>
      <c r="T514">
        <f>Table10[[#This Row],[Case study]]/Table10[[#This Row],[TOTAL]]</f>
        <v>0</v>
      </c>
      <c r="U514">
        <f>Table10[[#This Row],[Conclusion]]/Table10[[#This Row],[TOTAL]]</f>
        <v>0</v>
      </c>
      <c r="V514">
        <f>Table10[[#This Row],[Discussion]]/Table10[[#This Row],[TOTAL]]</f>
        <v>0.1</v>
      </c>
      <c r="W514">
        <f>Table10[[#This Row],[Figure]]/Table10[[#This Row],[TOTAL]]</f>
        <v>0</v>
      </c>
      <c r="X514">
        <f>Table10[[#This Row],[Introduction]]/Table10[[#This Row],[TOTAL]]</f>
        <v>0</v>
      </c>
      <c r="Y514">
        <f>Table10[[#This Row],[Methods]]/Table10[[#This Row],[TOTAL]]</f>
        <v>0.1</v>
      </c>
      <c r="Z514">
        <f>Table10[[#This Row],[Results]]/Table10[[#This Row],[TOTAL]]</f>
        <v>0.2</v>
      </c>
      <c r="AA514">
        <f>Table10[[#This Row],[Supplementary material]]/Table10[[#This Row],[TOTAL]]</f>
        <v>0</v>
      </c>
      <c r="AB514">
        <f>Table10[[#This Row],[Title]]/Table10[[#This Row],[TOTAL]]</f>
        <v>0</v>
      </c>
      <c r="AC514" s="15">
        <f>SUM(Table1012[[#This Row],[Abstract]:[Title]])</f>
        <v>1</v>
      </c>
    </row>
    <row r="515" spans="1:29" x14ac:dyDescent="0.25">
      <c r="A515" t="s">
        <v>1644</v>
      </c>
      <c r="B515">
        <v>0</v>
      </c>
      <c r="C515">
        <v>0</v>
      </c>
      <c r="D515">
        <v>0</v>
      </c>
      <c r="E515">
        <v>0</v>
      </c>
      <c r="F515">
        <v>0</v>
      </c>
      <c r="G515">
        <v>0</v>
      </c>
      <c r="H515">
        <v>0</v>
      </c>
      <c r="I515">
        <v>0</v>
      </c>
      <c r="J515">
        <v>0</v>
      </c>
      <c r="K515">
        <v>1</v>
      </c>
      <c r="L515">
        <v>0</v>
      </c>
      <c r="M515">
        <v>0</v>
      </c>
      <c r="N515" s="7">
        <f>SUM(Table10[[#This Row],[Abstract]:[Title]])</f>
        <v>1</v>
      </c>
      <c r="P515" t="s">
        <v>1644</v>
      </c>
      <c r="Q515">
        <f>Table10[[#This Row],[Abstract]]/Table10[[#This Row],[TOTAL]]</f>
        <v>0</v>
      </c>
      <c r="R515">
        <f>Table10[[#This Row],[Acknowledgments]]/Table10[[#This Row],[TOTAL]]</f>
        <v>0</v>
      </c>
      <c r="S515">
        <f>Table10[[#This Row],[Article]]/Table10[[#This Row],[TOTAL]]</f>
        <v>0</v>
      </c>
      <c r="T515">
        <f>Table10[[#This Row],[Case study]]/Table10[[#This Row],[TOTAL]]</f>
        <v>0</v>
      </c>
      <c r="U515">
        <f>Table10[[#This Row],[Conclusion]]/Table10[[#This Row],[TOTAL]]</f>
        <v>0</v>
      </c>
      <c r="V515">
        <f>Table10[[#This Row],[Discussion]]/Table10[[#This Row],[TOTAL]]</f>
        <v>0</v>
      </c>
      <c r="W515">
        <f>Table10[[#This Row],[Figure]]/Table10[[#This Row],[TOTAL]]</f>
        <v>0</v>
      </c>
      <c r="X515">
        <f>Table10[[#This Row],[Introduction]]/Table10[[#This Row],[TOTAL]]</f>
        <v>0</v>
      </c>
      <c r="Y515">
        <f>Table10[[#This Row],[Methods]]/Table10[[#This Row],[TOTAL]]</f>
        <v>0</v>
      </c>
      <c r="Z515">
        <f>Table10[[#This Row],[Results]]/Table10[[#This Row],[TOTAL]]</f>
        <v>1</v>
      </c>
      <c r="AA515">
        <f>Table10[[#This Row],[Supplementary material]]/Table10[[#This Row],[TOTAL]]</f>
        <v>0</v>
      </c>
      <c r="AB515">
        <f>Table10[[#This Row],[Title]]/Table10[[#This Row],[TOTAL]]</f>
        <v>0</v>
      </c>
      <c r="AC515" s="15">
        <f>SUM(Table1012[[#This Row],[Abstract]:[Title]])</f>
        <v>1</v>
      </c>
    </row>
    <row r="516" spans="1:29" x14ac:dyDescent="0.25">
      <c r="A516" t="s">
        <v>5510</v>
      </c>
      <c r="B516">
        <v>0</v>
      </c>
      <c r="C516">
        <v>0</v>
      </c>
      <c r="D516">
        <v>0</v>
      </c>
      <c r="E516">
        <v>0</v>
      </c>
      <c r="F516">
        <v>0</v>
      </c>
      <c r="G516">
        <v>1</v>
      </c>
      <c r="H516">
        <v>0</v>
      </c>
      <c r="I516">
        <v>0</v>
      </c>
      <c r="J516">
        <v>0</v>
      </c>
      <c r="K516">
        <v>0</v>
      </c>
      <c r="L516">
        <v>0</v>
      </c>
      <c r="M516">
        <v>0</v>
      </c>
      <c r="N516" s="7">
        <f>SUM(Table10[[#This Row],[Abstract]:[Title]])</f>
        <v>1</v>
      </c>
      <c r="P516" t="s">
        <v>5510</v>
      </c>
      <c r="Q516">
        <f>Table10[[#This Row],[Abstract]]/Table10[[#This Row],[TOTAL]]</f>
        <v>0</v>
      </c>
      <c r="R516">
        <f>Table10[[#This Row],[Acknowledgments]]/Table10[[#This Row],[TOTAL]]</f>
        <v>0</v>
      </c>
      <c r="S516">
        <f>Table10[[#This Row],[Article]]/Table10[[#This Row],[TOTAL]]</f>
        <v>0</v>
      </c>
      <c r="T516">
        <f>Table10[[#This Row],[Case study]]/Table10[[#This Row],[TOTAL]]</f>
        <v>0</v>
      </c>
      <c r="U516">
        <f>Table10[[#This Row],[Conclusion]]/Table10[[#This Row],[TOTAL]]</f>
        <v>0</v>
      </c>
      <c r="V516">
        <f>Table10[[#This Row],[Discussion]]/Table10[[#This Row],[TOTAL]]</f>
        <v>1</v>
      </c>
      <c r="W516">
        <f>Table10[[#This Row],[Figure]]/Table10[[#This Row],[TOTAL]]</f>
        <v>0</v>
      </c>
      <c r="X516">
        <f>Table10[[#This Row],[Introduction]]/Table10[[#This Row],[TOTAL]]</f>
        <v>0</v>
      </c>
      <c r="Y516">
        <f>Table10[[#This Row],[Methods]]/Table10[[#This Row],[TOTAL]]</f>
        <v>0</v>
      </c>
      <c r="Z516">
        <f>Table10[[#This Row],[Results]]/Table10[[#This Row],[TOTAL]]</f>
        <v>0</v>
      </c>
      <c r="AA516">
        <f>Table10[[#This Row],[Supplementary material]]/Table10[[#This Row],[TOTAL]]</f>
        <v>0</v>
      </c>
      <c r="AB516">
        <f>Table10[[#This Row],[Title]]/Table10[[#This Row],[TOTAL]]</f>
        <v>0</v>
      </c>
      <c r="AC516" s="15">
        <f>SUM(Table1012[[#This Row],[Abstract]:[Title]])</f>
        <v>1</v>
      </c>
    </row>
    <row r="517" spans="1:29" x14ac:dyDescent="0.25">
      <c r="A517" t="s">
        <v>1755</v>
      </c>
      <c r="B517">
        <v>0</v>
      </c>
      <c r="C517">
        <v>0</v>
      </c>
      <c r="D517">
        <v>0</v>
      </c>
      <c r="E517">
        <v>0</v>
      </c>
      <c r="F517">
        <v>0</v>
      </c>
      <c r="G517">
        <v>0</v>
      </c>
      <c r="H517">
        <v>0</v>
      </c>
      <c r="I517">
        <v>0</v>
      </c>
      <c r="J517">
        <v>0</v>
      </c>
      <c r="K517">
        <v>3</v>
      </c>
      <c r="L517">
        <v>0</v>
      </c>
      <c r="M517">
        <v>0</v>
      </c>
      <c r="N517" s="7">
        <f>SUM(Table10[[#This Row],[Abstract]:[Title]])</f>
        <v>3</v>
      </c>
      <c r="P517" t="s">
        <v>1755</v>
      </c>
      <c r="Q517">
        <f>Table10[[#This Row],[Abstract]]/Table10[[#This Row],[TOTAL]]</f>
        <v>0</v>
      </c>
      <c r="R517">
        <f>Table10[[#This Row],[Acknowledgments]]/Table10[[#This Row],[TOTAL]]</f>
        <v>0</v>
      </c>
      <c r="S517">
        <f>Table10[[#This Row],[Article]]/Table10[[#This Row],[TOTAL]]</f>
        <v>0</v>
      </c>
      <c r="T517">
        <f>Table10[[#This Row],[Case study]]/Table10[[#This Row],[TOTAL]]</f>
        <v>0</v>
      </c>
      <c r="U517">
        <f>Table10[[#This Row],[Conclusion]]/Table10[[#This Row],[TOTAL]]</f>
        <v>0</v>
      </c>
      <c r="V517">
        <f>Table10[[#This Row],[Discussion]]/Table10[[#This Row],[TOTAL]]</f>
        <v>0</v>
      </c>
      <c r="W517">
        <f>Table10[[#This Row],[Figure]]/Table10[[#This Row],[TOTAL]]</f>
        <v>0</v>
      </c>
      <c r="X517">
        <f>Table10[[#This Row],[Introduction]]/Table10[[#This Row],[TOTAL]]</f>
        <v>0</v>
      </c>
      <c r="Y517">
        <f>Table10[[#This Row],[Methods]]/Table10[[#This Row],[TOTAL]]</f>
        <v>0</v>
      </c>
      <c r="Z517">
        <f>Table10[[#This Row],[Results]]/Table10[[#This Row],[TOTAL]]</f>
        <v>1</v>
      </c>
      <c r="AA517">
        <f>Table10[[#This Row],[Supplementary material]]/Table10[[#This Row],[TOTAL]]</f>
        <v>0</v>
      </c>
      <c r="AB517">
        <f>Table10[[#This Row],[Title]]/Table10[[#This Row],[TOTAL]]</f>
        <v>0</v>
      </c>
      <c r="AC517" s="15">
        <f>SUM(Table1012[[#This Row],[Abstract]:[Title]])</f>
        <v>1</v>
      </c>
    </row>
    <row r="518" spans="1:29" x14ac:dyDescent="0.25">
      <c r="A518" t="s">
        <v>4154</v>
      </c>
      <c r="B518">
        <v>0</v>
      </c>
      <c r="C518">
        <v>0</v>
      </c>
      <c r="D518">
        <v>0</v>
      </c>
      <c r="E518">
        <v>0</v>
      </c>
      <c r="F518">
        <v>0</v>
      </c>
      <c r="G518">
        <v>0</v>
      </c>
      <c r="H518">
        <v>0</v>
      </c>
      <c r="I518">
        <v>0</v>
      </c>
      <c r="J518">
        <v>0</v>
      </c>
      <c r="K518">
        <v>1</v>
      </c>
      <c r="L518">
        <v>0</v>
      </c>
      <c r="M518">
        <v>0</v>
      </c>
      <c r="N518" s="7">
        <f>SUM(Table10[[#This Row],[Abstract]:[Title]])</f>
        <v>1</v>
      </c>
      <c r="P518" t="s">
        <v>4154</v>
      </c>
      <c r="Q518">
        <f>Table10[[#This Row],[Abstract]]/Table10[[#This Row],[TOTAL]]</f>
        <v>0</v>
      </c>
      <c r="R518">
        <f>Table10[[#This Row],[Acknowledgments]]/Table10[[#This Row],[TOTAL]]</f>
        <v>0</v>
      </c>
      <c r="S518">
        <f>Table10[[#This Row],[Article]]/Table10[[#This Row],[TOTAL]]</f>
        <v>0</v>
      </c>
      <c r="T518">
        <f>Table10[[#This Row],[Case study]]/Table10[[#This Row],[TOTAL]]</f>
        <v>0</v>
      </c>
      <c r="U518">
        <f>Table10[[#This Row],[Conclusion]]/Table10[[#This Row],[TOTAL]]</f>
        <v>0</v>
      </c>
      <c r="V518">
        <f>Table10[[#This Row],[Discussion]]/Table10[[#This Row],[TOTAL]]</f>
        <v>0</v>
      </c>
      <c r="W518">
        <f>Table10[[#This Row],[Figure]]/Table10[[#This Row],[TOTAL]]</f>
        <v>0</v>
      </c>
      <c r="X518">
        <f>Table10[[#This Row],[Introduction]]/Table10[[#This Row],[TOTAL]]</f>
        <v>0</v>
      </c>
      <c r="Y518">
        <f>Table10[[#This Row],[Methods]]/Table10[[#This Row],[TOTAL]]</f>
        <v>0</v>
      </c>
      <c r="Z518">
        <f>Table10[[#This Row],[Results]]/Table10[[#This Row],[TOTAL]]</f>
        <v>1</v>
      </c>
      <c r="AA518">
        <f>Table10[[#This Row],[Supplementary material]]/Table10[[#This Row],[TOTAL]]</f>
        <v>0</v>
      </c>
      <c r="AB518">
        <f>Table10[[#This Row],[Title]]/Table10[[#This Row],[TOTAL]]</f>
        <v>0</v>
      </c>
      <c r="AC518" s="15">
        <f>SUM(Table1012[[#This Row],[Abstract]:[Title]])</f>
        <v>1</v>
      </c>
    </row>
    <row r="519" spans="1:29" x14ac:dyDescent="0.25">
      <c r="A519" t="s">
        <v>3018</v>
      </c>
      <c r="B519">
        <v>0</v>
      </c>
      <c r="C519">
        <v>0</v>
      </c>
      <c r="D519">
        <v>0</v>
      </c>
      <c r="E519">
        <v>0</v>
      </c>
      <c r="F519">
        <v>0</v>
      </c>
      <c r="G519">
        <v>0</v>
      </c>
      <c r="H519">
        <v>1</v>
      </c>
      <c r="I519">
        <v>0</v>
      </c>
      <c r="J519">
        <v>0</v>
      </c>
      <c r="K519">
        <v>4</v>
      </c>
      <c r="L519">
        <v>0</v>
      </c>
      <c r="M519">
        <v>0</v>
      </c>
      <c r="N519" s="7">
        <f>SUM(Table10[[#This Row],[Abstract]:[Title]])</f>
        <v>5</v>
      </c>
      <c r="P519" t="s">
        <v>3018</v>
      </c>
      <c r="Q519">
        <f>Table10[[#This Row],[Abstract]]/Table10[[#This Row],[TOTAL]]</f>
        <v>0</v>
      </c>
      <c r="R519">
        <f>Table10[[#This Row],[Acknowledgments]]/Table10[[#This Row],[TOTAL]]</f>
        <v>0</v>
      </c>
      <c r="S519">
        <f>Table10[[#This Row],[Article]]/Table10[[#This Row],[TOTAL]]</f>
        <v>0</v>
      </c>
      <c r="T519">
        <f>Table10[[#This Row],[Case study]]/Table10[[#This Row],[TOTAL]]</f>
        <v>0</v>
      </c>
      <c r="U519">
        <f>Table10[[#This Row],[Conclusion]]/Table10[[#This Row],[TOTAL]]</f>
        <v>0</v>
      </c>
      <c r="V519">
        <f>Table10[[#This Row],[Discussion]]/Table10[[#This Row],[TOTAL]]</f>
        <v>0</v>
      </c>
      <c r="W519">
        <f>Table10[[#This Row],[Figure]]/Table10[[#This Row],[TOTAL]]</f>
        <v>0.2</v>
      </c>
      <c r="X519">
        <f>Table10[[#This Row],[Introduction]]/Table10[[#This Row],[TOTAL]]</f>
        <v>0</v>
      </c>
      <c r="Y519">
        <f>Table10[[#This Row],[Methods]]/Table10[[#This Row],[TOTAL]]</f>
        <v>0</v>
      </c>
      <c r="Z519">
        <f>Table10[[#This Row],[Results]]/Table10[[#This Row],[TOTAL]]</f>
        <v>0.8</v>
      </c>
      <c r="AA519">
        <f>Table10[[#This Row],[Supplementary material]]/Table10[[#This Row],[TOTAL]]</f>
        <v>0</v>
      </c>
      <c r="AB519">
        <f>Table10[[#This Row],[Title]]/Table10[[#This Row],[TOTAL]]</f>
        <v>0</v>
      </c>
      <c r="AC519" s="15">
        <f>SUM(Table1012[[#This Row],[Abstract]:[Title]])</f>
        <v>1</v>
      </c>
    </row>
    <row r="520" spans="1:29" x14ac:dyDescent="0.25">
      <c r="A520" t="s">
        <v>1817</v>
      </c>
      <c r="B520">
        <v>0</v>
      </c>
      <c r="C520">
        <v>0</v>
      </c>
      <c r="D520">
        <v>2</v>
      </c>
      <c r="E520">
        <v>0</v>
      </c>
      <c r="F520">
        <v>0</v>
      </c>
      <c r="G520">
        <v>0</v>
      </c>
      <c r="H520">
        <v>0</v>
      </c>
      <c r="I520">
        <v>0</v>
      </c>
      <c r="J520">
        <v>0</v>
      </c>
      <c r="K520">
        <v>0</v>
      </c>
      <c r="L520">
        <v>0</v>
      </c>
      <c r="M520">
        <v>0</v>
      </c>
      <c r="N520" s="7">
        <f>SUM(Table10[[#This Row],[Abstract]:[Title]])</f>
        <v>2</v>
      </c>
      <c r="P520" t="s">
        <v>1817</v>
      </c>
      <c r="Q520">
        <f>Table10[[#This Row],[Abstract]]/Table10[[#This Row],[TOTAL]]</f>
        <v>0</v>
      </c>
      <c r="R520">
        <f>Table10[[#This Row],[Acknowledgments]]/Table10[[#This Row],[TOTAL]]</f>
        <v>0</v>
      </c>
      <c r="S520">
        <f>Table10[[#This Row],[Article]]/Table10[[#This Row],[TOTAL]]</f>
        <v>1</v>
      </c>
      <c r="T520">
        <f>Table10[[#This Row],[Case study]]/Table10[[#This Row],[TOTAL]]</f>
        <v>0</v>
      </c>
      <c r="U520">
        <f>Table10[[#This Row],[Conclusion]]/Table10[[#This Row],[TOTAL]]</f>
        <v>0</v>
      </c>
      <c r="V520">
        <f>Table10[[#This Row],[Discussion]]/Table10[[#This Row],[TOTAL]]</f>
        <v>0</v>
      </c>
      <c r="W520">
        <f>Table10[[#This Row],[Figure]]/Table10[[#This Row],[TOTAL]]</f>
        <v>0</v>
      </c>
      <c r="X520">
        <f>Table10[[#This Row],[Introduction]]/Table10[[#This Row],[TOTAL]]</f>
        <v>0</v>
      </c>
      <c r="Y520">
        <f>Table10[[#This Row],[Methods]]/Table10[[#This Row],[TOTAL]]</f>
        <v>0</v>
      </c>
      <c r="Z520">
        <f>Table10[[#This Row],[Results]]/Table10[[#This Row],[TOTAL]]</f>
        <v>0</v>
      </c>
      <c r="AA520">
        <f>Table10[[#This Row],[Supplementary material]]/Table10[[#This Row],[TOTAL]]</f>
        <v>0</v>
      </c>
      <c r="AB520">
        <f>Table10[[#This Row],[Title]]/Table10[[#This Row],[TOTAL]]</f>
        <v>0</v>
      </c>
      <c r="AC520" s="15">
        <f>SUM(Table1012[[#This Row],[Abstract]:[Title]])</f>
        <v>1</v>
      </c>
    </row>
    <row r="521" spans="1:29" x14ac:dyDescent="0.25">
      <c r="A521" t="s">
        <v>3354</v>
      </c>
      <c r="B521">
        <v>0</v>
      </c>
      <c r="C521">
        <v>0</v>
      </c>
      <c r="D521">
        <v>0</v>
      </c>
      <c r="E521">
        <v>0</v>
      </c>
      <c r="F521">
        <v>0</v>
      </c>
      <c r="G521">
        <v>0</v>
      </c>
      <c r="H521">
        <v>0</v>
      </c>
      <c r="I521">
        <v>0</v>
      </c>
      <c r="J521">
        <v>1</v>
      </c>
      <c r="K521">
        <v>1</v>
      </c>
      <c r="L521">
        <v>0</v>
      </c>
      <c r="M521">
        <v>0</v>
      </c>
      <c r="N521" s="7">
        <f>SUM(Table10[[#This Row],[Abstract]:[Title]])</f>
        <v>2</v>
      </c>
      <c r="P521" t="s">
        <v>3354</v>
      </c>
      <c r="Q521">
        <f>Table10[[#This Row],[Abstract]]/Table10[[#This Row],[TOTAL]]</f>
        <v>0</v>
      </c>
      <c r="R521">
        <f>Table10[[#This Row],[Acknowledgments]]/Table10[[#This Row],[TOTAL]]</f>
        <v>0</v>
      </c>
      <c r="S521">
        <f>Table10[[#This Row],[Article]]/Table10[[#This Row],[TOTAL]]</f>
        <v>0</v>
      </c>
      <c r="T521">
        <f>Table10[[#This Row],[Case study]]/Table10[[#This Row],[TOTAL]]</f>
        <v>0</v>
      </c>
      <c r="U521">
        <f>Table10[[#This Row],[Conclusion]]/Table10[[#This Row],[TOTAL]]</f>
        <v>0</v>
      </c>
      <c r="V521">
        <f>Table10[[#This Row],[Discussion]]/Table10[[#This Row],[TOTAL]]</f>
        <v>0</v>
      </c>
      <c r="W521">
        <f>Table10[[#This Row],[Figure]]/Table10[[#This Row],[TOTAL]]</f>
        <v>0</v>
      </c>
      <c r="X521">
        <f>Table10[[#This Row],[Introduction]]/Table10[[#This Row],[TOTAL]]</f>
        <v>0</v>
      </c>
      <c r="Y521">
        <f>Table10[[#This Row],[Methods]]/Table10[[#This Row],[TOTAL]]</f>
        <v>0.5</v>
      </c>
      <c r="Z521">
        <f>Table10[[#This Row],[Results]]/Table10[[#This Row],[TOTAL]]</f>
        <v>0.5</v>
      </c>
      <c r="AA521">
        <f>Table10[[#This Row],[Supplementary material]]/Table10[[#This Row],[TOTAL]]</f>
        <v>0</v>
      </c>
      <c r="AB521">
        <f>Table10[[#This Row],[Title]]/Table10[[#This Row],[TOTAL]]</f>
        <v>0</v>
      </c>
      <c r="AC521" s="15">
        <f>SUM(Table1012[[#This Row],[Abstract]:[Title]])</f>
        <v>1</v>
      </c>
    </row>
    <row r="522" spans="1:29" x14ac:dyDescent="0.25">
      <c r="A522" t="s">
        <v>2478</v>
      </c>
      <c r="B522">
        <v>0</v>
      </c>
      <c r="C522">
        <v>0</v>
      </c>
      <c r="D522">
        <v>0</v>
      </c>
      <c r="E522">
        <v>0</v>
      </c>
      <c r="F522">
        <v>0</v>
      </c>
      <c r="G522">
        <v>0</v>
      </c>
      <c r="H522">
        <v>0</v>
      </c>
      <c r="I522">
        <v>0</v>
      </c>
      <c r="J522">
        <v>0</v>
      </c>
      <c r="K522">
        <v>2</v>
      </c>
      <c r="L522">
        <v>0</v>
      </c>
      <c r="M522">
        <v>0</v>
      </c>
      <c r="N522" s="7">
        <f>SUM(Table10[[#This Row],[Abstract]:[Title]])</f>
        <v>2</v>
      </c>
      <c r="P522" t="s">
        <v>2478</v>
      </c>
      <c r="Q522">
        <f>Table10[[#This Row],[Abstract]]/Table10[[#This Row],[TOTAL]]</f>
        <v>0</v>
      </c>
      <c r="R522">
        <f>Table10[[#This Row],[Acknowledgments]]/Table10[[#This Row],[TOTAL]]</f>
        <v>0</v>
      </c>
      <c r="S522">
        <f>Table10[[#This Row],[Article]]/Table10[[#This Row],[TOTAL]]</f>
        <v>0</v>
      </c>
      <c r="T522">
        <f>Table10[[#This Row],[Case study]]/Table10[[#This Row],[TOTAL]]</f>
        <v>0</v>
      </c>
      <c r="U522">
        <f>Table10[[#This Row],[Conclusion]]/Table10[[#This Row],[TOTAL]]</f>
        <v>0</v>
      </c>
      <c r="V522">
        <f>Table10[[#This Row],[Discussion]]/Table10[[#This Row],[TOTAL]]</f>
        <v>0</v>
      </c>
      <c r="W522">
        <f>Table10[[#This Row],[Figure]]/Table10[[#This Row],[TOTAL]]</f>
        <v>0</v>
      </c>
      <c r="X522">
        <f>Table10[[#This Row],[Introduction]]/Table10[[#This Row],[TOTAL]]</f>
        <v>0</v>
      </c>
      <c r="Y522">
        <f>Table10[[#This Row],[Methods]]/Table10[[#This Row],[TOTAL]]</f>
        <v>0</v>
      </c>
      <c r="Z522">
        <f>Table10[[#This Row],[Results]]/Table10[[#This Row],[TOTAL]]</f>
        <v>1</v>
      </c>
      <c r="AA522">
        <f>Table10[[#This Row],[Supplementary material]]/Table10[[#This Row],[TOTAL]]</f>
        <v>0</v>
      </c>
      <c r="AB522">
        <f>Table10[[#This Row],[Title]]/Table10[[#This Row],[TOTAL]]</f>
        <v>0</v>
      </c>
      <c r="AC522" s="15">
        <f>SUM(Table1012[[#This Row],[Abstract]:[Title]])</f>
        <v>1</v>
      </c>
    </row>
    <row r="523" spans="1:29" x14ac:dyDescent="0.25">
      <c r="A523" t="s">
        <v>3362</v>
      </c>
      <c r="B523">
        <v>0</v>
      </c>
      <c r="C523">
        <v>0</v>
      </c>
      <c r="D523">
        <v>0</v>
      </c>
      <c r="E523">
        <v>0</v>
      </c>
      <c r="F523">
        <v>0</v>
      </c>
      <c r="G523">
        <v>0</v>
      </c>
      <c r="H523">
        <v>0</v>
      </c>
      <c r="I523">
        <v>0</v>
      </c>
      <c r="J523">
        <v>1</v>
      </c>
      <c r="K523">
        <v>2</v>
      </c>
      <c r="L523">
        <v>0</v>
      </c>
      <c r="M523">
        <v>0</v>
      </c>
      <c r="N523" s="7">
        <f>SUM(Table10[[#This Row],[Abstract]:[Title]])</f>
        <v>3</v>
      </c>
      <c r="P523" t="s">
        <v>3362</v>
      </c>
      <c r="Q523">
        <f>Table10[[#This Row],[Abstract]]/Table10[[#This Row],[TOTAL]]</f>
        <v>0</v>
      </c>
      <c r="R523">
        <f>Table10[[#This Row],[Acknowledgments]]/Table10[[#This Row],[TOTAL]]</f>
        <v>0</v>
      </c>
      <c r="S523">
        <f>Table10[[#This Row],[Article]]/Table10[[#This Row],[TOTAL]]</f>
        <v>0</v>
      </c>
      <c r="T523">
        <f>Table10[[#This Row],[Case study]]/Table10[[#This Row],[TOTAL]]</f>
        <v>0</v>
      </c>
      <c r="U523">
        <f>Table10[[#This Row],[Conclusion]]/Table10[[#This Row],[TOTAL]]</f>
        <v>0</v>
      </c>
      <c r="V523">
        <f>Table10[[#This Row],[Discussion]]/Table10[[#This Row],[TOTAL]]</f>
        <v>0</v>
      </c>
      <c r="W523">
        <f>Table10[[#This Row],[Figure]]/Table10[[#This Row],[TOTAL]]</f>
        <v>0</v>
      </c>
      <c r="X523">
        <f>Table10[[#This Row],[Introduction]]/Table10[[#This Row],[TOTAL]]</f>
        <v>0</v>
      </c>
      <c r="Y523">
        <f>Table10[[#This Row],[Methods]]/Table10[[#This Row],[TOTAL]]</f>
        <v>0.33333333333333331</v>
      </c>
      <c r="Z523">
        <f>Table10[[#This Row],[Results]]/Table10[[#This Row],[TOTAL]]</f>
        <v>0.66666666666666663</v>
      </c>
      <c r="AA523">
        <f>Table10[[#This Row],[Supplementary material]]/Table10[[#This Row],[TOTAL]]</f>
        <v>0</v>
      </c>
      <c r="AB523">
        <f>Table10[[#This Row],[Title]]/Table10[[#This Row],[TOTAL]]</f>
        <v>0</v>
      </c>
      <c r="AC523" s="15">
        <f>SUM(Table1012[[#This Row],[Abstract]:[Title]])</f>
        <v>1</v>
      </c>
    </row>
    <row r="524" spans="1:29" x14ac:dyDescent="0.25">
      <c r="A524" t="s">
        <v>2077</v>
      </c>
      <c r="B524">
        <v>0</v>
      </c>
      <c r="C524">
        <v>0</v>
      </c>
      <c r="D524">
        <v>0</v>
      </c>
      <c r="E524">
        <v>0</v>
      </c>
      <c r="F524">
        <v>0</v>
      </c>
      <c r="G524">
        <v>0</v>
      </c>
      <c r="H524">
        <v>0</v>
      </c>
      <c r="I524">
        <v>0</v>
      </c>
      <c r="J524">
        <v>1</v>
      </c>
      <c r="K524">
        <v>0</v>
      </c>
      <c r="L524">
        <v>0</v>
      </c>
      <c r="M524">
        <v>0</v>
      </c>
      <c r="N524" s="7">
        <f>SUM(Table10[[#This Row],[Abstract]:[Title]])</f>
        <v>1</v>
      </c>
      <c r="P524" t="s">
        <v>2077</v>
      </c>
      <c r="Q524">
        <f>Table10[[#This Row],[Abstract]]/Table10[[#This Row],[TOTAL]]</f>
        <v>0</v>
      </c>
      <c r="R524">
        <f>Table10[[#This Row],[Acknowledgments]]/Table10[[#This Row],[TOTAL]]</f>
        <v>0</v>
      </c>
      <c r="S524">
        <f>Table10[[#This Row],[Article]]/Table10[[#This Row],[TOTAL]]</f>
        <v>0</v>
      </c>
      <c r="T524">
        <f>Table10[[#This Row],[Case study]]/Table10[[#This Row],[TOTAL]]</f>
        <v>0</v>
      </c>
      <c r="U524">
        <f>Table10[[#This Row],[Conclusion]]/Table10[[#This Row],[TOTAL]]</f>
        <v>0</v>
      </c>
      <c r="V524">
        <f>Table10[[#This Row],[Discussion]]/Table10[[#This Row],[TOTAL]]</f>
        <v>0</v>
      </c>
      <c r="W524">
        <f>Table10[[#This Row],[Figure]]/Table10[[#This Row],[TOTAL]]</f>
        <v>0</v>
      </c>
      <c r="X524">
        <f>Table10[[#This Row],[Introduction]]/Table10[[#This Row],[TOTAL]]</f>
        <v>0</v>
      </c>
      <c r="Y524">
        <f>Table10[[#This Row],[Methods]]/Table10[[#This Row],[TOTAL]]</f>
        <v>1</v>
      </c>
      <c r="Z524">
        <f>Table10[[#This Row],[Results]]/Table10[[#This Row],[TOTAL]]</f>
        <v>0</v>
      </c>
      <c r="AA524">
        <f>Table10[[#This Row],[Supplementary material]]/Table10[[#This Row],[TOTAL]]</f>
        <v>0</v>
      </c>
      <c r="AB524">
        <f>Table10[[#This Row],[Title]]/Table10[[#This Row],[TOTAL]]</f>
        <v>0</v>
      </c>
      <c r="AC524" s="15">
        <f>SUM(Table1012[[#This Row],[Abstract]:[Title]])</f>
        <v>1</v>
      </c>
    </row>
    <row r="525" spans="1:29" x14ac:dyDescent="0.25">
      <c r="A525" t="s">
        <v>686</v>
      </c>
      <c r="B525">
        <v>0</v>
      </c>
      <c r="C525">
        <v>0</v>
      </c>
      <c r="D525">
        <v>0</v>
      </c>
      <c r="E525">
        <v>0</v>
      </c>
      <c r="F525">
        <v>1</v>
      </c>
      <c r="G525">
        <v>0</v>
      </c>
      <c r="H525">
        <v>0</v>
      </c>
      <c r="I525">
        <v>0</v>
      </c>
      <c r="J525">
        <v>1</v>
      </c>
      <c r="K525">
        <v>0</v>
      </c>
      <c r="L525">
        <v>0</v>
      </c>
      <c r="M525">
        <v>0</v>
      </c>
      <c r="N525" s="7">
        <f>SUM(Table10[[#This Row],[Abstract]:[Title]])</f>
        <v>2</v>
      </c>
      <c r="P525" t="s">
        <v>686</v>
      </c>
      <c r="Q525">
        <f>Table10[[#This Row],[Abstract]]/Table10[[#This Row],[TOTAL]]</f>
        <v>0</v>
      </c>
      <c r="R525">
        <f>Table10[[#This Row],[Acknowledgments]]/Table10[[#This Row],[TOTAL]]</f>
        <v>0</v>
      </c>
      <c r="S525">
        <f>Table10[[#This Row],[Article]]/Table10[[#This Row],[TOTAL]]</f>
        <v>0</v>
      </c>
      <c r="T525">
        <f>Table10[[#This Row],[Case study]]/Table10[[#This Row],[TOTAL]]</f>
        <v>0</v>
      </c>
      <c r="U525">
        <f>Table10[[#This Row],[Conclusion]]/Table10[[#This Row],[TOTAL]]</f>
        <v>0.5</v>
      </c>
      <c r="V525">
        <f>Table10[[#This Row],[Discussion]]/Table10[[#This Row],[TOTAL]]</f>
        <v>0</v>
      </c>
      <c r="W525">
        <f>Table10[[#This Row],[Figure]]/Table10[[#This Row],[TOTAL]]</f>
        <v>0</v>
      </c>
      <c r="X525">
        <f>Table10[[#This Row],[Introduction]]/Table10[[#This Row],[TOTAL]]</f>
        <v>0</v>
      </c>
      <c r="Y525">
        <f>Table10[[#This Row],[Methods]]/Table10[[#This Row],[TOTAL]]</f>
        <v>0.5</v>
      </c>
      <c r="Z525">
        <f>Table10[[#This Row],[Results]]/Table10[[#This Row],[TOTAL]]</f>
        <v>0</v>
      </c>
      <c r="AA525">
        <f>Table10[[#This Row],[Supplementary material]]/Table10[[#This Row],[TOTAL]]</f>
        <v>0</v>
      </c>
      <c r="AB525">
        <f>Table10[[#This Row],[Title]]/Table10[[#This Row],[TOTAL]]</f>
        <v>0</v>
      </c>
      <c r="AC525" s="15">
        <f>SUM(Table1012[[#This Row],[Abstract]:[Title]])</f>
        <v>1</v>
      </c>
    </row>
    <row r="526" spans="1:29" x14ac:dyDescent="0.25">
      <c r="A526" t="s">
        <v>4732</v>
      </c>
      <c r="B526">
        <v>0</v>
      </c>
      <c r="C526">
        <v>0</v>
      </c>
      <c r="D526">
        <v>0</v>
      </c>
      <c r="E526">
        <v>0</v>
      </c>
      <c r="F526">
        <v>0</v>
      </c>
      <c r="G526">
        <v>0</v>
      </c>
      <c r="H526">
        <v>0</v>
      </c>
      <c r="I526">
        <v>1</v>
      </c>
      <c r="J526">
        <v>0</v>
      </c>
      <c r="K526">
        <v>0</v>
      </c>
      <c r="L526">
        <v>0</v>
      </c>
      <c r="M526">
        <v>0</v>
      </c>
      <c r="N526" s="7">
        <f>SUM(Table10[[#This Row],[Abstract]:[Title]])</f>
        <v>1</v>
      </c>
      <c r="P526" t="s">
        <v>4732</v>
      </c>
      <c r="Q526">
        <f>Table10[[#This Row],[Abstract]]/Table10[[#This Row],[TOTAL]]</f>
        <v>0</v>
      </c>
      <c r="R526">
        <f>Table10[[#This Row],[Acknowledgments]]/Table10[[#This Row],[TOTAL]]</f>
        <v>0</v>
      </c>
      <c r="S526">
        <f>Table10[[#This Row],[Article]]/Table10[[#This Row],[TOTAL]]</f>
        <v>0</v>
      </c>
      <c r="T526">
        <f>Table10[[#This Row],[Case study]]/Table10[[#This Row],[TOTAL]]</f>
        <v>0</v>
      </c>
      <c r="U526">
        <f>Table10[[#This Row],[Conclusion]]/Table10[[#This Row],[TOTAL]]</f>
        <v>0</v>
      </c>
      <c r="V526">
        <f>Table10[[#This Row],[Discussion]]/Table10[[#This Row],[TOTAL]]</f>
        <v>0</v>
      </c>
      <c r="W526">
        <f>Table10[[#This Row],[Figure]]/Table10[[#This Row],[TOTAL]]</f>
        <v>0</v>
      </c>
      <c r="X526">
        <f>Table10[[#This Row],[Introduction]]/Table10[[#This Row],[TOTAL]]</f>
        <v>1</v>
      </c>
      <c r="Y526">
        <f>Table10[[#This Row],[Methods]]/Table10[[#This Row],[TOTAL]]</f>
        <v>0</v>
      </c>
      <c r="Z526">
        <f>Table10[[#This Row],[Results]]/Table10[[#This Row],[TOTAL]]</f>
        <v>0</v>
      </c>
      <c r="AA526">
        <f>Table10[[#This Row],[Supplementary material]]/Table10[[#This Row],[TOTAL]]</f>
        <v>0</v>
      </c>
      <c r="AB526">
        <f>Table10[[#This Row],[Title]]/Table10[[#This Row],[TOTAL]]</f>
        <v>0</v>
      </c>
      <c r="AC526" s="15">
        <f>SUM(Table1012[[#This Row],[Abstract]:[Title]])</f>
        <v>1</v>
      </c>
    </row>
    <row r="527" spans="1:29" x14ac:dyDescent="0.25">
      <c r="A527" t="s">
        <v>3632</v>
      </c>
      <c r="B527">
        <v>0</v>
      </c>
      <c r="C527">
        <v>0</v>
      </c>
      <c r="D527">
        <v>0</v>
      </c>
      <c r="E527">
        <v>0</v>
      </c>
      <c r="F527">
        <v>0</v>
      </c>
      <c r="G527">
        <v>0</v>
      </c>
      <c r="H527">
        <v>0</v>
      </c>
      <c r="I527">
        <v>1</v>
      </c>
      <c r="J527">
        <v>1</v>
      </c>
      <c r="K527">
        <v>0</v>
      </c>
      <c r="L527">
        <v>0</v>
      </c>
      <c r="M527">
        <v>0</v>
      </c>
      <c r="N527" s="7">
        <f>SUM(Table10[[#This Row],[Abstract]:[Title]])</f>
        <v>2</v>
      </c>
      <c r="P527" t="s">
        <v>3632</v>
      </c>
      <c r="Q527">
        <f>Table10[[#This Row],[Abstract]]/Table10[[#This Row],[TOTAL]]</f>
        <v>0</v>
      </c>
      <c r="R527">
        <f>Table10[[#This Row],[Acknowledgments]]/Table10[[#This Row],[TOTAL]]</f>
        <v>0</v>
      </c>
      <c r="S527">
        <f>Table10[[#This Row],[Article]]/Table10[[#This Row],[TOTAL]]</f>
        <v>0</v>
      </c>
      <c r="T527">
        <f>Table10[[#This Row],[Case study]]/Table10[[#This Row],[TOTAL]]</f>
        <v>0</v>
      </c>
      <c r="U527">
        <f>Table10[[#This Row],[Conclusion]]/Table10[[#This Row],[TOTAL]]</f>
        <v>0</v>
      </c>
      <c r="V527">
        <f>Table10[[#This Row],[Discussion]]/Table10[[#This Row],[TOTAL]]</f>
        <v>0</v>
      </c>
      <c r="W527">
        <f>Table10[[#This Row],[Figure]]/Table10[[#This Row],[TOTAL]]</f>
        <v>0</v>
      </c>
      <c r="X527">
        <f>Table10[[#This Row],[Introduction]]/Table10[[#This Row],[TOTAL]]</f>
        <v>0.5</v>
      </c>
      <c r="Y527">
        <f>Table10[[#This Row],[Methods]]/Table10[[#This Row],[TOTAL]]</f>
        <v>0.5</v>
      </c>
      <c r="Z527">
        <f>Table10[[#This Row],[Results]]/Table10[[#This Row],[TOTAL]]</f>
        <v>0</v>
      </c>
      <c r="AA527">
        <f>Table10[[#This Row],[Supplementary material]]/Table10[[#This Row],[TOTAL]]</f>
        <v>0</v>
      </c>
      <c r="AB527">
        <f>Table10[[#This Row],[Title]]/Table10[[#This Row],[TOTAL]]</f>
        <v>0</v>
      </c>
      <c r="AC527" s="15">
        <f>SUM(Table1012[[#This Row],[Abstract]:[Title]])</f>
        <v>1</v>
      </c>
    </row>
    <row r="528" spans="1:29" x14ac:dyDescent="0.25">
      <c r="A528" t="s">
        <v>319</v>
      </c>
      <c r="B528">
        <v>0</v>
      </c>
      <c r="C528">
        <v>0</v>
      </c>
      <c r="D528">
        <v>1</v>
      </c>
      <c r="E528">
        <v>0</v>
      </c>
      <c r="F528">
        <v>0</v>
      </c>
      <c r="G528">
        <v>0</v>
      </c>
      <c r="H528">
        <v>0</v>
      </c>
      <c r="I528">
        <v>0</v>
      </c>
      <c r="J528">
        <v>0</v>
      </c>
      <c r="K528">
        <v>0</v>
      </c>
      <c r="L528">
        <v>0</v>
      </c>
      <c r="M528">
        <v>0</v>
      </c>
      <c r="N528" s="7">
        <f>SUM(Table10[[#This Row],[Abstract]:[Title]])</f>
        <v>1</v>
      </c>
      <c r="P528" t="s">
        <v>319</v>
      </c>
      <c r="Q528">
        <f>Table10[[#This Row],[Abstract]]/Table10[[#This Row],[TOTAL]]</f>
        <v>0</v>
      </c>
      <c r="R528">
        <f>Table10[[#This Row],[Acknowledgments]]/Table10[[#This Row],[TOTAL]]</f>
        <v>0</v>
      </c>
      <c r="S528">
        <f>Table10[[#This Row],[Article]]/Table10[[#This Row],[TOTAL]]</f>
        <v>1</v>
      </c>
      <c r="T528">
        <f>Table10[[#This Row],[Case study]]/Table10[[#This Row],[TOTAL]]</f>
        <v>0</v>
      </c>
      <c r="U528">
        <f>Table10[[#This Row],[Conclusion]]/Table10[[#This Row],[TOTAL]]</f>
        <v>0</v>
      </c>
      <c r="V528">
        <f>Table10[[#This Row],[Discussion]]/Table10[[#This Row],[TOTAL]]</f>
        <v>0</v>
      </c>
      <c r="W528">
        <f>Table10[[#This Row],[Figure]]/Table10[[#This Row],[TOTAL]]</f>
        <v>0</v>
      </c>
      <c r="X528">
        <f>Table10[[#This Row],[Introduction]]/Table10[[#This Row],[TOTAL]]</f>
        <v>0</v>
      </c>
      <c r="Y528">
        <f>Table10[[#This Row],[Methods]]/Table10[[#This Row],[TOTAL]]</f>
        <v>0</v>
      </c>
      <c r="Z528">
        <f>Table10[[#This Row],[Results]]/Table10[[#This Row],[TOTAL]]</f>
        <v>0</v>
      </c>
      <c r="AA528">
        <f>Table10[[#This Row],[Supplementary material]]/Table10[[#This Row],[TOTAL]]</f>
        <v>0</v>
      </c>
      <c r="AB528">
        <f>Table10[[#This Row],[Title]]/Table10[[#This Row],[TOTAL]]</f>
        <v>0</v>
      </c>
      <c r="AC528" s="15">
        <f>SUM(Table1012[[#This Row],[Abstract]:[Title]])</f>
        <v>1</v>
      </c>
    </row>
    <row r="529" spans="1:29" x14ac:dyDescent="0.25">
      <c r="A529" t="s">
        <v>99</v>
      </c>
      <c r="B529">
        <v>0</v>
      </c>
      <c r="C529">
        <v>0</v>
      </c>
      <c r="D529">
        <v>0</v>
      </c>
      <c r="E529">
        <v>0</v>
      </c>
      <c r="F529">
        <v>0</v>
      </c>
      <c r="G529">
        <v>0</v>
      </c>
      <c r="H529">
        <v>0</v>
      </c>
      <c r="I529">
        <v>0</v>
      </c>
      <c r="J529">
        <v>0</v>
      </c>
      <c r="K529">
        <v>1</v>
      </c>
      <c r="L529">
        <v>0</v>
      </c>
      <c r="M529">
        <v>0</v>
      </c>
      <c r="N529" s="7">
        <f>SUM(Table10[[#This Row],[Abstract]:[Title]])</f>
        <v>1</v>
      </c>
      <c r="P529" t="s">
        <v>99</v>
      </c>
      <c r="Q529">
        <f>Table10[[#This Row],[Abstract]]/Table10[[#This Row],[TOTAL]]</f>
        <v>0</v>
      </c>
      <c r="R529">
        <f>Table10[[#This Row],[Acknowledgments]]/Table10[[#This Row],[TOTAL]]</f>
        <v>0</v>
      </c>
      <c r="S529">
        <f>Table10[[#This Row],[Article]]/Table10[[#This Row],[TOTAL]]</f>
        <v>0</v>
      </c>
      <c r="T529">
        <f>Table10[[#This Row],[Case study]]/Table10[[#This Row],[TOTAL]]</f>
        <v>0</v>
      </c>
      <c r="U529">
        <f>Table10[[#This Row],[Conclusion]]/Table10[[#This Row],[TOTAL]]</f>
        <v>0</v>
      </c>
      <c r="V529">
        <f>Table10[[#This Row],[Discussion]]/Table10[[#This Row],[TOTAL]]</f>
        <v>0</v>
      </c>
      <c r="W529">
        <f>Table10[[#This Row],[Figure]]/Table10[[#This Row],[TOTAL]]</f>
        <v>0</v>
      </c>
      <c r="X529">
        <f>Table10[[#This Row],[Introduction]]/Table10[[#This Row],[TOTAL]]</f>
        <v>0</v>
      </c>
      <c r="Y529">
        <f>Table10[[#This Row],[Methods]]/Table10[[#This Row],[TOTAL]]</f>
        <v>0</v>
      </c>
      <c r="Z529">
        <f>Table10[[#This Row],[Results]]/Table10[[#This Row],[TOTAL]]</f>
        <v>1</v>
      </c>
      <c r="AA529">
        <f>Table10[[#This Row],[Supplementary material]]/Table10[[#This Row],[TOTAL]]</f>
        <v>0</v>
      </c>
      <c r="AB529">
        <f>Table10[[#This Row],[Title]]/Table10[[#This Row],[TOTAL]]</f>
        <v>0</v>
      </c>
      <c r="AC529" s="15">
        <f>SUM(Table1012[[#This Row],[Abstract]:[Title]])</f>
        <v>1</v>
      </c>
    </row>
    <row r="530" spans="1:29" x14ac:dyDescent="0.25">
      <c r="A530" t="s">
        <v>5838</v>
      </c>
      <c r="B530">
        <v>0</v>
      </c>
      <c r="C530">
        <v>0</v>
      </c>
      <c r="D530">
        <v>0</v>
      </c>
      <c r="E530">
        <v>0</v>
      </c>
      <c r="F530">
        <v>0</v>
      </c>
      <c r="G530">
        <v>8</v>
      </c>
      <c r="H530">
        <v>0</v>
      </c>
      <c r="I530">
        <v>0</v>
      </c>
      <c r="J530">
        <v>0</v>
      </c>
      <c r="K530">
        <v>4</v>
      </c>
      <c r="L530">
        <v>0</v>
      </c>
      <c r="M530">
        <v>0</v>
      </c>
      <c r="N530" s="7">
        <f>SUM(Table10[[#This Row],[Abstract]:[Title]])</f>
        <v>12</v>
      </c>
      <c r="P530" t="s">
        <v>5838</v>
      </c>
      <c r="Q530">
        <f>Table10[[#This Row],[Abstract]]/Table10[[#This Row],[TOTAL]]</f>
        <v>0</v>
      </c>
      <c r="R530">
        <f>Table10[[#This Row],[Acknowledgments]]/Table10[[#This Row],[TOTAL]]</f>
        <v>0</v>
      </c>
      <c r="S530">
        <f>Table10[[#This Row],[Article]]/Table10[[#This Row],[TOTAL]]</f>
        <v>0</v>
      </c>
      <c r="T530">
        <f>Table10[[#This Row],[Case study]]/Table10[[#This Row],[TOTAL]]</f>
        <v>0</v>
      </c>
      <c r="U530">
        <f>Table10[[#This Row],[Conclusion]]/Table10[[#This Row],[TOTAL]]</f>
        <v>0</v>
      </c>
      <c r="V530">
        <f>Table10[[#This Row],[Discussion]]/Table10[[#This Row],[TOTAL]]</f>
        <v>0.66666666666666663</v>
      </c>
      <c r="W530">
        <f>Table10[[#This Row],[Figure]]/Table10[[#This Row],[TOTAL]]</f>
        <v>0</v>
      </c>
      <c r="X530">
        <f>Table10[[#This Row],[Introduction]]/Table10[[#This Row],[TOTAL]]</f>
        <v>0</v>
      </c>
      <c r="Y530">
        <f>Table10[[#This Row],[Methods]]/Table10[[#This Row],[TOTAL]]</f>
        <v>0</v>
      </c>
      <c r="Z530">
        <f>Table10[[#This Row],[Results]]/Table10[[#This Row],[TOTAL]]</f>
        <v>0.33333333333333331</v>
      </c>
      <c r="AA530">
        <f>Table10[[#This Row],[Supplementary material]]/Table10[[#This Row],[TOTAL]]</f>
        <v>0</v>
      </c>
      <c r="AB530">
        <f>Table10[[#This Row],[Title]]/Table10[[#This Row],[TOTAL]]</f>
        <v>0</v>
      </c>
      <c r="AC530" s="15">
        <f>SUM(Table1012[[#This Row],[Abstract]:[Title]])</f>
        <v>1</v>
      </c>
    </row>
    <row r="531" spans="1:29" x14ac:dyDescent="0.25">
      <c r="A531" t="s">
        <v>3221</v>
      </c>
      <c r="B531">
        <v>0</v>
      </c>
      <c r="C531">
        <v>0</v>
      </c>
      <c r="D531">
        <v>0</v>
      </c>
      <c r="E531">
        <v>0</v>
      </c>
      <c r="F531">
        <v>0</v>
      </c>
      <c r="G531">
        <v>0</v>
      </c>
      <c r="H531">
        <v>0</v>
      </c>
      <c r="I531">
        <v>0</v>
      </c>
      <c r="J531">
        <v>0</v>
      </c>
      <c r="K531">
        <v>1</v>
      </c>
      <c r="L531">
        <v>0</v>
      </c>
      <c r="M531">
        <v>0</v>
      </c>
      <c r="N531" s="7">
        <f>SUM(Table10[[#This Row],[Abstract]:[Title]])</f>
        <v>1</v>
      </c>
      <c r="P531" t="s">
        <v>3221</v>
      </c>
      <c r="Q531">
        <f>Table10[[#This Row],[Abstract]]/Table10[[#This Row],[TOTAL]]</f>
        <v>0</v>
      </c>
      <c r="R531">
        <f>Table10[[#This Row],[Acknowledgments]]/Table10[[#This Row],[TOTAL]]</f>
        <v>0</v>
      </c>
      <c r="S531">
        <f>Table10[[#This Row],[Article]]/Table10[[#This Row],[TOTAL]]</f>
        <v>0</v>
      </c>
      <c r="T531">
        <f>Table10[[#This Row],[Case study]]/Table10[[#This Row],[TOTAL]]</f>
        <v>0</v>
      </c>
      <c r="U531">
        <f>Table10[[#This Row],[Conclusion]]/Table10[[#This Row],[TOTAL]]</f>
        <v>0</v>
      </c>
      <c r="V531">
        <f>Table10[[#This Row],[Discussion]]/Table10[[#This Row],[TOTAL]]</f>
        <v>0</v>
      </c>
      <c r="W531">
        <f>Table10[[#This Row],[Figure]]/Table10[[#This Row],[TOTAL]]</f>
        <v>0</v>
      </c>
      <c r="X531">
        <f>Table10[[#This Row],[Introduction]]/Table10[[#This Row],[TOTAL]]</f>
        <v>0</v>
      </c>
      <c r="Y531">
        <f>Table10[[#This Row],[Methods]]/Table10[[#This Row],[TOTAL]]</f>
        <v>0</v>
      </c>
      <c r="Z531">
        <f>Table10[[#This Row],[Results]]/Table10[[#This Row],[TOTAL]]</f>
        <v>1</v>
      </c>
      <c r="AA531">
        <f>Table10[[#This Row],[Supplementary material]]/Table10[[#This Row],[TOTAL]]</f>
        <v>0</v>
      </c>
      <c r="AB531">
        <f>Table10[[#This Row],[Title]]/Table10[[#This Row],[TOTAL]]</f>
        <v>0</v>
      </c>
      <c r="AC531" s="15">
        <f>SUM(Table1012[[#This Row],[Abstract]:[Title]])</f>
        <v>1</v>
      </c>
    </row>
    <row r="532" spans="1:29" x14ac:dyDescent="0.25">
      <c r="A532" t="s">
        <v>4096</v>
      </c>
      <c r="B532">
        <v>0</v>
      </c>
      <c r="C532">
        <v>0</v>
      </c>
      <c r="D532">
        <v>0</v>
      </c>
      <c r="E532">
        <v>0</v>
      </c>
      <c r="F532">
        <v>0</v>
      </c>
      <c r="G532">
        <v>0</v>
      </c>
      <c r="H532">
        <v>0</v>
      </c>
      <c r="I532">
        <v>0</v>
      </c>
      <c r="J532">
        <v>1</v>
      </c>
      <c r="K532">
        <v>0</v>
      </c>
      <c r="L532">
        <v>0</v>
      </c>
      <c r="M532">
        <v>0</v>
      </c>
      <c r="N532" s="7">
        <f>SUM(Table10[[#This Row],[Abstract]:[Title]])</f>
        <v>1</v>
      </c>
      <c r="P532" t="s">
        <v>4096</v>
      </c>
      <c r="Q532">
        <f>Table10[[#This Row],[Abstract]]/Table10[[#This Row],[TOTAL]]</f>
        <v>0</v>
      </c>
      <c r="R532">
        <f>Table10[[#This Row],[Acknowledgments]]/Table10[[#This Row],[TOTAL]]</f>
        <v>0</v>
      </c>
      <c r="S532">
        <f>Table10[[#This Row],[Article]]/Table10[[#This Row],[TOTAL]]</f>
        <v>0</v>
      </c>
      <c r="T532">
        <f>Table10[[#This Row],[Case study]]/Table10[[#This Row],[TOTAL]]</f>
        <v>0</v>
      </c>
      <c r="U532">
        <f>Table10[[#This Row],[Conclusion]]/Table10[[#This Row],[TOTAL]]</f>
        <v>0</v>
      </c>
      <c r="V532">
        <f>Table10[[#This Row],[Discussion]]/Table10[[#This Row],[TOTAL]]</f>
        <v>0</v>
      </c>
      <c r="W532">
        <f>Table10[[#This Row],[Figure]]/Table10[[#This Row],[TOTAL]]</f>
        <v>0</v>
      </c>
      <c r="X532">
        <f>Table10[[#This Row],[Introduction]]/Table10[[#This Row],[TOTAL]]</f>
        <v>0</v>
      </c>
      <c r="Y532">
        <f>Table10[[#This Row],[Methods]]/Table10[[#This Row],[TOTAL]]</f>
        <v>1</v>
      </c>
      <c r="Z532">
        <f>Table10[[#This Row],[Results]]/Table10[[#This Row],[TOTAL]]</f>
        <v>0</v>
      </c>
      <c r="AA532">
        <f>Table10[[#This Row],[Supplementary material]]/Table10[[#This Row],[TOTAL]]</f>
        <v>0</v>
      </c>
      <c r="AB532">
        <f>Table10[[#This Row],[Title]]/Table10[[#This Row],[TOTAL]]</f>
        <v>0</v>
      </c>
      <c r="AC532" s="15">
        <f>SUM(Table1012[[#This Row],[Abstract]:[Title]])</f>
        <v>1</v>
      </c>
    </row>
    <row r="533" spans="1:29" x14ac:dyDescent="0.25">
      <c r="A533" t="s">
        <v>4796</v>
      </c>
      <c r="B533">
        <v>0</v>
      </c>
      <c r="C533">
        <v>0</v>
      </c>
      <c r="D533">
        <v>8</v>
      </c>
      <c r="E533">
        <v>0</v>
      </c>
      <c r="F533">
        <v>0</v>
      </c>
      <c r="G533">
        <v>0</v>
      </c>
      <c r="H533">
        <v>0</v>
      </c>
      <c r="I533">
        <v>0</v>
      </c>
      <c r="J533">
        <v>0</v>
      </c>
      <c r="K533">
        <v>0</v>
      </c>
      <c r="L533">
        <v>0</v>
      </c>
      <c r="M533">
        <v>0</v>
      </c>
      <c r="N533" s="7">
        <f>SUM(Table10[[#This Row],[Abstract]:[Title]])</f>
        <v>8</v>
      </c>
      <c r="P533" t="s">
        <v>4796</v>
      </c>
      <c r="Q533">
        <f>Table10[[#This Row],[Abstract]]/Table10[[#This Row],[TOTAL]]</f>
        <v>0</v>
      </c>
      <c r="R533">
        <f>Table10[[#This Row],[Acknowledgments]]/Table10[[#This Row],[TOTAL]]</f>
        <v>0</v>
      </c>
      <c r="S533">
        <f>Table10[[#This Row],[Article]]/Table10[[#This Row],[TOTAL]]</f>
        <v>1</v>
      </c>
      <c r="T533">
        <f>Table10[[#This Row],[Case study]]/Table10[[#This Row],[TOTAL]]</f>
        <v>0</v>
      </c>
      <c r="U533">
        <f>Table10[[#This Row],[Conclusion]]/Table10[[#This Row],[TOTAL]]</f>
        <v>0</v>
      </c>
      <c r="V533">
        <f>Table10[[#This Row],[Discussion]]/Table10[[#This Row],[TOTAL]]</f>
        <v>0</v>
      </c>
      <c r="W533">
        <f>Table10[[#This Row],[Figure]]/Table10[[#This Row],[TOTAL]]</f>
        <v>0</v>
      </c>
      <c r="X533">
        <f>Table10[[#This Row],[Introduction]]/Table10[[#This Row],[TOTAL]]</f>
        <v>0</v>
      </c>
      <c r="Y533">
        <f>Table10[[#This Row],[Methods]]/Table10[[#This Row],[TOTAL]]</f>
        <v>0</v>
      </c>
      <c r="Z533">
        <f>Table10[[#This Row],[Results]]/Table10[[#This Row],[TOTAL]]</f>
        <v>0</v>
      </c>
      <c r="AA533">
        <f>Table10[[#This Row],[Supplementary material]]/Table10[[#This Row],[TOTAL]]</f>
        <v>0</v>
      </c>
      <c r="AB533">
        <f>Table10[[#This Row],[Title]]/Table10[[#This Row],[TOTAL]]</f>
        <v>0</v>
      </c>
      <c r="AC533" s="15">
        <f>SUM(Table1012[[#This Row],[Abstract]:[Title]])</f>
        <v>1</v>
      </c>
    </row>
    <row r="534" spans="1:29" x14ac:dyDescent="0.25">
      <c r="A534" t="s">
        <v>564</v>
      </c>
      <c r="B534">
        <v>0</v>
      </c>
      <c r="C534">
        <v>0</v>
      </c>
      <c r="D534">
        <v>0</v>
      </c>
      <c r="E534">
        <v>0</v>
      </c>
      <c r="F534">
        <v>0</v>
      </c>
      <c r="G534">
        <v>0</v>
      </c>
      <c r="H534">
        <v>0</v>
      </c>
      <c r="I534">
        <v>0</v>
      </c>
      <c r="J534">
        <v>1</v>
      </c>
      <c r="K534">
        <v>0</v>
      </c>
      <c r="L534">
        <v>0</v>
      </c>
      <c r="M534">
        <v>0</v>
      </c>
      <c r="N534" s="7">
        <f>SUM(Table10[[#This Row],[Abstract]:[Title]])</f>
        <v>1</v>
      </c>
      <c r="P534" t="s">
        <v>564</v>
      </c>
      <c r="Q534">
        <f>Table10[[#This Row],[Abstract]]/Table10[[#This Row],[TOTAL]]</f>
        <v>0</v>
      </c>
      <c r="R534">
        <f>Table10[[#This Row],[Acknowledgments]]/Table10[[#This Row],[TOTAL]]</f>
        <v>0</v>
      </c>
      <c r="S534">
        <f>Table10[[#This Row],[Article]]/Table10[[#This Row],[TOTAL]]</f>
        <v>0</v>
      </c>
      <c r="T534">
        <f>Table10[[#This Row],[Case study]]/Table10[[#This Row],[TOTAL]]</f>
        <v>0</v>
      </c>
      <c r="U534">
        <f>Table10[[#This Row],[Conclusion]]/Table10[[#This Row],[TOTAL]]</f>
        <v>0</v>
      </c>
      <c r="V534">
        <f>Table10[[#This Row],[Discussion]]/Table10[[#This Row],[TOTAL]]</f>
        <v>0</v>
      </c>
      <c r="W534">
        <f>Table10[[#This Row],[Figure]]/Table10[[#This Row],[TOTAL]]</f>
        <v>0</v>
      </c>
      <c r="X534">
        <f>Table10[[#This Row],[Introduction]]/Table10[[#This Row],[TOTAL]]</f>
        <v>0</v>
      </c>
      <c r="Y534">
        <f>Table10[[#This Row],[Methods]]/Table10[[#This Row],[TOTAL]]</f>
        <v>1</v>
      </c>
      <c r="Z534">
        <f>Table10[[#This Row],[Results]]/Table10[[#This Row],[TOTAL]]</f>
        <v>0</v>
      </c>
      <c r="AA534">
        <f>Table10[[#This Row],[Supplementary material]]/Table10[[#This Row],[TOTAL]]</f>
        <v>0</v>
      </c>
      <c r="AB534">
        <f>Table10[[#This Row],[Title]]/Table10[[#This Row],[TOTAL]]</f>
        <v>0</v>
      </c>
      <c r="AC534" s="15">
        <f>SUM(Table1012[[#This Row],[Abstract]:[Title]])</f>
        <v>1</v>
      </c>
    </row>
    <row r="535" spans="1:29" x14ac:dyDescent="0.25">
      <c r="A535" t="s">
        <v>3527</v>
      </c>
      <c r="B535">
        <v>0</v>
      </c>
      <c r="C535">
        <v>0</v>
      </c>
      <c r="D535">
        <v>0</v>
      </c>
      <c r="E535">
        <v>0</v>
      </c>
      <c r="F535">
        <v>0</v>
      </c>
      <c r="G535">
        <v>0</v>
      </c>
      <c r="H535">
        <v>0</v>
      </c>
      <c r="I535">
        <v>0</v>
      </c>
      <c r="J535">
        <v>1</v>
      </c>
      <c r="K535">
        <v>0</v>
      </c>
      <c r="L535">
        <v>0</v>
      </c>
      <c r="M535">
        <v>0</v>
      </c>
      <c r="N535" s="7">
        <f>SUM(Table10[[#This Row],[Abstract]:[Title]])</f>
        <v>1</v>
      </c>
      <c r="P535" t="s">
        <v>3527</v>
      </c>
      <c r="Q535">
        <f>Table10[[#This Row],[Abstract]]/Table10[[#This Row],[TOTAL]]</f>
        <v>0</v>
      </c>
      <c r="R535">
        <f>Table10[[#This Row],[Acknowledgments]]/Table10[[#This Row],[TOTAL]]</f>
        <v>0</v>
      </c>
      <c r="S535">
        <f>Table10[[#This Row],[Article]]/Table10[[#This Row],[TOTAL]]</f>
        <v>0</v>
      </c>
      <c r="T535">
        <f>Table10[[#This Row],[Case study]]/Table10[[#This Row],[TOTAL]]</f>
        <v>0</v>
      </c>
      <c r="U535">
        <f>Table10[[#This Row],[Conclusion]]/Table10[[#This Row],[TOTAL]]</f>
        <v>0</v>
      </c>
      <c r="V535">
        <f>Table10[[#This Row],[Discussion]]/Table10[[#This Row],[TOTAL]]</f>
        <v>0</v>
      </c>
      <c r="W535">
        <f>Table10[[#This Row],[Figure]]/Table10[[#This Row],[TOTAL]]</f>
        <v>0</v>
      </c>
      <c r="X535">
        <f>Table10[[#This Row],[Introduction]]/Table10[[#This Row],[TOTAL]]</f>
        <v>0</v>
      </c>
      <c r="Y535">
        <f>Table10[[#This Row],[Methods]]/Table10[[#This Row],[TOTAL]]</f>
        <v>1</v>
      </c>
      <c r="Z535">
        <f>Table10[[#This Row],[Results]]/Table10[[#This Row],[TOTAL]]</f>
        <v>0</v>
      </c>
      <c r="AA535">
        <f>Table10[[#This Row],[Supplementary material]]/Table10[[#This Row],[TOTAL]]</f>
        <v>0</v>
      </c>
      <c r="AB535">
        <f>Table10[[#This Row],[Title]]/Table10[[#This Row],[TOTAL]]</f>
        <v>0</v>
      </c>
      <c r="AC535" s="15">
        <f>SUM(Table1012[[#This Row],[Abstract]:[Title]])</f>
        <v>1</v>
      </c>
    </row>
    <row r="536" spans="1:29" x14ac:dyDescent="0.25">
      <c r="A536" t="s">
        <v>406</v>
      </c>
      <c r="B536">
        <v>0</v>
      </c>
      <c r="C536">
        <v>0</v>
      </c>
      <c r="D536">
        <v>0</v>
      </c>
      <c r="E536">
        <v>0</v>
      </c>
      <c r="F536">
        <v>0</v>
      </c>
      <c r="G536">
        <v>1</v>
      </c>
      <c r="H536">
        <v>0</v>
      </c>
      <c r="I536">
        <v>0</v>
      </c>
      <c r="J536">
        <v>0</v>
      </c>
      <c r="K536">
        <v>5</v>
      </c>
      <c r="L536">
        <v>0</v>
      </c>
      <c r="M536">
        <v>0</v>
      </c>
      <c r="N536" s="7">
        <f>SUM(Table10[[#This Row],[Abstract]:[Title]])</f>
        <v>6</v>
      </c>
      <c r="P536" t="s">
        <v>406</v>
      </c>
      <c r="Q536">
        <f>Table10[[#This Row],[Abstract]]/Table10[[#This Row],[TOTAL]]</f>
        <v>0</v>
      </c>
      <c r="R536">
        <f>Table10[[#This Row],[Acknowledgments]]/Table10[[#This Row],[TOTAL]]</f>
        <v>0</v>
      </c>
      <c r="S536">
        <f>Table10[[#This Row],[Article]]/Table10[[#This Row],[TOTAL]]</f>
        <v>0</v>
      </c>
      <c r="T536">
        <f>Table10[[#This Row],[Case study]]/Table10[[#This Row],[TOTAL]]</f>
        <v>0</v>
      </c>
      <c r="U536">
        <f>Table10[[#This Row],[Conclusion]]/Table10[[#This Row],[TOTAL]]</f>
        <v>0</v>
      </c>
      <c r="V536">
        <f>Table10[[#This Row],[Discussion]]/Table10[[#This Row],[TOTAL]]</f>
        <v>0.16666666666666666</v>
      </c>
      <c r="W536">
        <f>Table10[[#This Row],[Figure]]/Table10[[#This Row],[TOTAL]]</f>
        <v>0</v>
      </c>
      <c r="X536">
        <f>Table10[[#This Row],[Introduction]]/Table10[[#This Row],[TOTAL]]</f>
        <v>0</v>
      </c>
      <c r="Y536">
        <f>Table10[[#This Row],[Methods]]/Table10[[#This Row],[TOTAL]]</f>
        <v>0</v>
      </c>
      <c r="Z536">
        <f>Table10[[#This Row],[Results]]/Table10[[#This Row],[TOTAL]]</f>
        <v>0.83333333333333337</v>
      </c>
      <c r="AA536">
        <f>Table10[[#This Row],[Supplementary material]]/Table10[[#This Row],[TOTAL]]</f>
        <v>0</v>
      </c>
      <c r="AB536">
        <f>Table10[[#This Row],[Title]]/Table10[[#This Row],[TOTAL]]</f>
        <v>0</v>
      </c>
      <c r="AC536" s="15">
        <f>SUM(Table1012[[#This Row],[Abstract]:[Title]])</f>
        <v>1</v>
      </c>
    </row>
    <row r="537" spans="1:29" x14ac:dyDescent="0.25">
      <c r="A537" t="s">
        <v>816</v>
      </c>
      <c r="B537">
        <v>0</v>
      </c>
      <c r="C537">
        <v>1</v>
      </c>
      <c r="D537">
        <v>0</v>
      </c>
      <c r="E537">
        <v>0</v>
      </c>
      <c r="F537">
        <v>0</v>
      </c>
      <c r="G537">
        <v>0</v>
      </c>
      <c r="H537">
        <v>0</v>
      </c>
      <c r="I537">
        <v>0</v>
      </c>
      <c r="J537">
        <v>0</v>
      </c>
      <c r="K537">
        <v>0</v>
      </c>
      <c r="L537">
        <v>0</v>
      </c>
      <c r="M537">
        <v>0</v>
      </c>
      <c r="N537" s="7">
        <f>SUM(Table10[[#This Row],[Abstract]:[Title]])</f>
        <v>1</v>
      </c>
      <c r="P537" t="s">
        <v>816</v>
      </c>
      <c r="Q537">
        <f>Table10[[#This Row],[Abstract]]/Table10[[#This Row],[TOTAL]]</f>
        <v>0</v>
      </c>
      <c r="R537">
        <f>Table10[[#This Row],[Acknowledgments]]/Table10[[#This Row],[TOTAL]]</f>
        <v>1</v>
      </c>
      <c r="S537">
        <f>Table10[[#This Row],[Article]]/Table10[[#This Row],[TOTAL]]</f>
        <v>0</v>
      </c>
      <c r="T537">
        <f>Table10[[#This Row],[Case study]]/Table10[[#This Row],[TOTAL]]</f>
        <v>0</v>
      </c>
      <c r="U537">
        <f>Table10[[#This Row],[Conclusion]]/Table10[[#This Row],[TOTAL]]</f>
        <v>0</v>
      </c>
      <c r="V537">
        <f>Table10[[#This Row],[Discussion]]/Table10[[#This Row],[TOTAL]]</f>
        <v>0</v>
      </c>
      <c r="W537">
        <f>Table10[[#This Row],[Figure]]/Table10[[#This Row],[TOTAL]]</f>
        <v>0</v>
      </c>
      <c r="X537">
        <f>Table10[[#This Row],[Introduction]]/Table10[[#This Row],[TOTAL]]</f>
        <v>0</v>
      </c>
      <c r="Y537">
        <f>Table10[[#This Row],[Methods]]/Table10[[#This Row],[TOTAL]]</f>
        <v>0</v>
      </c>
      <c r="Z537">
        <f>Table10[[#This Row],[Results]]/Table10[[#This Row],[TOTAL]]</f>
        <v>0</v>
      </c>
      <c r="AA537">
        <f>Table10[[#This Row],[Supplementary material]]/Table10[[#This Row],[TOTAL]]</f>
        <v>0</v>
      </c>
      <c r="AB537">
        <f>Table10[[#This Row],[Title]]/Table10[[#This Row],[TOTAL]]</f>
        <v>0</v>
      </c>
      <c r="AC537" s="15">
        <f>SUM(Table1012[[#This Row],[Abstract]:[Title]])</f>
        <v>1</v>
      </c>
    </row>
    <row r="538" spans="1:29" x14ac:dyDescent="0.25">
      <c r="A538" t="s">
        <v>3880</v>
      </c>
      <c r="B538">
        <v>0</v>
      </c>
      <c r="C538">
        <v>0</v>
      </c>
      <c r="D538">
        <v>0</v>
      </c>
      <c r="E538">
        <v>0</v>
      </c>
      <c r="F538">
        <v>0</v>
      </c>
      <c r="G538">
        <v>0</v>
      </c>
      <c r="H538">
        <v>0</v>
      </c>
      <c r="I538">
        <v>0</v>
      </c>
      <c r="J538">
        <v>2</v>
      </c>
      <c r="K538">
        <v>0</v>
      </c>
      <c r="L538">
        <v>0</v>
      </c>
      <c r="M538">
        <v>0</v>
      </c>
      <c r="N538" s="7">
        <f>SUM(Table10[[#This Row],[Abstract]:[Title]])</f>
        <v>2</v>
      </c>
      <c r="P538" t="s">
        <v>3880</v>
      </c>
      <c r="Q538">
        <f>Table10[[#This Row],[Abstract]]/Table10[[#This Row],[TOTAL]]</f>
        <v>0</v>
      </c>
      <c r="R538">
        <f>Table10[[#This Row],[Acknowledgments]]/Table10[[#This Row],[TOTAL]]</f>
        <v>0</v>
      </c>
      <c r="S538">
        <f>Table10[[#This Row],[Article]]/Table10[[#This Row],[TOTAL]]</f>
        <v>0</v>
      </c>
      <c r="T538">
        <f>Table10[[#This Row],[Case study]]/Table10[[#This Row],[TOTAL]]</f>
        <v>0</v>
      </c>
      <c r="U538">
        <f>Table10[[#This Row],[Conclusion]]/Table10[[#This Row],[TOTAL]]</f>
        <v>0</v>
      </c>
      <c r="V538">
        <f>Table10[[#This Row],[Discussion]]/Table10[[#This Row],[TOTAL]]</f>
        <v>0</v>
      </c>
      <c r="W538">
        <f>Table10[[#This Row],[Figure]]/Table10[[#This Row],[TOTAL]]</f>
        <v>0</v>
      </c>
      <c r="X538">
        <f>Table10[[#This Row],[Introduction]]/Table10[[#This Row],[TOTAL]]</f>
        <v>0</v>
      </c>
      <c r="Y538">
        <f>Table10[[#This Row],[Methods]]/Table10[[#This Row],[TOTAL]]</f>
        <v>1</v>
      </c>
      <c r="Z538">
        <f>Table10[[#This Row],[Results]]/Table10[[#This Row],[TOTAL]]</f>
        <v>0</v>
      </c>
      <c r="AA538">
        <f>Table10[[#This Row],[Supplementary material]]/Table10[[#This Row],[TOTAL]]</f>
        <v>0</v>
      </c>
      <c r="AB538">
        <f>Table10[[#This Row],[Title]]/Table10[[#This Row],[TOTAL]]</f>
        <v>0</v>
      </c>
      <c r="AC538" s="15">
        <f>SUM(Table1012[[#This Row],[Abstract]:[Title]])</f>
        <v>1</v>
      </c>
    </row>
    <row r="539" spans="1:29" x14ac:dyDescent="0.25">
      <c r="A539" t="s">
        <v>2144</v>
      </c>
      <c r="B539">
        <v>0</v>
      </c>
      <c r="C539">
        <v>0</v>
      </c>
      <c r="D539">
        <v>0</v>
      </c>
      <c r="E539">
        <v>0</v>
      </c>
      <c r="F539">
        <v>0</v>
      </c>
      <c r="G539">
        <v>0</v>
      </c>
      <c r="H539">
        <v>0</v>
      </c>
      <c r="I539">
        <v>0</v>
      </c>
      <c r="J539">
        <v>0</v>
      </c>
      <c r="K539">
        <v>1</v>
      </c>
      <c r="L539">
        <v>0</v>
      </c>
      <c r="M539">
        <v>0</v>
      </c>
      <c r="N539" s="7">
        <f>SUM(Table10[[#This Row],[Abstract]:[Title]])</f>
        <v>1</v>
      </c>
      <c r="P539" t="s">
        <v>2144</v>
      </c>
      <c r="Q539">
        <f>Table10[[#This Row],[Abstract]]/Table10[[#This Row],[TOTAL]]</f>
        <v>0</v>
      </c>
      <c r="R539">
        <f>Table10[[#This Row],[Acknowledgments]]/Table10[[#This Row],[TOTAL]]</f>
        <v>0</v>
      </c>
      <c r="S539">
        <f>Table10[[#This Row],[Article]]/Table10[[#This Row],[TOTAL]]</f>
        <v>0</v>
      </c>
      <c r="T539">
        <f>Table10[[#This Row],[Case study]]/Table10[[#This Row],[TOTAL]]</f>
        <v>0</v>
      </c>
      <c r="U539">
        <f>Table10[[#This Row],[Conclusion]]/Table10[[#This Row],[TOTAL]]</f>
        <v>0</v>
      </c>
      <c r="V539">
        <f>Table10[[#This Row],[Discussion]]/Table10[[#This Row],[TOTAL]]</f>
        <v>0</v>
      </c>
      <c r="W539">
        <f>Table10[[#This Row],[Figure]]/Table10[[#This Row],[TOTAL]]</f>
        <v>0</v>
      </c>
      <c r="X539">
        <f>Table10[[#This Row],[Introduction]]/Table10[[#This Row],[TOTAL]]</f>
        <v>0</v>
      </c>
      <c r="Y539">
        <f>Table10[[#This Row],[Methods]]/Table10[[#This Row],[TOTAL]]</f>
        <v>0</v>
      </c>
      <c r="Z539">
        <f>Table10[[#This Row],[Results]]/Table10[[#This Row],[TOTAL]]</f>
        <v>1</v>
      </c>
      <c r="AA539">
        <f>Table10[[#This Row],[Supplementary material]]/Table10[[#This Row],[TOTAL]]</f>
        <v>0</v>
      </c>
      <c r="AB539">
        <f>Table10[[#This Row],[Title]]/Table10[[#This Row],[TOTAL]]</f>
        <v>0</v>
      </c>
      <c r="AC539" s="15">
        <f>SUM(Table1012[[#This Row],[Abstract]:[Title]])</f>
        <v>1</v>
      </c>
    </row>
    <row r="540" spans="1:29" x14ac:dyDescent="0.25">
      <c r="A540" t="s">
        <v>2744</v>
      </c>
      <c r="B540">
        <v>0</v>
      </c>
      <c r="C540">
        <v>0</v>
      </c>
      <c r="D540">
        <v>0</v>
      </c>
      <c r="E540">
        <v>0</v>
      </c>
      <c r="F540">
        <v>0</v>
      </c>
      <c r="G540">
        <v>0</v>
      </c>
      <c r="H540">
        <v>1</v>
      </c>
      <c r="I540">
        <v>0</v>
      </c>
      <c r="J540">
        <v>1</v>
      </c>
      <c r="K540">
        <v>1</v>
      </c>
      <c r="L540">
        <v>0</v>
      </c>
      <c r="M540">
        <v>0</v>
      </c>
      <c r="N540" s="7">
        <f>SUM(Table10[[#This Row],[Abstract]:[Title]])</f>
        <v>3</v>
      </c>
      <c r="P540" t="s">
        <v>2744</v>
      </c>
      <c r="Q540">
        <f>Table10[[#This Row],[Abstract]]/Table10[[#This Row],[TOTAL]]</f>
        <v>0</v>
      </c>
      <c r="R540">
        <f>Table10[[#This Row],[Acknowledgments]]/Table10[[#This Row],[TOTAL]]</f>
        <v>0</v>
      </c>
      <c r="S540">
        <f>Table10[[#This Row],[Article]]/Table10[[#This Row],[TOTAL]]</f>
        <v>0</v>
      </c>
      <c r="T540">
        <f>Table10[[#This Row],[Case study]]/Table10[[#This Row],[TOTAL]]</f>
        <v>0</v>
      </c>
      <c r="U540">
        <f>Table10[[#This Row],[Conclusion]]/Table10[[#This Row],[TOTAL]]</f>
        <v>0</v>
      </c>
      <c r="V540">
        <f>Table10[[#This Row],[Discussion]]/Table10[[#This Row],[TOTAL]]</f>
        <v>0</v>
      </c>
      <c r="W540">
        <f>Table10[[#This Row],[Figure]]/Table10[[#This Row],[TOTAL]]</f>
        <v>0.33333333333333331</v>
      </c>
      <c r="X540">
        <f>Table10[[#This Row],[Introduction]]/Table10[[#This Row],[TOTAL]]</f>
        <v>0</v>
      </c>
      <c r="Y540">
        <f>Table10[[#This Row],[Methods]]/Table10[[#This Row],[TOTAL]]</f>
        <v>0.33333333333333331</v>
      </c>
      <c r="Z540">
        <f>Table10[[#This Row],[Results]]/Table10[[#This Row],[TOTAL]]</f>
        <v>0.33333333333333331</v>
      </c>
      <c r="AA540">
        <f>Table10[[#This Row],[Supplementary material]]/Table10[[#This Row],[TOTAL]]</f>
        <v>0</v>
      </c>
      <c r="AB540">
        <f>Table10[[#This Row],[Title]]/Table10[[#This Row],[TOTAL]]</f>
        <v>0</v>
      </c>
      <c r="AC540" s="15">
        <f>SUM(Table1012[[#This Row],[Abstract]:[Title]])</f>
        <v>1</v>
      </c>
    </row>
    <row r="541" spans="1:29" x14ac:dyDescent="0.25">
      <c r="A541" t="s">
        <v>3825</v>
      </c>
      <c r="B541">
        <v>0</v>
      </c>
      <c r="C541">
        <v>0</v>
      </c>
      <c r="D541">
        <v>0</v>
      </c>
      <c r="E541">
        <v>0</v>
      </c>
      <c r="F541">
        <v>0</v>
      </c>
      <c r="G541">
        <v>0</v>
      </c>
      <c r="H541">
        <v>0</v>
      </c>
      <c r="I541">
        <v>0</v>
      </c>
      <c r="J541">
        <v>0</v>
      </c>
      <c r="K541">
        <v>4</v>
      </c>
      <c r="L541">
        <v>0</v>
      </c>
      <c r="M541">
        <v>0</v>
      </c>
      <c r="N541" s="7">
        <f>SUM(Table10[[#This Row],[Abstract]:[Title]])</f>
        <v>4</v>
      </c>
      <c r="P541" t="s">
        <v>3825</v>
      </c>
      <c r="Q541">
        <f>Table10[[#This Row],[Abstract]]/Table10[[#This Row],[TOTAL]]</f>
        <v>0</v>
      </c>
      <c r="R541">
        <f>Table10[[#This Row],[Acknowledgments]]/Table10[[#This Row],[TOTAL]]</f>
        <v>0</v>
      </c>
      <c r="S541">
        <f>Table10[[#This Row],[Article]]/Table10[[#This Row],[TOTAL]]</f>
        <v>0</v>
      </c>
      <c r="T541">
        <f>Table10[[#This Row],[Case study]]/Table10[[#This Row],[TOTAL]]</f>
        <v>0</v>
      </c>
      <c r="U541">
        <f>Table10[[#This Row],[Conclusion]]/Table10[[#This Row],[TOTAL]]</f>
        <v>0</v>
      </c>
      <c r="V541">
        <f>Table10[[#This Row],[Discussion]]/Table10[[#This Row],[TOTAL]]</f>
        <v>0</v>
      </c>
      <c r="W541">
        <f>Table10[[#This Row],[Figure]]/Table10[[#This Row],[TOTAL]]</f>
        <v>0</v>
      </c>
      <c r="X541">
        <f>Table10[[#This Row],[Introduction]]/Table10[[#This Row],[TOTAL]]</f>
        <v>0</v>
      </c>
      <c r="Y541">
        <f>Table10[[#This Row],[Methods]]/Table10[[#This Row],[TOTAL]]</f>
        <v>0</v>
      </c>
      <c r="Z541">
        <f>Table10[[#This Row],[Results]]/Table10[[#This Row],[TOTAL]]</f>
        <v>1</v>
      </c>
      <c r="AA541">
        <f>Table10[[#This Row],[Supplementary material]]/Table10[[#This Row],[TOTAL]]</f>
        <v>0</v>
      </c>
      <c r="AB541">
        <f>Table10[[#This Row],[Title]]/Table10[[#This Row],[TOTAL]]</f>
        <v>0</v>
      </c>
      <c r="AC541" s="15">
        <f>SUM(Table1012[[#This Row],[Abstract]:[Title]])</f>
        <v>1</v>
      </c>
    </row>
    <row r="542" spans="1:29" x14ac:dyDescent="0.25">
      <c r="A542" t="s">
        <v>400</v>
      </c>
      <c r="B542">
        <v>0</v>
      </c>
      <c r="C542">
        <v>0</v>
      </c>
      <c r="D542">
        <v>0</v>
      </c>
      <c r="E542">
        <v>0</v>
      </c>
      <c r="F542">
        <v>0</v>
      </c>
      <c r="G542">
        <v>0</v>
      </c>
      <c r="H542">
        <v>0</v>
      </c>
      <c r="I542">
        <v>2</v>
      </c>
      <c r="J542">
        <v>0</v>
      </c>
      <c r="K542">
        <v>5</v>
      </c>
      <c r="L542">
        <v>1</v>
      </c>
      <c r="M542">
        <v>0</v>
      </c>
      <c r="N542" s="7">
        <f>SUM(Table10[[#This Row],[Abstract]:[Title]])</f>
        <v>8</v>
      </c>
      <c r="P542" t="s">
        <v>400</v>
      </c>
      <c r="Q542">
        <f>Table10[[#This Row],[Abstract]]/Table10[[#This Row],[TOTAL]]</f>
        <v>0</v>
      </c>
      <c r="R542">
        <f>Table10[[#This Row],[Acknowledgments]]/Table10[[#This Row],[TOTAL]]</f>
        <v>0</v>
      </c>
      <c r="S542">
        <f>Table10[[#This Row],[Article]]/Table10[[#This Row],[TOTAL]]</f>
        <v>0</v>
      </c>
      <c r="T542">
        <f>Table10[[#This Row],[Case study]]/Table10[[#This Row],[TOTAL]]</f>
        <v>0</v>
      </c>
      <c r="U542">
        <f>Table10[[#This Row],[Conclusion]]/Table10[[#This Row],[TOTAL]]</f>
        <v>0</v>
      </c>
      <c r="V542">
        <f>Table10[[#This Row],[Discussion]]/Table10[[#This Row],[TOTAL]]</f>
        <v>0</v>
      </c>
      <c r="W542">
        <f>Table10[[#This Row],[Figure]]/Table10[[#This Row],[TOTAL]]</f>
        <v>0</v>
      </c>
      <c r="X542">
        <f>Table10[[#This Row],[Introduction]]/Table10[[#This Row],[TOTAL]]</f>
        <v>0.25</v>
      </c>
      <c r="Y542">
        <f>Table10[[#This Row],[Methods]]/Table10[[#This Row],[TOTAL]]</f>
        <v>0</v>
      </c>
      <c r="Z542">
        <f>Table10[[#This Row],[Results]]/Table10[[#This Row],[TOTAL]]</f>
        <v>0.625</v>
      </c>
      <c r="AA542">
        <f>Table10[[#This Row],[Supplementary material]]/Table10[[#This Row],[TOTAL]]</f>
        <v>0.125</v>
      </c>
      <c r="AB542">
        <f>Table10[[#This Row],[Title]]/Table10[[#This Row],[TOTAL]]</f>
        <v>0</v>
      </c>
      <c r="AC542" s="15">
        <f>SUM(Table1012[[#This Row],[Abstract]:[Title]])</f>
        <v>1</v>
      </c>
    </row>
    <row r="543" spans="1:29" x14ac:dyDescent="0.25">
      <c r="A543" t="s">
        <v>3196</v>
      </c>
      <c r="B543">
        <v>0</v>
      </c>
      <c r="C543">
        <v>0</v>
      </c>
      <c r="D543">
        <v>5</v>
      </c>
      <c r="E543">
        <v>0</v>
      </c>
      <c r="F543">
        <v>0</v>
      </c>
      <c r="G543">
        <v>0</v>
      </c>
      <c r="H543">
        <v>0</v>
      </c>
      <c r="I543">
        <v>0</v>
      </c>
      <c r="J543">
        <v>0</v>
      </c>
      <c r="K543">
        <v>0</v>
      </c>
      <c r="L543">
        <v>0</v>
      </c>
      <c r="M543">
        <v>0</v>
      </c>
      <c r="N543" s="7">
        <f>SUM(Table10[[#This Row],[Abstract]:[Title]])</f>
        <v>5</v>
      </c>
      <c r="P543" t="s">
        <v>3196</v>
      </c>
      <c r="Q543">
        <f>Table10[[#This Row],[Abstract]]/Table10[[#This Row],[TOTAL]]</f>
        <v>0</v>
      </c>
      <c r="R543">
        <f>Table10[[#This Row],[Acknowledgments]]/Table10[[#This Row],[TOTAL]]</f>
        <v>0</v>
      </c>
      <c r="S543">
        <f>Table10[[#This Row],[Article]]/Table10[[#This Row],[TOTAL]]</f>
        <v>1</v>
      </c>
      <c r="T543">
        <f>Table10[[#This Row],[Case study]]/Table10[[#This Row],[TOTAL]]</f>
        <v>0</v>
      </c>
      <c r="U543">
        <f>Table10[[#This Row],[Conclusion]]/Table10[[#This Row],[TOTAL]]</f>
        <v>0</v>
      </c>
      <c r="V543">
        <f>Table10[[#This Row],[Discussion]]/Table10[[#This Row],[TOTAL]]</f>
        <v>0</v>
      </c>
      <c r="W543">
        <f>Table10[[#This Row],[Figure]]/Table10[[#This Row],[TOTAL]]</f>
        <v>0</v>
      </c>
      <c r="X543">
        <f>Table10[[#This Row],[Introduction]]/Table10[[#This Row],[TOTAL]]</f>
        <v>0</v>
      </c>
      <c r="Y543">
        <f>Table10[[#This Row],[Methods]]/Table10[[#This Row],[TOTAL]]</f>
        <v>0</v>
      </c>
      <c r="Z543">
        <f>Table10[[#This Row],[Results]]/Table10[[#This Row],[TOTAL]]</f>
        <v>0</v>
      </c>
      <c r="AA543">
        <f>Table10[[#This Row],[Supplementary material]]/Table10[[#This Row],[TOTAL]]</f>
        <v>0</v>
      </c>
      <c r="AB543">
        <f>Table10[[#This Row],[Title]]/Table10[[#This Row],[TOTAL]]</f>
        <v>0</v>
      </c>
      <c r="AC543" s="15">
        <f>SUM(Table1012[[#This Row],[Abstract]:[Title]])</f>
        <v>1</v>
      </c>
    </row>
    <row r="544" spans="1:29" x14ac:dyDescent="0.25">
      <c r="A544" t="s">
        <v>5275</v>
      </c>
      <c r="B544">
        <v>0</v>
      </c>
      <c r="C544">
        <v>0</v>
      </c>
      <c r="D544">
        <v>0</v>
      </c>
      <c r="E544">
        <v>0</v>
      </c>
      <c r="F544">
        <v>0</v>
      </c>
      <c r="G544">
        <v>0</v>
      </c>
      <c r="H544">
        <v>0</v>
      </c>
      <c r="I544">
        <v>0</v>
      </c>
      <c r="J544">
        <v>1</v>
      </c>
      <c r="K544">
        <v>0</v>
      </c>
      <c r="L544">
        <v>0</v>
      </c>
      <c r="M544">
        <v>0</v>
      </c>
      <c r="N544" s="7">
        <f>SUM(Table10[[#This Row],[Abstract]:[Title]])</f>
        <v>1</v>
      </c>
      <c r="P544" t="s">
        <v>5275</v>
      </c>
      <c r="Q544">
        <f>Table10[[#This Row],[Abstract]]/Table10[[#This Row],[TOTAL]]</f>
        <v>0</v>
      </c>
      <c r="R544">
        <f>Table10[[#This Row],[Acknowledgments]]/Table10[[#This Row],[TOTAL]]</f>
        <v>0</v>
      </c>
      <c r="S544">
        <f>Table10[[#This Row],[Article]]/Table10[[#This Row],[TOTAL]]</f>
        <v>0</v>
      </c>
      <c r="T544">
        <f>Table10[[#This Row],[Case study]]/Table10[[#This Row],[TOTAL]]</f>
        <v>0</v>
      </c>
      <c r="U544">
        <f>Table10[[#This Row],[Conclusion]]/Table10[[#This Row],[TOTAL]]</f>
        <v>0</v>
      </c>
      <c r="V544">
        <f>Table10[[#This Row],[Discussion]]/Table10[[#This Row],[TOTAL]]</f>
        <v>0</v>
      </c>
      <c r="W544">
        <f>Table10[[#This Row],[Figure]]/Table10[[#This Row],[TOTAL]]</f>
        <v>0</v>
      </c>
      <c r="X544">
        <f>Table10[[#This Row],[Introduction]]/Table10[[#This Row],[TOTAL]]</f>
        <v>0</v>
      </c>
      <c r="Y544">
        <f>Table10[[#This Row],[Methods]]/Table10[[#This Row],[TOTAL]]</f>
        <v>1</v>
      </c>
      <c r="Z544">
        <f>Table10[[#This Row],[Results]]/Table10[[#This Row],[TOTAL]]</f>
        <v>0</v>
      </c>
      <c r="AA544">
        <f>Table10[[#This Row],[Supplementary material]]/Table10[[#This Row],[TOTAL]]</f>
        <v>0</v>
      </c>
      <c r="AB544">
        <f>Table10[[#This Row],[Title]]/Table10[[#This Row],[TOTAL]]</f>
        <v>0</v>
      </c>
      <c r="AC544" s="15">
        <f>SUM(Table1012[[#This Row],[Abstract]:[Title]])</f>
        <v>1</v>
      </c>
    </row>
    <row r="545" spans="1:29" x14ac:dyDescent="0.25">
      <c r="A545" t="s">
        <v>2598</v>
      </c>
      <c r="B545">
        <v>0</v>
      </c>
      <c r="C545">
        <v>0</v>
      </c>
      <c r="D545">
        <v>0</v>
      </c>
      <c r="E545">
        <v>0</v>
      </c>
      <c r="F545">
        <v>0</v>
      </c>
      <c r="G545">
        <v>0</v>
      </c>
      <c r="H545">
        <v>0</v>
      </c>
      <c r="I545">
        <v>0</v>
      </c>
      <c r="J545">
        <v>1</v>
      </c>
      <c r="K545">
        <v>0</v>
      </c>
      <c r="L545">
        <v>0</v>
      </c>
      <c r="M545">
        <v>0</v>
      </c>
      <c r="N545" s="7">
        <f>SUM(Table10[[#This Row],[Abstract]:[Title]])</f>
        <v>1</v>
      </c>
      <c r="P545" t="s">
        <v>2598</v>
      </c>
      <c r="Q545">
        <f>Table10[[#This Row],[Abstract]]/Table10[[#This Row],[TOTAL]]</f>
        <v>0</v>
      </c>
      <c r="R545">
        <f>Table10[[#This Row],[Acknowledgments]]/Table10[[#This Row],[TOTAL]]</f>
        <v>0</v>
      </c>
      <c r="S545">
        <f>Table10[[#This Row],[Article]]/Table10[[#This Row],[TOTAL]]</f>
        <v>0</v>
      </c>
      <c r="T545">
        <f>Table10[[#This Row],[Case study]]/Table10[[#This Row],[TOTAL]]</f>
        <v>0</v>
      </c>
      <c r="U545">
        <f>Table10[[#This Row],[Conclusion]]/Table10[[#This Row],[TOTAL]]</f>
        <v>0</v>
      </c>
      <c r="V545">
        <f>Table10[[#This Row],[Discussion]]/Table10[[#This Row],[TOTAL]]</f>
        <v>0</v>
      </c>
      <c r="W545">
        <f>Table10[[#This Row],[Figure]]/Table10[[#This Row],[TOTAL]]</f>
        <v>0</v>
      </c>
      <c r="X545">
        <f>Table10[[#This Row],[Introduction]]/Table10[[#This Row],[TOTAL]]</f>
        <v>0</v>
      </c>
      <c r="Y545">
        <f>Table10[[#This Row],[Methods]]/Table10[[#This Row],[TOTAL]]</f>
        <v>1</v>
      </c>
      <c r="Z545">
        <f>Table10[[#This Row],[Results]]/Table10[[#This Row],[TOTAL]]</f>
        <v>0</v>
      </c>
      <c r="AA545">
        <f>Table10[[#This Row],[Supplementary material]]/Table10[[#This Row],[TOTAL]]</f>
        <v>0</v>
      </c>
      <c r="AB545">
        <f>Table10[[#This Row],[Title]]/Table10[[#This Row],[TOTAL]]</f>
        <v>0</v>
      </c>
      <c r="AC545" s="15">
        <f>SUM(Table1012[[#This Row],[Abstract]:[Title]])</f>
        <v>1</v>
      </c>
    </row>
    <row r="546" spans="1:29" ht="15.75" thickBot="1" x14ac:dyDescent="0.3">
      <c r="A546" s="7" t="s">
        <v>3084</v>
      </c>
      <c r="B546" s="7">
        <f>SUBTOTAL(109,B2:B545)</f>
        <v>44</v>
      </c>
      <c r="C546" s="7">
        <f t="shared" ref="C546:M546" si="0">SUBTOTAL(109,C2:C545)</f>
        <v>10</v>
      </c>
      <c r="D546" s="7">
        <f t="shared" si="0"/>
        <v>121</v>
      </c>
      <c r="E546" s="7">
        <f t="shared" si="0"/>
        <v>7</v>
      </c>
      <c r="F546" s="7">
        <f t="shared" si="0"/>
        <v>13</v>
      </c>
      <c r="G546" s="7">
        <f t="shared" si="0"/>
        <v>99</v>
      </c>
      <c r="H546" s="7">
        <f t="shared" si="0"/>
        <v>73</v>
      </c>
      <c r="I546" s="7">
        <f t="shared" si="0"/>
        <v>111</v>
      </c>
      <c r="J546" s="7">
        <f t="shared" si="0"/>
        <v>464</v>
      </c>
      <c r="K546" s="7">
        <f t="shared" si="0"/>
        <v>560</v>
      </c>
      <c r="L546" s="7">
        <f t="shared" si="0"/>
        <v>15</v>
      </c>
      <c r="M546" s="7">
        <f t="shared" si="0"/>
        <v>3</v>
      </c>
      <c r="N546" s="7">
        <f>SUM(Table10[[#This Row],[Abstract]:[Title]])</f>
        <v>1520</v>
      </c>
      <c r="P546" s="7" t="s">
        <v>3084</v>
      </c>
      <c r="Q546" s="26">
        <f>SUBTOTAL(109,Q2:Q545)</f>
        <v>8.373795037354359</v>
      </c>
      <c r="R546" s="26">
        <f>SUBTOTAL(109,R2:R545)</f>
        <v>5.4333333333333336</v>
      </c>
      <c r="S546" s="26">
        <f>SUBTOTAL(109,S2:S545)</f>
        <v>63.791666666666671</v>
      </c>
      <c r="T546" s="26">
        <f>SUBTOTAL(109,T2:T545)</f>
        <v>4.5</v>
      </c>
      <c r="U546" s="26">
        <f>SUBTOTAL(109,U2:U545)</f>
        <v>5.5549760973489786</v>
      </c>
      <c r="V546" s="26">
        <f>SUBTOTAL(109,V2:V545)</f>
        <v>21.669165669299485</v>
      </c>
      <c r="W546" s="26">
        <f>SUBTOTAL(109,W2:W545)</f>
        <v>19.451716747304978</v>
      </c>
      <c r="X546" s="26">
        <f>SUBTOTAL(109,X2:X545)</f>
        <v>34.972076699195334</v>
      </c>
      <c r="Y546" s="26">
        <f>SUBTOTAL(109,Y2:Y545)</f>
        <v>233.25400653959974</v>
      </c>
      <c r="Z546" s="26">
        <f>SUBTOTAL(109,Z2:Z545)</f>
        <v>141.44278547710351</v>
      </c>
      <c r="AA546" s="26">
        <f>SUBTOTAL(109,AA2:AA545)</f>
        <v>4.3481443994601889</v>
      </c>
      <c r="AB546" s="26">
        <f>SUBTOTAL(109,AB2:AB545)</f>
        <v>1.2083333333333333</v>
      </c>
      <c r="AC546" s="7">
        <f>SUBTOTAL(109,AC2:AC545)</f>
        <v>544</v>
      </c>
    </row>
    <row r="547" spans="1:29" ht="15.75" thickTop="1" x14ac:dyDescent="0.25">
      <c r="A547" s="27" t="s">
        <v>3085</v>
      </c>
      <c r="B547" s="28">
        <f>B546/$N$546</f>
        <v>2.8947368421052631E-2</v>
      </c>
      <c r="C547" s="28">
        <f>C546/$N$546</f>
        <v>6.5789473684210523E-3</v>
      </c>
      <c r="D547" s="28">
        <f>D546/$N$546</f>
        <v>7.9605263157894735E-2</v>
      </c>
      <c r="E547" s="28">
        <f>E546/$N$546</f>
        <v>4.6052631578947364E-3</v>
      </c>
      <c r="F547" s="28">
        <f>F546/$N$546</f>
        <v>8.552631578947369E-3</v>
      </c>
      <c r="G547" s="28">
        <f>G546/$N$546</f>
        <v>6.5131578947368415E-2</v>
      </c>
      <c r="H547" s="28">
        <f>H546/$N$546</f>
        <v>4.8026315789473681E-2</v>
      </c>
      <c r="I547" s="28">
        <f>I546/$N$546</f>
        <v>7.3026315789473689E-2</v>
      </c>
      <c r="J547" s="28">
        <f>J546/$N$546</f>
        <v>0.30526315789473685</v>
      </c>
      <c r="K547" s="28">
        <f>K546/$N$546</f>
        <v>0.36842105263157893</v>
      </c>
      <c r="L547" s="28">
        <f>L546/$N$546</f>
        <v>9.8684210526315784E-3</v>
      </c>
      <c r="M547" s="28">
        <f>M546/$N$546</f>
        <v>1.9736842105263159E-3</v>
      </c>
      <c r="N547" s="29">
        <f>SUM(Table10[[#This Row],[Abstract]:[Title]])</f>
        <v>1</v>
      </c>
      <c r="P547" s="27" t="s">
        <v>3085</v>
      </c>
      <c r="Q547" s="28">
        <f>Q546/$AC$546</f>
        <v>1.5393005583371984E-2</v>
      </c>
      <c r="R547" s="28">
        <f>R546/$AC$546</f>
        <v>9.9877450980392166E-3</v>
      </c>
      <c r="S547" s="28">
        <f>S546/$AC$546</f>
        <v>0.11726409313725492</v>
      </c>
      <c r="T547" s="28">
        <f>T546/$AC$546</f>
        <v>8.2720588235294119E-3</v>
      </c>
      <c r="U547" s="28">
        <f>U546/$AC$546</f>
        <v>1.0211353120126799E-2</v>
      </c>
      <c r="V547" s="28">
        <f>V546/$AC$546</f>
        <v>3.983302512738876E-2</v>
      </c>
      <c r="W547" s="28">
        <f>W546/$AC$546</f>
        <v>3.575683225607533E-2</v>
      </c>
      <c r="X547" s="28">
        <f>X546/$AC$546</f>
        <v>6.4286905697050242E-2</v>
      </c>
      <c r="Y547" s="28">
        <f>Y546/$AC$546</f>
        <v>0.42877574731544071</v>
      </c>
      <c r="Z547" s="28">
        <f>Z546/$AC$546</f>
        <v>0.26000512036232265</v>
      </c>
      <c r="AA547" s="28">
        <f>AA546/$AC$546</f>
        <v>7.9929124990077011E-3</v>
      </c>
      <c r="AB547" s="28">
        <f>AB546/$AC$546</f>
        <v>2.2212009803921568E-3</v>
      </c>
      <c r="AC547" s="30">
        <f>AC546/$AC$546</f>
        <v>1</v>
      </c>
    </row>
  </sheetData>
  <pageMargins left="0.7" right="0.7" top="0.75" bottom="0.75" header="0.3" footer="0.3"/>
  <pageSetup paperSize="9" orientation="portrait" horizontalDpi="300" verticalDpi="30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D3B3-844F-4D3E-ADF0-4386589301CD}">
  <dimension ref="A1:K547"/>
  <sheetViews>
    <sheetView topLeftCell="A531" workbookViewId="0">
      <selection activeCell="H547" sqref="H547:J547"/>
    </sheetView>
  </sheetViews>
  <sheetFormatPr defaultRowHeight="15" x14ac:dyDescent="0.25"/>
  <cols>
    <col min="1" max="1" width="13" customWidth="1"/>
    <col min="2" max="2" width="10.7109375" customWidth="1"/>
    <col min="3" max="3" width="11.140625" customWidth="1"/>
    <col min="4" max="4" width="13.42578125" customWidth="1"/>
    <col min="7" max="7" width="14" customWidth="1"/>
  </cols>
  <sheetData>
    <row r="1" spans="1:11" x14ac:dyDescent="0.25">
      <c r="A1" t="s">
        <v>0</v>
      </c>
      <c r="B1" t="s">
        <v>1027</v>
      </c>
      <c r="C1" t="s">
        <v>13</v>
      </c>
      <c r="D1" t="s">
        <v>542</v>
      </c>
      <c r="E1" s="7" t="s">
        <v>3084</v>
      </c>
      <c r="G1" t="s">
        <v>0</v>
      </c>
      <c r="H1" t="s">
        <v>1027</v>
      </c>
      <c r="I1" t="s">
        <v>13</v>
      </c>
      <c r="J1" t="s">
        <v>542</v>
      </c>
      <c r="K1" s="7" t="s">
        <v>3084</v>
      </c>
    </row>
    <row r="2" spans="1:11" x14ac:dyDescent="0.25">
      <c r="A2" t="s">
        <v>5156</v>
      </c>
      <c r="B2">
        <v>0</v>
      </c>
      <c r="C2">
        <v>1</v>
      </c>
      <c r="D2">
        <v>0</v>
      </c>
      <c r="E2" s="7">
        <f>SUM(Table12[[#This Row],[Use]:[Creation]])</f>
        <v>1</v>
      </c>
      <c r="G2" t="s">
        <v>5156</v>
      </c>
      <c r="H2">
        <f>Table12[[#This Row],[Use]]/Table12[[#This Row],[TOTAL]]</f>
        <v>0</v>
      </c>
      <c r="I2">
        <f>Table12[[#This Row],[Background]]/Table12[[#This Row],[TOTAL]]</f>
        <v>1</v>
      </c>
      <c r="J2">
        <f>Table12[[#This Row],[Creation]]/Table12[[#This Row],[TOTAL]]</f>
        <v>0</v>
      </c>
      <c r="K2" s="7">
        <f>SUM(Table1216[[#This Row],[Use]:[Creation]])</f>
        <v>1</v>
      </c>
    </row>
    <row r="3" spans="1:11" x14ac:dyDescent="0.25">
      <c r="A3" t="s">
        <v>2780</v>
      </c>
      <c r="B3">
        <v>1</v>
      </c>
      <c r="C3">
        <v>0</v>
      </c>
      <c r="D3">
        <v>0</v>
      </c>
      <c r="E3" s="7">
        <f>SUM(Table12[[#This Row],[Use]:[Creation]])</f>
        <v>1</v>
      </c>
      <c r="G3" t="s">
        <v>2780</v>
      </c>
      <c r="H3">
        <f>Table12[[#This Row],[Use]]/Table12[[#This Row],[TOTAL]]</f>
        <v>1</v>
      </c>
      <c r="I3">
        <f>Table12[[#This Row],[Background]]/Table12[[#This Row],[TOTAL]]</f>
        <v>0</v>
      </c>
      <c r="J3">
        <f>Table12[[#This Row],[Creation]]/Table12[[#This Row],[TOTAL]]</f>
        <v>0</v>
      </c>
      <c r="K3" s="7">
        <f>SUM(Table1216[[#This Row],[Use]:[Creation]])</f>
        <v>1</v>
      </c>
    </row>
    <row r="4" spans="1:11" x14ac:dyDescent="0.25">
      <c r="A4" t="s">
        <v>4406</v>
      </c>
      <c r="B4">
        <v>1</v>
      </c>
      <c r="C4">
        <v>0</v>
      </c>
      <c r="D4">
        <v>0</v>
      </c>
      <c r="E4" s="7">
        <f>SUM(Table12[[#This Row],[Use]:[Creation]])</f>
        <v>1</v>
      </c>
      <c r="G4" t="s">
        <v>4406</v>
      </c>
      <c r="H4">
        <f>Table12[[#This Row],[Use]]/Table12[[#This Row],[TOTAL]]</f>
        <v>1</v>
      </c>
      <c r="I4">
        <f>Table12[[#This Row],[Background]]/Table12[[#This Row],[TOTAL]]</f>
        <v>0</v>
      </c>
      <c r="J4">
        <f>Table12[[#This Row],[Creation]]/Table12[[#This Row],[TOTAL]]</f>
        <v>0</v>
      </c>
      <c r="K4" s="7">
        <f>SUM(Table1216[[#This Row],[Use]:[Creation]])</f>
        <v>1</v>
      </c>
    </row>
    <row r="5" spans="1:11" x14ac:dyDescent="0.25">
      <c r="A5" t="s">
        <v>866</v>
      </c>
      <c r="B5">
        <v>0</v>
      </c>
      <c r="C5">
        <v>0</v>
      </c>
      <c r="D5">
        <v>1</v>
      </c>
      <c r="E5" s="7">
        <f>SUM(Table12[[#This Row],[Use]:[Creation]])</f>
        <v>1</v>
      </c>
      <c r="G5" t="s">
        <v>866</v>
      </c>
      <c r="H5">
        <f>Table12[[#This Row],[Use]]/Table12[[#This Row],[TOTAL]]</f>
        <v>0</v>
      </c>
      <c r="I5">
        <f>Table12[[#This Row],[Background]]/Table12[[#This Row],[TOTAL]]</f>
        <v>0</v>
      </c>
      <c r="J5">
        <f>Table12[[#This Row],[Creation]]/Table12[[#This Row],[TOTAL]]</f>
        <v>1</v>
      </c>
      <c r="K5" s="7">
        <f>SUM(Table1216[[#This Row],[Use]:[Creation]])</f>
        <v>1</v>
      </c>
    </row>
    <row r="6" spans="1:11" x14ac:dyDescent="0.25">
      <c r="A6" t="s">
        <v>4484</v>
      </c>
      <c r="B6">
        <v>2</v>
      </c>
      <c r="C6">
        <v>0</v>
      </c>
      <c r="D6">
        <v>0</v>
      </c>
      <c r="E6" s="7">
        <f>SUM(Table12[[#This Row],[Use]:[Creation]])</f>
        <v>2</v>
      </c>
      <c r="G6" t="s">
        <v>4484</v>
      </c>
      <c r="H6">
        <f>Table12[[#This Row],[Use]]/Table12[[#This Row],[TOTAL]]</f>
        <v>1</v>
      </c>
      <c r="I6">
        <f>Table12[[#This Row],[Background]]/Table12[[#This Row],[TOTAL]]</f>
        <v>0</v>
      </c>
      <c r="J6">
        <f>Table12[[#This Row],[Creation]]/Table12[[#This Row],[TOTAL]]</f>
        <v>0</v>
      </c>
      <c r="K6" s="7">
        <f>SUM(Table1216[[#This Row],[Use]:[Creation]])</f>
        <v>1</v>
      </c>
    </row>
    <row r="7" spans="1:11" x14ac:dyDescent="0.25">
      <c r="A7" t="s">
        <v>4270</v>
      </c>
      <c r="B7">
        <v>3</v>
      </c>
      <c r="C7">
        <v>0</v>
      </c>
      <c r="D7">
        <v>0</v>
      </c>
      <c r="E7" s="7">
        <f>SUM(Table12[[#This Row],[Use]:[Creation]])</f>
        <v>3</v>
      </c>
      <c r="G7" t="s">
        <v>4270</v>
      </c>
      <c r="H7">
        <f>Table12[[#This Row],[Use]]/Table12[[#This Row],[TOTAL]]</f>
        <v>1</v>
      </c>
      <c r="I7">
        <f>Table12[[#This Row],[Background]]/Table12[[#This Row],[TOTAL]]</f>
        <v>0</v>
      </c>
      <c r="J7">
        <f>Table12[[#This Row],[Creation]]/Table12[[#This Row],[TOTAL]]</f>
        <v>0</v>
      </c>
      <c r="K7" s="7">
        <f>SUM(Table1216[[#This Row],[Use]:[Creation]])</f>
        <v>1</v>
      </c>
    </row>
    <row r="8" spans="1:11" x14ac:dyDescent="0.25">
      <c r="A8" t="s">
        <v>2149</v>
      </c>
      <c r="B8">
        <v>4</v>
      </c>
      <c r="C8">
        <v>0</v>
      </c>
      <c r="D8">
        <v>0</v>
      </c>
      <c r="E8" s="7">
        <f>SUM(Table12[[#This Row],[Use]:[Creation]])</f>
        <v>4</v>
      </c>
      <c r="G8" t="s">
        <v>2149</v>
      </c>
      <c r="H8">
        <f>Table12[[#This Row],[Use]]/Table12[[#This Row],[TOTAL]]</f>
        <v>1</v>
      </c>
      <c r="I8">
        <f>Table12[[#This Row],[Background]]/Table12[[#This Row],[TOTAL]]</f>
        <v>0</v>
      </c>
      <c r="J8">
        <f>Table12[[#This Row],[Creation]]/Table12[[#This Row],[TOTAL]]</f>
        <v>0</v>
      </c>
      <c r="K8" s="7">
        <f>SUM(Table1216[[#This Row],[Use]:[Creation]])</f>
        <v>1</v>
      </c>
    </row>
    <row r="9" spans="1:11" x14ac:dyDescent="0.25">
      <c r="A9" t="s">
        <v>615</v>
      </c>
      <c r="B9">
        <v>0</v>
      </c>
      <c r="C9">
        <v>0</v>
      </c>
      <c r="D9">
        <v>1</v>
      </c>
      <c r="E9" s="7">
        <f>SUM(Table12[[#This Row],[Use]:[Creation]])</f>
        <v>1</v>
      </c>
      <c r="G9" t="s">
        <v>615</v>
      </c>
      <c r="H9">
        <f>Table12[[#This Row],[Use]]/Table12[[#This Row],[TOTAL]]</f>
        <v>0</v>
      </c>
      <c r="I9">
        <f>Table12[[#This Row],[Background]]/Table12[[#This Row],[TOTAL]]</f>
        <v>0</v>
      </c>
      <c r="J9">
        <f>Table12[[#This Row],[Creation]]/Table12[[#This Row],[TOTAL]]</f>
        <v>1</v>
      </c>
      <c r="K9" s="7">
        <f>SUM(Table1216[[#This Row],[Use]:[Creation]])</f>
        <v>1</v>
      </c>
    </row>
    <row r="10" spans="1:11" x14ac:dyDescent="0.25">
      <c r="A10" t="s">
        <v>236</v>
      </c>
      <c r="B10">
        <v>0</v>
      </c>
      <c r="C10">
        <v>1</v>
      </c>
      <c r="D10">
        <v>0</v>
      </c>
      <c r="E10" s="7">
        <f>SUM(Table12[[#This Row],[Use]:[Creation]])</f>
        <v>1</v>
      </c>
      <c r="G10" t="s">
        <v>236</v>
      </c>
      <c r="H10">
        <f>Table12[[#This Row],[Use]]/Table12[[#This Row],[TOTAL]]</f>
        <v>0</v>
      </c>
      <c r="I10">
        <f>Table12[[#This Row],[Background]]/Table12[[#This Row],[TOTAL]]</f>
        <v>1</v>
      </c>
      <c r="J10">
        <f>Table12[[#This Row],[Creation]]/Table12[[#This Row],[TOTAL]]</f>
        <v>0</v>
      </c>
      <c r="K10" s="7">
        <f>SUM(Table1216[[#This Row],[Use]:[Creation]])</f>
        <v>1</v>
      </c>
    </row>
    <row r="11" spans="1:11" x14ac:dyDescent="0.25">
      <c r="A11" t="s">
        <v>6002</v>
      </c>
      <c r="B11">
        <v>1</v>
      </c>
      <c r="C11">
        <v>1</v>
      </c>
      <c r="D11">
        <v>0</v>
      </c>
      <c r="E11" s="7">
        <f>SUM(Table12[[#This Row],[Use]:[Creation]])</f>
        <v>2</v>
      </c>
      <c r="G11" t="s">
        <v>6002</v>
      </c>
      <c r="H11">
        <f>Table12[[#This Row],[Use]]/Table12[[#This Row],[TOTAL]]</f>
        <v>0.5</v>
      </c>
      <c r="I11">
        <f>Table12[[#This Row],[Background]]/Table12[[#This Row],[TOTAL]]</f>
        <v>0.5</v>
      </c>
      <c r="J11">
        <f>Table12[[#This Row],[Creation]]/Table12[[#This Row],[TOTAL]]</f>
        <v>0</v>
      </c>
      <c r="K11" s="7">
        <f>SUM(Table1216[[#This Row],[Use]:[Creation]])</f>
        <v>1</v>
      </c>
    </row>
    <row r="12" spans="1:11" x14ac:dyDescent="0.25">
      <c r="A12" t="s">
        <v>979</v>
      </c>
      <c r="B12">
        <v>3</v>
      </c>
      <c r="C12">
        <v>0</v>
      </c>
      <c r="D12">
        <v>1</v>
      </c>
      <c r="E12" s="7">
        <f>SUM(Table12[[#This Row],[Use]:[Creation]])</f>
        <v>4</v>
      </c>
      <c r="G12" t="s">
        <v>979</v>
      </c>
      <c r="H12">
        <f>Table12[[#This Row],[Use]]/Table12[[#This Row],[TOTAL]]</f>
        <v>0.75</v>
      </c>
      <c r="I12">
        <f>Table12[[#This Row],[Background]]/Table12[[#This Row],[TOTAL]]</f>
        <v>0</v>
      </c>
      <c r="J12">
        <f>Table12[[#This Row],[Creation]]/Table12[[#This Row],[TOTAL]]</f>
        <v>0.25</v>
      </c>
      <c r="K12" s="7">
        <f>SUM(Table1216[[#This Row],[Use]:[Creation]])</f>
        <v>1</v>
      </c>
    </row>
    <row r="13" spans="1:11" x14ac:dyDescent="0.25">
      <c r="A13" t="s">
        <v>917</v>
      </c>
      <c r="B13">
        <v>1</v>
      </c>
      <c r="C13">
        <v>0</v>
      </c>
      <c r="D13">
        <v>0</v>
      </c>
      <c r="E13" s="7">
        <f>SUM(Table12[[#This Row],[Use]:[Creation]])</f>
        <v>1</v>
      </c>
      <c r="G13" t="s">
        <v>917</v>
      </c>
      <c r="H13">
        <f>Table12[[#This Row],[Use]]/Table12[[#This Row],[TOTAL]]</f>
        <v>1</v>
      </c>
      <c r="I13">
        <f>Table12[[#This Row],[Background]]/Table12[[#This Row],[TOTAL]]</f>
        <v>0</v>
      </c>
      <c r="J13">
        <f>Table12[[#This Row],[Creation]]/Table12[[#This Row],[TOTAL]]</f>
        <v>0</v>
      </c>
      <c r="K13" s="7">
        <f>SUM(Table1216[[#This Row],[Use]:[Creation]])</f>
        <v>1</v>
      </c>
    </row>
    <row r="14" spans="1:11" x14ac:dyDescent="0.25">
      <c r="A14" t="s">
        <v>3700</v>
      </c>
      <c r="B14">
        <v>5</v>
      </c>
      <c r="C14">
        <v>0</v>
      </c>
      <c r="D14">
        <v>1</v>
      </c>
      <c r="E14" s="7">
        <f>SUM(Table12[[#This Row],[Use]:[Creation]])</f>
        <v>6</v>
      </c>
      <c r="G14" t="s">
        <v>3700</v>
      </c>
      <c r="H14">
        <f>Table12[[#This Row],[Use]]/Table12[[#This Row],[TOTAL]]</f>
        <v>0.83333333333333337</v>
      </c>
      <c r="I14">
        <f>Table12[[#This Row],[Background]]/Table12[[#This Row],[TOTAL]]</f>
        <v>0</v>
      </c>
      <c r="J14">
        <f>Table12[[#This Row],[Creation]]/Table12[[#This Row],[TOTAL]]</f>
        <v>0.16666666666666666</v>
      </c>
      <c r="K14" s="7">
        <f>SUM(Table1216[[#This Row],[Use]:[Creation]])</f>
        <v>1</v>
      </c>
    </row>
    <row r="15" spans="1:11" x14ac:dyDescent="0.25">
      <c r="A15" t="s">
        <v>3196</v>
      </c>
      <c r="B15">
        <v>0</v>
      </c>
      <c r="C15">
        <v>0</v>
      </c>
      <c r="D15">
        <v>5</v>
      </c>
      <c r="E15" s="7">
        <f>SUM(Table12[[#This Row],[Use]:[Creation]])</f>
        <v>5</v>
      </c>
      <c r="G15" t="s">
        <v>3196</v>
      </c>
      <c r="H15">
        <f>Table12[[#This Row],[Use]]/Table12[[#This Row],[TOTAL]]</f>
        <v>0</v>
      </c>
      <c r="I15">
        <f>Table12[[#This Row],[Background]]/Table12[[#This Row],[TOTAL]]</f>
        <v>0</v>
      </c>
      <c r="J15">
        <f>Table12[[#This Row],[Creation]]/Table12[[#This Row],[TOTAL]]</f>
        <v>1</v>
      </c>
      <c r="K15" s="7">
        <f>SUM(Table1216[[#This Row],[Use]:[Creation]])</f>
        <v>1</v>
      </c>
    </row>
    <row r="16" spans="1:11" x14ac:dyDescent="0.25">
      <c r="A16" t="s">
        <v>3577</v>
      </c>
      <c r="B16">
        <v>2</v>
      </c>
      <c r="C16">
        <v>0</v>
      </c>
      <c r="D16">
        <v>0</v>
      </c>
      <c r="E16" s="7">
        <f>SUM(Table12[[#This Row],[Use]:[Creation]])</f>
        <v>2</v>
      </c>
      <c r="G16" t="s">
        <v>3577</v>
      </c>
      <c r="H16">
        <f>Table12[[#This Row],[Use]]/Table12[[#This Row],[TOTAL]]</f>
        <v>1</v>
      </c>
      <c r="I16">
        <f>Table12[[#This Row],[Background]]/Table12[[#This Row],[TOTAL]]</f>
        <v>0</v>
      </c>
      <c r="J16">
        <f>Table12[[#This Row],[Creation]]/Table12[[#This Row],[TOTAL]]</f>
        <v>0</v>
      </c>
      <c r="K16" s="7">
        <f>SUM(Table1216[[#This Row],[Use]:[Creation]])</f>
        <v>1</v>
      </c>
    </row>
    <row r="17" spans="1:11" x14ac:dyDescent="0.25">
      <c r="A17" t="s">
        <v>4964</v>
      </c>
      <c r="B17">
        <v>1</v>
      </c>
      <c r="C17">
        <v>0</v>
      </c>
      <c r="D17">
        <v>1</v>
      </c>
      <c r="E17" s="7">
        <f>SUM(Table12[[#This Row],[Use]:[Creation]])</f>
        <v>2</v>
      </c>
      <c r="G17" t="s">
        <v>4964</v>
      </c>
      <c r="H17">
        <f>Table12[[#This Row],[Use]]/Table12[[#This Row],[TOTAL]]</f>
        <v>0.5</v>
      </c>
      <c r="I17">
        <f>Table12[[#This Row],[Background]]/Table12[[#This Row],[TOTAL]]</f>
        <v>0</v>
      </c>
      <c r="J17">
        <f>Table12[[#This Row],[Creation]]/Table12[[#This Row],[TOTAL]]</f>
        <v>0.5</v>
      </c>
      <c r="K17" s="7">
        <f>SUM(Table1216[[#This Row],[Use]:[Creation]])</f>
        <v>1</v>
      </c>
    </row>
    <row r="18" spans="1:11" x14ac:dyDescent="0.25">
      <c r="A18" t="s">
        <v>3166</v>
      </c>
      <c r="B18">
        <v>3</v>
      </c>
      <c r="C18">
        <v>1</v>
      </c>
      <c r="D18">
        <v>1</v>
      </c>
      <c r="E18" s="7">
        <f>SUM(Table12[[#This Row],[Use]:[Creation]])</f>
        <v>5</v>
      </c>
      <c r="G18" t="s">
        <v>3166</v>
      </c>
      <c r="H18">
        <f>Table12[[#This Row],[Use]]/Table12[[#This Row],[TOTAL]]</f>
        <v>0.6</v>
      </c>
      <c r="I18">
        <f>Table12[[#This Row],[Background]]/Table12[[#This Row],[TOTAL]]</f>
        <v>0.2</v>
      </c>
      <c r="J18">
        <f>Table12[[#This Row],[Creation]]/Table12[[#This Row],[TOTAL]]</f>
        <v>0.2</v>
      </c>
      <c r="K18" s="7">
        <f>SUM(Table1216[[#This Row],[Use]:[Creation]])</f>
        <v>1</v>
      </c>
    </row>
    <row r="19" spans="1:11" x14ac:dyDescent="0.25">
      <c r="A19" t="s">
        <v>1016</v>
      </c>
      <c r="B19">
        <v>0</v>
      </c>
      <c r="C19">
        <v>0</v>
      </c>
      <c r="D19">
        <v>1</v>
      </c>
      <c r="E19" s="7">
        <f>SUM(Table12[[#This Row],[Use]:[Creation]])</f>
        <v>1</v>
      </c>
      <c r="G19" t="s">
        <v>1016</v>
      </c>
      <c r="H19">
        <f>Table12[[#This Row],[Use]]/Table12[[#This Row],[TOTAL]]</f>
        <v>0</v>
      </c>
      <c r="I19">
        <f>Table12[[#This Row],[Background]]/Table12[[#This Row],[TOTAL]]</f>
        <v>0</v>
      </c>
      <c r="J19">
        <f>Table12[[#This Row],[Creation]]/Table12[[#This Row],[TOTAL]]</f>
        <v>1</v>
      </c>
      <c r="K19" s="7">
        <f>SUM(Table1216[[#This Row],[Use]:[Creation]])</f>
        <v>1</v>
      </c>
    </row>
    <row r="20" spans="1:11" x14ac:dyDescent="0.25">
      <c r="A20" t="s">
        <v>5161</v>
      </c>
      <c r="B20">
        <v>1</v>
      </c>
      <c r="C20">
        <v>0</v>
      </c>
      <c r="D20">
        <v>0</v>
      </c>
      <c r="E20" s="7">
        <f>SUM(Table12[[#This Row],[Use]:[Creation]])</f>
        <v>1</v>
      </c>
      <c r="G20" t="s">
        <v>5161</v>
      </c>
      <c r="H20">
        <f>Table12[[#This Row],[Use]]/Table12[[#This Row],[TOTAL]]</f>
        <v>1</v>
      </c>
      <c r="I20">
        <f>Table12[[#This Row],[Background]]/Table12[[#This Row],[TOTAL]]</f>
        <v>0</v>
      </c>
      <c r="J20">
        <f>Table12[[#This Row],[Creation]]/Table12[[#This Row],[TOTAL]]</f>
        <v>0</v>
      </c>
      <c r="K20" s="7">
        <f>SUM(Table1216[[#This Row],[Use]:[Creation]])</f>
        <v>1</v>
      </c>
    </row>
    <row r="21" spans="1:11" x14ac:dyDescent="0.25">
      <c r="A21" t="s">
        <v>2819</v>
      </c>
      <c r="B21">
        <v>1</v>
      </c>
      <c r="C21">
        <v>0</v>
      </c>
      <c r="D21">
        <v>0</v>
      </c>
      <c r="E21" s="7">
        <f>SUM(Table12[[#This Row],[Use]:[Creation]])</f>
        <v>1</v>
      </c>
      <c r="G21" t="s">
        <v>2819</v>
      </c>
      <c r="H21">
        <f>Table12[[#This Row],[Use]]/Table12[[#This Row],[TOTAL]]</f>
        <v>1</v>
      </c>
      <c r="I21">
        <f>Table12[[#This Row],[Background]]/Table12[[#This Row],[TOTAL]]</f>
        <v>0</v>
      </c>
      <c r="J21">
        <f>Table12[[#This Row],[Creation]]/Table12[[#This Row],[TOTAL]]</f>
        <v>0</v>
      </c>
      <c r="K21" s="7">
        <f>SUM(Table1216[[#This Row],[Use]:[Creation]])</f>
        <v>1</v>
      </c>
    </row>
    <row r="22" spans="1:11" x14ac:dyDescent="0.25">
      <c r="A22" t="s">
        <v>945</v>
      </c>
      <c r="B22">
        <v>1</v>
      </c>
      <c r="C22">
        <v>0</v>
      </c>
      <c r="D22">
        <v>1</v>
      </c>
      <c r="E22" s="7">
        <f>SUM(Table12[[#This Row],[Use]:[Creation]])</f>
        <v>2</v>
      </c>
      <c r="G22" t="s">
        <v>945</v>
      </c>
      <c r="H22">
        <f>Table12[[#This Row],[Use]]/Table12[[#This Row],[TOTAL]]</f>
        <v>0.5</v>
      </c>
      <c r="I22">
        <f>Table12[[#This Row],[Background]]/Table12[[#This Row],[TOTAL]]</f>
        <v>0</v>
      </c>
      <c r="J22">
        <f>Table12[[#This Row],[Creation]]/Table12[[#This Row],[TOTAL]]</f>
        <v>0.5</v>
      </c>
      <c r="K22" s="7">
        <f>SUM(Table1216[[#This Row],[Use]:[Creation]])</f>
        <v>1</v>
      </c>
    </row>
    <row r="23" spans="1:11" x14ac:dyDescent="0.25">
      <c r="A23" t="s">
        <v>2379</v>
      </c>
      <c r="B23">
        <v>2</v>
      </c>
      <c r="C23">
        <v>0</v>
      </c>
      <c r="D23">
        <v>0</v>
      </c>
      <c r="E23" s="7">
        <f>SUM(Table12[[#This Row],[Use]:[Creation]])</f>
        <v>2</v>
      </c>
      <c r="G23" t="s">
        <v>2379</v>
      </c>
      <c r="H23">
        <f>Table12[[#This Row],[Use]]/Table12[[#This Row],[TOTAL]]</f>
        <v>1</v>
      </c>
      <c r="I23">
        <f>Table12[[#This Row],[Background]]/Table12[[#This Row],[TOTAL]]</f>
        <v>0</v>
      </c>
      <c r="J23">
        <f>Table12[[#This Row],[Creation]]/Table12[[#This Row],[TOTAL]]</f>
        <v>0</v>
      </c>
      <c r="K23" s="7">
        <f>SUM(Table1216[[#This Row],[Use]:[Creation]])</f>
        <v>1</v>
      </c>
    </row>
    <row r="24" spans="1:11" x14ac:dyDescent="0.25">
      <c r="A24" t="s">
        <v>816</v>
      </c>
      <c r="B24">
        <v>0</v>
      </c>
      <c r="C24">
        <v>0</v>
      </c>
      <c r="D24">
        <v>1</v>
      </c>
      <c r="E24" s="7">
        <f>SUM(Table12[[#This Row],[Use]:[Creation]])</f>
        <v>1</v>
      </c>
      <c r="G24" t="s">
        <v>816</v>
      </c>
      <c r="H24">
        <f>Table12[[#This Row],[Use]]/Table12[[#This Row],[TOTAL]]</f>
        <v>0</v>
      </c>
      <c r="I24">
        <f>Table12[[#This Row],[Background]]/Table12[[#This Row],[TOTAL]]</f>
        <v>0</v>
      </c>
      <c r="J24">
        <f>Table12[[#This Row],[Creation]]/Table12[[#This Row],[TOTAL]]</f>
        <v>1</v>
      </c>
      <c r="K24" s="7">
        <f>SUM(Table1216[[#This Row],[Use]:[Creation]])</f>
        <v>1</v>
      </c>
    </row>
    <row r="25" spans="1:11" x14ac:dyDescent="0.25">
      <c r="A25" t="s">
        <v>45</v>
      </c>
      <c r="B25">
        <v>2</v>
      </c>
      <c r="C25">
        <v>2</v>
      </c>
      <c r="D25">
        <v>0</v>
      </c>
      <c r="E25" s="7">
        <f>SUM(Table12[[#This Row],[Use]:[Creation]])</f>
        <v>4</v>
      </c>
      <c r="G25" t="s">
        <v>45</v>
      </c>
      <c r="H25">
        <f>Table12[[#This Row],[Use]]/Table12[[#This Row],[TOTAL]]</f>
        <v>0.5</v>
      </c>
      <c r="I25">
        <f>Table12[[#This Row],[Background]]/Table12[[#This Row],[TOTAL]]</f>
        <v>0.5</v>
      </c>
      <c r="J25">
        <f>Table12[[#This Row],[Creation]]/Table12[[#This Row],[TOTAL]]</f>
        <v>0</v>
      </c>
      <c r="K25" s="7">
        <f>SUM(Table1216[[#This Row],[Use]:[Creation]])</f>
        <v>1</v>
      </c>
    </row>
    <row r="26" spans="1:11" x14ac:dyDescent="0.25">
      <c r="A26" t="s">
        <v>458</v>
      </c>
      <c r="B26">
        <v>0</v>
      </c>
      <c r="C26">
        <v>2</v>
      </c>
      <c r="D26">
        <v>0</v>
      </c>
      <c r="E26" s="7">
        <f>SUM(Table12[[#This Row],[Use]:[Creation]])</f>
        <v>2</v>
      </c>
      <c r="G26" t="s">
        <v>458</v>
      </c>
      <c r="H26">
        <f>Table12[[#This Row],[Use]]/Table12[[#This Row],[TOTAL]]</f>
        <v>0</v>
      </c>
      <c r="I26">
        <f>Table12[[#This Row],[Background]]/Table12[[#This Row],[TOTAL]]</f>
        <v>1</v>
      </c>
      <c r="J26">
        <f>Table12[[#This Row],[Creation]]/Table12[[#This Row],[TOTAL]]</f>
        <v>0</v>
      </c>
      <c r="K26" s="7">
        <f>SUM(Table1216[[#This Row],[Use]:[Creation]])</f>
        <v>1</v>
      </c>
    </row>
    <row r="27" spans="1:11" x14ac:dyDescent="0.25">
      <c r="A27" t="s">
        <v>2808</v>
      </c>
      <c r="B27">
        <v>2</v>
      </c>
      <c r="C27">
        <v>0</v>
      </c>
      <c r="D27">
        <v>0</v>
      </c>
      <c r="E27" s="7">
        <f>SUM(Table12[[#This Row],[Use]:[Creation]])</f>
        <v>2</v>
      </c>
      <c r="G27" t="s">
        <v>2808</v>
      </c>
      <c r="H27">
        <f>Table12[[#This Row],[Use]]/Table12[[#This Row],[TOTAL]]</f>
        <v>1</v>
      </c>
      <c r="I27">
        <f>Table12[[#This Row],[Background]]/Table12[[#This Row],[TOTAL]]</f>
        <v>0</v>
      </c>
      <c r="J27">
        <f>Table12[[#This Row],[Creation]]/Table12[[#This Row],[TOTAL]]</f>
        <v>0</v>
      </c>
      <c r="K27" s="7">
        <f>SUM(Table1216[[#This Row],[Use]:[Creation]])</f>
        <v>1</v>
      </c>
    </row>
    <row r="28" spans="1:11" x14ac:dyDescent="0.25">
      <c r="A28" t="s">
        <v>624</v>
      </c>
      <c r="B28">
        <v>1</v>
      </c>
      <c r="C28">
        <v>0</v>
      </c>
      <c r="D28">
        <v>2</v>
      </c>
      <c r="E28" s="7">
        <f>SUM(Table12[[#This Row],[Use]:[Creation]])</f>
        <v>3</v>
      </c>
      <c r="G28" t="s">
        <v>624</v>
      </c>
      <c r="H28">
        <f>Table12[[#This Row],[Use]]/Table12[[#This Row],[TOTAL]]</f>
        <v>0.33333333333333331</v>
      </c>
      <c r="I28">
        <f>Table12[[#This Row],[Background]]/Table12[[#This Row],[TOTAL]]</f>
        <v>0</v>
      </c>
      <c r="J28">
        <f>Table12[[#This Row],[Creation]]/Table12[[#This Row],[TOTAL]]</f>
        <v>0.66666666666666663</v>
      </c>
      <c r="K28" s="7">
        <f>SUM(Table1216[[#This Row],[Use]:[Creation]])</f>
        <v>1</v>
      </c>
    </row>
    <row r="29" spans="1:11" x14ac:dyDescent="0.25">
      <c r="A29" t="s">
        <v>1693</v>
      </c>
      <c r="B29">
        <v>1</v>
      </c>
      <c r="C29">
        <v>0</v>
      </c>
      <c r="D29">
        <v>0</v>
      </c>
      <c r="E29" s="7">
        <f>SUM(Table12[[#This Row],[Use]:[Creation]])</f>
        <v>1</v>
      </c>
      <c r="G29" t="s">
        <v>1693</v>
      </c>
      <c r="H29">
        <f>Table12[[#This Row],[Use]]/Table12[[#This Row],[TOTAL]]</f>
        <v>1</v>
      </c>
      <c r="I29">
        <f>Table12[[#This Row],[Background]]/Table12[[#This Row],[TOTAL]]</f>
        <v>0</v>
      </c>
      <c r="J29">
        <f>Table12[[#This Row],[Creation]]/Table12[[#This Row],[TOTAL]]</f>
        <v>0</v>
      </c>
      <c r="K29" s="7">
        <f>SUM(Table1216[[#This Row],[Use]:[Creation]])</f>
        <v>1</v>
      </c>
    </row>
    <row r="30" spans="1:11" x14ac:dyDescent="0.25">
      <c r="A30" t="s">
        <v>5510</v>
      </c>
      <c r="B30">
        <v>1</v>
      </c>
      <c r="C30">
        <v>0</v>
      </c>
      <c r="D30">
        <v>0</v>
      </c>
      <c r="E30" s="7">
        <f>SUM(Table12[[#This Row],[Use]:[Creation]])</f>
        <v>1</v>
      </c>
      <c r="G30" t="s">
        <v>5510</v>
      </c>
      <c r="H30">
        <f>Table12[[#This Row],[Use]]/Table12[[#This Row],[TOTAL]]</f>
        <v>1</v>
      </c>
      <c r="I30">
        <f>Table12[[#This Row],[Background]]/Table12[[#This Row],[TOTAL]]</f>
        <v>0</v>
      </c>
      <c r="J30">
        <f>Table12[[#This Row],[Creation]]/Table12[[#This Row],[TOTAL]]</f>
        <v>0</v>
      </c>
      <c r="K30" s="7">
        <f>SUM(Table1216[[#This Row],[Use]:[Creation]])</f>
        <v>1</v>
      </c>
    </row>
    <row r="31" spans="1:11" x14ac:dyDescent="0.25">
      <c r="A31" t="s">
        <v>3265</v>
      </c>
      <c r="B31">
        <v>0</v>
      </c>
      <c r="C31">
        <v>0</v>
      </c>
      <c r="D31">
        <v>1</v>
      </c>
      <c r="E31" s="7">
        <f>SUM(Table12[[#This Row],[Use]:[Creation]])</f>
        <v>1</v>
      </c>
      <c r="G31" t="s">
        <v>3265</v>
      </c>
      <c r="H31">
        <f>Table12[[#This Row],[Use]]/Table12[[#This Row],[TOTAL]]</f>
        <v>0</v>
      </c>
      <c r="I31">
        <f>Table12[[#This Row],[Background]]/Table12[[#This Row],[TOTAL]]</f>
        <v>0</v>
      </c>
      <c r="J31">
        <f>Table12[[#This Row],[Creation]]/Table12[[#This Row],[TOTAL]]</f>
        <v>1</v>
      </c>
      <c r="K31" s="7">
        <f>SUM(Table1216[[#This Row],[Use]:[Creation]])</f>
        <v>1</v>
      </c>
    </row>
    <row r="32" spans="1:11" x14ac:dyDescent="0.25">
      <c r="A32" t="s">
        <v>1371</v>
      </c>
      <c r="B32">
        <v>1</v>
      </c>
      <c r="C32">
        <v>0</v>
      </c>
      <c r="D32">
        <v>0</v>
      </c>
      <c r="E32" s="7">
        <f>SUM(Table12[[#This Row],[Use]:[Creation]])</f>
        <v>1</v>
      </c>
      <c r="G32" t="s">
        <v>1371</v>
      </c>
      <c r="H32">
        <f>Table12[[#This Row],[Use]]/Table12[[#This Row],[TOTAL]]</f>
        <v>1</v>
      </c>
      <c r="I32">
        <f>Table12[[#This Row],[Background]]/Table12[[#This Row],[TOTAL]]</f>
        <v>0</v>
      </c>
      <c r="J32">
        <f>Table12[[#This Row],[Creation]]/Table12[[#This Row],[TOTAL]]</f>
        <v>0</v>
      </c>
      <c r="K32" s="7">
        <f>SUM(Table1216[[#This Row],[Use]:[Creation]])</f>
        <v>1</v>
      </c>
    </row>
    <row r="33" spans="1:11" x14ac:dyDescent="0.25">
      <c r="A33" t="s">
        <v>400</v>
      </c>
      <c r="B33">
        <v>7</v>
      </c>
      <c r="C33">
        <v>1</v>
      </c>
      <c r="D33">
        <v>0</v>
      </c>
      <c r="E33" s="7">
        <f>SUM(Table12[[#This Row],[Use]:[Creation]])</f>
        <v>8</v>
      </c>
      <c r="G33" t="s">
        <v>400</v>
      </c>
      <c r="H33">
        <f>Table12[[#This Row],[Use]]/Table12[[#This Row],[TOTAL]]</f>
        <v>0.875</v>
      </c>
      <c r="I33">
        <f>Table12[[#This Row],[Background]]/Table12[[#This Row],[TOTAL]]</f>
        <v>0.125</v>
      </c>
      <c r="J33">
        <f>Table12[[#This Row],[Creation]]/Table12[[#This Row],[TOTAL]]</f>
        <v>0</v>
      </c>
      <c r="K33" s="7">
        <f>SUM(Table1216[[#This Row],[Use]:[Creation]])</f>
        <v>1</v>
      </c>
    </row>
    <row r="34" spans="1:11" x14ac:dyDescent="0.25">
      <c r="A34" t="s">
        <v>3039</v>
      </c>
      <c r="B34">
        <v>1</v>
      </c>
      <c r="C34">
        <v>0</v>
      </c>
      <c r="D34">
        <v>0</v>
      </c>
      <c r="E34" s="7">
        <f>SUM(Table12[[#This Row],[Use]:[Creation]])</f>
        <v>1</v>
      </c>
      <c r="G34" t="s">
        <v>3039</v>
      </c>
      <c r="H34">
        <f>Table12[[#This Row],[Use]]/Table12[[#This Row],[TOTAL]]</f>
        <v>1</v>
      </c>
      <c r="I34">
        <f>Table12[[#This Row],[Background]]/Table12[[#This Row],[TOTAL]]</f>
        <v>0</v>
      </c>
      <c r="J34">
        <f>Table12[[#This Row],[Creation]]/Table12[[#This Row],[TOTAL]]</f>
        <v>0</v>
      </c>
      <c r="K34" s="7">
        <f>SUM(Table1216[[#This Row],[Use]:[Creation]])</f>
        <v>1</v>
      </c>
    </row>
    <row r="35" spans="1:11" x14ac:dyDescent="0.25">
      <c r="A35" t="s">
        <v>1020</v>
      </c>
      <c r="B35">
        <v>1</v>
      </c>
      <c r="C35">
        <v>0</v>
      </c>
      <c r="D35">
        <v>1</v>
      </c>
      <c r="E35" s="7">
        <f>SUM(Table12[[#This Row],[Use]:[Creation]])</f>
        <v>2</v>
      </c>
      <c r="G35" t="s">
        <v>1020</v>
      </c>
      <c r="H35">
        <f>Table12[[#This Row],[Use]]/Table12[[#This Row],[TOTAL]]</f>
        <v>0.5</v>
      </c>
      <c r="I35">
        <f>Table12[[#This Row],[Background]]/Table12[[#This Row],[TOTAL]]</f>
        <v>0</v>
      </c>
      <c r="J35">
        <f>Table12[[#This Row],[Creation]]/Table12[[#This Row],[TOTAL]]</f>
        <v>0.5</v>
      </c>
      <c r="K35" s="7">
        <f>SUM(Table1216[[#This Row],[Use]:[Creation]])</f>
        <v>1</v>
      </c>
    </row>
    <row r="36" spans="1:11" x14ac:dyDescent="0.25">
      <c r="A36" t="s">
        <v>3452</v>
      </c>
      <c r="B36">
        <v>0</v>
      </c>
      <c r="C36">
        <v>0</v>
      </c>
      <c r="D36">
        <v>1</v>
      </c>
      <c r="E36" s="7">
        <f>SUM(Table12[[#This Row],[Use]:[Creation]])</f>
        <v>1</v>
      </c>
      <c r="G36" t="s">
        <v>3452</v>
      </c>
      <c r="H36">
        <f>Table12[[#This Row],[Use]]/Table12[[#This Row],[TOTAL]]</f>
        <v>0</v>
      </c>
      <c r="I36">
        <f>Table12[[#This Row],[Background]]/Table12[[#This Row],[TOTAL]]</f>
        <v>0</v>
      </c>
      <c r="J36">
        <f>Table12[[#This Row],[Creation]]/Table12[[#This Row],[TOTAL]]</f>
        <v>1</v>
      </c>
      <c r="K36" s="7">
        <f>SUM(Table1216[[#This Row],[Use]:[Creation]])</f>
        <v>1</v>
      </c>
    </row>
    <row r="37" spans="1:11" x14ac:dyDescent="0.25">
      <c r="A37" t="s">
        <v>3142</v>
      </c>
      <c r="B37">
        <v>0</v>
      </c>
      <c r="C37">
        <v>0</v>
      </c>
      <c r="D37">
        <v>1</v>
      </c>
      <c r="E37" s="7">
        <f>SUM(Table12[[#This Row],[Use]:[Creation]])</f>
        <v>1</v>
      </c>
      <c r="G37" t="s">
        <v>3142</v>
      </c>
      <c r="H37">
        <f>Table12[[#This Row],[Use]]/Table12[[#This Row],[TOTAL]]</f>
        <v>0</v>
      </c>
      <c r="I37">
        <f>Table12[[#This Row],[Background]]/Table12[[#This Row],[TOTAL]]</f>
        <v>0</v>
      </c>
      <c r="J37">
        <f>Table12[[#This Row],[Creation]]/Table12[[#This Row],[TOTAL]]</f>
        <v>1</v>
      </c>
      <c r="K37" s="7">
        <f>SUM(Table1216[[#This Row],[Use]:[Creation]])</f>
        <v>1</v>
      </c>
    </row>
    <row r="38" spans="1:11" x14ac:dyDescent="0.25">
      <c r="A38" t="s">
        <v>3405</v>
      </c>
      <c r="B38">
        <v>3</v>
      </c>
      <c r="C38">
        <v>0</v>
      </c>
      <c r="D38">
        <v>1</v>
      </c>
      <c r="E38" s="7">
        <f>SUM(Table12[[#This Row],[Use]:[Creation]])</f>
        <v>4</v>
      </c>
      <c r="G38" t="s">
        <v>3405</v>
      </c>
      <c r="H38">
        <f>Table12[[#This Row],[Use]]/Table12[[#This Row],[TOTAL]]</f>
        <v>0.75</v>
      </c>
      <c r="I38">
        <f>Table12[[#This Row],[Background]]/Table12[[#This Row],[TOTAL]]</f>
        <v>0</v>
      </c>
      <c r="J38">
        <f>Table12[[#This Row],[Creation]]/Table12[[#This Row],[TOTAL]]</f>
        <v>0.25</v>
      </c>
      <c r="K38" s="7">
        <f>SUM(Table1216[[#This Row],[Use]:[Creation]])</f>
        <v>1</v>
      </c>
    </row>
    <row r="39" spans="1:11" x14ac:dyDescent="0.25">
      <c r="A39" t="s">
        <v>4770</v>
      </c>
      <c r="B39">
        <v>0</v>
      </c>
      <c r="C39">
        <v>1</v>
      </c>
      <c r="D39">
        <v>0</v>
      </c>
      <c r="E39" s="7">
        <f>SUM(Table12[[#This Row],[Use]:[Creation]])</f>
        <v>1</v>
      </c>
      <c r="G39" t="s">
        <v>4770</v>
      </c>
      <c r="H39">
        <f>Table12[[#This Row],[Use]]/Table12[[#This Row],[TOTAL]]</f>
        <v>0</v>
      </c>
      <c r="I39">
        <f>Table12[[#This Row],[Background]]/Table12[[#This Row],[TOTAL]]</f>
        <v>1</v>
      </c>
      <c r="J39">
        <f>Table12[[#This Row],[Creation]]/Table12[[#This Row],[TOTAL]]</f>
        <v>0</v>
      </c>
      <c r="K39" s="7">
        <f>SUM(Table1216[[#This Row],[Use]:[Creation]])</f>
        <v>1</v>
      </c>
    </row>
    <row r="40" spans="1:11" x14ac:dyDescent="0.25">
      <c r="A40" t="s">
        <v>3522</v>
      </c>
      <c r="B40">
        <v>1</v>
      </c>
      <c r="C40">
        <v>0</v>
      </c>
      <c r="D40">
        <v>0</v>
      </c>
      <c r="E40" s="7">
        <f>SUM(Table12[[#This Row],[Use]:[Creation]])</f>
        <v>1</v>
      </c>
      <c r="G40" t="s">
        <v>3522</v>
      </c>
      <c r="H40">
        <f>Table12[[#This Row],[Use]]/Table12[[#This Row],[TOTAL]]</f>
        <v>1</v>
      </c>
      <c r="I40">
        <f>Table12[[#This Row],[Background]]/Table12[[#This Row],[TOTAL]]</f>
        <v>0</v>
      </c>
      <c r="J40">
        <f>Table12[[#This Row],[Creation]]/Table12[[#This Row],[TOTAL]]</f>
        <v>0</v>
      </c>
      <c r="K40" s="7">
        <f>SUM(Table1216[[#This Row],[Use]:[Creation]])</f>
        <v>1</v>
      </c>
    </row>
    <row r="41" spans="1:11" x14ac:dyDescent="0.25">
      <c r="A41" t="s">
        <v>804</v>
      </c>
      <c r="B41">
        <v>0</v>
      </c>
      <c r="C41">
        <v>0</v>
      </c>
      <c r="D41">
        <v>1</v>
      </c>
      <c r="E41" s="7">
        <f>SUM(Table12[[#This Row],[Use]:[Creation]])</f>
        <v>1</v>
      </c>
      <c r="G41" t="s">
        <v>804</v>
      </c>
      <c r="H41">
        <f>Table12[[#This Row],[Use]]/Table12[[#This Row],[TOTAL]]</f>
        <v>0</v>
      </c>
      <c r="I41">
        <f>Table12[[#This Row],[Background]]/Table12[[#This Row],[TOTAL]]</f>
        <v>0</v>
      </c>
      <c r="J41">
        <f>Table12[[#This Row],[Creation]]/Table12[[#This Row],[TOTAL]]</f>
        <v>1</v>
      </c>
      <c r="K41" s="7">
        <f>SUM(Table1216[[#This Row],[Use]:[Creation]])</f>
        <v>1</v>
      </c>
    </row>
    <row r="42" spans="1:11" x14ac:dyDescent="0.25">
      <c r="A42" t="s">
        <v>3411</v>
      </c>
      <c r="B42">
        <v>7</v>
      </c>
      <c r="C42">
        <v>3</v>
      </c>
      <c r="D42">
        <v>1</v>
      </c>
      <c r="E42" s="7">
        <f>SUM(Table12[[#This Row],[Use]:[Creation]])</f>
        <v>11</v>
      </c>
      <c r="G42" t="s">
        <v>3411</v>
      </c>
      <c r="H42">
        <f>Table12[[#This Row],[Use]]/Table12[[#This Row],[TOTAL]]</f>
        <v>0.63636363636363635</v>
      </c>
      <c r="I42">
        <f>Table12[[#This Row],[Background]]/Table12[[#This Row],[TOTAL]]</f>
        <v>0.27272727272727271</v>
      </c>
      <c r="J42">
        <f>Table12[[#This Row],[Creation]]/Table12[[#This Row],[TOTAL]]</f>
        <v>9.0909090909090912E-2</v>
      </c>
      <c r="K42" s="7">
        <f>SUM(Table1216[[#This Row],[Use]:[Creation]])</f>
        <v>1</v>
      </c>
    </row>
    <row r="43" spans="1:11" x14ac:dyDescent="0.25">
      <c r="A43" t="s">
        <v>4628</v>
      </c>
      <c r="B43">
        <v>2</v>
      </c>
      <c r="C43">
        <v>0</v>
      </c>
      <c r="D43">
        <v>0</v>
      </c>
      <c r="E43" s="7">
        <f>SUM(Table12[[#This Row],[Use]:[Creation]])</f>
        <v>2</v>
      </c>
      <c r="G43" t="s">
        <v>4628</v>
      </c>
      <c r="H43">
        <f>Table12[[#This Row],[Use]]/Table12[[#This Row],[TOTAL]]</f>
        <v>1</v>
      </c>
      <c r="I43">
        <f>Table12[[#This Row],[Background]]/Table12[[#This Row],[TOTAL]]</f>
        <v>0</v>
      </c>
      <c r="J43">
        <f>Table12[[#This Row],[Creation]]/Table12[[#This Row],[TOTAL]]</f>
        <v>0</v>
      </c>
      <c r="K43" s="7">
        <f>SUM(Table1216[[#This Row],[Use]:[Creation]])</f>
        <v>1</v>
      </c>
    </row>
    <row r="44" spans="1:11" x14ac:dyDescent="0.25">
      <c r="A44" t="s">
        <v>2727</v>
      </c>
      <c r="B44">
        <v>4</v>
      </c>
      <c r="C44">
        <v>0</v>
      </c>
      <c r="D44">
        <v>0</v>
      </c>
      <c r="E44" s="7">
        <f>SUM(Table12[[#This Row],[Use]:[Creation]])</f>
        <v>4</v>
      </c>
      <c r="G44" t="s">
        <v>2727</v>
      </c>
      <c r="H44">
        <f>Table12[[#This Row],[Use]]/Table12[[#This Row],[TOTAL]]</f>
        <v>1</v>
      </c>
      <c r="I44">
        <f>Table12[[#This Row],[Background]]/Table12[[#This Row],[TOTAL]]</f>
        <v>0</v>
      </c>
      <c r="J44">
        <f>Table12[[#This Row],[Creation]]/Table12[[#This Row],[TOTAL]]</f>
        <v>0</v>
      </c>
      <c r="K44" s="7">
        <f>SUM(Table1216[[#This Row],[Use]:[Creation]])</f>
        <v>1</v>
      </c>
    </row>
    <row r="45" spans="1:11" x14ac:dyDescent="0.25">
      <c r="A45" t="s">
        <v>406</v>
      </c>
      <c r="B45">
        <v>5</v>
      </c>
      <c r="C45">
        <v>1</v>
      </c>
      <c r="D45">
        <v>0</v>
      </c>
      <c r="E45" s="7">
        <f>SUM(Table12[[#This Row],[Use]:[Creation]])</f>
        <v>6</v>
      </c>
      <c r="G45" t="s">
        <v>406</v>
      </c>
      <c r="H45">
        <f>Table12[[#This Row],[Use]]/Table12[[#This Row],[TOTAL]]</f>
        <v>0.83333333333333337</v>
      </c>
      <c r="I45">
        <f>Table12[[#This Row],[Background]]/Table12[[#This Row],[TOTAL]]</f>
        <v>0.16666666666666666</v>
      </c>
      <c r="J45">
        <f>Table12[[#This Row],[Creation]]/Table12[[#This Row],[TOTAL]]</f>
        <v>0</v>
      </c>
      <c r="K45" s="7">
        <f>SUM(Table1216[[#This Row],[Use]:[Creation]])</f>
        <v>1</v>
      </c>
    </row>
    <row r="46" spans="1:11" x14ac:dyDescent="0.25">
      <c r="A46" t="s">
        <v>242</v>
      </c>
      <c r="B46">
        <v>0</v>
      </c>
      <c r="C46">
        <v>1</v>
      </c>
      <c r="D46">
        <v>0</v>
      </c>
      <c r="E46" s="7">
        <f>SUM(Table12[[#This Row],[Use]:[Creation]])</f>
        <v>1</v>
      </c>
      <c r="G46" t="s">
        <v>242</v>
      </c>
      <c r="H46">
        <f>Table12[[#This Row],[Use]]/Table12[[#This Row],[TOTAL]]</f>
        <v>0</v>
      </c>
      <c r="I46">
        <f>Table12[[#This Row],[Background]]/Table12[[#This Row],[TOTAL]]</f>
        <v>1</v>
      </c>
      <c r="J46">
        <f>Table12[[#This Row],[Creation]]/Table12[[#This Row],[TOTAL]]</f>
        <v>0</v>
      </c>
      <c r="K46" s="7">
        <f>SUM(Table1216[[#This Row],[Use]:[Creation]])</f>
        <v>1</v>
      </c>
    </row>
    <row r="47" spans="1:11" x14ac:dyDescent="0.25">
      <c r="A47" t="s">
        <v>3079</v>
      </c>
      <c r="B47">
        <v>1</v>
      </c>
      <c r="C47">
        <v>0</v>
      </c>
      <c r="D47">
        <v>0</v>
      </c>
      <c r="E47" s="7">
        <f>SUM(Table12[[#This Row],[Use]:[Creation]])</f>
        <v>1</v>
      </c>
      <c r="G47" t="s">
        <v>3079</v>
      </c>
      <c r="H47">
        <f>Table12[[#This Row],[Use]]/Table12[[#This Row],[TOTAL]]</f>
        <v>1</v>
      </c>
      <c r="I47">
        <f>Table12[[#This Row],[Background]]/Table12[[#This Row],[TOTAL]]</f>
        <v>0</v>
      </c>
      <c r="J47">
        <f>Table12[[#This Row],[Creation]]/Table12[[#This Row],[TOTAL]]</f>
        <v>0</v>
      </c>
      <c r="K47" s="7">
        <f>SUM(Table1216[[#This Row],[Use]:[Creation]])</f>
        <v>1</v>
      </c>
    </row>
    <row r="48" spans="1:11" x14ac:dyDescent="0.25">
      <c r="A48" t="s">
        <v>5166</v>
      </c>
      <c r="B48">
        <v>1</v>
      </c>
      <c r="C48">
        <v>0</v>
      </c>
      <c r="D48">
        <v>0</v>
      </c>
      <c r="E48" s="7">
        <f>SUM(Table12[[#This Row],[Use]:[Creation]])</f>
        <v>1</v>
      </c>
      <c r="G48" t="s">
        <v>5166</v>
      </c>
      <c r="H48">
        <f>Table12[[#This Row],[Use]]/Table12[[#This Row],[TOTAL]]</f>
        <v>1</v>
      </c>
      <c r="I48">
        <f>Table12[[#This Row],[Background]]/Table12[[#This Row],[TOTAL]]</f>
        <v>0</v>
      </c>
      <c r="J48">
        <f>Table12[[#This Row],[Creation]]/Table12[[#This Row],[TOTAL]]</f>
        <v>0</v>
      </c>
      <c r="K48" s="7">
        <f>SUM(Table1216[[#This Row],[Use]:[Creation]])</f>
        <v>1</v>
      </c>
    </row>
    <row r="49" spans="1:11" x14ac:dyDescent="0.25">
      <c r="A49" t="s">
        <v>1750</v>
      </c>
      <c r="B49">
        <v>1</v>
      </c>
      <c r="C49">
        <v>0</v>
      </c>
      <c r="D49">
        <v>0</v>
      </c>
      <c r="E49" s="7">
        <f>SUM(Table12[[#This Row],[Use]:[Creation]])</f>
        <v>1</v>
      </c>
      <c r="G49" t="s">
        <v>1750</v>
      </c>
      <c r="H49">
        <f>Table12[[#This Row],[Use]]/Table12[[#This Row],[TOTAL]]</f>
        <v>1</v>
      </c>
      <c r="I49">
        <f>Table12[[#This Row],[Background]]/Table12[[#This Row],[TOTAL]]</f>
        <v>0</v>
      </c>
      <c r="J49">
        <f>Table12[[#This Row],[Creation]]/Table12[[#This Row],[TOTAL]]</f>
        <v>0</v>
      </c>
      <c r="K49" s="7">
        <f>SUM(Table1216[[#This Row],[Use]:[Creation]])</f>
        <v>1</v>
      </c>
    </row>
    <row r="50" spans="1:11" x14ac:dyDescent="0.25">
      <c r="A50" t="s">
        <v>2232</v>
      </c>
      <c r="B50">
        <v>1</v>
      </c>
      <c r="C50">
        <v>0</v>
      </c>
      <c r="D50">
        <v>0</v>
      </c>
      <c r="E50" s="7">
        <f>SUM(Table12[[#This Row],[Use]:[Creation]])</f>
        <v>1</v>
      </c>
      <c r="G50" t="s">
        <v>2232</v>
      </c>
      <c r="H50">
        <f>Table12[[#This Row],[Use]]/Table12[[#This Row],[TOTAL]]</f>
        <v>1</v>
      </c>
      <c r="I50">
        <f>Table12[[#This Row],[Background]]/Table12[[#This Row],[TOTAL]]</f>
        <v>0</v>
      </c>
      <c r="J50">
        <f>Table12[[#This Row],[Creation]]/Table12[[#This Row],[TOTAL]]</f>
        <v>0</v>
      </c>
      <c r="K50" s="7">
        <f>SUM(Table1216[[#This Row],[Use]:[Creation]])</f>
        <v>1</v>
      </c>
    </row>
    <row r="51" spans="1:11" x14ac:dyDescent="0.25">
      <c r="A51" t="s">
        <v>319</v>
      </c>
      <c r="B51">
        <v>0</v>
      </c>
      <c r="C51">
        <v>1</v>
      </c>
      <c r="D51">
        <v>0</v>
      </c>
      <c r="E51" s="7">
        <f>SUM(Table12[[#This Row],[Use]:[Creation]])</f>
        <v>1</v>
      </c>
      <c r="G51" t="s">
        <v>319</v>
      </c>
      <c r="H51">
        <f>Table12[[#This Row],[Use]]/Table12[[#This Row],[TOTAL]]</f>
        <v>0</v>
      </c>
      <c r="I51">
        <f>Table12[[#This Row],[Background]]/Table12[[#This Row],[TOTAL]]</f>
        <v>1</v>
      </c>
      <c r="J51">
        <f>Table12[[#This Row],[Creation]]/Table12[[#This Row],[TOTAL]]</f>
        <v>0</v>
      </c>
      <c r="K51" s="7">
        <f>SUM(Table1216[[#This Row],[Use]:[Creation]])</f>
        <v>1</v>
      </c>
    </row>
    <row r="52" spans="1:11" x14ac:dyDescent="0.25">
      <c r="A52" t="s">
        <v>2643</v>
      </c>
      <c r="B52">
        <v>1</v>
      </c>
      <c r="C52">
        <v>0</v>
      </c>
      <c r="D52">
        <v>0</v>
      </c>
      <c r="E52" s="7">
        <f>SUM(Table12[[#This Row],[Use]:[Creation]])</f>
        <v>1</v>
      </c>
      <c r="G52" t="s">
        <v>2643</v>
      </c>
      <c r="H52">
        <f>Table12[[#This Row],[Use]]/Table12[[#This Row],[TOTAL]]</f>
        <v>1</v>
      </c>
      <c r="I52">
        <f>Table12[[#This Row],[Background]]/Table12[[#This Row],[TOTAL]]</f>
        <v>0</v>
      </c>
      <c r="J52">
        <f>Table12[[#This Row],[Creation]]/Table12[[#This Row],[TOTAL]]</f>
        <v>0</v>
      </c>
      <c r="K52" s="7">
        <f>SUM(Table1216[[#This Row],[Use]:[Creation]])</f>
        <v>1</v>
      </c>
    </row>
    <row r="53" spans="1:11" x14ac:dyDescent="0.25">
      <c r="A53" t="s">
        <v>812</v>
      </c>
      <c r="B53">
        <v>0</v>
      </c>
      <c r="C53">
        <v>0</v>
      </c>
      <c r="D53">
        <v>1</v>
      </c>
      <c r="E53" s="7">
        <f>SUM(Table12[[#This Row],[Use]:[Creation]])</f>
        <v>1</v>
      </c>
      <c r="G53" t="s">
        <v>812</v>
      </c>
      <c r="H53">
        <f>Table12[[#This Row],[Use]]/Table12[[#This Row],[TOTAL]]</f>
        <v>0</v>
      </c>
      <c r="I53">
        <f>Table12[[#This Row],[Background]]/Table12[[#This Row],[TOTAL]]</f>
        <v>0</v>
      </c>
      <c r="J53">
        <f>Table12[[#This Row],[Creation]]/Table12[[#This Row],[TOTAL]]</f>
        <v>1</v>
      </c>
      <c r="K53" s="7">
        <f>SUM(Table1216[[#This Row],[Use]:[Creation]])</f>
        <v>1</v>
      </c>
    </row>
    <row r="54" spans="1:11" x14ac:dyDescent="0.25">
      <c r="A54" t="s">
        <v>3252</v>
      </c>
      <c r="B54">
        <v>0</v>
      </c>
      <c r="C54">
        <v>0</v>
      </c>
      <c r="D54">
        <v>1</v>
      </c>
      <c r="E54" s="7">
        <f>SUM(Table12[[#This Row],[Use]:[Creation]])</f>
        <v>1</v>
      </c>
      <c r="G54" t="s">
        <v>3252</v>
      </c>
      <c r="H54">
        <f>Table12[[#This Row],[Use]]/Table12[[#This Row],[TOTAL]]</f>
        <v>0</v>
      </c>
      <c r="I54">
        <f>Table12[[#This Row],[Background]]/Table12[[#This Row],[TOTAL]]</f>
        <v>0</v>
      </c>
      <c r="J54">
        <f>Table12[[#This Row],[Creation]]/Table12[[#This Row],[TOTAL]]</f>
        <v>1</v>
      </c>
      <c r="K54" s="7">
        <f>SUM(Table1216[[#This Row],[Use]:[Creation]])</f>
        <v>1</v>
      </c>
    </row>
    <row r="55" spans="1:11" x14ac:dyDescent="0.25">
      <c r="A55" t="s">
        <v>1004</v>
      </c>
      <c r="B55">
        <v>0</v>
      </c>
      <c r="C55">
        <v>0</v>
      </c>
      <c r="D55">
        <v>1</v>
      </c>
      <c r="E55" s="7">
        <f>SUM(Table12[[#This Row],[Use]:[Creation]])</f>
        <v>1</v>
      </c>
      <c r="G55" t="s">
        <v>1004</v>
      </c>
      <c r="H55">
        <f>Table12[[#This Row],[Use]]/Table12[[#This Row],[TOTAL]]</f>
        <v>0</v>
      </c>
      <c r="I55">
        <f>Table12[[#This Row],[Background]]/Table12[[#This Row],[TOTAL]]</f>
        <v>0</v>
      </c>
      <c r="J55">
        <f>Table12[[#This Row],[Creation]]/Table12[[#This Row],[TOTAL]]</f>
        <v>1</v>
      </c>
      <c r="K55" s="7">
        <f>SUM(Table1216[[#This Row],[Use]:[Creation]])</f>
        <v>1</v>
      </c>
    </row>
    <row r="56" spans="1:11" x14ac:dyDescent="0.25">
      <c r="A56" t="s">
        <v>3449</v>
      </c>
      <c r="B56">
        <v>0</v>
      </c>
      <c r="C56">
        <v>0</v>
      </c>
      <c r="D56">
        <v>1</v>
      </c>
      <c r="E56" s="7">
        <f>SUM(Table12[[#This Row],[Use]:[Creation]])</f>
        <v>1</v>
      </c>
      <c r="G56" t="s">
        <v>3449</v>
      </c>
      <c r="H56">
        <f>Table12[[#This Row],[Use]]/Table12[[#This Row],[TOTAL]]</f>
        <v>0</v>
      </c>
      <c r="I56">
        <f>Table12[[#This Row],[Background]]/Table12[[#This Row],[TOTAL]]</f>
        <v>0</v>
      </c>
      <c r="J56">
        <f>Table12[[#This Row],[Creation]]/Table12[[#This Row],[TOTAL]]</f>
        <v>1</v>
      </c>
      <c r="K56" s="7">
        <f>SUM(Table1216[[#This Row],[Use]:[Creation]])</f>
        <v>1</v>
      </c>
    </row>
    <row r="57" spans="1:11" x14ac:dyDescent="0.25">
      <c r="A57" t="s">
        <v>3230</v>
      </c>
      <c r="B57">
        <v>0</v>
      </c>
      <c r="C57">
        <v>0</v>
      </c>
      <c r="D57">
        <v>1</v>
      </c>
      <c r="E57" s="7">
        <f>SUM(Table12[[#This Row],[Use]:[Creation]])</f>
        <v>1</v>
      </c>
      <c r="G57" t="s">
        <v>3230</v>
      </c>
      <c r="H57">
        <f>Table12[[#This Row],[Use]]/Table12[[#This Row],[TOTAL]]</f>
        <v>0</v>
      </c>
      <c r="I57">
        <f>Table12[[#This Row],[Background]]/Table12[[#This Row],[TOTAL]]</f>
        <v>0</v>
      </c>
      <c r="J57">
        <f>Table12[[#This Row],[Creation]]/Table12[[#This Row],[TOTAL]]</f>
        <v>1</v>
      </c>
      <c r="K57" s="7">
        <f>SUM(Table1216[[#This Row],[Use]:[Creation]])</f>
        <v>1</v>
      </c>
    </row>
    <row r="58" spans="1:11" x14ac:dyDescent="0.25">
      <c r="A58" t="s">
        <v>308</v>
      </c>
      <c r="B58">
        <v>2</v>
      </c>
      <c r="C58">
        <v>1</v>
      </c>
      <c r="D58">
        <v>1</v>
      </c>
      <c r="E58" s="7">
        <f>SUM(Table12[[#This Row],[Use]:[Creation]])</f>
        <v>4</v>
      </c>
      <c r="G58" t="s">
        <v>308</v>
      </c>
      <c r="H58">
        <f>Table12[[#This Row],[Use]]/Table12[[#This Row],[TOTAL]]</f>
        <v>0.5</v>
      </c>
      <c r="I58">
        <f>Table12[[#This Row],[Background]]/Table12[[#This Row],[TOTAL]]</f>
        <v>0.25</v>
      </c>
      <c r="J58">
        <f>Table12[[#This Row],[Creation]]/Table12[[#This Row],[TOTAL]]</f>
        <v>0.25</v>
      </c>
      <c r="K58" s="7">
        <f>SUM(Table1216[[#This Row],[Use]:[Creation]])</f>
        <v>1</v>
      </c>
    </row>
    <row r="59" spans="1:11" x14ac:dyDescent="0.25">
      <c r="A59" t="s">
        <v>2401</v>
      </c>
      <c r="B59">
        <v>4</v>
      </c>
      <c r="C59">
        <v>0</v>
      </c>
      <c r="D59">
        <v>0</v>
      </c>
      <c r="E59" s="7">
        <f>SUM(Table12[[#This Row],[Use]:[Creation]])</f>
        <v>4</v>
      </c>
      <c r="G59" t="s">
        <v>2401</v>
      </c>
      <c r="H59">
        <f>Table12[[#This Row],[Use]]/Table12[[#This Row],[TOTAL]]</f>
        <v>1</v>
      </c>
      <c r="I59">
        <f>Table12[[#This Row],[Background]]/Table12[[#This Row],[TOTAL]]</f>
        <v>0</v>
      </c>
      <c r="J59">
        <f>Table12[[#This Row],[Creation]]/Table12[[#This Row],[TOTAL]]</f>
        <v>0</v>
      </c>
      <c r="K59" s="7">
        <f>SUM(Table1216[[#This Row],[Use]:[Creation]])</f>
        <v>1</v>
      </c>
    </row>
    <row r="60" spans="1:11" x14ac:dyDescent="0.25">
      <c r="A60" t="s">
        <v>4159</v>
      </c>
      <c r="B60">
        <v>0</v>
      </c>
      <c r="C60">
        <v>2</v>
      </c>
      <c r="D60">
        <v>0</v>
      </c>
      <c r="E60" s="7">
        <f>SUM(Table12[[#This Row],[Use]:[Creation]])</f>
        <v>2</v>
      </c>
      <c r="G60" t="s">
        <v>4159</v>
      </c>
      <c r="H60">
        <f>Table12[[#This Row],[Use]]/Table12[[#This Row],[TOTAL]]</f>
        <v>0</v>
      </c>
      <c r="I60">
        <f>Table12[[#This Row],[Background]]/Table12[[#This Row],[TOTAL]]</f>
        <v>1</v>
      </c>
      <c r="J60">
        <f>Table12[[#This Row],[Creation]]/Table12[[#This Row],[TOTAL]]</f>
        <v>0</v>
      </c>
      <c r="K60" s="7">
        <f>SUM(Table1216[[#This Row],[Use]:[Creation]])</f>
        <v>1</v>
      </c>
    </row>
    <row r="61" spans="1:11" x14ac:dyDescent="0.25">
      <c r="A61" t="s">
        <v>3714</v>
      </c>
      <c r="B61">
        <v>9</v>
      </c>
      <c r="C61">
        <v>0</v>
      </c>
      <c r="D61">
        <v>0</v>
      </c>
      <c r="E61" s="7">
        <f>SUM(Table12[[#This Row],[Use]:[Creation]])</f>
        <v>9</v>
      </c>
      <c r="G61" t="s">
        <v>3714</v>
      </c>
      <c r="H61">
        <f>Table12[[#This Row],[Use]]/Table12[[#This Row],[TOTAL]]</f>
        <v>1</v>
      </c>
      <c r="I61">
        <f>Table12[[#This Row],[Background]]/Table12[[#This Row],[TOTAL]]</f>
        <v>0</v>
      </c>
      <c r="J61">
        <f>Table12[[#This Row],[Creation]]/Table12[[#This Row],[TOTAL]]</f>
        <v>0</v>
      </c>
      <c r="K61" s="7">
        <f>SUM(Table1216[[#This Row],[Use]:[Creation]])</f>
        <v>1</v>
      </c>
    </row>
    <row r="62" spans="1:11" x14ac:dyDescent="0.25">
      <c r="A62" t="s">
        <v>5025</v>
      </c>
      <c r="B62">
        <v>1</v>
      </c>
      <c r="C62">
        <v>0</v>
      </c>
      <c r="D62">
        <v>0</v>
      </c>
      <c r="E62" s="7">
        <f>SUM(Table12[[#This Row],[Use]:[Creation]])</f>
        <v>1</v>
      </c>
      <c r="G62" t="s">
        <v>5025</v>
      </c>
      <c r="H62">
        <f>Table12[[#This Row],[Use]]/Table12[[#This Row],[TOTAL]]</f>
        <v>1</v>
      </c>
      <c r="I62">
        <f>Table12[[#This Row],[Background]]/Table12[[#This Row],[TOTAL]]</f>
        <v>0</v>
      </c>
      <c r="J62">
        <f>Table12[[#This Row],[Creation]]/Table12[[#This Row],[TOTAL]]</f>
        <v>0</v>
      </c>
      <c r="K62" s="7">
        <f>SUM(Table1216[[#This Row],[Use]:[Creation]])</f>
        <v>1</v>
      </c>
    </row>
    <row r="63" spans="1:11" x14ac:dyDescent="0.25">
      <c r="A63" t="s">
        <v>4245</v>
      </c>
      <c r="B63">
        <v>1</v>
      </c>
      <c r="C63">
        <v>0</v>
      </c>
      <c r="D63">
        <v>0</v>
      </c>
      <c r="E63" s="7">
        <f>SUM(Table12[[#This Row],[Use]:[Creation]])</f>
        <v>1</v>
      </c>
      <c r="G63" t="s">
        <v>4245</v>
      </c>
      <c r="H63">
        <f>Table12[[#This Row],[Use]]/Table12[[#This Row],[TOTAL]]</f>
        <v>1</v>
      </c>
      <c r="I63">
        <f>Table12[[#This Row],[Background]]/Table12[[#This Row],[TOTAL]]</f>
        <v>0</v>
      </c>
      <c r="J63">
        <f>Table12[[#This Row],[Creation]]/Table12[[#This Row],[TOTAL]]</f>
        <v>0</v>
      </c>
      <c r="K63" s="7">
        <f>SUM(Table1216[[#This Row],[Use]:[Creation]])</f>
        <v>1</v>
      </c>
    </row>
    <row r="64" spans="1:11" x14ac:dyDescent="0.25">
      <c r="A64" t="s">
        <v>569</v>
      </c>
      <c r="B64">
        <v>0</v>
      </c>
      <c r="C64">
        <v>0</v>
      </c>
      <c r="D64">
        <v>1</v>
      </c>
      <c r="E64" s="7">
        <f>SUM(Table12[[#This Row],[Use]:[Creation]])</f>
        <v>1</v>
      </c>
      <c r="G64" t="s">
        <v>569</v>
      </c>
      <c r="H64">
        <f>Table12[[#This Row],[Use]]/Table12[[#This Row],[TOTAL]]</f>
        <v>0</v>
      </c>
      <c r="I64">
        <f>Table12[[#This Row],[Background]]/Table12[[#This Row],[TOTAL]]</f>
        <v>0</v>
      </c>
      <c r="J64">
        <f>Table12[[#This Row],[Creation]]/Table12[[#This Row],[TOTAL]]</f>
        <v>1</v>
      </c>
      <c r="K64" s="7">
        <f>SUM(Table1216[[#This Row],[Use]:[Creation]])</f>
        <v>1</v>
      </c>
    </row>
    <row r="65" spans="1:11" x14ac:dyDescent="0.25">
      <c r="A65" t="s">
        <v>5906</v>
      </c>
      <c r="B65">
        <v>1</v>
      </c>
      <c r="C65">
        <v>0</v>
      </c>
      <c r="D65">
        <v>0</v>
      </c>
      <c r="E65" s="7">
        <f>SUM(Table12[[#This Row],[Use]:[Creation]])</f>
        <v>1</v>
      </c>
      <c r="G65" t="s">
        <v>5906</v>
      </c>
      <c r="H65">
        <f>Table12[[#This Row],[Use]]/Table12[[#This Row],[TOTAL]]</f>
        <v>1</v>
      </c>
      <c r="I65">
        <f>Table12[[#This Row],[Background]]/Table12[[#This Row],[TOTAL]]</f>
        <v>0</v>
      </c>
      <c r="J65">
        <f>Table12[[#This Row],[Creation]]/Table12[[#This Row],[TOTAL]]</f>
        <v>0</v>
      </c>
      <c r="K65" s="7">
        <f>SUM(Table1216[[#This Row],[Use]:[Creation]])</f>
        <v>1</v>
      </c>
    </row>
    <row r="66" spans="1:11" x14ac:dyDescent="0.25">
      <c r="A66" t="s">
        <v>4167</v>
      </c>
      <c r="B66">
        <v>13</v>
      </c>
      <c r="C66">
        <v>0</v>
      </c>
      <c r="D66">
        <v>0</v>
      </c>
      <c r="E66" s="7">
        <f>SUM(Table12[[#This Row],[Use]:[Creation]])</f>
        <v>13</v>
      </c>
      <c r="G66" t="s">
        <v>4167</v>
      </c>
      <c r="H66">
        <f>Table12[[#This Row],[Use]]/Table12[[#This Row],[TOTAL]]</f>
        <v>1</v>
      </c>
      <c r="I66">
        <f>Table12[[#This Row],[Background]]/Table12[[#This Row],[TOTAL]]</f>
        <v>0</v>
      </c>
      <c r="J66">
        <f>Table12[[#This Row],[Creation]]/Table12[[#This Row],[TOTAL]]</f>
        <v>0</v>
      </c>
      <c r="K66" s="7">
        <f>SUM(Table1216[[#This Row],[Use]:[Creation]])</f>
        <v>1</v>
      </c>
    </row>
    <row r="67" spans="1:11" x14ac:dyDescent="0.25">
      <c r="A67" t="s">
        <v>1685</v>
      </c>
      <c r="B67">
        <v>2</v>
      </c>
      <c r="C67">
        <v>0</v>
      </c>
      <c r="D67">
        <v>0</v>
      </c>
      <c r="E67" s="7">
        <f>SUM(Table12[[#This Row],[Use]:[Creation]])</f>
        <v>2</v>
      </c>
      <c r="G67" t="s">
        <v>1685</v>
      </c>
      <c r="H67">
        <f>Table12[[#This Row],[Use]]/Table12[[#This Row],[TOTAL]]</f>
        <v>1</v>
      </c>
      <c r="I67">
        <f>Table12[[#This Row],[Background]]/Table12[[#This Row],[TOTAL]]</f>
        <v>0</v>
      </c>
      <c r="J67">
        <f>Table12[[#This Row],[Creation]]/Table12[[#This Row],[TOTAL]]</f>
        <v>0</v>
      </c>
      <c r="K67" s="7">
        <f>SUM(Table1216[[#This Row],[Use]:[Creation]])</f>
        <v>1</v>
      </c>
    </row>
    <row r="68" spans="1:11" x14ac:dyDescent="0.25">
      <c r="A68" t="s">
        <v>974</v>
      </c>
      <c r="B68">
        <v>3</v>
      </c>
      <c r="C68">
        <v>0</v>
      </c>
      <c r="D68">
        <v>1</v>
      </c>
      <c r="E68" s="7">
        <f>SUM(Table12[[#This Row],[Use]:[Creation]])</f>
        <v>4</v>
      </c>
      <c r="G68" t="s">
        <v>974</v>
      </c>
      <c r="H68">
        <f>Table12[[#This Row],[Use]]/Table12[[#This Row],[TOTAL]]</f>
        <v>0.75</v>
      </c>
      <c r="I68">
        <f>Table12[[#This Row],[Background]]/Table12[[#This Row],[TOTAL]]</f>
        <v>0</v>
      </c>
      <c r="J68">
        <f>Table12[[#This Row],[Creation]]/Table12[[#This Row],[TOTAL]]</f>
        <v>0.25</v>
      </c>
      <c r="K68" s="7">
        <f>SUM(Table1216[[#This Row],[Use]:[Creation]])</f>
        <v>1</v>
      </c>
    </row>
    <row r="69" spans="1:11" x14ac:dyDescent="0.25">
      <c r="A69" t="s">
        <v>4327</v>
      </c>
      <c r="B69">
        <v>0</v>
      </c>
      <c r="C69">
        <v>0</v>
      </c>
      <c r="D69">
        <v>1</v>
      </c>
      <c r="E69" s="7">
        <f>SUM(Table12[[#This Row],[Use]:[Creation]])</f>
        <v>1</v>
      </c>
      <c r="G69" t="s">
        <v>4327</v>
      </c>
      <c r="H69">
        <f>Table12[[#This Row],[Use]]/Table12[[#This Row],[TOTAL]]</f>
        <v>0</v>
      </c>
      <c r="I69">
        <f>Table12[[#This Row],[Background]]/Table12[[#This Row],[TOTAL]]</f>
        <v>0</v>
      </c>
      <c r="J69">
        <f>Table12[[#This Row],[Creation]]/Table12[[#This Row],[TOTAL]]</f>
        <v>1</v>
      </c>
      <c r="K69" s="7">
        <f>SUM(Table1216[[#This Row],[Use]:[Creation]])</f>
        <v>1</v>
      </c>
    </row>
    <row r="70" spans="1:11" x14ac:dyDescent="0.25">
      <c r="A70" t="s">
        <v>744</v>
      </c>
      <c r="B70">
        <v>0</v>
      </c>
      <c r="C70">
        <v>0</v>
      </c>
      <c r="D70">
        <v>1</v>
      </c>
      <c r="E70" s="7">
        <f>SUM(Table12[[#This Row],[Use]:[Creation]])</f>
        <v>1</v>
      </c>
      <c r="G70" t="s">
        <v>744</v>
      </c>
      <c r="H70">
        <f>Table12[[#This Row],[Use]]/Table12[[#This Row],[TOTAL]]</f>
        <v>0</v>
      </c>
      <c r="I70">
        <f>Table12[[#This Row],[Background]]/Table12[[#This Row],[TOTAL]]</f>
        <v>0</v>
      </c>
      <c r="J70">
        <f>Table12[[#This Row],[Creation]]/Table12[[#This Row],[TOTAL]]</f>
        <v>1</v>
      </c>
      <c r="K70" s="7">
        <f>SUM(Table1216[[#This Row],[Use]:[Creation]])</f>
        <v>1</v>
      </c>
    </row>
    <row r="71" spans="1:11" x14ac:dyDescent="0.25">
      <c r="A71" t="s">
        <v>3321</v>
      </c>
      <c r="B71">
        <v>0</v>
      </c>
      <c r="C71">
        <v>0</v>
      </c>
      <c r="D71">
        <v>2</v>
      </c>
      <c r="E71" s="7">
        <f>SUM(Table12[[#This Row],[Use]:[Creation]])</f>
        <v>2</v>
      </c>
      <c r="G71" t="s">
        <v>3321</v>
      </c>
      <c r="H71">
        <f>Table12[[#This Row],[Use]]/Table12[[#This Row],[TOTAL]]</f>
        <v>0</v>
      </c>
      <c r="I71">
        <f>Table12[[#This Row],[Background]]/Table12[[#This Row],[TOTAL]]</f>
        <v>0</v>
      </c>
      <c r="J71">
        <f>Table12[[#This Row],[Creation]]/Table12[[#This Row],[TOTAL]]</f>
        <v>1</v>
      </c>
      <c r="K71" s="7">
        <f>SUM(Table1216[[#This Row],[Use]:[Creation]])</f>
        <v>1</v>
      </c>
    </row>
    <row r="72" spans="1:11" x14ac:dyDescent="0.25">
      <c r="A72" t="s">
        <v>3128</v>
      </c>
      <c r="B72">
        <v>0</v>
      </c>
      <c r="C72">
        <v>0</v>
      </c>
      <c r="D72">
        <v>1</v>
      </c>
      <c r="E72" s="7">
        <f>SUM(Table12[[#This Row],[Use]:[Creation]])</f>
        <v>1</v>
      </c>
      <c r="G72" t="s">
        <v>3128</v>
      </c>
      <c r="H72">
        <f>Table12[[#This Row],[Use]]/Table12[[#This Row],[TOTAL]]</f>
        <v>0</v>
      </c>
      <c r="I72">
        <f>Table12[[#This Row],[Background]]/Table12[[#This Row],[TOTAL]]</f>
        <v>0</v>
      </c>
      <c r="J72">
        <f>Table12[[#This Row],[Creation]]/Table12[[#This Row],[TOTAL]]</f>
        <v>1</v>
      </c>
      <c r="K72" s="7">
        <f>SUM(Table1216[[#This Row],[Use]:[Creation]])</f>
        <v>1</v>
      </c>
    </row>
    <row r="73" spans="1:11" x14ac:dyDescent="0.25">
      <c r="A73" t="s">
        <v>876</v>
      </c>
      <c r="B73">
        <v>0</v>
      </c>
      <c r="C73">
        <v>0</v>
      </c>
      <c r="D73">
        <v>2</v>
      </c>
      <c r="E73" s="7">
        <f>SUM(Table12[[#This Row],[Use]:[Creation]])</f>
        <v>2</v>
      </c>
      <c r="G73" t="s">
        <v>876</v>
      </c>
      <c r="H73">
        <f>Table12[[#This Row],[Use]]/Table12[[#This Row],[TOTAL]]</f>
        <v>0</v>
      </c>
      <c r="I73">
        <f>Table12[[#This Row],[Background]]/Table12[[#This Row],[TOTAL]]</f>
        <v>0</v>
      </c>
      <c r="J73">
        <f>Table12[[#This Row],[Creation]]/Table12[[#This Row],[TOTAL]]</f>
        <v>1</v>
      </c>
      <c r="K73" s="7">
        <f>SUM(Table1216[[#This Row],[Use]:[Creation]])</f>
        <v>1</v>
      </c>
    </row>
    <row r="74" spans="1:11" x14ac:dyDescent="0.25">
      <c r="A74" t="s">
        <v>599</v>
      </c>
      <c r="B74">
        <v>0</v>
      </c>
      <c r="C74">
        <v>0</v>
      </c>
      <c r="D74">
        <v>1</v>
      </c>
      <c r="E74" s="7">
        <f>SUM(Table12[[#This Row],[Use]:[Creation]])</f>
        <v>1</v>
      </c>
      <c r="G74" t="s">
        <v>599</v>
      </c>
      <c r="H74">
        <f>Table12[[#This Row],[Use]]/Table12[[#This Row],[TOTAL]]</f>
        <v>0</v>
      </c>
      <c r="I74">
        <f>Table12[[#This Row],[Background]]/Table12[[#This Row],[TOTAL]]</f>
        <v>0</v>
      </c>
      <c r="J74">
        <f>Table12[[#This Row],[Creation]]/Table12[[#This Row],[TOTAL]]</f>
        <v>1</v>
      </c>
      <c r="K74" s="7">
        <f>SUM(Table1216[[#This Row],[Use]:[Creation]])</f>
        <v>1</v>
      </c>
    </row>
    <row r="75" spans="1:11" x14ac:dyDescent="0.25">
      <c r="A75" t="s">
        <v>954</v>
      </c>
      <c r="B75">
        <v>2</v>
      </c>
      <c r="C75">
        <v>0</v>
      </c>
      <c r="D75">
        <v>2</v>
      </c>
      <c r="E75" s="7">
        <f>SUM(Table12[[#This Row],[Use]:[Creation]])</f>
        <v>4</v>
      </c>
      <c r="G75" t="s">
        <v>954</v>
      </c>
      <c r="H75">
        <f>Table12[[#This Row],[Use]]/Table12[[#This Row],[TOTAL]]</f>
        <v>0.5</v>
      </c>
      <c r="I75">
        <f>Table12[[#This Row],[Background]]/Table12[[#This Row],[TOTAL]]</f>
        <v>0</v>
      </c>
      <c r="J75">
        <f>Table12[[#This Row],[Creation]]/Table12[[#This Row],[TOTAL]]</f>
        <v>0.5</v>
      </c>
      <c r="K75" s="7">
        <f>SUM(Table1216[[#This Row],[Use]:[Creation]])</f>
        <v>1</v>
      </c>
    </row>
    <row r="76" spans="1:11" x14ac:dyDescent="0.25">
      <c r="A76" t="s">
        <v>3500</v>
      </c>
      <c r="B76">
        <v>0</v>
      </c>
      <c r="C76">
        <v>0</v>
      </c>
      <c r="D76">
        <v>2</v>
      </c>
      <c r="E76" s="7">
        <f>SUM(Table12[[#This Row],[Use]:[Creation]])</f>
        <v>2</v>
      </c>
      <c r="G76" t="s">
        <v>3500</v>
      </c>
      <c r="H76">
        <f>Table12[[#This Row],[Use]]/Table12[[#This Row],[TOTAL]]</f>
        <v>0</v>
      </c>
      <c r="I76">
        <f>Table12[[#This Row],[Background]]/Table12[[#This Row],[TOTAL]]</f>
        <v>0</v>
      </c>
      <c r="J76">
        <f>Table12[[#This Row],[Creation]]/Table12[[#This Row],[TOTAL]]</f>
        <v>1</v>
      </c>
      <c r="K76" s="7">
        <f>SUM(Table1216[[#This Row],[Use]:[Creation]])</f>
        <v>1</v>
      </c>
    </row>
    <row r="77" spans="1:11" x14ac:dyDescent="0.25">
      <c r="A77" t="s">
        <v>2598</v>
      </c>
      <c r="B77">
        <v>1</v>
      </c>
      <c r="C77">
        <v>0</v>
      </c>
      <c r="D77">
        <v>0</v>
      </c>
      <c r="E77" s="7">
        <f>SUM(Table12[[#This Row],[Use]:[Creation]])</f>
        <v>1</v>
      </c>
      <c r="G77" t="s">
        <v>2598</v>
      </c>
      <c r="H77">
        <f>Table12[[#This Row],[Use]]/Table12[[#This Row],[TOTAL]]</f>
        <v>1</v>
      </c>
      <c r="I77">
        <f>Table12[[#This Row],[Background]]/Table12[[#This Row],[TOTAL]]</f>
        <v>0</v>
      </c>
      <c r="J77">
        <f>Table12[[#This Row],[Creation]]/Table12[[#This Row],[TOTAL]]</f>
        <v>0</v>
      </c>
      <c r="K77" s="7">
        <f>SUM(Table1216[[#This Row],[Use]:[Creation]])</f>
        <v>1</v>
      </c>
    </row>
    <row r="78" spans="1:11" x14ac:dyDescent="0.25">
      <c r="A78" t="s">
        <v>4728</v>
      </c>
      <c r="B78">
        <v>2</v>
      </c>
      <c r="C78">
        <v>2</v>
      </c>
      <c r="D78">
        <v>0</v>
      </c>
      <c r="E78" s="7">
        <f>SUM(Table12[[#This Row],[Use]:[Creation]])</f>
        <v>4</v>
      </c>
      <c r="G78" t="s">
        <v>4728</v>
      </c>
      <c r="H78">
        <f>Table12[[#This Row],[Use]]/Table12[[#This Row],[TOTAL]]</f>
        <v>0.5</v>
      </c>
      <c r="I78">
        <f>Table12[[#This Row],[Background]]/Table12[[#This Row],[TOTAL]]</f>
        <v>0.5</v>
      </c>
      <c r="J78">
        <f>Table12[[#This Row],[Creation]]/Table12[[#This Row],[TOTAL]]</f>
        <v>0</v>
      </c>
      <c r="K78" s="7">
        <f>SUM(Table1216[[#This Row],[Use]:[Creation]])</f>
        <v>1</v>
      </c>
    </row>
    <row r="79" spans="1:11" x14ac:dyDescent="0.25">
      <c r="A79" t="s">
        <v>4322</v>
      </c>
      <c r="B79">
        <v>0</v>
      </c>
      <c r="C79">
        <v>1</v>
      </c>
      <c r="D79">
        <v>0</v>
      </c>
      <c r="E79" s="7">
        <f>SUM(Table12[[#This Row],[Use]:[Creation]])</f>
        <v>1</v>
      </c>
      <c r="G79" t="s">
        <v>4322</v>
      </c>
      <c r="H79">
        <f>Table12[[#This Row],[Use]]/Table12[[#This Row],[TOTAL]]</f>
        <v>0</v>
      </c>
      <c r="I79">
        <f>Table12[[#This Row],[Background]]/Table12[[#This Row],[TOTAL]]</f>
        <v>1</v>
      </c>
      <c r="J79">
        <f>Table12[[#This Row],[Creation]]/Table12[[#This Row],[TOTAL]]</f>
        <v>0</v>
      </c>
      <c r="K79" s="7">
        <f>SUM(Table1216[[#This Row],[Use]:[Creation]])</f>
        <v>1</v>
      </c>
    </row>
    <row r="80" spans="1:11" x14ac:dyDescent="0.25">
      <c r="A80" t="s">
        <v>4063</v>
      </c>
      <c r="B80">
        <v>1</v>
      </c>
      <c r="C80">
        <v>0</v>
      </c>
      <c r="D80">
        <v>0</v>
      </c>
      <c r="E80" s="7">
        <f>SUM(Table12[[#This Row],[Use]:[Creation]])</f>
        <v>1</v>
      </c>
      <c r="G80" t="s">
        <v>4063</v>
      </c>
      <c r="H80">
        <f>Table12[[#This Row],[Use]]/Table12[[#This Row],[TOTAL]]</f>
        <v>1</v>
      </c>
      <c r="I80">
        <f>Table12[[#This Row],[Background]]/Table12[[#This Row],[TOTAL]]</f>
        <v>0</v>
      </c>
      <c r="J80">
        <f>Table12[[#This Row],[Creation]]/Table12[[#This Row],[TOTAL]]</f>
        <v>0</v>
      </c>
      <c r="K80" s="7">
        <f>SUM(Table1216[[#This Row],[Use]:[Creation]])</f>
        <v>1</v>
      </c>
    </row>
    <row r="81" spans="1:11" x14ac:dyDescent="0.25">
      <c r="A81" t="s">
        <v>2082</v>
      </c>
      <c r="B81">
        <v>1</v>
      </c>
      <c r="C81">
        <v>0</v>
      </c>
      <c r="D81">
        <v>0</v>
      </c>
      <c r="E81" s="7">
        <f>SUM(Table12[[#This Row],[Use]:[Creation]])</f>
        <v>1</v>
      </c>
      <c r="G81" t="s">
        <v>2082</v>
      </c>
      <c r="H81">
        <f>Table12[[#This Row],[Use]]/Table12[[#This Row],[TOTAL]]</f>
        <v>1</v>
      </c>
      <c r="I81">
        <f>Table12[[#This Row],[Background]]/Table12[[#This Row],[TOTAL]]</f>
        <v>0</v>
      </c>
      <c r="J81">
        <f>Table12[[#This Row],[Creation]]/Table12[[#This Row],[TOTAL]]</f>
        <v>0</v>
      </c>
      <c r="K81" s="7">
        <f>SUM(Table1216[[#This Row],[Use]:[Creation]])</f>
        <v>1</v>
      </c>
    </row>
    <row r="82" spans="1:11" x14ac:dyDescent="0.25">
      <c r="A82" t="s">
        <v>3336</v>
      </c>
      <c r="B82">
        <v>1</v>
      </c>
      <c r="C82">
        <v>0</v>
      </c>
      <c r="D82">
        <v>1</v>
      </c>
      <c r="E82" s="7">
        <f>SUM(Table12[[#This Row],[Use]:[Creation]])</f>
        <v>2</v>
      </c>
      <c r="G82" t="s">
        <v>3336</v>
      </c>
      <c r="H82">
        <f>Table12[[#This Row],[Use]]/Table12[[#This Row],[TOTAL]]</f>
        <v>0.5</v>
      </c>
      <c r="I82">
        <f>Table12[[#This Row],[Background]]/Table12[[#This Row],[TOTAL]]</f>
        <v>0</v>
      </c>
      <c r="J82">
        <f>Table12[[#This Row],[Creation]]/Table12[[#This Row],[TOTAL]]</f>
        <v>0.5</v>
      </c>
      <c r="K82" s="7">
        <f>SUM(Table1216[[#This Row],[Use]:[Creation]])</f>
        <v>1</v>
      </c>
    </row>
    <row r="83" spans="1:11" x14ac:dyDescent="0.25">
      <c r="A83" t="s">
        <v>820</v>
      </c>
      <c r="B83">
        <v>0</v>
      </c>
      <c r="C83">
        <v>0</v>
      </c>
      <c r="D83">
        <v>1</v>
      </c>
      <c r="E83" s="7">
        <f>SUM(Table12[[#This Row],[Use]:[Creation]])</f>
        <v>1</v>
      </c>
      <c r="G83" t="s">
        <v>820</v>
      </c>
      <c r="H83">
        <f>Table12[[#This Row],[Use]]/Table12[[#This Row],[TOTAL]]</f>
        <v>0</v>
      </c>
      <c r="I83">
        <f>Table12[[#This Row],[Background]]/Table12[[#This Row],[TOTAL]]</f>
        <v>0</v>
      </c>
      <c r="J83">
        <f>Table12[[#This Row],[Creation]]/Table12[[#This Row],[TOTAL]]</f>
        <v>1</v>
      </c>
      <c r="K83" s="7">
        <f>SUM(Table1216[[#This Row],[Use]:[Creation]])</f>
        <v>1</v>
      </c>
    </row>
    <row r="84" spans="1:11" x14ac:dyDescent="0.25">
      <c r="A84" t="s">
        <v>4201</v>
      </c>
      <c r="B84">
        <v>1</v>
      </c>
      <c r="C84">
        <v>0</v>
      </c>
      <c r="D84">
        <v>0</v>
      </c>
      <c r="E84" s="7">
        <f>SUM(Table12[[#This Row],[Use]:[Creation]])</f>
        <v>1</v>
      </c>
      <c r="G84" t="s">
        <v>4201</v>
      </c>
      <c r="H84">
        <f>Table12[[#This Row],[Use]]/Table12[[#This Row],[TOTAL]]</f>
        <v>1</v>
      </c>
      <c r="I84">
        <f>Table12[[#This Row],[Background]]/Table12[[#This Row],[TOTAL]]</f>
        <v>0</v>
      </c>
      <c r="J84">
        <f>Table12[[#This Row],[Creation]]/Table12[[#This Row],[TOTAL]]</f>
        <v>0</v>
      </c>
      <c r="K84" s="7">
        <f>SUM(Table1216[[#This Row],[Use]:[Creation]])</f>
        <v>1</v>
      </c>
    </row>
    <row r="85" spans="1:11" x14ac:dyDescent="0.25">
      <c r="A85" t="s">
        <v>3424</v>
      </c>
      <c r="B85">
        <v>2</v>
      </c>
      <c r="C85">
        <v>0</v>
      </c>
      <c r="D85">
        <v>4</v>
      </c>
      <c r="E85" s="7">
        <f>SUM(Table12[[#This Row],[Use]:[Creation]])</f>
        <v>6</v>
      </c>
      <c r="G85" t="s">
        <v>3424</v>
      </c>
      <c r="H85">
        <f>Table12[[#This Row],[Use]]/Table12[[#This Row],[TOTAL]]</f>
        <v>0.33333333333333331</v>
      </c>
      <c r="I85">
        <f>Table12[[#This Row],[Background]]/Table12[[#This Row],[TOTAL]]</f>
        <v>0</v>
      </c>
      <c r="J85">
        <f>Table12[[#This Row],[Creation]]/Table12[[#This Row],[TOTAL]]</f>
        <v>0.66666666666666663</v>
      </c>
      <c r="K85" s="7">
        <f>SUM(Table1216[[#This Row],[Use]:[Creation]])</f>
        <v>1</v>
      </c>
    </row>
    <row r="86" spans="1:11" x14ac:dyDescent="0.25">
      <c r="A86" t="s">
        <v>5574</v>
      </c>
      <c r="B86">
        <v>3</v>
      </c>
      <c r="C86">
        <v>0</v>
      </c>
      <c r="D86">
        <v>0</v>
      </c>
      <c r="E86" s="7">
        <f>SUM(Table12[[#This Row],[Use]:[Creation]])</f>
        <v>3</v>
      </c>
      <c r="G86" t="s">
        <v>5574</v>
      </c>
      <c r="H86">
        <f>Table12[[#This Row],[Use]]/Table12[[#This Row],[TOTAL]]</f>
        <v>1</v>
      </c>
      <c r="I86">
        <f>Table12[[#This Row],[Background]]/Table12[[#This Row],[TOTAL]]</f>
        <v>0</v>
      </c>
      <c r="J86">
        <f>Table12[[#This Row],[Creation]]/Table12[[#This Row],[TOTAL]]</f>
        <v>0</v>
      </c>
      <c r="K86" s="7">
        <f>SUM(Table1216[[#This Row],[Use]:[Creation]])</f>
        <v>1</v>
      </c>
    </row>
    <row r="87" spans="1:11" x14ac:dyDescent="0.25">
      <c r="A87" t="s">
        <v>2949</v>
      </c>
      <c r="B87">
        <v>1</v>
      </c>
      <c r="C87">
        <v>0</v>
      </c>
      <c r="D87">
        <v>0</v>
      </c>
      <c r="E87" s="7">
        <f>SUM(Table12[[#This Row],[Use]:[Creation]])</f>
        <v>1</v>
      </c>
      <c r="G87" t="s">
        <v>2949</v>
      </c>
      <c r="H87">
        <f>Table12[[#This Row],[Use]]/Table12[[#This Row],[TOTAL]]</f>
        <v>1</v>
      </c>
      <c r="I87">
        <f>Table12[[#This Row],[Background]]/Table12[[#This Row],[TOTAL]]</f>
        <v>0</v>
      </c>
      <c r="J87">
        <f>Table12[[#This Row],[Creation]]/Table12[[#This Row],[TOTAL]]</f>
        <v>0</v>
      </c>
      <c r="K87" s="7">
        <f>SUM(Table1216[[#This Row],[Use]:[Creation]])</f>
        <v>1</v>
      </c>
    </row>
    <row r="88" spans="1:11" x14ac:dyDescent="0.25">
      <c r="A88" t="s">
        <v>231</v>
      </c>
      <c r="B88">
        <v>0</v>
      </c>
      <c r="C88">
        <v>1</v>
      </c>
      <c r="D88">
        <v>0</v>
      </c>
      <c r="E88" s="7">
        <f>SUM(Table12[[#This Row],[Use]:[Creation]])</f>
        <v>1</v>
      </c>
      <c r="G88" t="s">
        <v>231</v>
      </c>
      <c r="H88">
        <f>Table12[[#This Row],[Use]]/Table12[[#This Row],[TOTAL]]</f>
        <v>0</v>
      </c>
      <c r="I88">
        <f>Table12[[#This Row],[Background]]/Table12[[#This Row],[TOTAL]]</f>
        <v>1</v>
      </c>
      <c r="J88">
        <f>Table12[[#This Row],[Creation]]/Table12[[#This Row],[TOTAL]]</f>
        <v>0</v>
      </c>
      <c r="K88" s="7">
        <f>SUM(Table1216[[#This Row],[Use]:[Creation]])</f>
        <v>1</v>
      </c>
    </row>
    <row r="89" spans="1:11" x14ac:dyDescent="0.25">
      <c r="A89" t="s">
        <v>2056</v>
      </c>
      <c r="B89">
        <v>5</v>
      </c>
      <c r="C89">
        <v>0</v>
      </c>
      <c r="D89">
        <v>0</v>
      </c>
      <c r="E89" s="7">
        <f>SUM(Table12[[#This Row],[Use]:[Creation]])</f>
        <v>5</v>
      </c>
      <c r="G89" t="s">
        <v>2056</v>
      </c>
      <c r="H89">
        <f>Table12[[#This Row],[Use]]/Table12[[#This Row],[TOTAL]]</f>
        <v>1</v>
      </c>
      <c r="I89">
        <f>Table12[[#This Row],[Background]]/Table12[[#This Row],[TOTAL]]</f>
        <v>0</v>
      </c>
      <c r="J89">
        <f>Table12[[#This Row],[Creation]]/Table12[[#This Row],[TOTAL]]</f>
        <v>0</v>
      </c>
      <c r="K89" s="7">
        <f>SUM(Table1216[[#This Row],[Use]:[Creation]])</f>
        <v>1</v>
      </c>
    </row>
    <row r="90" spans="1:11" x14ac:dyDescent="0.25">
      <c r="A90" t="s">
        <v>573</v>
      </c>
      <c r="B90">
        <v>0</v>
      </c>
      <c r="C90">
        <v>0</v>
      </c>
      <c r="D90">
        <v>1</v>
      </c>
      <c r="E90" s="7">
        <f>SUM(Table12[[#This Row],[Use]:[Creation]])</f>
        <v>1</v>
      </c>
      <c r="G90" t="s">
        <v>573</v>
      </c>
      <c r="H90">
        <f>Table12[[#This Row],[Use]]/Table12[[#This Row],[TOTAL]]</f>
        <v>0</v>
      </c>
      <c r="I90">
        <f>Table12[[#This Row],[Background]]/Table12[[#This Row],[TOTAL]]</f>
        <v>0</v>
      </c>
      <c r="J90">
        <f>Table12[[#This Row],[Creation]]/Table12[[#This Row],[TOTAL]]</f>
        <v>1</v>
      </c>
      <c r="K90" s="7">
        <f>SUM(Table1216[[#This Row],[Use]:[Creation]])</f>
        <v>1</v>
      </c>
    </row>
    <row r="91" spans="1:11" x14ac:dyDescent="0.25">
      <c r="A91" t="s">
        <v>5515</v>
      </c>
      <c r="B91">
        <v>3</v>
      </c>
      <c r="C91">
        <v>1</v>
      </c>
      <c r="D91">
        <v>0</v>
      </c>
      <c r="E91" s="7">
        <f>SUM(Table12[[#This Row],[Use]:[Creation]])</f>
        <v>4</v>
      </c>
      <c r="G91" t="s">
        <v>5515</v>
      </c>
      <c r="H91">
        <f>Table12[[#This Row],[Use]]/Table12[[#This Row],[TOTAL]]</f>
        <v>0.75</v>
      </c>
      <c r="I91">
        <f>Table12[[#This Row],[Background]]/Table12[[#This Row],[TOTAL]]</f>
        <v>0.25</v>
      </c>
      <c r="J91">
        <f>Table12[[#This Row],[Creation]]/Table12[[#This Row],[TOTAL]]</f>
        <v>0</v>
      </c>
      <c r="K91" s="7">
        <f>SUM(Table1216[[#This Row],[Use]:[Creation]])</f>
        <v>1</v>
      </c>
    </row>
    <row r="92" spans="1:11" x14ac:dyDescent="0.25">
      <c r="A92" t="s">
        <v>3462</v>
      </c>
      <c r="B92">
        <v>0</v>
      </c>
      <c r="C92">
        <v>0</v>
      </c>
      <c r="D92">
        <v>2</v>
      </c>
      <c r="E92" s="7">
        <f>SUM(Table12[[#This Row],[Use]:[Creation]])</f>
        <v>2</v>
      </c>
      <c r="G92" t="s">
        <v>3462</v>
      </c>
      <c r="H92">
        <f>Table12[[#This Row],[Use]]/Table12[[#This Row],[TOTAL]]</f>
        <v>0</v>
      </c>
      <c r="I92">
        <f>Table12[[#This Row],[Background]]/Table12[[#This Row],[TOTAL]]</f>
        <v>0</v>
      </c>
      <c r="J92">
        <f>Table12[[#This Row],[Creation]]/Table12[[#This Row],[TOTAL]]</f>
        <v>1</v>
      </c>
      <c r="K92" s="7">
        <f>SUM(Table1216[[#This Row],[Use]:[Creation]])</f>
        <v>1</v>
      </c>
    </row>
    <row r="93" spans="1:11" x14ac:dyDescent="0.25">
      <c r="A93" t="s">
        <v>3626</v>
      </c>
      <c r="B93">
        <v>2</v>
      </c>
      <c r="C93">
        <v>0</v>
      </c>
      <c r="D93">
        <v>0</v>
      </c>
      <c r="E93" s="7">
        <f>SUM(Table12[[#This Row],[Use]:[Creation]])</f>
        <v>2</v>
      </c>
      <c r="G93" t="s">
        <v>3626</v>
      </c>
      <c r="H93">
        <f>Table12[[#This Row],[Use]]/Table12[[#This Row],[TOTAL]]</f>
        <v>1</v>
      </c>
      <c r="I93">
        <f>Table12[[#This Row],[Background]]/Table12[[#This Row],[TOTAL]]</f>
        <v>0</v>
      </c>
      <c r="J93">
        <f>Table12[[#This Row],[Creation]]/Table12[[#This Row],[TOTAL]]</f>
        <v>0</v>
      </c>
      <c r="K93" s="7">
        <f>SUM(Table1216[[#This Row],[Use]:[Creation]])</f>
        <v>1</v>
      </c>
    </row>
    <row r="94" spans="1:11" x14ac:dyDescent="0.25">
      <c r="A94" t="s">
        <v>3389</v>
      </c>
      <c r="B94">
        <v>1</v>
      </c>
      <c r="C94">
        <v>0</v>
      </c>
      <c r="D94">
        <v>1</v>
      </c>
      <c r="E94" s="7">
        <f>SUM(Table12[[#This Row],[Use]:[Creation]])</f>
        <v>2</v>
      </c>
      <c r="G94" t="s">
        <v>3389</v>
      </c>
      <c r="H94">
        <f>Table12[[#This Row],[Use]]/Table12[[#This Row],[TOTAL]]</f>
        <v>0.5</v>
      </c>
      <c r="I94">
        <f>Table12[[#This Row],[Background]]/Table12[[#This Row],[TOTAL]]</f>
        <v>0</v>
      </c>
      <c r="J94">
        <f>Table12[[#This Row],[Creation]]/Table12[[#This Row],[TOTAL]]</f>
        <v>0.5</v>
      </c>
      <c r="K94" s="7">
        <f>SUM(Table1216[[#This Row],[Use]:[Creation]])</f>
        <v>1</v>
      </c>
    </row>
    <row r="95" spans="1:11" x14ac:dyDescent="0.25">
      <c r="A95" t="s">
        <v>3457</v>
      </c>
      <c r="B95">
        <v>0</v>
      </c>
      <c r="C95">
        <v>0</v>
      </c>
      <c r="D95">
        <v>1</v>
      </c>
      <c r="E95" s="7">
        <f>SUM(Table12[[#This Row],[Use]:[Creation]])</f>
        <v>1</v>
      </c>
      <c r="G95" t="s">
        <v>3457</v>
      </c>
      <c r="H95">
        <f>Table12[[#This Row],[Use]]/Table12[[#This Row],[TOTAL]]</f>
        <v>0</v>
      </c>
      <c r="I95">
        <f>Table12[[#This Row],[Background]]/Table12[[#This Row],[TOTAL]]</f>
        <v>0</v>
      </c>
      <c r="J95">
        <f>Table12[[#This Row],[Creation]]/Table12[[#This Row],[TOTAL]]</f>
        <v>1</v>
      </c>
      <c r="K95" s="7">
        <f>SUM(Table1216[[#This Row],[Use]:[Creation]])</f>
        <v>1</v>
      </c>
    </row>
    <row r="96" spans="1:11" x14ac:dyDescent="0.25">
      <c r="A96" t="s">
        <v>3247</v>
      </c>
      <c r="B96">
        <v>0</v>
      </c>
      <c r="C96">
        <v>0</v>
      </c>
      <c r="D96">
        <v>1</v>
      </c>
      <c r="E96" s="7">
        <f>SUM(Table12[[#This Row],[Use]:[Creation]])</f>
        <v>1</v>
      </c>
      <c r="G96" t="s">
        <v>3247</v>
      </c>
      <c r="H96">
        <f>Table12[[#This Row],[Use]]/Table12[[#This Row],[TOTAL]]</f>
        <v>0</v>
      </c>
      <c r="I96">
        <f>Table12[[#This Row],[Background]]/Table12[[#This Row],[TOTAL]]</f>
        <v>0</v>
      </c>
      <c r="J96">
        <f>Table12[[#This Row],[Creation]]/Table12[[#This Row],[TOTAL]]</f>
        <v>1</v>
      </c>
      <c r="K96" s="7">
        <f>SUM(Table1216[[#This Row],[Use]:[Creation]])</f>
        <v>1</v>
      </c>
    </row>
    <row r="97" spans="1:11" x14ac:dyDescent="0.25">
      <c r="A97" t="s">
        <v>3497</v>
      </c>
      <c r="B97">
        <v>1</v>
      </c>
      <c r="C97">
        <v>0</v>
      </c>
      <c r="D97">
        <v>1</v>
      </c>
      <c r="E97" s="7">
        <f>SUM(Table12[[#This Row],[Use]:[Creation]])</f>
        <v>2</v>
      </c>
      <c r="G97" t="s">
        <v>3497</v>
      </c>
      <c r="H97">
        <f>Table12[[#This Row],[Use]]/Table12[[#This Row],[TOTAL]]</f>
        <v>0.5</v>
      </c>
      <c r="I97">
        <f>Table12[[#This Row],[Background]]/Table12[[#This Row],[TOTAL]]</f>
        <v>0</v>
      </c>
      <c r="J97">
        <f>Table12[[#This Row],[Creation]]/Table12[[#This Row],[TOTAL]]</f>
        <v>0.5</v>
      </c>
      <c r="K97" s="7">
        <f>SUM(Table1216[[#This Row],[Use]:[Creation]])</f>
        <v>1</v>
      </c>
    </row>
    <row r="98" spans="1:11" x14ac:dyDescent="0.25">
      <c r="A98" t="s">
        <v>4605</v>
      </c>
      <c r="B98">
        <v>2</v>
      </c>
      <c r="C98">
        <v>0</v>
      </c>
      <c r="D98">
        <v>0</v>
      </c>
      <c r="E98" s="7">
        <f>SUM(Table12[[#This Row],[Use]:[Creation]])</f>
        <v>2</v>
      </c>
      <c r="G98" t="s">
        <v>4605</v>
      </c>
      <c r="H98">
        <f>Table12[[#This Row],[Use]]/Table12[[#This Row],[TOTAL]]</f>
        <v>1</v>
      </c>
      <c r="I98">
        <f>Table12[[#This Row],[Background]]/Table12[[#This Row],[TOTAL]]</f>
        <v>0</v>
      </c>
      <c r="J98">
        <f>Table12[[#This Row],[Creation]]/Table12[[#This Row],[TOTAL]]</f>
        <v>0</v>
      </c>
      <c r="K98" s="7">
        <f>SUM(Table1216[[#This Row],[Use]:[Creation]])</f>
        <v>1</v>
      </c>
    </row>
    <row r="99" spans="1:11" x14ac:dyDescent="0.25">
      <c r="A99" t="s">
        <v>73</v>
      </c>
      <c r="B99">
        <v>3</v>
      </c>
      <c r="C99">
        <v>2</v>
      </c>
      <c r="D99">
        <v>0</v>
      </c>
      <c r="E99" s="7">
        <f>SUM(Table12[[#This Row],[Use]:[Creation]])</f>
        <v>5</v>
      </c>
      <c r="G99" t="s">
        <v>73</v>
      </c>
      <c r="H99">
        <f>Table12[[#This Row],[Use]]/Table12[[#This Row],[TOTAL]]</f>
        <v>0.6</v>
      </c>
      <c r="I99">
        <f>Table12[[#This Row],[Background]]/Table12[[#This Row],[TOTAL]]</f>
        <v>0.4</v>
      </c>
      <c r="J99">
        <f>Table12[[#This Row],[Creation]]/Table12[[#This Row],[TOTAL]]</f>
        <v>0</v>
      </c>
      <c r="K99" s="7">
        <f>SUM(Table1216[[#This Row],[Use]:[Creation]])</f>
        <v>1</v>
      </c>
    </row>
    <row r="100" spans="1:11" x14ac:dyDescent="0.25">
      <c r="A100" t="s">
        <v>472</v>
      </c>
      <c r="B100">
        <v>0</v>
      </c>
      <c r="C100">
        <v>1</v>
      </c>
      <c r="D100">
        <v>0</v>
      </c>
      <c r="E100" s="7">
        <f>SUM(Table12[[#This Row],[Use]:[Creation]])</f>
        <v>1</v>
      </c>
      <c r="G100" t="s">
        <v>472</v>
      </c>
      <c r="H100">
        <f>Table12[[#This Row],[Use]]/Table12[[#This Row],[TOTAL]]</f>
        <v>0</v>
      </c>
      <c r="I100">
        <f>Table12[[#This Row],[Background]]/Table12[[#This Row],[TOTAL]]</f>
        <v>1</v>
      </c>
      <c r="J100">
        <f>Table12[[#This Row],[Creation]]/Table12[[#This Row],[TOTAL]]</f>
        <v>0</v>
      </c>
      <c r="K100" s="7">
        <f>SUM(Table1216[[#This Row],[Use]:[Creation]])</f>
        <v>1</v>
      </c>
    </row>
    <row r="101" spans="1:11" x14ac:dyDescent="0.25">
      <c r="A101" t="s">
        <v>4778</v>
      </c>
      <c r="B101">
        <v>1</v>
      </c>
      <c r="C101">
        <v>1</v>
      </c>
      <c r="D101">
        <v>0</v>
      </c>
      <c r="E101" s="7">
        <f>SUM(Table12[[#This Row],[Use]:[Creation]])</f>
        <v>2</v>
      </c>
      <c r="G101" t="s">
        <v>4778</v>
      </c>
      <c r="H101">
        <f>Table12[[#This Row],[Use]]/Table12[[#This Row],[TOTAL]]</f>
        <v>0.5</v>
      </c>
      <c r="I101">
        <f>Table12[[#This Row],[Background]]/Table12[[#This Row],[TOTAL]]</f>
        <v>0.5</v>
      </c>
      <c r="J101">
        <f>Table12[[#This Row],[Creation]]/Table12[[#This Row],[TOTAL]]</f>
        <v>0</v>
      </c>
      <c r="K101" s="7">
        <f>SUM(Table1216[[#This Row],[Use]:[Creation]])</f>
        <v>1</v>
      </c>
    </row>
    <row r="102" spans="1:11" x14ac:dyDescent="0.25">
      <c r="A102" t="s">
        <v>4983</v>
      </c>
      <c r="B102">
        <v>1</v>
      </c>
      <c r="C102">
        <v>0</v>
      </c>
      <c r="D102">
        <v>0</v>
      </c>
      <c r="E102" s="7">
        <f>SUM(Table12[[#This Row],[Use]:[Creation]])</f>
        <v>1</v>
      </c>
      <c r="G102" t="s">
        <v>4983</v>
      </c>
      <c r="H102">
        <f>Table12[[#This Row],[Use]]/Table12[[#This Row],[TOTAL]]</f>
        <v>1</v>
      </c>
      <c r="I102">
        <f>Table12[[#This Row],[Background]]/Table12[[#This Row],[TOTAL]]</f>
        <v>0</v>
      </c>
      <c r="J102">
        <f>Table12[[#This Row],[Creation]]/Table12[[#This Row],[TOTAL]]</f>
        <v>0</v>
      </c>
      <c r="K102" s="7">
        <f>SUM(Table1216[[#This Row],[Use]:[Creation]])</f>
        <v>1</v>
      </c>
    </row>
    <row r="103" spans="1:11" x14ac:dyDescent="0.25">
      <c r="A103" t="s">
        <v>3506</v>
      </c>
      <c r="B103">
        <v>0</v>
      </c>
      <c r="C103">
        <v>0</v>
      </c>
      <c r="D103">
        <v>2</v>
      </c>
      <c r="E103" s="7">
        <f>SUM(Table12[[#This Row],[Use]:[Creation]])</f>
        <v>2</v>
      </c>
      <c r="G103" t="s">
        <v>3506</v>
      </c>
      <c r="H103">
        <f>Table12[[#This Row],[Use]]/Table12[[#This Row],[TOTAL]]</f>
        <v>0</v>
      </c>
      <c r="I103">
        <f>Table12[[#This Row],[Background]]/Table12[[#This Row],[TOTAL]]</f>
        <v>0</v>
      </c>
      <c r="J103">
        <f>Table12[[#This Row],[Creation]]/Table12[[#This Row],[TOTAL]]</f>
        <v>1</v>
      </c>
      <c r="K103" s="7">
        <f>SUM(Table1216[[#This Row],[Use]:[Creation]])</f>
        <v>1</v>
      </c>
    </row>
    <row r="104" spans="1:11" x14ac:dyDescent="0.25">
      <c r="A104" t="s">
        <v>4489</v>
      </c>
      <c r="B104">
        <v>1</v>
      </c>
      <c r="C104">
        <v>0</v>
      </c>
      <c r="D104">
        <v>0</v>
      </c>
      <c r="E104" s="7">
        <f>SUM(Table12[[#This Row],[Use]:[Creation]])</f>
        <v>1</v>
      </c>
      <c r="G104" t="s">
        <v>4489</v>
      </c>
      <c r="H104">
        <f>Table12[[#This Row],[Use]]/Table12[[#This Row],[TOTAL]]</f>
        <v>1</v>
      </c>
      <c r="I104">
        <f>Table12[[#This Row],[Background]]/Table12[[#This Row],[TOTAL]]</f>
        <v>0</v>
      </c>
      <c r="J104">
        <f>Table12[[#This Row],[Creation]]/Table12[[#This Row],[TOTAL]]</f>
        <v>0</v>
      </c>
      <c r="K104" s="7">
        <f>SUM(Table1216[[#This Row],[Use]:[Creation]])</f>
        <v>1</v>
      </c>
    </row>
    <row r="105" spans="1:11" x14ac:dyDescent="0.25">
      <c r="A105" t="s">
        <v>1159</v>
      </c>
      <c r="B105">
        <v>2</v>
      </c>
      <c r="C105">
        <v>0</v>
      </c>
      <c r="D105">
        <v>0</v>
      </c>
      <c r="E105" s="7">
        <f>SUM(Table12[[#This Row],[Use]:[Creation]])</f>
        <v>2</v>
      </c>
      <c r="G105" t="s">
        <v>1159</v>
      </c>
      <c r="H105">
        <f>Table12[[#This Row],[Use]]/Table12[[#This Row],[TOTAL]]</f>
        <v>1</v>
      </c>
      <c r="I105">
        <f>Table12[[#This Row],[Background]]/Table12[[#This Row],[TOTAL]]</f>
        <v>0</v>
      </c>
      <c r="J105">
        <f>Table12[[#This Row],[Creation]]/Table12[[#This Row],[TOTAL]]</f>
        <v>0</v>
      </c>
      <c r="K105" s="7">
        <f>SUM(Table1216[[#This Row],[Use]:[Creation]])</f>
        <v>1</v>
      </c>
    </row>
    <row r="106" spans="1:11" x14ac:dyDescent="0.25">
      <c r="A106" t="s">
        <v>4142</v>
      </c>
      <c r="B106">
        <v>1</v>
      </c>
      <c r="C106">
        <v>0</v>
      </c>
      <c r="D106">
        <v>0</v>
      </c>
      <c r="E106" s="7">
        <f>SUM(Table12[[#This Row],[Use]:[Creation]])</f>
        <v>1</v>
      </c>
      <c r="G106" t="s">
        <v>4142</v>
      </c>
      <c r="H106">
        <f>Table12[[#This Row],[Use]]/Table12[[#This Row],[TOTAL]]</f>
        <v>1</v>
      </c>
      <c r="I106">
        <f>Table12[[#This Row],[Background]]/Table12[[#This Row],[TOTAL]]</f>
        <v>0</v>
      </c>
      <c r="J106">
        <f>Table12[[#This Row],[Creation]]/Table12[[#This Row],[TOTAL]]</f>
        <v>0</v>
      </c>
      <c r="K106" s="7">
        <f>SUM(Table1216[[#This Row],[Use]:[Creation]])</f>
        <v>1</v>
      </c>
    </row>
    <row r="107" spans="1:11" x14ac:dyDescent="0.25">
      <c r="A107" t="s">
        <v>134</v>
      </c>
      <c r="B107">
        <v>0</v>
      </c>
      <c r="C107">
        <v>1</v>
      </c>
      <c r="D107">
        <v>0</v>
      </c>
      <c r="E107" s="7">
        <f>SUM(Table12[[#This Row],[Use]:[Creation]])</f>
        <v>1</v>
      </c>
      <c r="G107" t="s">
        <v>134</v>
      </c>
      <c r="H107">
        <f>Table12[[#This Row],[Use]]/Table12[[#This Row],[TOTAL]]</f>
        <v>0</v>
      </c>
      <c r="I107">
        <f>Table12[[#This Row],[Background]]/Table12[[#This Row],[TOTAL]]</f>
        <v>1</v>
      </c>
      <c r="J107">
        <f>Table12[[#This Row],[Creation]]/Table12[[#This Row],[TOTAL]]</f>
        <v>0</v>
      </c>
      <c r="K107" s="7">
        <f>SUM(Table1216[[#This Row],[Use]:[Creation]])</f>
        <v>1</v>
      </c>
    </row>
    <row r="108" spans="1:11" x14ac:dyDescent="0.25">
      <c r="A108" t="s">
        <v>893</v>
      </c>
      <c r="B108">
        <v>2</v>
      </c>
      <c r="C108">
        <v>0</v>
      </c>
      <c r="D108">
        <v>1</v>
      </c>
      <c r="E108" s="7">
        <f>SUM(Table12[[#This Row],[Use]:[Creation]])</f>
        <v>3</v>
      </c>
      <c r="G108" t="s">
        <v>893</v>
      </c>
      <c r="H108">
        <f>Table12[[#This Row],[Use]]/Table12[[#This Row],[TOTAL]]</f>
        <v>0.66666666666666663</v>
      </c>
      <c r="I108">
        <f>Table12[[#This Row],[Background]]/Table12[[#This Row],[TOTAL]]</f>
        <v>0</v>
      </c>
      <c r="J108">
        <f>Table12[[#This Row],[Creation]]/Table12[[#This Row],[TOTAL]]</f>
        <v>0.33333333333333331</v>
      </c>
      <c r="K108" s="7">
        <f>SUM(Table1216[[#This Row],[Use]:[Creation]])</f>
        <v>1</v>
      </c>
    </row>
    <row r="109" spans="1:11" x14ac:dyDescent="0.25">
      <c r="A109" t="s">
        <v>4796</v>
      </c>
      <c r="B109">
        <v>0</v>
      </c>
      <c r="C109">
        <v>8</v>
      </c>
      <c r="D109">
        <v>0</v>
      </c>
      <c r="E109" s="7">
        <f>SUM(Table12[[#This Row],[Use]:[Creation]])</f>
        <v>8</v>
      </c>
      <c r="G109" t="s">
        <v>4796</v>
      </c>
      <c r="H109">
        <f>Table12[[#This Row],[Use]]/Table12[[#This Row],[TOTAL]]</f>
        <v>0</v>
      </c>
      <c r="I109">
        <f>Table12[[#This Row],[Background]]/Table12[[#This Row],[TOTAL]]</f>
        <v>1</v>
      </c>
      <c r="J109">
        <f>Table12[[#This Row],[Creation]]/Table12[[#This Row],[TOTAL]]</f>
        <v>0</v>
      </c>
      <c r="K109" s="7">
        <f>SUM(Table1216[[#This Row],[Use]:[Creation]])</f>
        <v>1</v>
      </c>
    </row>
    <row r="110" spans="1:11" x14ac:dyDescent="0.25">
      <c r="A110" t="s">
        <v>3393</v>
      </c>
      <c r="B110">
        <v>0</v>
      </c>
      <c r="C110">
        <v>0</v>
      </c>
      <c r="D110">
        <v>1</v>
      </c>
      <c r="E110" s="7">
        <f>SUM(Table12[[#This Row],[Use]:[Creation]])</f>
        <v>1</v>
      </c>
      <c r="G110" t="s">
        <v>3393</v>
      </c>
      <c r="H110">
        <f>Table12[[#This Row],[Use]]/Table12[[#This Row],[TOTAL]]</f>
        <v>0</v>
      </c>
      <c r="I110">
        <f>Table12[[#This Row],[Background]]/Table12[[#This Row],[TOTAL]]</f>
        <v>0</v>
      </c>
      <c r="J110">
        <f>Table12[[#This Row],[Creation]]/Table12[[#This Row],[TOTAL]]</f>
        <v>1</v>
      </c>
      <c r="K110" s="7">
        <f>SUM(Table1216[[#This Row],[Use]:[Creation]])</f>
        <v>1</v>
      </c>
    </row>
    <row r="111" spans="1:11" x14ac:dyDescent="0.25">
      <c r="A111" t="s">
        <v>3047</v>
      </c>
      <c r="B111">
        <v>6</v>
      </c>
      <c r="C111">
        <v>0</v>
      </c>
      <c r="D111">
        <v>0</v>
      </c>
      <c r="E111" s="7">
        <f>SUM(Table12[[#This Row],[Use]:[Creation]])</f>
        <v>6</v>
      </c>
      <c r="G111" t="s">
        <v>3047</v>
      </c>
      <c r="H111">
        <f>Table12[[#This Row],[Use]]/Table12[[#This Row],[TOTAL]]</f>
        <v>1</v>
      </c>
      <c r="I111">
        <f>Table12[[#This Row],[Background]]/Table12[[#This Row],[TOTAL]]</f>
        <v>0</v>
      </c>
      <c r="J111">
        <f>Table12[[#This Row],[Creation]]/Table12[[#This Row],[TOTAL]]</f>
        <v>0</v>
      </c>
      <c r="K111" s="7">
        <f>SUM(Table1216[[#This Row],[Use]:[Creation]])</f>
        <v>1</v>
      </c>
    </row>
    <row r="112" spans="1:11" x14ac:dyDescent="0.25">
      <c r="A112" t="s">
        <v>809</v>
      </c>
      <c r="B112">
        <v>0</v>
      </c>
      <c r="C112">
        <v>0</v>
      </c>
      <c r="D112">
        <v>1</v>
      </c>
      <c r="E112" s="7">
        <f>SUM(Table12[[#This Row],[Use]:[Creation]])</f>
        <v>1</v>
      </c>
      <c r="G112" t="s">
        <v>809</v>
      </c>
      <c r="H112">
        <f>Table12[[#This Row],[Use]]/Table12[[#This Row],[TOTAL]]</f>
        <v>0</v>
      </c>
      <c r="I112">
        <f>Table12[[#This Row],[Background]]/Table12[[#This Row],[TOTAL]]</f>
        <v>0</v>
      </c>
      <c r="J112">
        <f>Table12[[#This Row],[Creation]]/Table12[[#This Row],[TOTAL]]</f>
        <v>1</v>
      </c>
      <c r="K112" s="7">
        <f>SUM(Table1216[[#This Row],[Use]:[Creation]])</f>
        <v>1</v>
      </c>
    </row>
    <row r="113" spans="1:11" x14ac:dyDescent="0.25">
      <c r="A113" t="s">
        <v>2699</v>
      </c>
      <c r="B113">
        <v>1</v>
      </c>
      <c r="C113">
        <v>0</v>
      </c>
      <c r="D113">
        <v>0</v>
      </c>
      <c r="E113" s="7">
        <f>SUM(Table12[[#This Row],[Use]:[Creation]])</f>
        <v>1</v>
      </c>
      <c r="G113" t="s">
        <v>2699</v>
      </c>
      <c r="H113">
        <f>Table12[[#This Row],[Use]]/Table12[[#This Row],[TOTAL]]</f>
        <v>1</v>
      </c>
      <c r="I113">
        <f>Table12[[#This Row],[Background]]/Table12[[#This Row],[TOTAL]]</f>
        <v>0</v>
      </c>
      <c r="J113">
        <f>Table12[[#This Row],[Creation]]/Table12[[#This Row],[TOTAL]]</f>
        <v>0</v>
      </c>
      <c r="K113" s="7">
        <f>SUM(Table1216[[#This Row],[Use]:[Creation]])</f>
        <v>1</v>
      </c>
    </row>
    <row r="114" spans="1:11" x14ac:dyDescent="0.25">
      <c r="A114" t="s">
        <v>5187</v>
      </c>
      <c r="B114">
        <v>0</v>
      </c>
      <c r="C114">
        <v>0</v>
      </c>
      <c r="D114">
        <v>1</v>
      </c>
      <c r="E114" s="7">
        <f>SUM(Table12[[#This Row],[Use]:[Creation]])</f>
        <v>1</v>
      </c>
      <c r="G114" t="s">
        <v>5187</v>
      </c>
      <c r="H114">
        <f>Table12[[#This Row],[Use]]/Table12[[#This Row],[TOTAL]]</f>
        <v>0</v>
      </c>
      <c r="I114">
        <f>Table12[[#This Row],[Background]]/Table12[[#This Row],[TOTAL]]</f>
        <v>0</v>
      </c>
      <c r="J114">
        <f>Table12[[#This Row],[Creation]]/Table12[[#This Row],[TOTAL]]</f>
        <v>1</v>
      </c>
      <c r="K114" s="7">
        <f>SUM(Table1216[[#This Row],[Use]:[Creation]])</f>
        <v>1</v>
      </c>
    </row>
    <row r="115" spans="1:11" x14ac:dyDescent="0.25">
      <c r="A115" t="s">
        <v>4522</v>
      </c>
      <c r="B115">
        <v>0</v>
      </c>
      <c r="C115">
        <v>0</v>
      </c>
      <c r="D115">
        <v>1</v>
      </c>
      <c r="E115" s="7">
        <f>SUM(Table12[[#This Row],[Use]:[Creation]])</f>
        <v>1</v>
      </c>
      <c r="G115" t="s">
        <v>4522</v>
      </c>
      <c r="H115">
        <f>Table12[[#This Row],[Use]]/Table12[[#This Row],[TOTAL]]</f>
        <v>0</v>
      </c>
      <c r="I115">
        <f>Table12[[#This Row],[Background]]/Table12[[#This Row],[TOTAL]]</f>
        <v>0</v>
      </c>
      <c r="J115">
        <f>Table12[[#This Row],[Creation]]/Table12[[#This Row],[TOTAL]]</f>
        <v>1</v>
      </c>
      <c r="K115" s="7">
        <f>SUM(Table1216[[#This Row],[Use]:[Creation]])</f>
        <v>1</v>
      </c>
    </row>
    <row r="116" spans="1:11" x14ac:dyDescent="0.25">
      <c r="A116" t="s">
        <v>3709</v>
      </c>
      <c r="B116">
        <v>3</v>
      </c>
      <c r="C116">
        <v>0</v>
      </c>
      <c r="D116">
        <v>0</v>
      </c>
      <c r="E116" s="7">
        <f>SUM(Table12[[#This Row],[Use]:[Creation]])</f>
        <v>3</v>
      </c>
      <c r="G116" t="s">
        <v>3709</v>
      </c>
      <c r="H116">
        <f>Table12[[#This Row],[Use]]/Table12[[#This Row],[TOTAL]]</f>
        <v>1</v>
      </c>
      <c r="I116">
        <f>Table12[[#This Row],[Background]]/Table12[[#This Row],[TOTAL]]</f>
        <v>0</v>
      </c>
      <c r="J116">
        <f>Table12[[#This Row],[Creation]]/Table12[[#This Row],[TOTAL]]</f>
        <v>0</v>
      </c>
      <c r="K116" s="7">
        <f>SUM(Table1216[[#This Row],[Use]:[Creation]])</f>
        <v>1</v>
      </c>
    </row>
    <row r="117" spans="1:11" x14ac:dyDescent="0.25">
      <c r="A117" t="s">
        <v>4278</v>
      </c>
      <c r="B117">
        <v>1</v>
      </c>
      <c r="C117">
        <v>0</v>
      </c>
      <c r="D117">
        <v>0</v>
      </c>
      <c r="E117" s="7">
        <f>SUM(Table12[[#This Row],[Use]:[Creation]])</f>
        <v>1</v>
      </c>
      <c r="G117" t="s">
        <v>4278</v>
      </c>
      <c r="H117">
        <f>Table12[[#This Row],[Use]]/Table12[[#This Row],[TOTAL]]</f>
        <v>1</v>
      </c>
      <c r="I117">
        <f>Table12[[#This Row],[Background]]/Table12[[#This Row],[TOTAL]]</f>
        <v>0</v>
      </c>
      <c r="J117">
        <f>Table12[[#This Row],[Creation]]/Table12[[#This Row],[TOTAL]]</f>
        <v>0</v>
      </c>
      <c r="K117" s="7">
        <f>SUM(Table1216[[#This Row],[Use]:[Creation]])</f>
        <v>1</v>
      </c>
    </row>
    <row r="118" spans="1:11" x14ac:dyDescent="0.25">
      <c r="A118" t="s">
        <v>4859</v>
      </c>
      <c r="B118">
        <v>1</v>
      </c>
      <c r="C118">
        <v>0</v>
      </c>
      <c r="D118">
        <v>0</v>
      </c>
      <c r="E118" s="7">
        <f>SUM(Table12[[#This Row],[Use]:[Creation]])</f>
        <v>1</v>
      </c>
      <c r="G118" t="s">
        <v>4859</v>
      </c>
      <c r="H118">
        <f>Table12[[#This Row],[Use]]/Table12[[#This Row],[TOTAL]]</f>
        <v>1</v>
      </c>
      <c r="I118">
        <f>Table12[[#This Row],[Background]]/Table12[[#This Row],[TOTAL]]</f>
        <v>0</v>
      </c>
      <c r="J118">
        <f>Table12[[#This Row],[Creation]]/Table12[[#This Row],[TOTAL]]</f>
        <v>0</v>
      </c>
      <c r="K118" s="7">
        <f>SUM(Table1216[[#This Row],[Use]:[Creation]])</f>
        <v>1</v>
      </c>
    </row>
    <row r="119" spans="1:11" x14ac:dyDescent="0.25">
      <c r="A119" t="s">
        <v>3833</v>
      </c>
      <c r="B119">
        <v>11</v>
      </c>
      <c r="C119">
        <v>0</v>
      </c>
      <c r="D119">
        <v>0</v>
      </c>
      <c r="E119" s="7">
        <f>SUM(Table12[[#This Row],[Use]:[Creation]])</f>
        <v>11</v>
      </c>
      <c r="G119" t="s">
        <v>3833</v>
      </c>
      <c r="H119">
        <f>Table12[[#This Row],[Use]]/Table12[[#This Row],[TOTAL]]</f>
        <v>1</v>
      </c>
      <c r="I119">
        <f>Table12[[#This Row],[Background]]/Table12[[#This Row],[TOTAL]]</f>
        <v>0</v>
      </c>
      <c r="J119">
        <f>Table12[[#This Row],[Creation]]/Table12[[#This Row],[TOTAL]]</f>
        <v>0</v>
      </c>
      <c r="K119" s="7">
        <f>SUM(Table1216[[#This Row],[Use]:[Creation]])</f>
        <v>1</v>
      </c>
    </row>
    <row r="120" spans="1:11" x14ac:dyDescent="0.25">
      <c r="A120" t="s">
        <v>3809</v>
      </c>
      <c r="B120">
        <v>1</v>
      </c>
      <c r="C120">
        <v>0</v>
      </c>
      <c r="D120">
        <v>0</v>
      </c>
      <c r="E120" s="7">
        <f>SUM(Table12[[#This Row],[Use]:[Creation]])</f>
        <v>1</v>
      </c>
      <c r="G120" t="s">
        <v>3809</v>
      </c>
      <c r="H120">
        <f>Table12[[#This Row],[Use]]/Table12[[#This Row],[TOTAL]]</f>
        <v>1</v>
      </c>
      <c r="I120">
        <f>Table12[[#This Row],[Background]]/Table12[[#This Row],[TOTAL]]</f>
        <v>0</v>
      </c>
      <c r="J120">
        <f>Table12[[#This Row],[Creation]]/Table12[[#This Row],[TOTAL]]</f>
        <v>0</v>
      </c>
      <c r="K120" s="7">
        <f>SUM(Table1216[[#This Row],[Use]:[Creation]])</f>
        <v>1</v>
      </c>
    </row>
    <row r="121" spans="1:11" x14ac:dyDescent="0.25">
      <c r="A121" t="s">
        <v>87</v>
      </c>
      <c r="B121">
        <v>9</v>
      </c>
      <c r="C121">
        <v>1</v>
      </c>
      <c r="D121">
        <v>1</v>
      </c>
      <c r="E121" s="7">
        <f>SUM(Table12[[#This Row],[Use]:[Creation]])</f>
        <v>11</v>
      </c>
      <c r="G121" t="s">
        <v>87</v>
      </c>
      <c r="H121">
        <f>Table12[[#This Row],[Use]]/Table12[[#This Row],[TOTAL]]</f>
        <v>0.81818181818181823</v>
      </c>
      <c r="I121">
        <f>Table12[[#This Row],[Background]]/Table12[[#This Row],[TOTAL]]</f>
        <v>9.0909090909090912E-2</v>
      </c>
      <c r="J121">
        <f>Table12[[#This Row],[Creation]]/Table12[[#This Row],[TOTAL]]</f>
        <v>9.0909090909090912E-2</v>
      </c>
      <c r="K121" s="7">
        <f>SUM(Table1216[[#This Row],[Use]:[Creation]])</f>
        <v>1</v>
      </c>
    </row>
    <row r="122" spans="1:11" x14ac:dyDescent="0.25">
      <c r="A122" t="s">
        <v>2096</v>
      </c>
      <c r="B122">
        <v>4</v>
      </c>
      <c r="C122">
        <v>0</v>
      </c>
      <c r="D122">
        <v>0</v>
      </c>
      <c r="E122" s="7">
        <f>SUM(Table12[[#This Row],[Use]:[Creation]])</f>
        <v>4</v>
      </c>
      <c r="G122" t="s">
        <v>2096</v>
      </c>
      <c r="H122">
        <f>Table12[[#This Row],[Use]]/Table12[[#This Row],[TOTAL]]</f>
        <v>1</v>
      </c>
      <c r="I122">
        <f>Table12[[#This Row],[Background]]/Table12[[#This Row],[TOTAL]]</f>
        <v>0</v>
      </c>
      <c r="J122">
        <f>Table12[[#This Row],[Creation]]/Table12[[#This Row],[TOTAL]]</f>
        <v>0</v>
      </c>
      <c r="K122" s="7">
        <f>SUM(Table1216[[#This Row],[Use]:[Creation]])</f>
        <v>1</v>
      </c>
    </row>
    <row r="123" spans="1:11" x14ac:dyDescent="0.25">
      <c r="A123" t="s">
        <v>747</v>
      </c>
      <c r="B123">
        <v>0</v>
      </c>
      <c r="C123">
        <v>0</v>
      </c>
      <c r="D123">
        <v>1</v>
      </c>
      <c r="E123" s="7">
        <f>SUM(Table12[[#This Row],[Use]:[Creation]])</f>
        <v>1</v>
      </c>
      <c r="G123" t="s">
        <v>747</v>
      </c>
      <c r="H123">
        <f>Table12[[#This Row],[Use]]/Table12[[#This Row],[TOTAL]]</f>
        <v>0</v>
      </c>
      <c r="I123">
        <f>Table12[[#This Row],[Background]]/Table12[[#This Row],[TOTAL]]</f>
        <v>0</v>
      </c>
      <c r="J123">
        <f>Table12[[#This Row],[Creation]]/Table12[[#This Row],[TOTAL]]</f>
        <v>1</v>
      </c>
      <c r="K123" s="7">
        <f>SUM(Table1216[[#This Row],[Use]:[Creation]])</f>
        <v>1</v>
      </c>
    </row>
    <row r="124" spans="1:11" x14ac:dyDescent="0.25">
      <c r="A124" t="s">
        <v>630</v>
      </c>
      <c r="B124">
        <v>0</v>
      </c>
      <c r="C124">
        <v>0</v>
      </c>
      <c r="D124">
        <v>1</v>
      </c>
      <c r="E124" s="7">
        <f>SUM(Table12[[#This Row],[Use]:[Creation]])</f>
        <v>1</v>
      </c>
      <c r="G124" t="s">
        <v>630</v>
      </c>
      <c r="H124">
        <f>Table12[[#This Row],[Use]]/Table12[[#This Row],[TOTAL]]</f>
        <v>0</v>
      </c>
      <c r="I124">
        <f>Table12[[#This Row],[Background]]/Table12[[#This Row],[TOTAL]]</f>
        <v>0</v>
      </c>
      <c r="J124">
        <f>Table12[[#This Row],[Creation]]/Table12[[#This Row],[TOTAL]]</f>
        <v>1</v>
      </c>
      <c r="K124" s="7">
        <f>SUM(Table1216[[#This Row],[Use]:[Creation]])</f>
        <v>1</v>
      </c>
    </row>
    <row r="125" spans="1:11" x14ac:dyDescent="0.25">
      <c r="A125" t="s">
        <v>635</v>
      </c>
      <c r="B125">
        <v>0</v>
      </c>
      <c r="C125">
        <v>0</v>
      </c>
      <c r="D125">
        <v>1</v>
      </c>
      <c r="E125" s="7">
        <f>SUM(Table12[[#This Row],[Use]:[Creation]])</f>
        <v>1</v>
      </c>
      <c r="G125" t="s">
        <v>635</v>
      </c>
      <c r="H125">
        <f>Table12[[#This Row],[Use]]/Table12[[#This Row],[TOTAL]]</f>
        <v>0</v>
      </c>
      <c r="I125">
        <f>Table12[[#This Row],[Background]]/Table12[[#This Row],[TOTAL]]</f>
        <v>0</v>
      </c>
      <c r="J125">
        <f>Table12[[#This Row],[Creation]]/Table12[[#This Row],[TOTAL]]</f>
        <v>1</v>
      </c>
      <c r="K125" s="7">
        <f>SUM(Table1216[[#This Row],[Use]:[Creation]])</f>
        <v>1</v>
      </c>
    </row>
    <row r="126" spans="1:11" x14ac:dyDescent="0.25">
      <c r="A126" t="s">
        <v>2222</v>
      </c>
      <c r="B126">
        <v>1</v>
      </c>
      <c r="C126">
        <v>0</v>
      </c>
      <c r="D126">
        <v>0</v>
      </c>
      <c r="E126" s="7">
        <f>SUM(Table12[[#This Row],[Use]:[Creation]])</f>
        <v>1</v>
      </c>
      <c r="G126" t="s">
        <v>2222</v>
      </c>
      <c r="H126">
        <f>Table12[[#This Row],[Use]]/Table12[[#This Row],[TOTAL]]</f>
        <v>1</v>
      </c>
      <c r="I126">
        <f>Table12[[#This Row],[Background]]/Table12[[#This Row],[TOTAL]]</f>
        <v>0</v>
      </c>
      <c r="J126">
        <f>Table12[[#This Row],[Creation]]/Table12[[#This Row],[TOTAL]]</f>
        <v>0</v>
      </c>
      <c r="K126" s="7">
        <f>SUM(Table1216[[#This Row],[Use]:[Creation]])</f>
        <v>1</v>
      </c>
    </row>
    <row r="127" spans="1:11" x14ac:dyDescent="0.25">
      <c r="A127" t="s">
        <v>996</v>
      </c>
      <c r="B127">
        <v>0</v>
      </c>
      <c r="C127">
        <v>0</v>
      </c>
      <c r="D127">
        <v>1</v>
      </c>
      <c r="E127" s="7">
        <f>SUM(Table12[[#This Row],[Use]:[Creation]])</f>
        <v>1</v>
      </c>
      <c r="G127" t="s">
        <v>996</v>
      </c>
      <c r="H127">
        <f>Table12[[#This Row],[Use]]/Table12[[#This Row],[TOTAL]]</f>
        <v>0</v>
      </c>
      <c r="I127">
        <f>Table12[[#This Row],[Background]]/Table12[[#This Row],[TOTAL]]</f>
        <v>0</v>
      </c>
      <c r="J127">
        <f>Table12[[#This Row],[Creation]]/Table12[[#This Row],[TOTAL]]</f>
        <v>1</v>
      </c>
      <c r="K127" s="7">
        <f>SUM(Table1216[[#This Row],[Use]:[Creation]])</f>
        <v>1</v>
      </c>
    </row>
    <row r="128" spans="1:11" x14ac:dyDescent="0.25">
      <c r="A128" t="s">
        <v>512</v>
      </c>
      <c r="B128">
        <v>7</v>
      </c>
      <c r="C128">
        <v>1</v>
      </c>
      <c r="D128">
        <v>0</v>
      </c>
      <c r="E128" s="7">
        <f>SUM(Table12[[#This Row],[Use]:[Creation]])</f>
        <v>8</v>
      </c>
      <c r="G128" t="s">
        <v>512</v>
      </c>
      <c r="H128">
        <f>Table12[[#This Row],[Use]]/Table12[[#This Row],[TOTAL]]</f>
        <v>0.875</v>
      </c>
      <c r="I128">
        <f>Table12[[#This Row],[Background]]/Table12[[#This Row],[TOTAL]]</f>
        <v>0.125</v>
      </c>
      <c r="J128">
        <f>Table12[[#This Row],[Creation]]/Table12[[#This Row],[TOTAL]]</f>
        <v>0</v>
      </c>
      <c r="K128" s="7">
        <f>SUM(Table1216[[#This Row],[Use]:[Creation]])</f>
        <v>1</v>
      </c>
    </row>
    <row r="129" spans="1:11" x14ac:dyDescent="0.25">
      <c r="A129" t="s">
        <v>1607</v>
      </c>
      <c r="B129">
        <v>9</v>
      </c>
      <c r="C129">
        <v>0</v>
      </c>
      <c r="D129">
        <v>0</v>
      </c>
      <c r="E129" s="7">
        <f>SUM(Table12[[#This Row],[Use]:[Creation]])</f>
        <v>9</v>
      </c>
      <c r="G129" t="s">
        <v>1607</v>
      </c>
      <c r="H129">
        <f>Table12[[#This Row],[Use]]/Table12[[#This Row],[TOTAL]]</f>
        <v>1</v>
      </c>
      <c r="I129">
        <f>Table12[[#This Row],[Background]]/Table12[[#This Row],[TOTAL]]</f>
        <v>0</v>
      </c>
      <c r="J129">
        <f>Table12[[#This Row],[Creation]]/Table12[[#This Row],[TOTAL]]</f>
        <v>0</v>
      </c>
      <c r="K129" s="7">
        <f>SUM(Table1216[[#This Row],[Use]:[Creation]])</f>
        <v>1</v>
      </c>
    </row>
    <row r="130" spans="1:11" x14ac:dyDescent="0.25">
      <c r="A130" t="s">
        <v>311</v>
      </c>
      <c r="B130">
        <v>4</v>
      </c>
      <c r="C130">
        <v>2</v>
      </c>
      <c r="D130">
        <v>0</v>
      </c>
      <c r="E130" s="7">
        <f>SUM(Table12[[#This Row],[Use]:[Creation]])</f>
        <v>6</v>
      </c>
      <c r="G130" t="s">
        <v>311</v>
      </c>
      <c r="H130">
        <f>Table12[[#This Row],[Use]]/Table12[[#This Row],[TOTAL]]</f>
        <v>0.66666666666666663</v>
      </c>
      <c r="I130">
        <f>Table12[[#This Row],[Background]]/Table12[[#This Row],[TOTAL]]</f>
        <v>0.33333333333333331</v>
      </c>
      <c r="J130">
        <f>Table12[[#This Row],[Creation]]/Table12[[#This Row],[TOTAL]]</f>
        <v>0</v>
      </c>
      <c r="K130" s="7">
        <f>SUM(Table1216[[#This Row],[Use]:[Creation]])</f>
        <v>1</v>
      </c>
    </row>
    <row r="131" spans="1:11" x14ac:dyDescent="0.25">
      <c r="A131" t="s">
        <v>4560</v>
      </c>
      <c r="B131">
        <v>2</v>
      </c>
      <c r="C131">
        <v>0</v>
      </c>
      <c r="D131">
        <v>0</v>
      </c>
      <c r="E131" s="7">
        <f>SUM(Table12[[#This Row],[Use]:[Creation]])</f>
        <v>2</v>
      </c>
      <c r="G131" t="s">
        <v>4560</v>
      </c>
      <c r="H131">
        <f>Table12[[#This Row],[Use]]/Table12[[#This Row],[TOTAL]]</f>
        <v>1</v>
      </c>
      <c r="I131">
        <f>Table12[[#This Row],[Background]]/Table12[[#This Row],[TOTAL]]</f>
        <v>0</v>
      </c>
      <c r="J131">
        <f>Table12[[#This Row],[Creation]]/Table12[[#This Row],[TOTAL]]</f>
        <v>0</v>
      </c>
      <c r="K131" s="7">
        <f>SUM(Table1216[[#This Row],[Use]:[Creation]])</f>
        <v>1</v>
      </c>
    </row>
    <row r="132" spans="1:11" x14ac:dyDescent="0.25">
      <c r="A132" t="s">
        <v>705</v>
      </c>
      <c r="B132">
        <v>0</v>
      </c>
      <c r="C132">
        <v>0</v>
      </c>
      <c r="D132">
        <v>1</v>
      </c>
      <c r="E132" s="7">
        <f>SUM(Table12[[#This Row],[Use]:[Creation]])</f>
        <v>1</v>
      </c>
      <c r="G132" t="s">
        <v>705</v>
      </c>
      <c r="H132">
        <f>Table12[[#This Row],[Use]]/Table12[[#This Row],[TOTAL]]</f>
        <v>0</v>
      </c>
      <c r="I132">
        <f>Table12[[#This Row],[Background]]/Table12[[#This Row],[TOTAL]]</f>
        <v>0</v>
      </c>
      <c r="J132">
        <f>Table12[[#This Row],[Creation]]/Table12[[#This Row],[TOTAL]]</f>
        <v>1</v>
      </c>
      <c r="K132" s="7">
        <f>SUM(Table1216[[#This Row],[Use]:[Creation]])</f>
        <v>1</v>
      </c>
    </row>
    <row r="133" spans="1:11" x14ac:dyDescent="0.25">
      <c r="A133" t="s">
        <v>3362</v>
      </c>
      <c r="B133">
        <v>1</v>
      </c>
      <c r="C133">
        <v>0</v>
      </c>
      <c r="D133">
        <v>2</v>
      </c>
      <c r="E133" s="7">
        <f>SUM(Table12[[#This Row],[Use]:[Creation]])</f>
        <v>3</v>
      </c>
      <c r="G133" t="s">
        <v>3362</v>
      </c>
      <c r="H133">
        <f>Table12[[#This Row],[Use]]/Table12[[#This Row],[TOTAL]]</f>
        <v>0.33333333333333331</v>
      </c>
      <c r="I133">
        <f>Table12[[#This Row],[Background]]/Table12[[#This Row],[TOTAL]]</f>
        <v>0</v>
      </c>
      <c r="J133">
        <f>Table12[[#This Row],[Creation]]/Table12[[#This Row],[TOTAL]]</f>
        <v>0.66666666666666663</v>
      </c>
      <c r="K133" s="7">
        <f>SUM(Table1216[[#This Row],[Use]:[Creation]])</f>
        <v>1</v>
      </c>
    </row>
    <row r="134" spans="1:11" x14ac:dyDescent="0.25">
      <c r="A134" t="s">
        <v>534</v>
      </c>
      <c r="B134">
        <v>3</v>
      </c>
      <c r="C134">
        <v>0</v>
      </c>
      <c r="D134">
        <v>1</v>
      </c>
      <c r="E134" s="7">
        <f>SUM(Table12[[#This Row],[Use]:[Creation]])</f>
        <v>4</v>
      </c>
      <c r="G134" t="s">
        <v>534</v>
      </c>
      <c r="H134">
        <f>Table12[[#This Row],[Use]]/Table12[[#This Row],[TOTAL]]</f>
        <v>0.75</v>
      </c>
      <c r="I134">
        <f>Table12[[#This Row],[Background]]/Table12[[#This Row],[TOTAL]]</f>
        <v>0</v>
      </c>
      <c r="J134">
        <f>Table12[[#This Row],[Creation]]/Table12[[#This Row],[TOTAL]]</f>
        <v>0.25</v>
      </c>
      <c r="K134" s="7">
        <f>SUM(Table1216[[#This Row],[Use]:[Creation]])</f>
        <v>1</v>
      </c>
    </row>
    <row r="135" spans="1:11" x14ac:dyDescent="0.25">
      <c r="A135" t="s">
        <v>4096</v>
      </c>
      <c r="B135">
        <v>1</v>
      </c>
      <c r="C135">
        <v>0</v>
      </c>
      <c r="D135">
        <v>0</v>
      </c>
      <c r="E135" s="7">
        <f>SUM(Table12[[#This Row],[Use]:[Creation]])</f>
        <v>1</v>
      </c>
      <c r="G135" t="s">
        <v>4096</v>
      </c>
      <c r="H135">
        <f>Table12[[#This Row],[Use]]/Table12[[#This Row],[TOTAL]]</f>
        <v>1</v>
      </c>
      <c r="I135">
        <f>Table12[[#This Row],[Background]]/Table12[[#This Row],[TOTAL]]</f>
        <v>0</v>
      </c>
      <c r="J135">
        <f>Table12[[#This Row],[Creation]]/Table12[[#This Row],[TOTAL]]</f>
        <v>0</v>
      </c>
      <c r="K135" s="7">
        <f>SUM(Table1216[[#This Row],[Use]:[Creation]])</f>
        <v>1</v>
      </c>
    </row>
    <row r="136" spans="1:11" x14ac:dyDescent="0.25">
      <c r="A136" t="s">
        <v>3171</v>
      </c>
      <c r="B136">
        <v>0</v>
      </c>
      <c r="C136">
        <v>0</v>
      </c>
      <c r="D136">
        <v>1</v>
      </c>
      <c r="E136" s="7">
        <f>SUM(Table12[[#This Row],[Use]:[Creation]])</f>
        <v>1</v>
      </c>
      <c r="G136" t="s">
        <v>3171</v>
      </c>
      <c r="H136">
        <f>Table12[[#This Row],[Use]]/Table12[[#This Row],[TOTAL]]</f>
        <v>0</v>
      </c>
      <c r="I136">
        <f>Table12[[#This Row],[Background]]/Table12[[#This Row],[TOTAL]]</f>
        <v>0</v>
      </c>
      <c r="J136">
        <f>Table12[[#This Row],[Creation]]/Table12[[#This Row],[TOTAL]]</f>
        <v>1</v>
      </c>
      <c r="K136" s="7">
        <f>SUM(Table1216[[#This Row],[Use]:[Creation]])</f>
        <v>1</v>
      </c>
    </row>
    <row r="137" spans="1:11" x14ac:dyDescent="0.25">
      <c r="A137" t="s">
        <v>3930</v>
      </c>
      <c r="B137">
        <v>1</v>
      </c>
      <c r="C137">
        <v>0</v>
      </c>
      <c r="D137">
        <v>0</v>
      </c>
      <c r="E137" s="7">
        <f>SUM(Table12[[#This Row],[Use]:[Creation]])</f>
        <v>1</v>
      </c>
      <c r="G137" t="s">
        <v>3930</v>
      </c>
      <c r="H137">
        <f>Table12[[#This Row],[Use]]/Table12[[#This Row],[TOTAL]]</f>
        <v>1</v>
      </c>
      <c r="I137">
        <f>Table12[[#This Row],[Background]]/Table12[[#This Row],[TOTAL]]</f>
        <v>0</v>
      </c>
      <c r="J137">
        <f>Table12[[#This Row],[Creation]]/Table12[[#This Row],[TOTAL]]</f>
        <v>0</v>
      </c>
      <c r="K137" s="7">
        <f>SUM(Table1216[[#This Row],[Use]:[Creation]])</f>
        <v>1</v>
      </c>
    </row>
    <row r="138" spans="1:11" x14ac:dyDescent="0.25">
      <c r="A138" t="s">
        <v>4283</v>
      </c>
      <c r="B138">
        <v>1</v>
      </c>
      <c r="C138">
        <v>0</v>
      </c>
      <c r="D138">
        <v>0</v>
      </c>
      <c r="E138" s="7">
        <f>SUM(Table12[[#This Row],[Use]:[Creation]])</f>
        <v>1</v>
      </c>
      <c r="G138" t="s">
        <v>4283</v>
      </c>
      <c r="H138">
        <f>Table12[[#This Row],[Use]]/Table12[[#This Row],[TOTAL]]</f>
        <v>1</v>
      </c>
      <c r="I138">
        <f>Table12[[#This Row],[Background]]/Table12[[#This Row],[TOTAL]]</f>
        <v>0</v>
      </c>
      <c r="J138">
        <f>Table12[[#This Row],[Creation]]/Table12[[#This Row],[TOTAL]]</f>
        <v>0</v>
      </c>
      <c r="K138" s="7">
        <f>SUM(Table1216[[#This Row],[Use]:[Creation]])</f>
        <v>1</v>
      </c>
    </row>
    <row r="139" spans="1:11" x14ac:dyDescent="0.25">
      <c r="A139" t="s">
        <v>3968</v>
      </c>
      <c r="B139">
        <v>2</v>
      </c>
      <c r="C139">
        <v>1</v>
      </c>
      <c r="D139">
        <v>0</v>
      </c>
      <c r="E139" s="7">
        <f>SUM(Table12[[#This Row],[Use]:[Creation]])</f>
        <v>3</v>
      </c>
      <c r="G139" t="s">
        <v>3968</v>
      </c>
      <c r="H139">
        <f>Table12[[#This Row],[Use]]/Table12[[#This Row],[TOTAL]]</f>
        <v>0.66666666666666663</v>
      </c>
      <c r="I139">
        <f>Table12[[#This Row],[Background]]/Table12[[#This Row],[TOTAL]]</f>
        <v>0.33333333333333331</v>
      </c>
      <c r="J139">
        <f>Table12[[#This Row],[Creation]]/Table12[[#This Row],[TOTAL]]</f>
        <v>0</v>
      </c>
      <c r="K139" s="7">
        <f>SUM(Table1216[[#This Row],[Use]:[Creation]])</f>
        <v>1</v>
      </c>
    </row>
    <row r="140" spans="1:11" x14ac:dyDescent="0.25">
      <c r="A140" t="s">
        <v>1177</v>
      </c>
      <c r="B140">
        <v>2</v>
      </c>
      <c r="C140">
        <v>0</v>
      </c>
      <c r="D140">
        <v>0</v>
      </c>
      <c r="E140" s="7">
        <f>SUM(Table12[[#This Row],[Use]:[Creation]])</f>
        <v>2</v>
      </c>
      <c r="G140" t="s">
        <v>1177</v>
      </c>
      <c r="H140">
        <f>Table12[[#This Row],[Use]]/Table12[[#This Row],[TOTAL]]</f>
        <v>1</v>
      </c>
      <c r="I140">
        <f>Table12[[#This Row],[Background]]/Table12[[#This Row],[TOTAL]]</f>
        <v>0</v>
      </c>
      <c r="J140">
        <f>Table12[[#This Row],[Creation]]/Table12[[#This Row],[TOTAL]]</f>
        <v>0</v>
      </c>
      <c r="K140" s="7">
        <f>SUM(Table1216[[#This Row],[Use]:[Creation]])</f>
        <v>1</v>
      </c>
    </row>
    <row r="141" spans="1:11" x14ac:dyDescent="0.25">
      <c r="A141" t="s">
        <v>5030</v>
      </c>
      <c r="B141">
        <v>2</v>
      </c>
      <c r="C141">
        <v>0</v>
      </c>
      <c r="D141">
        <v>0</v>
      </c>
      <c r="E141" s="7">
        <f>SUM(Table12[[#This Row],[Use]:[Creation]])</f>
        <v>2</v>
      </c>
      <c r="G141" t="s">
        <v>5030</v>
      </c>
      <c r="H141">
        <f>Table12[[#This Row],[Use]]/Table12[[#This Row],[TOTAL]]</f>
        <v>1</v>
      </c>
      <c r="I141">
        <f>Table12[[#This Row],[Background]]/Table12[[#This Row],[TOTAL]]</f>
        <v>0</v>
      </c>
      <c r="J141">
        <f>Table12[[#This Row],[Creation]]/Table12[[#This Row],[TOTAL]]</f>
        <v>0</v>
      </c>
      <c r="K141" s="7">
        <f>SUM(Table1216[[#This Row],[Use]:[Creation]])</f>
        <v>1</v>
      </c>
    </row>
    <row r="142" spans="1:11" x14ac:dyDescent="0.25">
      <c r="A142" t="s">
        <v>4240</v>
      </c>
      <c r="B142">
        <v>1</v>
      </c>
      <c r="C142">
        <v>0</v>
      </c>
      <c r="D142">
        <v>0</v>
      </c>
      <c r="E142" s="7">
        <f>SUM(Table12[[#This Row],[Use]:[Creation]])</f>
        <v>1</v>
      </c>
      <c r="G142" t="s">
        <v>4240</v>
      </c>
      <c r="H142">
        <f>Table12[[#This Row],[Use]]/Table12[[#This Row],[TOTAL]]</f>
        <v>1</v>
      </c>
      <c r="I142">
        <f>Table12[[#This Row],[Background]]/Table12[[#This Row],[TOTAL]]</f>
        <v>0</v>
      </c>
      <c r="J142">
        <f>Table12[[#This Row],[Creation]]/Table12[[#This Row],[TOTAL]]</f>
        <v>0</v>
      </c>
      <c r="K142" s="7">
        <f>SUM(Table1216[[#This Row],[Use]:[Creation]])</f>
        <v>1</v>
      </c>
    </row>
    <row r="143" spans="1:11" x14ac:dyDescent="0.25">
      <c r="A143" t="s">
        <v>727</v>
      </c>
      <c r="B143">
        <v>2</v>
      </c>
      <c r="C143">
        <v>0</v>
      </c>
      <c r="D143">
        <v>1</v>
      </c>
      <c r="E143" s="7">
        <f>SUM(Table12[[#This Row],[Use]:[Creation]])</f>
        <v>3</v>
      </c>
      <c r="G143" t="s">
        <v>727</v>
      </c>
      <c r="H143">
        <f>Table12[[#This Row],[Use]]/Table12[[#This Row],[TOTAL]]</f>
        <v>0.66666666666666663</v>
      </c>
      <c r="I143">
        <f>Table12[[#This Row],[Background]]/Table12[[#This Row],[TOTAL]]</f>
        <v>0</v>
      </c>
      <c r="J143">
        <f>Table12[[#This Row],[Creation]]/Table12[[#This Row],[TOTAL]]</f>
        <v>0.33333333333333331</v>
      </c>
      <c r="K143" s="7">
        <f>SUM(Table1216[[#This Row],[Use]:[Creation]])</f>
        <v>1</v>
      </c>
    </row>
    <row r="144" spans="1:11" x14ac:dyDescent="0.25">
      <c r="A144" t="s">
        <v>2847</v>
      </c>
      <c r="B144">
        <v>3</v>
      </c>
      <c r="C144">
        <v>0</v>
      </c>
      <c r="D144">
        <v>0</v>
      </c>
      <c r="E144" s="7">
        <f>SUM(Table12[[#This Row],[Use]:[Creation]])</f>
        <v>3</v>
      </c>
      <c r="G144" t="s">
        <v>2847</v>
      </c>
      <c r="H144">
        <f>Table12[[#This Row],[Use]]/Table12[[#This Row],[TOTAL]]</f>
        <v>1</v>
      </c>
      <c r="I144">
        <f>Table12[[#This Row],[Background]]/Table12[[#This Row],[TOTAL]]</f>
        <v>0</v>
      </c>
      <c r="J144">
        <f>Table12[[#This Row],[Creation]]/Table12[[#This Row],[TOTAL]]</f>
        <v>0</v>
      </c>
      <c r="K144" s="7">
        <f>SUM(Table1216[[#This Row],[Use]:[Creation]])</f>
        <v>1</v>
      </c>
    </row>
    <row r="145" spans="1:11" x14ac:dyDescent="0.25">
      <c r="A145" t="s">
        <v>2775</v>
      </c>
      <c r="B145">
        <v>1</v>
      </c>
      <c r="C145">
        <v>0</v>
      </c>
      <c r="D145">
        <v>0</v>
      </c>
      <c r="E145" s="7">
        <f>SUM(Table12[[#This Row],[Use]:[Creation]])</f>
        <v>1</v>
      </c>
      <c r="G145" t="s">
        <v>2775</v>
      </c>
      <c r="H145">
        <f>Table12[[#This Row],[Use]]/Table12[[#This Row],[TOTAL]]</f>
        <v>1</v>
      </c>
      <c r="I145">
        <f>Table12[[#This Row],[Background]]/Table12[[#This Row],[TOTAL]]</f>
        <v>0</v>
      </c>
      <c r="J145">
        <f>Table12[[#This Row],[Creation]]/Table12[[#This Row],[TOTAL]]</f>
        <v>0</v>
      </c>
      <c r="K145" s="7">
        <f>SUM(Table1216[[#This Row],[Use]:[Creation]])</f>
        <v>1</v>
      </c>
    </row>
    <row r="146" spans="1:11" x14ac:dyDescent="0.25">
      <c r="A146" t="s">
        <v>3287</v>
      </c>
      <c r="B146">
        <v>3</v>
      </c>
      <c r="C146">
        <v>0</v>
      </c>
      <c r="D146">
        <v>1</v>
      </c>
      <c r="E146" s="7">
        <f>SUM(Table12[[#This Row],[Use]:[Creation]])</f>
        <v>4</v>
      </c>
      <c r="G146" t="s">
        <v>3287</v>
      </c>
      <c r="H146">
        <f>Table12[[#This Row],[Use]]/Table12[[#This Row],[TOTAL]]</f>
        <v>0.75</v>
      </c>
      <c r="I146">
        <f>Table12[[#This Row],[Background]]/Table12[[#This Row],[TOTAL]]</f>
        <v>0</v>
      </c>
      <c r="J146">
        <f>Table12[[#This Row],[Creation]]/Table12[[#This Row],[TOTAL]]</f>
        <v>0.25</v>
      </c>
      <c r="K146" s="7">
        <f>SUM(Table1216[[#This Row],[Use]:[Creation]])</f>
        <v>1</v>
      </c>
    </row>
    <row r="147" spans="1:11" x14ac:dyDescent="0.25">
      <c r="A147" t="s">
        <v>2942</v>
      </c>
      <c r="B147">
        <v>1</v>
      </c>
      <c r="C147">
        <v>0</v>
      </c>
      <c r="D147">
        <v>0</v>
      </c>
      <c r="E147" s="7">
        <f>SUM(Table12[[#This Row],[Use]:[Creation]])</f>
        <v>1</v>
      </c>
      <c r="G147" t="s">
        <v>2942</v>
      </c>
      <c r="H147">
        <f>Table12[[#This Row],[Use]]/Table12[[#This Row],[TOTAL]]</f>
        <v>1</v>
      </c>
      <c r="I147">
        <f>Table12[[#This Row],[Background]]/Table12[[#This Row],[TOTAL]]</f>
        <v>0</v>
      </c>
      <c r="J147">
        <f>Table12[[#This Row],[Creation]]/Table12[[#This Row],[TOTAL]]</f>
        <v>0</v>
      </c>
      <c r="K147" s="7">
        <f>SUM(Table1216[[#This Row],[Use]:[Creation]])</f>
        <v>1</v>
      </c>
    </row>
    <row r="148" spans="1:11" x14ac:dyDescent="0.25">
      <c r="A148" t="s">
        <v>503</v>
      </c>
      <c r="B148">
        <v>4</v>
      </c>
      <c r="C148">
        <v>1</v>
      </c>
      <c r="D148">
        <v>0</v>
      </c>
      <c r="E148" s="7">
        <f>SUM(Table12[[#This Row],[Use]:[Creation]])</f>
        <v>5</v>
      </c>
      <c r="G148" t="s">
        <v>503</v>
      </c>
      <c r="H148">
        <f>Table12[[#This Row],[Use]]/Table12[[#This Row],[TOTAL]]</f>
        <v>0.8</v>
      </c>
      <c r="I148">
        <f>Table12[[#This Row],[Background]]/Table12[[#This Row],[TOTAL]]</f>
        <v>0.2</v>
      </c>
      <c r="J148">
        <f>Table12[[#This Row],[Creation]]/Table12[[#This Row],[TOTAL]]</f>
        <v>0</v>
      </c>
      <c r="K148" s="7">
        <f>SUM(Table1216[[#This Row],[Use]:[Creation]])</f>
        <v>1</v>
      </c>
    </row>
    <row r="149" spans="1:11" x14ac:dyDescent="0.25">
      <c r="A149" t="s">
        <v>1503</v>
      </c>
      <c r="B149">
        <v>1</v>
      </c>
      <c r="C149">
        <v>0</v>
      </c>
      <c r="D149">
        <v>0</v>
      </c>
      <c r="E149" s="7">
        <f>SUM(Table12[[#This Row],[Use]:[Creation]])</f>
        <v>1</v>
      </c>
      <c r="G149" t="s">
        <v>1503</v>
      </c>
      <c r="H149">
        <f>Table12[[#This Row],[Use]]/Table12[[#This Row],[TOTAL]]</f>
        <v>1</v>
      </c>
      <c r="I149">
        <f>Table12[[#This Row],[Background]]/Table12[[#This Row],[TOTAL]]</f>
        <v>0</v>
      </c>
      <c r="J149">
        <f>Table12[[#This Row],[Creation]]/Table12[[#This Row],[TOTAL]]</f>
        <v>0</v>
      </c>
      <c r="K149" s="7">
        <f>SUM(Table1216[[#This Row],[Use]:[Creation]])</f>
        <v>1</v>
      </c>
    </row>
    <row r="150" spans="1:11" x14ac:dyDescent="0.25">
      <c r="A150" t="s">
        <v>3791</v>
      </c>
      <c r="B150">
        <v>2</v>
      </c>
      <c r="C150">
        <v>0</v>
      </c>
      <c r="D150">
        <v>0</v>
      </c>
      <c r="E150" s="7">
        <f>SUM(Table12[[#This Row],[Use]:[Creation]])</f>
        <v>2</v>
      </c>
      <c r="G150" t="s">
        <v>3791</v>
      </c>
      <c r="H150">
        <f>Table12[[#This Row],[Use]]/Table12[[#This Row],[TOTAL]]</f>
        <v>1</v>
      </c>
      <c r="I150">
        <f>Table12[[#This Row],[Background]]/Table12[[#This Row],[TOTAL]]</f>
        <v>0</v>
      </c>
      <c r="J150">
        <f>Table12[[#This Row],[Creation]]/Table12[[#This Row],[TOTAL]]</f>
        <v>0</v>
      </c>
      <c r="K150" s="7">
        <f>SUM(Table1216[[#This Row],[Use]:[Creation]])</f>
        <v>1</v>
      </c>
    </row>
    <row r="151" spans="1:11" x14ac:dyDescent="0.25">
      <c r="A151" t="s">
        <v>450</v>
      </c>
      <c r="B151">
        <v>1</v>
      </c>
      <c r="C151">
        <v>2</v>
      </c>
      <c r="D151">
        <v>0</v>
      </c>
      <c r="E151" s="7">
        <f>SUM(Table12[[#This Row],[Use]:[Creation]])</f>
        <v>3</v>
      </c>
      <c r="G151" t="s">
        <v>450</v>
      </c>
      <c r="H151">
        <f>Table12[[#This Row],[Use]]/Table12[[#This Row],[TOTAL]]</f>
        <v>0.33333333333333331</v>
      </c>
      <c r="I151">
        <f>Table12[[#This Row],[Background]]/Table12[[#This Row],[TOTAL]]</f>
        <v>0.66666666666666663</v>
      </c>
      <c r="J151">
        <f>Table12[[#This Row],[Creation]]/Table12[[#This Row],[TOTAL]]</f>
        <v>0</v>
      </c>
      <c r="K151" s="7">
        <f>SUM(Table1216[[#This Row],[Use]:[Creation]])</f>
        <v>1</v>
      </c>
    </row>
    <row r="152" spans="1:11" x14ac:dyDescent="0.25">
      <c r="A152" t="s">
        <v>760</v>
      </c>
      <c r="B152">
        <v>2</v>
      </c>
      <c r="C152">
        <v>0</v>
      </c>
      <c r="D152">
        <v>1</v>
      </c>
      <c r="E152" s="7">
        <f>SUM(Table12[[#This Row],[Use]:[Creation]])</f>
        <v>3</v>
      </c>
      <c r="G152" t="s">
        <v>760</v>
      </c>
      <c r="H152">
        <f>Table12[[#This Row],[Use]]/Table12[[#This Row],[TOTAL]]</f>
        <v>0.66666666666666663</v>
      </c>
      <c r="I152">
        <f>Table12[[#This Row],[Background]]/Table12[[#This Row],[TOTAL]]</f>
        <v>0</v>
      </c>
      <c r="J152">
        <f>Table12[[#This Row],[Creation]]/Table12[[#This Row],[TOTAL]]</f>
        <v>0.33333333333333331</v>
      </c>
      <c r="K152" s="7">
        <f>SUM(Table1216[[#This Row],[Use]:[Creation]])</f>
        <v>1</v>
      </c>
    </row>
    <row r="153" spans="1:11" x14ac:dyDescent="0.25">
      <c r="A153" t="s">
        <v>2328</v>
      </c>
      <c r="B153">
        <v>2</v>
      </c>
      <c r="C153">
        <v>0</v>
      </c>
      <c r="D153">
        <v>0</v>
      </c>
      <c r="E153" s="7">
        <f>SUM(Table12[[#This Row],[Use]:[Creation]])</f>
        <v>2</v>
      </c>
      <c r="G153" t="s">
        <v>2328</v>
      </c>
      <c r="H153">
        <f>Table12[[#This Row],[Use]]/Table12[[#This Row],[TOTAL]]</f>
        <v>1</v>
      </c>
      <c r="I153">
        <f>Table12[[#This Row],[Background]]/Table12[[#This Row],[TOTAL]]</f>
        <v>0</v>
      </c>
      <c r="J153">
        <f>Table12[[#This Row],[Creation]]/Table12[[#This Row],[TOTAL]]</f>
        <v>0</v>
      </c>
      <c r="K153" s="7">
        <f>SUM(Table1216[[#This Row],[Use]:[Creation]])</f>
        <v>1</v>
      </c>
    </row>
    <row r="154" spans="1:11" x14ac:dyDescent="0.25">
      <c r="A154" t="s">
        <v>3750</v>
      </c>
      <c r="B154">
        <v>1</v>
      </c>
      <c r="C154">
        <v>0</v>
      </c>
      <c r="D154">
        <v>0</v>
      </c>
      <c r="E154" s="7">
        <f>SUM(Table12[[#This Row],[Use]:[Creation]])</f>
        <v>1</v>
      </c>
      <c r="G154" t="s">
        <v>3750</v>
      </c>
      <c r="H154">
        <f>Table12[[#This Row],[Use]]/Table12[[#This Row],[TOTAL]]</f>
        <v>1</v>
      </c>
      <c r="I154">
        <f>Table12[[#This Row],[Background]]/Table12[[#This Row],[TOTAL]]</f>
        <v>0</v>
      </c>
      <c r="J154">
        <f>Table12[[#This Row],[Creation]]/Table12[[#This Row],[TOTAL]]</f>
        <v>0</v>
      </c>
      <c r="K154" s="7">
        <f>SUM(Table1216[[#This Row],[Use]:[Creation]])</f>
        <v>1</v>
      </c>
    </row>
    <row r="155" spans="1:11" x14ac:dyDescent="0.25">
      <c r="A155" t="s">
        <v>3676</v>
      </c>
      <c r="B155">
        <v>7</v>
      </c>
      <c r="C155">
        <v>0</v>
      </c>
      <c r="D155">
        <v>0</v>
      </c>
      <c r="E155" s="7">
        <f>SUM(Table12[[#This Row],[Use]:[Creation]])</f>
        <v>7</v>
      </c>
      <c r="G155" t="s">
        <v>3676</v>
      </c>
      <c r="H155">
        <f>Table12[[#This Row],[Use]]/Table12[[#This Row],[TOTAL]]</f>
        <v>1</v>
      </c>
      <c r="I155">
        <f>Table12[[#This Row],[Background]]/Table12[[#This Row],[TOTAL]]</f>
        <v>0</v>
      </c>
      <c r="J155">
        <f>Table12[[#This Row],[Creation]]/Table12[[#This Row],[TOTAL]]</f>
        <v>0</v>
      </c>
      <c r="K155" s="7">
        <f>SUM(Table1216[[#This Row],[Use]:[Creation]])</f>
        <v>1</v>
      </c>
    </row>
    <row r="156" spans="1:11" x14ac:dyDescent="0.25">
      <c r="A156" t="s">
        <v>4448</v>
      </c>
      <c r="B156">
        <v>2</v>
      </c>
      <c r="C156">
        <v>0</v>
      </c>
      <c r="D156">
        <v>0</v>
      </c>
      <c r="E156" s="7">
        <f>SUM(Table12[[#This Row],[Use]:[Creation]])</f>
        <v>2</v>
      </c>
      <c r="G156" t="s">
        <v>4448</v>
      </c>
      <c r="H156">
        <f>Table12[[#This Row],[Use]]/Table12[[#This Row],[TOTAL]]</f>
        <v>1</v>
      </c>
      <c r="I156">
        <f>Table12[[#This Row],[Background]]/Table12[[#This Row],[TOTAL]]</f>
        <v>0</v>
      </c>
      <c r="J156">
        <f>Table12[[#This Row],[Creation]]/Table12[[#This Row],[TOTAL]]</f>
        <v>0</v>
      </c>
      <c r="K156" s="7">
        <f>SUM(Table1216[[#This Row],[Use]:[Creation]])</f>
        <v>1</v>
      </c>
    </row>
    <row r="157" spans="1:11" x14ac:dyDescent="0.25">
      <c r="A157" t="s">
        <v>1345</v>
      </c>
      <c r="B157">
        <v>3</v>
      </c>
      <c r="C157">
        <v>0</v>
      </c>
      <c r="D157">
        <v>0</v>
      </c>
      <c r="E157" s="7">
        <f>SUM(Table12[[#This Row],[Use]:[Creation]])</f>
        <v>3</v>
      </c>
      <c r="G157" t="s">
        <v>1345</v>
      </c>
      <c r="H157">
        <f>Table12[[#This Row],[Use]]/Table12[[#This Row],[TOTAL]]</f>
        <v>1</v>
      </c>
      <c r="I157">
        <f>Table12[[#This Row],[Background]]/Table12[[#This Row],[TOTAL]]</f>
        <v>0</v>
      </c>
      <c r="J157">
        <f>Table12[[#This Row],[Creation]]/Table12[[#This Row],[TOTAL]]</f>
        <v>0</v>
      </c>
      <c r="K157" s="7">
        <f>SUM(Table1216[[#This Row],[Use]:[Creation]])</f>
        <v>1</v>
      </c>
    </row>
    <row r="158" spans="1:11" x14ac:dyDescent="0.25">
      <c r="A158" t="s">
        <v>3514</v>
      </c>
      <c r="B158">
        <v>4</v>
      </c>
      <c r="C158">
        <v>0</v>
      </c>
      <c r="D158">
        <v>1</v>
      </c>
      <c r="E158" s="7">
        <f>SUM(Table12[[#This Row],[Use]:[Creation]])</f>
        <v>5</v>
      </c>
      <c r="G158" t="s">
        <v>3514</v>
      </c>
      <c r="H158">
        <f>Table12[[#This Row],[Use]]/Table12[[#This Row],[TOTAL]]</f>
        <v>0.8</v>
      </c>
      <c r="I158">
        <f>Table12[[#This Row],[Background]]/Table12[[#This Row],[TOTAL]]</f>
        <v>0</v>
      </c>
      <c r="J158">
        <f>Table12[[#This Row],[Creation]]/Table12[[#This Row],[TOTAL]]</f>
        <v>0.2</v>
      </c>
      <c r="K158" s="7">
        <f>SUM(Table1216[[#This Row],[Use]:[Creation]])</f>
        <v>1</v>
      </c>
    </row>
    <row r="159" spans="1:11" x14ac:dyDescent="0.25">
      <c r="A159" t="s">
        <v>2474</v>
      </c>
      <c r="B159">
        <v>1</v>
      </c>
      <c r="C159">
        <v>0</v>
      </c>
      <c r="D159">
        <v>0</v>
      </c>
      <c r="E159" s="7">
        <f>SUM(Table12[[#This Row],[Use]:[Creation]])</f>
        <v>1</v>
      </c>
      <c r="G159" t="s">
        <v>2474</v>
      </c>
      <c r="H159">
        <f>Table12[[#This Row],[Use]]/Table12[[#This Row],[TOTAL]]</f>
        <v>1</v>
      </c>
      <c r="I159">
        <f>Table12[[#This Row],[Background]]/Table12[[#This Row],[TOTAL]]</f>
        <v>0</v>
      </c>
      <c r="J159">
        <f>Table12[[#This Row],[Creation]]/Table12[[#This Row],[TOTAL]]</f>
        <v>0</v>
      </c>
      <c r="K159" s="7">
        <f>SUM(Table1216[[#This Row],[Use]:[Creation]])</f>
        <v>1</v>
      </c>
    </row>
    <row r="160" spans="1:11" x14ac:dyDescent="0.25">
      <c r="A160" t="s">
        <v>1001</v>
      </c>
      <c r="B160">
        <v>0</v>
      </c>
      <c r="C160">
        <v>0</v>
      </c>
      <c r="D160">
        <v>1</v>
      </c>
      <c r="E160" s="7">
        <f>SUM(Table12[[#This Row],[Use]:[Creation]])</f>
        <v>1</v>
      </c>
      <c r="G160" t="s">
        <v>1001</v>
      </c>
      <c r="H160">
        <f>Table12[[#This Row],[Use]]/Table12[[#This Row],[TOTAL]]</f>
        <v>0</v>
      </c>
      <c r="I160">
        <f>Table12[[#This Row],[Background]]/Table12[[#This Row],[TOTAL]]</f>
        <v>0</v>
      </c>
      <c r="J160">
        <f>Table12[[#This Row],[Creation]]/Table12[[#This Row],[TOTAL]]</f>
        <v>1</v>
      </c>
      <c r="K160" s="7">
        <f>SUM(Table1216[[#This Row],[Use]:[Creation]])</f>
        <v>1</v>
      </c>
    </row>
    <row r="161" spans="1:11" x14ac:dyDescent="0.25">
      <c r="A161" t="s">
        <v>4353</v>
      </c>
      <c r="B161">
        <v>16</v>
      </c>
      <c r="C161">
        <v>1</v>
      </c>
      <c r="D161">
        <v>0</v>
      </c>
      <c r="E161" s="7">
        <f>SUM(Table12[[#This Row],[Use]:[Creation]])</f>
        <v>17</v>
      </c>
      <c r="G161" t="s">
        <v>4353</v>
      </c>
      <c r="H161">
        <f>Table12[[#This Row],[Use]]/Table12[[#This Row],[TOTAL]]</f>
        <v>0.94117647058823528</v>
      </c>
      <c r="I161">
        <f>Table12[[#This Row],[Background]]/Table12[[#This Row],[TOTAL]]</f>
        <v>5.8823529411764705E-2</v>
      </c>
      <c r="J161">
        <f>Table12[[#This Row],[Creation]]/Table12[[#This Row],[TOTAL]]</f>
        <v>0</v>
      </c>
      <c r="K161" s="7">
        <f>SUM(Table1216[[#This Row],[Use]:[Creation]])</f>
        <v>1</v>
      </c>
    </row>
    <row r="162" spans="1:11" x14ac:dyDescent="0.25">
      <c r="A162" t="s">
        <v>3813</v>
      </c>
      <c r="B162">
        <v>44</v>
      </c>
      <c r="C162">
        <v>15</v>
      </c>
      <c r="D162">
        <v>0</v>
      </c>
      <c r="E162" s="7">
        <f>SUM(Table12[[#This Row],[Use]:[Creation]])</f>
        <v>59</v>
      </c>
      <c r="G162" t="s">
        <v>3813</v>
      </c>
      <c r="H162">
        <f>Table12[[#This Row],[Use]]/Table12[[#This Row],[TOTAL]]</f>
        <v>0.74576271186440679</v>
      </c>
      <c r="I162">
        <f>Table12[[#This Row],[Background]]/Table12[[#This Row],[TOTAL]]</f>
        <v>0.25423728813559321</v>
      </c>
      <c r="J162">
        <f>Table12[[#This Row],[Creation]]/Table12[[#This Row],[TOTAL]]</f>
        <v>0</v>
      </c>
      <c r="K162" s="7">
        <f>SUM(Table1216[[#This Row],[Use]:[Creation]])</f>
        <v>1</v>
      </c>
    </row>
    <row r="163" spans="1:11" x14ac:dyDescent="0.25">
      <c r="A163" t="s">
        <v>5048</v>
      </c>
      <c r="B163">
        <v>1</v>
      </c>
      <c r="C163">
        <v>0</v>
      </c>
      <c r="D163">
        <v>0</v>
      </c>
      <c r="E163" s="7">
        <f>SUM(Table12[[#This Row],[Use]:[Creation]])</f>
        <v>1</v>
      </c>
      <c r="G163" t="s">
        <v>5048</v>
      </c>
      <c r="H163">
        <f>Table12[[#This Row],[Use]]/Table12[[#This Row],[TOTAL]]</f>
        <v>1</v>
      </c>
      <c r="I163">
        <f>Table12[[#This Row],[Background]]/Table12[[#This Row],[TOTAL]]</f>
        <v>0</v>
      </c>
      <c r="J163">
        <f>Table12[[#This Row],[Creation]]/Table12[[#This Row],[TOTAL]]</f>
        <v>0</v>
      </c>
      <c r="K163" s="7">
        <f>SUM(Table1216[[#This Row],[Use]:[Creation]])</f>
        <v>1</v>
      </c>
    </row>
    <row r="164" spans="1:11" x14ac:dyDescent="0.25">
      <c r="A164" t="s">
        <v>3398</v>
      </c>
      <c r="B164">
        <v>0</v>
      </c>
      <c r="C164">
        <v>0</v>
      </c>
      <c r="D164">
        <v>2</v>
      </c>
      <c r="E164" s="7">
        <f>SUM(Table12[[#This Row],[Use]:[Creation]])</f>
        <v>2</v>
      </c>
      <c r="G164" t="s">
        <v>3398</v>
      </c>
      <c r="H164">
        <f>Table12[[#This Row],[Use]]/Table12[[#This Row],[TOTAL]]</f>
        <v>0</v>
      </c>
      <c r="I164">
        <f>Table12[[#This Row],[Background]]/Table12[[#This Row],[TOTAL]]</f>
        <v>0</v>
      </c>
      <c r="J164">
        <f>Table12[[#This Row],[Creation]]/Table12[[#This Row],[TOTAL]]</f>
        <v>1</v>
      </c>
      <c r="K164" s="7">
        <f>SUM(Table1216[[#This Row],[Use]:[Creation]])</f>
        <v>1</v>
      </c>
    </row>
    <row r="165" spans="1:11" x14ac:dyDescent="0.25">
      <c r="A165" t="s">
        <v>4072</v>
      </c>
      <c r="B165">
        <v>1</v>
      </c>
      <c r="C165">
        <v>0</v>
      </c>
      <c r="D165">
        <v>0</v>
      </c>
      <c r="E165" s="7">
        <f>SUM(Table12[[#This Row],[Use]:[Creation]])</f>
        <v>1</v>
      </c>
      <c r="G165" t="s">
        <v>4072</v>
      </c>
      <c r="H165">
        <f>Table12[[#This Row],[Use]]/Table12[[#This Row],[TOTAL]]</f>
        <v>1</v>
      </c>
      <c r="I165">
        <f>Table12[[#This Row],[Background]]/Table12[[#This Row],[TOTAL]]</f>
        <v>0</v>
      </c>
      <c r="J165">
        <f>Table12[[#This Row],[Creation]]/Table12[[#This Row],[TOTAL]]</f>
        <v>0</v>
      </c>
      <c r="K165" s="7">
        <f>SUM(Table1216[[#This Row],[Use]:[Creation]])</f>
        <v>1</v>
      </c>
    </row>
    <row r="166" spans="1:11" x14ac:dyDescent="0.25">
      <c r="A166" t="s">
        <v>53</v>
      </c>
      <c r="B166">
        <v>0</v>
      </c>
      <c r="C166">
        <v>1</v>
      </c>
      <c r="D166">
        <v>0</v>
      </c>
      <c r="E166" s="7">
        <f>SUM(Table12[[#This Row],[Use]:[Creation]])</f>
        <v>1</v>
      </c>
      <c r="G166" t="s">
        <v>53</v>
      </c>
      <c r="H166">
        <f>Table12[[#This Row],[Use]]/Table12[[#This Row],[TOTAL]]</f>
        <v>0</v>
      </c>
      <c r="I166">
        <f>Table12[[#This Row],[Background]]/Table12[[#This Row],[TOTAL]]</f>
        <v>1</v>
      </c>
      <c r="J166">
        <f>Table12[[#This Row],[Creation]]/Table12[[#This Row],[TOTAL]]</f>
        <v>0</v>
      </c>
      <c r="K166" s="7">
        <f>SUM(Table1216[[#This Row],[Use]:[Creation]])</f>
        <v>1</v>
      </c>
    </row>
    <row r="167" spans="1:11" x14ac:dyDescent="0.25">
      <c r="A167" t="s">
        <v>540</v>
      </c>
      <c r="B167">
        <v>0</v>
      </c>
      <c r="C167">
        <v>0</v>
      </c>
      <c r="D167">
        <v>2</v>
      </c>
      <c r="E167" s="7">
        <f>SUM(Table12[[#This Row],[Use]:[Creation]])</f>
        <v>2</v>
      </c>
      <c r="G167" t="s">
        <v>540</v>
      </c>
      <c r="H167">
        <f>Table12[[#This Row],[Use]]/Table12[[#This Row],[TOTAL]]</f>
        <v>0</v>
      </c>
      <c r="I167">
        <f>Table12[[#This Row],[Background]]/Table12[[#This Row],[TOTAL]]</f>
        <v>0</v>
      </c>
      <c r="J167">
        <f>Table12[[#This Row],[Creation]]/Table12[[#This Row],[TOTAL]]</f>
        <v>1</v>
      </c>
      <c r="K167" s="7">
        <f>SUM(Table1216[[#This Row],[Use]:[Creation]])</f>
        <v>1</v>
      </c>
    </row>
    <row r="168" spans="1:11" x14ac:dyDescent="0.25">
      <c r="A168" t="s">
        <v>4134</v>
      </c>
      <c r="B168">
        <v>2</v>
      </c>
      <c r="C168">
        <v>0</v>
      </c>
      <c r="D168">
        <v>0</v>
      </c>
      <c r="E168" s="7">
        <f>SUM(Table12[[#This Row],[Use]:[Creation]])</f>
        <v>2</v>
      </c>
      <c r="G168" t="s">
        <v>4134</v>
      </c>
      <c r="H168">
        <f>Table12[[#This Row],[Use]]/Table12[[#This Row],[TOTAL]]</f>
        <v>1</v>
      </c>
      <c r="I168">
        <f>Table12[[#This Row],[Background]]/Table12[[#This Row],[TOTAL]]</f>
        <v>0</v>
      </c>
      <c r="J168">
        <f>Table12[[#This Row],[Creation]]/Table12[[#This Row],[TOTAL]]</f>
        <v>0</v>
      </c>
      <c r="K168" s="7">
        <f>SUM(Table1216[[#This Row],[Use]:[Creation]])</f>
        <v>1</v>
      </c>
    </row>
    <row r="169" spans="1:11" x14ac:dyDescent="0.25">
      <c r="A169" t="s">
        <v>3369</v>
      </c>
      <c r="B169">
        <v>0</v>
      </c>
      <c r="C169">
        <v>1</v>
      </c>
      <c r="D169">
        <v>1</v>
      </c>
      <c r="E169" s="7">
        <f>SUM(Table12[[#This Row],[Use]:[Creation]])</f>
        <v>2</v>
      </c>
      <c r="G169" t="s">
        <v>3369</v>
      </c>
      <c r="H169">
        <f>Table12[[#This Row],[Use]]/Table12[[#This Row],[TOTAL]]</f>
        <v>0</v>
      </c>
      <c r="I169">
        <f>Table12[[#This Row],[Background]]/Table12[[#This Row],[TOTAL]]</f>
        <v>0.5</v>
      </c>
      <c r="J169">
        <f>Table12[[#This Row],[Creation]]/Table12[[#This Row],[TOTAL]]</f>
        <v>0.5</v>
      </c>
      <c r="K169" s="7">
        <f>SUM(Table1216[[#This Row],[Use]:[Creation]])</f>
        <v>1</v>
      </c>
    </row>
    <row r="170" spans="1:11" x14ac:dyDescent="0.25">
      <c r="A170" t="s">
        <v>3354</v>
      </c>
      <c r="B170">
        <v>0</v>
      </c>
      <c r="C170">
        <v>0</v>
      </c>
      <c r="D170">
        <v>2</v>
      </c>
      <c r="E170" s="7">
        <f>SUM(Table12[[#This Row],[Use]:[Creation]])</f>
        <v>2</v>
      </c>
      <c r="G170" t="s">
        <v>3354</v>
      </c>
      <c r="H170">
        <f>Table12[[#This Row],[Use]]/Table12[[#This Row],[TOTAL]]</f>
        <v>0</v>
      </c>
      <c r="I170">
        <f>Table12[[#This Row],[Background]]/Table12[[#This Row],[TOTAL]]</f>
        <v>0</v>
      </c>
      <c r="J170">
        <f>Table12[[#This Row],[Creation]]/Table12[[#This Row],[TOTAL]]</f>
        <v>1</v>
      </c>
      <c r="K170" s="7">
        <f>SUM(Table1216[[#This Row],[Use]:[Creation]])</f>
        <v>1</v>
      </c>
    </row>
    <row r="171" spans="1:11" x14ac:dyDescent="0.25">
      <c r="A171" t="s">
        <v>3133</v>
      </c>
      <c r="B171">
        <v>0</v>
      </c>
      <c r="C171">
        <v>0</v>
      </c>
      <c r="D171">
        <v>2</v>
      </c>
      <c r="E171" s="7">
        <f>SUM(Table12[[#This Row],[Use]:[Creation]])</f>
        <v>2</v>
      </c>
      <c r="G171" t="s">
        <v>3133</v>
      </c>
      <c r="H171">
        <f>Table12[[#This Row],[Use]]/Table12[[#This Row],[TOTAL]]</f>
        <v>0</v>
      </c>
      <c r="I171">
        <f>Table12[[#This Row],[Background]]/Table12[[#This Row],[TOTAL]]</f>
        <v>0</v>
      </c>
      <c r="J171">
        <f>Table12[[#This Row],[Creation]]/Table12[[#This Row],[TOTAL]]</f>
        <v>1</v>
      </c>
      <c r="K171" s="7">
        <f>SUM(Table1216[[#This Row],[Use]:[Creation]])</f>
        <v>1</v>
      </c>
    </row>
    <row r="172" spans="1:11" x14ac:dyDescent="0.25">
      <c r="A172" t="s">
        <v>2970</v>
      </c>
      <c r="B172">
        <v>4</v>
      </c>
      <c r="C172">
        <v>0</v>
      </c>
      <c r="D172">
        <v>0</v>
      </c>
      <c r="E172" s="7">
        <f>SUM(Table12[[#This Row],[Use]:[Creation]])</f>
        <v>4</v>
      </c>
      <c r="G172" t="s">
        <v>2970</v>
      </c>
      <c r="H172">
        <f>Table12[[#This Row],[Use]]/Table12[[#This Row],[TOTAL]]</f>
        <v>1</v>
      </c>
      <c r="I172">
        <f>Table12[[#This Row],[Background]]/Table12[[#This Row],[TOTAL]]</f>
        <v>0</v>
      </c>
      <c r="J172">
        <f>Table12[[#This Row],[Creation]]/Table12[[#This Row],[TOTAL]]</f>
        <v>0</v>
      </c>
      <c r="K172" s="7">
        <f>SUM(Table1216[[#This Row],[Use]:[Creation]])</f>
        <v>1</v>
      </c>
    </row>
    <row r="173" spans="1:11" x14ac:dyDescent="0.25">
      <c r="A173" t="s">
        <v>3090</v>
      </c>
      <c r="B173">
        <v>1</v>
      </c>
      <c r="C173">
        <v>0</v>
      </c>
      <c r="D173">
        <v>1</v>
      </c>
      <c r="E173" s="7">
        <f>SUM(Table12[[#This Row],[Use]:[Creation]])</f>
        <v>2</v>
      </c>
      <c r="G173" t="s">
        <v>3090</v>
      </c>
      <c r="H173">
        <f>Table12[[#This Row],[Use]]/Table12[[#This Row],[TOTAL]]</f>
        <v>0.5</v>
      </c>
      <c r="I173">
        <f>Table12[[#This Row],[Background]]/Table12[[#This Row],[TOTAL]]</f>
        <v>0</v>
      </c>
      <c r="J173">
        <f>Table12[[#This Row],[Creation]]/Table12[[#This Row],[TOTAL]]</f>
        <v>0.5</v>
      </c>
      <c r="K173" s="7">
        <f>SUM(Table1216[[#This Row],[Use]:[Creation]])</f>
        <v>1</v>
      </c>
    </row>
    <row r="174" spans="1:11" x14ac:dyDescent="0.25">
      <c r="A174" t="s">
        <v>1025</v>
      </c>
      <c r="B174">
        <v>1</v>
      </c>
      <c r="C174">
        <v>0</v>
      </c>
      <c r="D174">
        <v>0</v>
      </c>
      <c r="E174" s="7">
        <f>SUM(Table12[[#This Row],[Use]:[Creation]])</f>
        <v>1</v>
      </c>
      <c r="G174" t="s">
        <v>1025</v>
      </c>
      <c r="H174">
        <f>Table12[[#This Row],[Use]]/Table12[[#This Row],[TOTAL]]</f>
        <v>1</v>
      </c>
      <c r="I174">
        <f>Table12[[#This Row],[Background]]/Table12[[#This Row],[TOTAL]]</f>
        <v>0</v>
      </c>
      <c r="J174">
        <f>Table12[[#This Row],[Creation]]/Table12[[#This Row],[TOTAL]]</f>
        <v>0</v>
      </c>
      <c r="K174" s="7">
        <f>SUM(Table1216[[#This Row],[Use]:[Creation]])</f>
        <v>1</v>
      </c>
    </row>
    <row r="175" spans="1:11" x14ac:dyDescent="0.25">
      <c r="A175" t="s">
        <v>2569</v>
      </c>
      <c r="B175">
        <v>2</v>
      </c>
      <c r="C175">
        <v>0</v>
      </c>
      <c r="D175">
        <v>0</v>
      </c>
      <c r="E175" s="7">
        <f>SUM(Table12[[#This Row],[Use]:[Creation]])</f>
        <v>2</v>
      </c>
      <c r="G175" t="s">
        <v>2569</v>
      </c>
      <c r="H175">
        <f>Table12[[#This Row],[Use]]/Table12[[#This Row],[TOTAL]]</f>
        <v>1</v>
      </c>
      <c r="I175">
        <f>Table12[[#This Row],[Background]]/Table12[[#This Row],[TOTAL]]</f>
        <v>0</v>
      </c>
      <c r="J175">
        <f>Table12[[#This Row],[Creation]]/Table12[[#This Row],[TOTAL]]</f>
        <v>0</v>
      </c>
      <c r="K175" s="7">
        <f>SUM(Table1216[[#This Row],[Use]:[Creation]])</f>
        <v>1</v>
      </c>
    </row>
    <row r="176" spans="1:11" x14ac:dyDescent="0.25">
      <c r="A176" t="s">
        <v>324</v>
      </c>
      <c r="B176">
        <v>6</v>
      </c>
      <c r="C176">
        <v>1</v>
      </c>
      <c r="D176">
        <v>2</v>
      </c>
      <c r="E176" s="7">
        <f>SUM(Table12[[#This Row],[Use]:[Creation]])</f>
        <v>9</v>
      </c>
      <c r="G176" t="s">
        <v>324</v>
      </c>
      <c r="H176">
        <f>Table12[[#This Row],[Use]]/Table12[[#This Row],[TOTAL]]</f>
        <v>0.66666666666666663</v>
      </c>
      <c r="I176">
        <f>Table12[[#This Row],[Background]]/Table12[[#This Row],[TOTAL]]</f>
        <v>0.1111111111111111</v>
      </c>
      <c r="J176">
        <f>Table12[[#This Row],[Creation]]/Table12[[#This Row],[TOTAL]]</f>
        <v>0.22222222222222221</v>
      </c>
      <c r="K176" s="7">
        <f>SUM(Table1216[[#This Row],[Use]:[Creation]])</f>
        <v>0.99999999999999989</v>
      </c>
    </row>
    <row r="177" spans="1:11" x14ac:dyDescent="0.25">
      <c r="A177" t="s">
        <v>676</v>
      </c>
      <c r="B177">
        <v>0</v>
      </c>
      <c r="C177">
        <v>0</v>
      </c>
      <c r="D177">
        <v>1</v>
      </c>
      <c r="E177" s="7">
        <f>SUM(Table12[[#This Row],[Use]:[Creation]])</f>
        <v>1</v>
      </c>
      <c r="G177" t="s">
        <v>676</v>
      </c>
      <c r="H177">
        <f>Table12[[#This Row],[Use]]/Table12[[#This Row],[TOTAL]]</f>
        <v>0</v>
      </c>
      <c r="I177">
        <f>Table12[[#This Row],[Background]]/Table12[[#This Row],[TOTAL]]</f>
        <v>0</v>
      </c>
      <c r="J177">
        <f>Table12[[#This Row],[Creation]]/Table12[[#This Row],[TOTAL]]</f>
        <v>1</v>
      </c>
      <c r="K177" s="7">
        <f>SUM(Table1216[[#This Row],[Use]:[Creation]])</f>
        <v>1</v>
      </c>
    </row>
    <row r="178" spans="1:11" x14ac:dyDescent="0.25">
      <c r="A178" t="s">
        <v>940</v>
      </c>
      <c r="B178">
        <v>0</v>
      </c>
      <c r="C178">
        <v>0</v>
      </c>
      <c r="D178">
        <v>1</v>
      </c>
      <c r="E178" s="7">
        <f>SUM(Table12[[#This Row],[Use]:[Creation]])</f>
        <v>1</v>
      </c>
      <c r="G178" t="s">
        <v>940</v>
      </c>
      <c r="H178">
        <f>Table12[[#This Row],[Use]]/Table12[[#This Row],[TOTAL]]</f>
        <v>0</v>
      </c>
      <c r="I178">
        <f>Table12[[#This Row],[Background]]/Table12[[#This Row],[TOTAL]]</f>
        <v>0</v>
      </c>
      <c r="J178">
        <f>Table12[[#This Row],[Creation]]/Table12[[#This Row],[TOTAL]]</f>
        <v>1</v>
      </c>
      <c r="K178" s="7">
        <f>SUM(Table1216[[#This Row],[Use]:[Creation]])</f>
        <v>1</v>
      </c>
    </row>
    <row r="179" spans="1:11" x14ac:dyDescent="0.25">
      <c r="A179" t="s">
        <v>5526</v>
      </c>
      <c r="B179">
        <v>0</v>
      </c>
      <c r="C179">
        <v>2</v>
      </c>
      <c r="D179">
        <v>0</v>
      </c>
      <c r="E179" s="7">
        <f>SUM(Table12[[#This Row],[Use]:[Creation]])</f>
        <v>2</v>
      </c>
      <c r="G179" t="s">
        <v>5526</v>
      </c>
      <c r="H179">
        <f>Table12[[#This Row],[Use]]/Table12[[#This Row],[TOTAL]]</f>
        <v>0</v>
      </c>
      <c r="I179">
        <f>Table12[[#This Row],[Background]]/Table12[[#This Row],[TOTAL]]</f>
        <v>1</v>
      </c>
      <c r="J179">
        <f>Table12[[#This Row],[Creation]]/Table12[[#This Row],[TOTAL]]</f>
        <v>0</v>
      </c>
      <c r="K179" s="7">
        <f>SUM(Table1216[[#This Row],[Use]:[Creation]])</f>
        <v>1</v>
      </c>
    </row>
    <row r="180" spans="1:11" x14ac:dyDescent="0.25">
      <c r="A180" t="s">
        <v>3408</v>
      </c>
      <c r="B180">
        <v>0</v>
      </c>
      <c r="C180">
        <v>0</v>
      </c>
      <c r="D180">
        <v>1</v>
      </c>
      <c r="E180" s="7">
        <f>SUM(Table12[[#This Row],[Use]:[Creation]])</f>
        <v>1</v>
      </c>
      <c r="G180" t="s">
        <v>3408</v>
      </c>
      <c r="H180">
        <f>Table12[[#This Row],[Use]]/Table12[[#This Row],[TOTAL]]</f>
        <v>0</v>
      </c>
      <c r="I180">
        <f>Table12[[#This Row],[Background]]/Table12[[#This Row],[TOTAL]]</f>
        <v>0</v>
      </c>
      <c r="J180">
        <f>Table12[[#This Row],[Creation]]/Table12[[#This Row],[TOTAL]]</f>
        <v>1</v>
      </c>
      <c r="K180" s="7">
        <f>SUM(Table1216[[#This Row],[Use]:[Creation]])</f>
        <v>1</v>
      </c>
    </row>
    <row r="181" spans="1:11" x14ac:dyDescent="0.25">
      <c r="A181" t="s">
        <v>5813</v>
      </c>
      <c r="B181">
        <v>0</v>
      </c>
      <c r="C181">
        <v>1</v>
      </c>
      <c r="D181">
        <v>0</v>
      </c>
      <c r="E181" s="7">
        <f>SUM(Table12[[#This Row],[Use]:[Creation]])</f>
        <v>1</v>
      </c>
      <c r="G181" t="s">
        <v>5813</v>
      </c>
      <c r="H181">
        <f>Table12[[#This Row],[Use]]/Table12[[#This Row],[TOTAL]]</f>
        <v>0</v>
      </c>
      <c r="I181">
        <f>Table12[[#This Row],[Background]]/Table12[[#This Row],[TOTAL]]</f>
        <v>1</v>
      </c>
      <c r="J181">
        <f>Table12[[#This Row],[Creation]]/Table12[[#This Row],[TOTAL]]</f>
        <v>0</v>
      </c>
      <c r="K181" s="7">
        <f>SUM(Table1216[[#This Row],[Use]:[Creation]])</f>
        <v>1</v>
      </c>
    </row>
    <row r="182" spans="1:11" x14ac:dyDescent="0.25">
      <c r="A182" t="s">
        <v>378</v>
      </c>
      <c r="B182">
        <v>0</v>
      </c>
      <c r="C182">
        <v>1</v>
      </c>
      <c r="D182">
        <v>0</v>
      </c>
      <c r="E182" s="7">
        <f>SUM(Table12[[#This Row],[Use]:[Creation]])</f>
        <v>1</v>
      </c>
      <c r="G182" t="s">
        <v>378</v>
      </c>
      <c r="H182">
        <f>Table12[[#This Row],[Use]]/Table12[[#This Row],[TOTAL]]</f>
        <v>0</v>
      </c>
      <c r="I182">
        <f>Table12[[#This Row],[Background]]/Table12[[#This Row],[TOTAL]]</f>
        <v>1</v>
      </c>
      <c r="J182">
        <f>Table12[[#This Row],[Creation]]/Table12[[#This Row],[TOTAL]]</f>
        <v>0</v>
      </c>
      <c r="K182" s="7">
        <f>SUM(Table1216[[#This Row],[Use]:[Creation]])</f>
        <v>1</v>
      </c>
    </row>
    <row r="183" spans="1:11" x14ac:dyDescent="0.25">
      <c r="A183" t="s">
        <v>5838</v>
      </c>
      <c r="B183">
        <v>12</v>
      </c>
      <c r="C183">
        <v>0</v>
      </c>
      <c r="D183">
        <v>0</v>
      </c>
      <c r="E183" s="7">
        <f>SUM(Table12[[#This Row],[Use]:[Creation]])</f>
        <v>12</v>
      </c>
      <c r="G183" t="s">
        <v>5838</v>
      </c>
      <c r="H183">
        <f>Table12[[#This Row],[Use]]/Table12[[#This Row],[TOTAL]]</f>
        <v>1</v>
      </c>
      <c r="I183">
        <f>Table12[[#This Row],[Background]]/Table12[[#This Row],[TOTAL]]</f>
        <v>0</v>
      </c>
      <c r="J183">
        <f>Table12[[#This Row],[Creation]]/Table12[[#This Row],[TOTAL]]</f>
        <v>0</v>
      </c>
      <c r="K183" s="7">
        <f>SUM(Table1216[[#This Row],[Use]:[Creation]])</f>
        <v>1</v>
      </c>
    </row>
    <row r="184" spans="1:11" x14ac:dyDescent="0.25">
      <c r="A184" t="s">
        <v>83</v>
      </c>
      <c r="B184">
        <v>0</v>
      </c>
      <c r="C184">
        <v>1</v>
      </c>
      <c r="D184">
        <v>0</v>
      </c>
      <c r="E184" s="7">
        <f>SUM(Table12[[#This Row],[Use]:[Creation]])</f>
        <v>1</v>
      </c>
      <c r="G184" t="s">
        <v>83</v>
      </c>
      <c r="H184">
        <f>Table12[[#This Row],[Use]]/Table12[[#This Row],[TOTAL]]</f>
        <v>0</v>
      </c>
      <c r="I184">
        <f>Table12[[#This Row],[Background]]/Table12[[#This Row],[TOTAL]]</f>
        <v>1</v>
      </c>
      <c r="J184">
        <f>Table12[[#This Row],[Creation]]/Table12[[#This Row],[TOTAL]]</f>
        <v>0</v>
      </c>
      <c r="K184" s="7">
        <f>SUM(Table1216[[#This Row],[Use]:[Creation]])</f>
        <v>1</v>
      </c>
    </row>
    <row r="185" spans="1:11" x14ac:dyDescent="0.25">
      <c r="A185" t="s">
        <v>4106</v>
      </c>
      <c r="B185">
        <v>6</v>
      </c>
      <c r="C185">
        <v>0</v>
      </c>
      <c r="D185">
        <v>1</v>
      </c>
      <c r="E185" s="7">
        <f>SUM(Table12[[#This Row],[Use]:[Creation]])</f>
        <v>7</v>
      </c>
      <c r="G185" t="s">
        <v>4106</v>
      </c>
      <c r="H185">
        <f>Table12[[#This Row],[Use]]/Table12[[#This Row],[TOTAL]]</f>
        <v>0.8571428571428571</v>
      </c>
      <c r="I185">
        <f>Table12[[#This Row],[Background]]/Table12[[#This Row],[TOTAL]]</f>
        <v>0</v>
      </c>
      <c r="J185">
        <f>Table12[[#This Row],[Creation]]/Table12[[#This Row],[TOTAL]]</f>
        <v>0.14285714285714285</v>
      </c>
      <c r="K185" s="7">
        <f>SUM(Table1216[[#This Row],[Use]:[Creation]])</f>
        <v>1</v>
      </c>
    </row>
    <row r="186" spans="1:11" x14ac:dyDescent="0.25">
      <c r="A186" t="s">
        <v>4637</v>
      </c>
      <c r="B186">
        <v>0</v>
      </c>
      <c r="C186">
        <v>0</v>
      </c>
      <c r="D186">
        <v>1</v>
      </c>
      <c r="E186" s="7">
        <f>SUM(Table12[[#This Row],[Use]:[Creation]])</f>
        <v>1</v>
      </c>
      <c r="G186" t="s">
        <v>4637</v>
      </c>
      <c r="H186">
        <f>Table12[[#This Row],[Use]]/Table12[[#This Row],[TOTAL]]</f>
        <v>0</v>
      </c>
      <c r="I186">
        <f>Table12[[#This Row],[Background]]/Table12[[#This Row],[TOTAL]]</f>
        <v>0</v>
      </c>
      <c r="J186">
        <f>Table12[[#This Row],[Creation]]/Table12[[#This Row],[TOTAL]]</f>
        <v>1</v>
      </c>
      <c r="K186" s="7">
        <f>SUM(Table1216[[#This Row],[Use]:[Creation]])</f>
        <v>1</v>
      </c>
    </row>
    <row r="187" spans="1:11" x14ac:dyDescent="0.25">
      <c r="A187" t="s">
        <v>1817</v>
      </c>
      <c r="B187">
        <v>2</v>
      </c>
      <c r="C187">
        <v>0</v>
      </c>
      <c r="D187">
        <v>0</v>
      </c>
      <c r="E187" s="7">
        <f>SUM(Table12[[#This Row],[Use]:[Creation]])</f>
        <v>2</v>
      </c>
      <c r="G187" t="s">
        <v>1817</v>
      </c>
      <c r="H187">
        <f>Table12[[#This Row],[Use]]/Table12[[#This Row],[TOTAL]]</f>
        <v>1</v>
      </c>
      <c r="I187">
        <f>Table12[[#This Row],[Background]]/Table12[[#This Row],[TOTAL]]</f>
        <v>0</v>
      </c>
      <c r="J187">
        <f>Table12[[#This Row],[Creation]]/Table12[[#This Row],[TOTAL]]</f>
        <v>0</v>
      </c>
      <c r="K187" s="7">
        <f>SUM(Table1216[[#This Row],[Use]:[Creation]])</f>
        <v>1</v>
      </c>
    </row>
    <row r="188" spans="1:11" x14ac:dyDescent="0.25">
      <c r="A188" t="s">
        <v>564</v>
      </c>
      <c r="B188">
        <v>0</v>
      </c>
      <c r="C188">
        <v>0</v>
      </c>
      <c r="D188">
        <v>1</v>
      </c>
      <c r="E188" s="7">
        <f>SUM(Table12[[#This Row],[Use]:[Creation]])</f>
        <v>1</v>
      </c>
      <c r="G188" t="s">
        <v>564</v>
      </c>
      <c r="H188">
        <f>Table12[[#This Row],[Use]]/Table12[[#This Row],[TOTAL]]</f>
        <v>0</v>
      </c>
      <c r="I188">
        <f>Table12[[#This Row],[Background]]/Table12[[#This Row],[TOTAL]]</f>
        <v>0</v>
      </c>
      <c r="J188">
        <f>Table12[[#This Row],[Creation]]/Table12[[#This Row],[TOTAL]]</f>
        <v>1</v>
      </c>
      <c r="K188" s="7">
        <f>SUM(Table1216[[#This Row],[Use]:[Creation]])</f>
        <v>1</v>
      </c>
    </row>
    <row r="189" spans="1:11" x14ac:dyDescent="0.25">
      <c r="A189" t="s">
        <v>793</v>
      </c>
      <c r="B189">
        <v>0</v>
      </c>
      <c r="C189">
        <v>0</v>
      </c>
      <c r="D189">
        <v>2</v>
      </c>
      <c r="E189" s="7">
        <f>SUM(Table12[[#This Row],[Use]:[Creation]])</f>
        <v>2</v>
      </c>
      <c r="G189" t="s">
        <v>793</v>
      </c>
      <c r="H189">
        <f>Table12[[#This Row],[Use]]/Table12[[#This Row],[TOTAL]]</f>
        <v>0</v>
      </c>
      <c r="I189">
        <f>Table12[[#This Row],[Background]]/Table12[[#This Row],[TOTAL]]</f>
        <v>0</v>
      </c>
      <c r="J189">
        <f>Table12[[#This Row],[Creation]]/Table12[[#This Row],[TOTAL]]</f>
        <v>1</v>
      </c>
      <c r="K189" s="7">
        <f>SUM(Table1216[[#This Row],[Use]:[Creation]])</f>
        <v>1</v>
      </c>
    </row>
    <row r="190" spans="1:11" x14ac:dyDescent="0.25">
      <c r="A190" t="s">
        <v>3553</v>
      </c>
      <c r="B190">
        <v>1</v>
      </c>
      <c r="C190">
        <v>1</v>
      </c>
      <c r="D190">
        <v>0</v>
      </c>
      <c r="E190" s="7">
        <f>SUM(Table12[[#This Row],[Use]:[Creation]])</f>
        <v>2</v>
      </c>
      <c r="G190" t="s">
        <v>3553</v>
      </c>
      <c r="H190">
        <f>Table12[[#This Row],[Use]]/Table12[[#This Row],[TOTAL]]</f>
        <v>0.5</v>
      </c>
      <c r="I190">
        <f>Table12[[#This Row],[Background]]/Table12[[#This Row],[TOTAL]]</f>
        <v>0.5</v>
      </c>
      <c r="J190">
        <f>Table12[[#This Row],[Creation]]/Table12[[#This Row],[TOTAL]]</f>
        <v>0</v>
      </c>
      <c r="K190" s="7">
        <f>SUM(Table1216[[#This Row],[Use]:[Creation]])</f>
        <v>1</v>
      </c>
    </row>
    <row r="191" spans="1:11" x14ac:dyDescent="0.25">
      <c r="A191" t="s">
        <v>2997</v>
      </c>
      <c r="B191">
        <v>1</v>
      </c>
      <c r="C191">
        <v>0</v>
      </c>
      <c r="D191">
        <v>0</v>
      </c>
      <c r="E191" s="7">
        <f>SUM(Table12[[#This Row],[Use]:[Creation]])</f>
        <v>1</v>
      </c>
      <c r="G191" t="s">
        <v>2997</v>
      </c>
      <c r="H191">
        <f>Table12[[#This Row],[Use]]/Table12[[#This Row],[TOTAL]]</f>
        <v>1</v>
      </c>
      <c r="I191">
        <f>Table12[[#This Row],[Background]]/Table12[[#This Row],[TOTAL]]</f>
        <v>0</v>
      </c>
      <c r="J191">
        <f>Table12[[#This Row],[Creation]]/Table12[[#This Row],[TOTAL]]</f>
        <v>0</v>
      </c>
      <c r="K191" s="7">
        <f>SUM(Table1216[[#This Row],[Use]:[Creation]])</f>
        <v>1</v>
      </c>
    </row>
    <row r="192" spans="1:11" x14ac:dyDescent="0.25">
      <c r="A192" t="s">
        <v>3440</v>
      </c>
      <c r="B192">
        <v>0</v>
      </c>
      <c r="C192">
        <v>0</v>
      </c>
      <c r="D192">
        <v>1</v>
      </c>
      <c r="E192" s="7">
        <f>SUM(Table12[[#This Row],[Use]:[Creation]])</f>
        <v>1</v>
      </c>
      <c r="G192" t="s">
        <v>3440</v>
      </c>
      <c r="H192">
        <f>Table12[[#This Row],[Use]]/Table12[[#This Row],[TOTAL]]</f>
        <v>0</v>
      </c>
      <c r="I192">
        <f>Table12[[#This Row],[Background]]/Table12[[#This Row],[TOTAL]]</f>
        <v>0</v>
      </c>
      <c r="J192">
        <f>Table12[[#This Row],[Creation]]/Table12[[#This Row],[TOTAL]]</f>
        <v>1</v>
      </c>
      <c r="K192" s="7">
        <f>SUM(Table1216[[#This Row],[Use]:[Creation]])</f>
        <v>1</v>
      </c>
    </row>
    <row r="193" spans="1:11" x14ac:dyDescent="0.25">
      <c r="A193" t="s">
        <v>4080</v>
      </c>
      <c r="B193">
        <v>3</v>
      </c>
      <c r="C193">
        <v>0</v>
      </c>
      <c r="D193">
        <v>0</v>
      </c>
      <c r="E193" s="7">
        <f>SUM(Table12[[#This Row],[Use]:[Creation]])</f>
        <v>3</v>
      </c>
      <c r="G193" t="s">
        <v>4080</v>
      </c>
      <c r="H193">
        <f>Table12[[#This Row],[Use]]/Table12[[#This Row],[TOTAL]]</f>
        <v>1</v>
      </c>
      <c r="I193">
        <f>Table12[[#This Row],[Background]]/Table12[[#This Row],[TOTAL]]</f>
        <v>0</v>
      </c>
      <c r="J193">
        <f>Table12[[#This Row],[Creation]]/Table12[[#This Row],[TOTAL]]</f>
        <v>0</v>
      </c>
      <c r="K193" s="7">
        <f>SUM(Table1216[[#This Row],[Use]:[Creation]])</f>
        <v>1</v>
      </c>
    </row>
    <row r="194" spans="1:11" x14ac:dyDescent="0.25">
      <c r="A194" t="s">
        <v>3479</v>
      </c>
      <c r="B194">
        <v>0</v>
      </c>
      <c r="C194">
        <v>0</v>
      </c>
      <c r="D194">
        <v>1</v>
      </c>
      <c r="E194" s="7">
        <f>SUM(Table12[[#This Row],[Use]:[Creation]])</f>
        <v>1</v>
      </c>
      <c r="G194" t="s">
        <v>3479</v>
      </c>
      <c r="H194">
        <f>Table12[[#This Row],[Use]]/Table12[[#This Row],[TOTAL]]</f>
        <v>0</v>
      </c>
      <c r="I194">
        <f>Table12[[#This Row],[Background]]/Table12[[#This Row],[TOTAL]]</f>
        <v>0</v>
      </c>
      <c r="J194">
        <f>Table12[[#This Row],[Creation]]/Table12[[#This Row],[TOTAL]]</f>
        <v>1</v>
      </c>
      <c r="K194" s="7">
        <f>SUM(Table1216[[#This Row],[Use]:[Creation]])</f>
        <v>1</v>
      </c>
    </row>
    <row r="195" spans="1:11" x14ac:dyDescent="0.25">
      <c r="A195" t="s">
        <v>2654</v>
      </c>
      <c r="B195">
        <v>1</v>
      </c>
      <c r="C195">
        <v>0</v>
      </c>
      <c r="D195">
        <v>0</v>
      </c>
      <c r="E195" s="7">
        <f>SUM(Table12[[#This Row],[Use]:[Creation]])</f>
        <v>1</v>
      </c>
      <c r="G195" t="s">
        <v>2654</v>
      </c>
      <c r="H195">
        <f>Table12[[#This Row],[Use]]/Table12[[#This Row],[TOTAL]]</f>
        <v>1</v>
      </c>
      <c r="I195">
        <f>Table12[[#This Row],[Background]]/Table12[[#This Row],[TOTAL]]</f>
        <v>0</v>
      </c>
      <c r="J195">
        <f>Table12[[#This Row],[Creation]]/Table12[[#This Row],[TOTAL]]</f>
        <v>0</v>
      </c>
      <c r="K195" s="7">
        <f>SUM(Table1216[[#This Row],[Use]:[Creation]])</f>
        <v>1</v>
      </c>
    </row>
    <row r="196" spans="1:11" x14ac:dyDescent="0.25">
      <c r="A196" t="s">
        <v>3340</v>
      </c>
      <c r="B196">
        <v>0</v>
      </c>
      <c r="C196">
        <v>0</v>
      </c>
      <c r="D196">
        <v>1</v>
      </c>
      <c r="E196" s="7">
        <f>SUM(Table12[[#This Row],[Use]:[Creation]])</f>
        <v>1</v>
      </c>
      <c r="G196" t="s">
        <v>3340</v>
      </c>
      <c r="H196">
        <f>Table12[[#This Row],[Use]]/Table12[[#This Row],[TOTAL]]</f>
        <v>0</v>
      </c>
      <c r="I196">
        <f>Table12[[#This Row],[Background]]/Table12[[#This Row],[TOTAL]]</f>
        <v>0</v>
      </c>
      <c r="J196">
        <f>Table12[[#This Row],[Creation]]/Table12[[#This Row],[TOTAL]]</f>
        <v>1</v>
      </c>
      <c r="K196" s="7">
        <f>SUM(Table1216[[#This Row],[Use]:[Creation]])</f>
        <v>1</v>
      </c>
    </row>
    <row r="197" spans="1:11" x14ac:dyDescent="0.25">
      <c r="A197" t="s">
        <v>3184</v>
      </c>
      <c r="B197">
        <v>0</v>
      </c>
      <c r="C197">
        <v>0</v>
      </c>
      <c r="D197">
        <v>1</v>
      </c>
      <c r="E197" s="7">
        <f>SUM(Table12[[#This Row],[Use]:[Creation]])</f>
        <v>1</v>
      </c>
      <c r="G197" t="s">
        <v>3184</v>
      </c>
      <c r="H197">
        <f>Table12[[#This Row],[Use]]/Table12[[#This Row],[TOTAL]]</f>
        <v>0</v>
      </c>
      <c r="I197">
        <f>Table12[[#This Row],[Background]]/Table12[[#This Row],[TOTAL]]</f>
        <v>0</v>
      </c>
      <c r="J197">
        <f>Table12[[#This Row],[Creation]]/Table12[[#This Row],[TOTAL]]</f>
        <v>1</v>
      </c>
      <c r="K197" s="7">
        <f>SUM(Table1216[[#This Row],[Use]:[Creation]])</f>
        <v>1</v>
      </c>
    </row>
    <row r="198" spans="1:11" x14ac:dyDescent="0.25">
      <c r="A198" t="s">
        <v>2801</v>
      </c>
      <c r="B198">
        <v>2</v>
      </c>
      <c r="C198">
        <v>0</v>
      </c>
      <c r="D198">
        <v>0</v>
      </c>
      <c r="E198" s="7">
        <f>SUM(Table12[[#This Row],[Use]:[Creation]])</f>
        <v>2</v>
      </c>
      <c r="G198" t="s">
        <v>2801</v>
      </c>
      <c r="H198">
        <f>Table12[[#This Row],[Use]]/Table12[[#This Row],[TOTAL]]</f>
        <v>1</v>
      </c>
      <c r="I198">
        <f>Table12[[#This Row],[Background]]/Table12[[#This Row],[TOTAL]]</f>
        <v>0</v>
      </c>
      <c r="J198">
        <f>Table12[[#This Row],[Creation]]/Table12[[#This Row],[TOTAL]]</f>
        <v>0</v>
      </c>
      <c r="K198" s="7">
        <f>SUM(Table1216[[#This Row],[Use]:[Creation]])</f>
        <v>1</v>
      </c>
    </row>
    <row r="199" spans="1:11" x14ac:dyDescent="0.25">
      <c r="A199" t="s">
        <v>4046</v>
      </c>
      <c r="B199">
        <v>0</v>
      </c>
      <c r="C199">
        <v>0</v>
      </c>
      <c r="D199">
        <v>1</v>
      </c>
      <c r="E199" s="7">
        <f>SUM(Table12[[#This Row],[Use]:[Creation]])</f>
        <v>1</v>
      </c>
      <c r="G199" t="s">
        <v>4046</v>
      </c>
      <c r="H199">
        <f>Table12[[#This Row],[Use]]/Table12[[#This Row],[TOTAL]]</f>
        <v>0</v>
      </c>
      <c r="I199">
        <f>Table12[[#This Row],[Background]]/Table12[[#This Row],[TOTAL]]</f>
        <v>0</v>
      </c>
      <c r="J199">
        <f>Table12[[#This Row],[Creation]]/Table12[[#This Row],[TOTAL]]</f>
        <v>1</v>
      </c>
      <c r="K199" s="7">
        <f>SUM(Table1216[[#This Row],[Use]:[Creation]])</f>
        <v>1</v>
      </c>
    </row>
    <row r="200" spans="1:11" x14ac:dyDescent="0.25">
      <c r="A200" t="s">
        <v>5208</v>
      </c>
      <c r="B200">
        <v>1</v>
      </c>
      <c r="C200">
        <v>0</v>
      </c>
      <c r="D200">
        <v>0</v>
      </c>
      <c r="E200" s="7">
        <f>SUM(Table12[[#This Row],[Use]:[Creation]])</f>
        <v>1</v>
      </c>
      <c r="G200" t="s">
        <v>5208</v>
      </c>
      <c r="H200">
        <f>Table12[[#This Row],[Use]]/Table12[[#This Row],[TOTAL]]</f>
        <v>1</v>
      </c>
      <c r="I200">
        <f>Table12[[#This Row],[Background]]/Table12[[#This Row],[TOTAL]]</f>
        <v>0</v>
      </c>
      <c r="J200">
        <f>Table12[[#This Row],[Creation]]/Table12[[#This Row],[TOTAL]]</f>
        <v>0</v>
      </c>
      <c r="K200" s="7">
        <f>SUM(Table1216[[#This Row],[Use]:[Creation]])</f>
        <v>1</v>
      </c>
    </row>
    <row r="201" spans="1:11" x14ac:dyDescent="0.25">
      <c r="A201" t="s">
        <v>3566</v>
      </c>
      <c r="B201">
        <v>2</v>
      </c>
      <c r="C201">
        <v>0</v>
      </c>
      <c r="D201">
        <v>0</v>
      </c>
      <c r="E201" s="7">
        <f>SUM(Table12[[#This Row],[Use]:[Creation]])</f>
        <v>2</v>
      </c>
      <c r="G201" t="s">
        <v>3566</v>
      </c>
      <c r="H201">
        <f>Table12[[#This Row],[Use]]/Table12[[#This Row],[TOTAL]]</f>
        <v>1</v>
      </c>
      <c r="I201">
        <f>Table12[[#This Row],[Background]]/Table12[[#This Row],[TOTAL]]</f>
        <v>0</v>
      </c>
      <c r="J201">
        <f>Table12[[#This Row],[Creation]]/Table12[[#This Row],[TOTAL]]</f>
        <v>0</v>
      </c>
      <c r="K201" s="7">
        <f>SUM(Table1216[[#This Row],[Use]:[Creation]])</f>
        <v>1</v>
      </c>
    </row>
    <row r="202" spans="1:11" x14ac:dyDescent="0.25">
      <c r="A202" t="s">
        <v>4215</v>
      </c>
      <c r="B202">
        <v>3</v>
      </c>
      <c r="C202">
        <v>0</v>
      </c>
      <c r="D202">
        <v>0</v>
      </c>
      <c r="E202" s="7">
        <f>SUM(Table12[[#This Row],[Use]:[Creation]])</f>
        <v>3</v>
      </c>
      <c r="G202" t="s">
        <v>4215</v>
      </c>
      <c r="H202">
        <f>Table12[[#This Row],[Use]]/Table12[[#This Row],[TOTAL]]</f>
        <v>1</v>
      </c>
      <c r="I202">
        <f>Table12[[#This Row],[Background]]/Table12[[#This Row],[TOTAL]]</f>
        <v>0</v>
      </c>
      <c r="J202">
        <f>Table12[[#This Row],[Creation]]/Table12[[#This Row],[TOTAL]]</f>
        <v>0</v>
      </c>
      <c r="K202" s="7">
        <f>SUM(Table1216[[#This Row],[Use]:[Creation]])</f>
        <v>1</v>
      </c>
    </row>
    <row r="203" spans="1:11" x14ac:dyDescent="0.25">
      <c r="A203" t="s">
        <v>2509</v>
      </c>
      <c r="B203">
        <v>1</v>
      </c>
      <c r="C203">
        <v>0</v>
      </c>
      <c r="D203">
        <v>0</v>
      </c>
      <c r="E203" s="7">
        <f>SUM(Table12[[#This Row],[Use]:[Creation]])</f>
        <v>1</v>
      </c>
      <c r="G203" t="s">
        <v>2509</v>
      </c>
      <c r="H203">
        <f>Table12[[#This Row],[Use]]/Table12[[#This Row],[TOTAL]]</f>
        <v>1</v>
      </c>
      <c r="I203">
        <f>Table12[[#This Row],[Background]]/Table12[[#This Row],[TOTAL]]</f>
        <v>0</v>
      </c>
      <c r="J203">
        <f>Table12[[#This Row],[Creation]]/Table12[[#This Row],[TOTAL]]</f>
        <v>0</v>
      </c>
      <c r="K203" s="7">
        <f>SUM(Table1216[[#This Row],[Use]:[Creation]])</f>
        <v>1</v>
      </c>
    </row>
    <row r="204" spans="1:11" x14ac:dyDescent="0.25">
      <c r="A204" t="s">
        <v>3531</v>
      </c>
      <c r="B204">
        <v>4</v>
      </c>
      <c r="C204">
        <v>0</v>
      </c>
      <c r="D204">
        <v>0</v>
      </c>
      <c r="E204" s="7">
        <f>SUM(Table12[[#This Row],[Use]:[Creation]])</f>
        <v>4</v>
      </c>
      <c r="G204" t="s">
        <v>3531</v>
      </c>
      <c r="H204">
        <f>Table12[[#This Row],[Use]]/Table12[[#This Row],[TOTAL]]</f>
        <v>1</v>
      </c>
      <c r="I204">
        <f>Table12[[#This Row],[Background]]/Table12[[#This Row],[TOTAL]]</f>
        <v>0</v>
      </c>
      <c r="J204">
        <f>Table12[[#This Row],[Creation]]/Table12[[#This Row],[TOTAL]]</f>
        <v>0</v>
      </c>
      <c r="K204" s="7">
        <f>SUM(Table1216[[#This Row],[Use]:[Creation]])</f>
        <v>1</v>
      </c>
    </row>
    <row r="205" spans="1:11" x14ac:dyDescent="0.25">
      <c r="A205" t="s">
        <v>3279</v>
      </c>
      <c r="B205">
        <v>0</v>
      </c>
      <c r="C205">
        <v>0</v>
      </c>
      <c r="D205">
        <v>1</v>
      </c>
      <c r="E205" s="7">
        <f>SUM(Table12[[#This Row],[Use]:[Creation]])</f>
        <v>1</v>
      </c>
      <c r="G205" t="s">
        <v>3279</v>
      </c>
      <c r="H205">
        <f>Table12[[#This Row],[Use]]/Table12[[#This Row],[TOTAL]]</f>
        <v>0</v>
      </c>
      <c r="I205">
        <f>Table12[[#This Row],[Background]]/Table12[[#This Row],[TOTAL]]</f>
        <v>0</v>
      </c>
      <c r="J205">
        <f>Table12[[#This Row],[Creation]]/Table12[[#This Row],[TOTAL]]</f>
        <v>1</v>
      </c>
      <c r="K205" s="7">
        <f>SUM(Table1216[[#This Row],[Use]:[Creation]])</f>
        <v>1</v>
      </c>
    </row>
    <row r="206" spans="1:11" x14ac:dyDescent="0.25">
      <c r="A206" t="s">
        <v>3221</v>
      </c>
      <c r="B206">
        <v>0</v>
      </c>
      <c r="C206">
        <v>0</v>
      </c>
      <c r="D206">
        <v>1</v>
      </c>
      <c r="E206" s="7">
        <f>SUM(Table12[[#This Row],[Use]:[Creation]])</f>
        <v>1</v>
      </c>
      <c r="G206" t="s">
        <v>3221</v>
      </c>
      <c r="H206">
        <f>Table12[[#This Row],[Use]]/Table12[[#This Row],[TOTAL]]</f>
        <v>0</v>
      </c>
      <c r="I206">
        <f>Table12[[#This Row],[Background]]/Table12[[#This Row],[TOTAL]]</f>
        <v>0</v>
      </c>
      <c r="J206">
        <f>Table12[[#This Row],[Creation]]/Table12[[#This Row],[TOTAL]]</f>
        <v>1</v>
      </c>
      <c r="K206" s="7">
        <f>SUM(Table1216[[#This Row],[Use]:[Creation]])</f>
        <v>1</v>
      </c>
    </row>
    <row r="207" spans="1:11" x14ac:dyDescent="0.25">
      <c r="A207" t="s">
        <v>3270</v>
      </c>
      <c r="B207">
        <v>6</v>
      </c>
      <c r="C207">
        <v>0</v>
      </c>
      <c r="D207">
        <v>2</v>
      </c>
      <c r="E207" s="7">
        <f>SUM(Table12[[#This Row],[Use]:[Creation]])</f>
        <v>8</v>
      </c>
      <c r="G207" t="s">
        <v>3270</v>
      </c>
      <c r="H207">
        <f>Table12[[#This Row],[Use]]/Table12[[#This Row],[TOTAL]]</f>
        <v>0.75</v>
      </c>
      <c r="I207">
        <f>Table12[[#This Row],[Background]]/Table12[[#This Row],[TOTAL]]</f>
        <v>0</v>
      </c>
      <c r="J207">
        <f>Table12[[#This Row],[Creation]]/Table12[[#This Row],[TOTAL]]</f>
        <v>0.25</v>
      </c>
      <c r="K207" s="7">
        <f>SUM(Table1216[[#This Row],[Use]:[Creation]])</f>
        <v>1</v>
      </c>
    </row>
    <row r="208" spans="1:11" x14ac:dyDescent="0.25">
      <c r="A208" t="s">
        <v>548</v>
      </c>
      <c r="B208">
        <v>0</v>
      </c>
      <c r="C208">
        <v>0</v>
      </c>
      <c r="D208">
        <v>2</v>
      </c>
      <c r="E208" s="7">
        <f>SUM(Table12[[#This Row],[Use]:[Creation]])</f>
        <v>2</v>
      </c>
      <c r="G208" t="s">
        <v>548</v>
      </c>
      <c r="H208">
        <f>Table12[[#This Row],[Use]]/Table12[[#This Row],[TOTAL]]</f>
        <v>0</v>
      </c>
      <c r="I208">
        <f>Table12[[#This Row],[Background]]/Table12[[#This Row],[TOTAL]]</f>
        <v>0</v>
      </c>
      <c r="J208">
        <f>Table12[[#This Row],[Creation]]/Table12[[#This Row],[TOTAL]]</f>
        <v>1</v>
      </c>
      <c r="K208" s="7">
        <f>SUM(Table1216[[#This Row],[Use]:[Creation]])</f>
        <v>1</v>
      </c>
    </row>
    <row r="209" spans="1:11" x14ac:dyDescent="0.25">
      <c r="A209" t="s">
        <v>1755</v>
      </c>
      <c r="B209">
        <v>3</v>
      </c>
      <c r="C209">
        <v>0</v>
      </c>
      <c r="D209">
        <v>0</v>
      </c>
      <c r="E209" s="7">
        <f>SUM(Table12[[#This Row],[Use]:[Creation]])</f>
        <v>3</v>
      </c>
      <c r="G209" t="s">
        <v>1755</v>
      </c>
      <c r="H209">
        <f>Table12[[#This Row],[Use]]/Table12[[#This Row],[TOTAL]]</f>
        <v>1</v>
      </c>
      <c r="I209">
        <f>Table12[[#This Row],[Background]]/Table12[[#This Row],[TOTAL]]</f>
        <v>0</v>
      </c>
      <c r="J209">
        <f>Table12[[#This Row],[Creation]]/Table12[[#This Row],[TOTAL]]</f>
        <v>0</v>
      </c>
      <c r="K209" s="7">
        <f>SUM(Table1216[[#This Row],[Use]:[Creation]])</f>
        <v>1</v>
      </c>
    </row>
    <row r="210" spans="1:11" x14ac:dyDescent="0.25">
      <c r="A210" t="s">
        <v>3492</v>
      </c>
      <c r="B210">
        <v>0</v>
      </c>
      <c r="C210">
        <v>0</v>
      </c>
      <c r="D210">
        <v>1</v>
      </c>
      <c r="E210" s="7">
        <f>SUM(Table12[[#This Row],[Use]:[Creation]])</f>
        <v>1</v>
      </c>
      <c r="G210" t="s">
        <v>3492</v>
      </c>
      <c r="H210">
        <f>Table12[[#This Row],[Use]]/Table12[[#This Row],[TOTAL]]</f>
        <v>0</v>
      </c>
      <c r="I210">
        <f>Table12[[#This Row],[Background]]/Table12[[#This Row],[TOTAL]]</f>
        <v>0</v>
      </c>
      <c r="J210">
        <f>Table12[[#This Row],[Creation]]/Table12[[#This Row],[TOTAL]]</f>
        <v>1</v>
      </c>
      <c r="K210" s="7">
        <f>SUM(Table1216[[#This Row],[Use]:[Creation]])</f>
        <v>1</v>
      </c>
    </row>
    <row r="211" spans="1:11" x14ac:dyDescent="0.25">
      <c r="A211" t="s">
        <v>3572</v>
      </c>
      <c r="B211">
        <v>1</v>
      </c>
      <c r="C211">
        <v>0</v>
      </c>
      <c r="D211">
        <v>0</v>
      </c>
      <c r="E211" s="7">
        <f>SUM(Table12[[#This Row],[Use]:[Creation]])</f>
        <v>1</v>
      </c>
      <c r="G211" t="s">
        <v>3572</v>
      </c>
      <c r="H211">
        <f>Table12[[#This Row],[Use]]/Table12[[#This Row],[TOTAL]]</f>
        <v>1</v>
      </c>
      <c r="I211">
        <f>Table12[[#This Row],[Background]]/Table12[[#This Row],[TOTAL]]</f>
        <v>0</v>
      </c>
      <c r="J211">
        <f>Table12[[#This Row],[Creation]]/Table12[[#This Row],[TOTAL]]</f>
        <v>0</v>
      </c>
      <c r="K211" s="7">
        <f>SUM(Table1216[[#This Row],[Use]:[Creation]])</f>
        <v>1</v>
      </c>
    </row>
    <row r="212" spans="1:11" x14ac:dyDescent="0.25">
      <c r="A212" t="s">
        <v>4791</v>
      </c>
      <c r="B212">
        <v>0</v>
      </c>
      <c r="C212">
        <v>1</v>
      </c>
      <c r="D212">
        <v>0</v>
      </c>
      <c r="E212" s="7">
        <f>SUM(Table12[[#This Row],[Use]:[Creation]])</f>
        <v>1</v>
      </c>
      <c r="G212" t="s">
        <v>4791</v>
      </c>
      <c r="H212">
        <f>Table12[[#This Row],[Use]]/Table12[[#This Row],[TOTAL]]</f>
        <v>0</v>
      </c>
      <c r="I212">
        <f>Table12[[#This Row],[Background]]/Table12[[#This Row],[TOTAL]]</f>
        <v>1</v>
      </c>
      <c r="J212">
        <f>Table12[[#This Row],[Creation]]/Table12[[#This Row],[TOTAL]]</f>
        <v>0</v>
      </c>
      <c r="K212" s="7">
        <f>SUM(Table1216[[#This Row],[Use]:[Creation]])</f>
        <v>1</v>
      </c>
    </row>
    <row r="213" spans="1:11" x14ac:dyDescent="0.25">
      <c r="A213" t="s">
        <v>2422</v>
      </c>
      <c r="B213">
        <v>4</v>
      </c>
      <c r="C213">
        <v>0</v>
      </c>
      <c r="D213">
        <v>0</v>
      </c>
      <c r="E213" s="7">
        <f>SUM(Table12[[#This Row],[Use]:[Creation]])</f>
        <v>4</v>
      </c>
      <c r="G213" t="s">
        <v>2422</v>
      </c>
      <c r="H213">
        <f>Table12[[#This Row],[Use]]/Table12[[#This Row],[TOTAL]]</f>
        <v>1</v>
      </c>
      <c r="I213">
        <f>Table12[[#This Row],[Background]]/Table12[[#This Row],[TOTAL]]</f>
        <v>0</v>
      </c>
      <c r="J213">
        <f>Table12[[#This Row],[Creation]]/Table12[[#This Row],[TOTAL]]</f>
        <v>0</v>
      </c>
      <c r="K213" s="7">
        <f>SUM(Table1216[[#This Row],[Use]:[Creation]])</f>
        <v>1</v>
      </c>
    </row>
    <row r="214" spans="1:11" x14ac:dyDescent="0.25">
      <c r="A214" t="s">
        <v>639</v>
      </c>
      <c r="B214">
        <v>0</v>
      </c>
      <c r="C214">
        <v>0</v>
      </c>
      <c r="D214">
        <v>1</v>
      </c>
      <c r="E214" s="7">
        <f>SUM(Table12[[#This Row],[Use]:[Creation]])</f>
        <v>1</v>
      </c>
      <c r="G214" t="s">
        <v>639</v>
      </c>
      <c r="H214">
        <f>Table12[[#This Row],[Use]]/Table12[[#This Row],[TOTAL]]</f>
        <v>0</v>
      </c>
      <c r="I214">
        <f>Table12[[#This Row],[Background]]/Table12[[#This Row],[TOTAL]]</f>
        <v>0</v>
      </c>
      <c r="J214">
        <f>Table12[[#This Row],[Creation]]/Table12[[#This Row],[TOTAL]]</f>
        <v>1</v>
      </c>
      <c r="K214" s="7">
        <f>SUM(Table1216[[#This Row],[Use]:[Creation]])</f>
        <v>1</v>
      </c>
    </row>
    <row r="215" spans="1:11" x14ac:dyDescent="0.25">
      <c r="A215" t="s">
        <v>3846</v>
      </c>
      <c r="B215">
        <v>24</v>
      </c>
      <c r="C215">
        <v>0</v>
      </c>
      <c r="D215">
        <v>0</v>
      </c>
      <c r="E215" s="7">
        <f>SUM(Table12[[#This Row],[Use]:[Creation]])</f>
        <v>24</v>
      </c>
      <c r="G215" t="s">
        <v>3846</v>
      </c>
      <c r="H215">
        <f>Table12[[#This Row],[Use]]/Table12[[#This Row],[TOTAL]]</f>
        <v>1</v>
      </c>
      <c r="I215">
        <f>Table12[[#This Row],[Background]]/Table12[[#This Row],[TOTAL]]</f>
        <v>0</v>
      </c>
      <c r="J215">
        <f>Table12[[#This Row],[Creation]]/Table12[[#This Row],[TOTAL]]</f>
        <v>0</v>
      </c>
      <c r="K215" s="7">
        <f>SUM(Table1216[[#This Row],[Use]:[Creation]])</f>
        <v>1</v>
      </c>
    </row>
    <row r="216" spans="1:11" x14ac:dyDescent="0.25">
      <c r="A216" t="s">
        <v>906</v>
      </c>
      <c r="B216">
        <v>0</v>
      </c>
      <c r="C216">
        <v>0</v>
      </c>
      <c r="D216">
        <v>1</v>
      </c>
      <c r="E216" s="7">
        <f>SUM(Table12[[#This Row],[Use]:[Creation]])</f>
        <v>1</v>
      </c>
      <c r="G216" t="s">
        <v>906</v>
      </c>
      <c r="H216">
        <f>Table12[[#This Row],[Use]]/Table12[[#This Row],[TOTAL]]</f>
        <v>0</v>
      </c>
      <c r="I216">
        <f>Table12[[#This Row],[Background]]/Table12[[#This Row],[TOTAL]]</f>
        <v>0</v>
      </c>
      <c r="J216">
        <f>Table12[[#This Row],[Creation]]/Table12[[#This Row],[TOTAL]]</f>
        <v>1</v>
      </c>
      <c r="K216" s="7">
        <f>SUM(Table1216[[#This Row],[Use]:[Creation]])</f>
        <v>1</v>
      </c>
    </row>
    <row r="217" spans="1:11" x14ac:dyDescent="0.25">
      <c r="A217" t="s">
        <v>4039</v>
      </c>
      <c r="B217">
        <v>1</v>
      </c>
      <c r="C217">
        <v>0</v>
      </c>
      <c r="D217">
        <v>1</v>
      </c>
      <c r="E217" s="7">
        <f>SUM(Table12[[#This Row],[Use]:[Creation]])</f>
        <v>2</v>
      </c>
      <c r="G217" t="s">
        <v>4039</v>
      </c>
      <c r="H217">
        <f>Table12[[#This Row],[Use]]/Table12[[#This Row],[TOTAL]]</f>
        <v>0.5</v>
      </c>
      <c r="I217">
        <f>Table12[[#This Row],[Background]]/Table12[[#This Row],[TOTAL]]</f>
        <v>0</v>
      </c>
      <c r="J217">
        <f>Table12[[#This Row],[Creation]]/Table12[[#This Row],[TOTAL]]</f>
        <v>0.5</v>
      </c>
      <c r="K217" s="7">
        <f>SUM(Table1216[[#This Row],[Use]:[Creation]])</f>
        <v>1</v>
      </c>
    </row>
    <row r="218" spans="1:11" x14ac:dyDescent="0.25">
      <c r="A218" t="s">
        <v>4569</v>
      </c>
      <c r="B218">
        <v>1</v>
      </c>
      <c r="C218">
        <v>0</v>
      </c>
      <c r="D218">
        <v>0</v>
      </c>
      <c r="E218" s="7">
        <f>SUM(Table12[[#This Row],[Use]:[Creation]])</f>
        <v>1</v>
      </c>
      <c r="G218" t="s">
        <v>4569</v>
      </c>
      <c r="H218">
        <f>Table12[[#This Row],[Use]]/Table12[[#This Row],[TOTAL]]</f>
        <v>1</v>
      </c>
      <c r="I218">
        <f>Table12[[#This Row],[Background]]/Table12[[#This Row],[TOTAL]]</f>
        <v>0</v>
      </c>
      <c r="J218">
        <f>Table12[[#This Row],[Creation]]/Table12[[#This Row],[TOTAL]]</f>
        <v>0</v>
      </c>
      <c r="K218" s="7">
        <f>SUM(Table1216[[#This Row],[Use]:[Creation]])</f>
        <v>1</v>
      </c>
    </row>
    <row r="219" spans="1:11" x14ac:dyDescent="0.25">
      <c r="A219" t="s">
        <v>4292</v>
      </c>
      <c r="B219">
        <v>2</v>
      </c>
      <c r="C219">
        <v>1</v>
      </c>
      <c r="D219">
        <v>1</v>
      </c>
      <c r="E219" s="7">
        <f>SUM(Table12[[#This Row],[Use]:[Creation]])</f>
        <v>4</v>
      </c>
      <c r="G219" t="s">
        <v>4292</v>
      </c>
      <c r="H219">
        <f>Table12[[#This Row],[Use]]/Table12[[#This Row],[TOTAL]]</f>
        <v>0.5</v>
      </c>
      <c r="I219">
        <f>Table12[[#This Row],[Background]]/Table12[[#This Row],[TOTAL]]</f>
        <v>0.25</v>
      </c>
      <c r="J219">
        <f>Table12[[#This Row],[Creation]]/Table12[[#This Row],[TOTAL]]</f>
        <v>0.25</v>
      </c>
      <c r="K219" s="7">
        <f>SUM(Table1216[[#This Row],[Use]:[Creation]])</f>
        <v>1</v>
      </c>
    </row>
    <row r="220" spans="1:11" x14ac:dyDescent="0.25">
      <c r="A220" t="s">
        <v>523</v>
      </c>
      <c r="B220">
        <v>0</v>
      </c>
      <c r="C220">
        <v>1</v>
      </c>
      <c r="D220">
        <v>0</v>
      </c>
      <c r="E220" s="7">
        <f>SUM(Table12[[#This Row],[Use]:[Creation]])</f>
        <v>1</v>
      </c>
      <c r="G220" t="s">
        <v>523</v>
      </c>
      <c r="H220">
        <f>Table12[[#This Row],[Use]]/Table12[[#This Row],[TOTAL]]</f>
        <v>0</v>
      </c>
      <c r="I220">
        <f>Table12[[#This Row],[Background]]/Table12[[#This Row],[TOTAL]]</f>
        <v>1</v>
      </c>
      <c r="J220">
        <f>Table12[[#This Row],[Creation]]/Table12[[#This Row],[TOTAL]]</f>
        <v>0</v>
      </c>
      <c r="K220" s="7">
        <f>SUM(Table1216[[#This Row],[Use]:[Creation]])</f>
        <v>1</v>
      </c>
    </row>
    <row r="221" spans="1:11" x14ac:dyDescent="0.25">
      <c r="A221" t="s">
        <v>3548</v>
      </c>
      <c r="B221">
        <v>2</v>
      </c>
      <c r="C221">
        <v>1</v>
      </c>
      <c r="D221">
        <v>1</v>
      </c>
      <c r="E221" s="7">
        <f>SUM(Table12[[#This Row],[Use]:[Creation]])</f>
        <v>4</v>
      </c>
      <c r="G221" t="s">
        <v>3548</v>
      </c>
      <c r="H221">
        <f>Table12[[#This Row],[Use]]/Table12[[#This Row],[TOTAL]]</f>
        <v>0.5</v>
      </c>
      <c r="I221">
        <f>Table12[[#This Row],[Background]]/Table12[[#This Row],[TOTAL]]</f>
        <v>0.25</v>
      </c>
      <c r="J221">
        <f>Table12[[#This Row],[Creation]]/Table12[[#This Row],[TOTAL]]</f>
        <v>0.25</v>
      </c>
      <c r="K221" s="7">
        <f>SUM(Table1216[[#This Row],[Use]:[Creation]])</f>
        <v>1</v>
      </c>
    </row>
    <row r="222" spans="1:11" x14ac:dyDescent="0.25">
      <c r="A222" t="s">
        <v>247</v>
      </c>
      <c r="B222">
        <v>0</v>
      </c>
      <c r="C222">
        <v>5</v>
      </c>
      <c r="D222">
        <v>0</v>
      </c>
      <c r="E222" s="7">
        <f>SUM(Table12[[#This Row],[Use]:[Creation]])</f>
        <v>5</v>
      </c>
      <c r="G222" t="s">
        <v>247</v>
      </c>
      <c r="H222">
        <f>Table12[[#This Row],[Use]]/Table12[[#This Row],[TOTAL]]</f>
        <v>0</v>
      </c>
      <c r="I222">
        <f>Table12[[#This Row],[Background]]/Table12[[#This Row],[TOTAL]]</f>
        <v>1</v>
      </c>
      <c r="J222">
        <f>Table12[[#This Row],[Creation]]/Table12[[#This Row],[TOTAL]]</f>
        <v>0</v>
      </c>
      <c r="K222" s="7">
        <f>SUM(Table1216[[#This Row],[Use]:[Creation]])</f>
        <v>1</v>
      </c>
    </row>
    <row r="223" spans="1:11" x14ac:dyDescent="0.25">
      <c r="A223" t="s">
        <v>1879</v>
      </c>
      <c r="B223">
        <v>3</v>
      </c>
      <c r="C223">
        <v>0</v>
      </c>
      <c r="D223">
        <v>0</v>
      </c>
      <c r="E223" s="7">
        <f>SUM(Table12[[#This Row],[Use]:[Creation]])</f>
        <v>3</v>
      </c>
      <c r="G223" t="s">
        <v>1879</v>
      </c>
      <c r="H223">
        <f>Table12[[#This Row],[Use]]/Table12[[#This Row],[TOTAL]]</f>
        <v>1</v>
      </c>
      <c r="I223">
        <f>Table12[[#This Row],[Background]]/Table12[[#This Row],[TOTAL]]</f>
        <v>0</v>
      </c>
      <c r="J223">
        <f>Table12[[#This Row],[Creation]]/Table12[[#This Row],[TOTAL]]</f>
        <v>0</v>
      </c>
      <c r="K223" s="7">
        <f>SUM(Table1216[[#This Row],[Use]:[Creation]])</f>
        <v>1</v>
      </c>
    </row>
    <row r="224" spans="1:11" x14ac:dyDescent="0.25">
      <c r="A224" t="s">
        <v>4013</v>
      </c>
      <c r="B224">
        <v>8</v>
      </c>
      <c r="C224">
        <v>0</v>
      </c>
      <c r="D224">
        <v>0</v>
      </c>
      <c r="E224" s="7">
        <f>SUM(Table12[[#This Row],[Use]:[Creation]])</f>
        <v>8</v>
      </c>
      <c r="G224" t="s">
        <v>4013</v>
      </c>
      <c r="H224">
        <f>Table12[[#This Row],[Use]]/Table12[[#This Row],[TOTAL]]</f>
        <v>1</v>
      </c>
      <c r="I224">
        <f>Table12[[#This Row],[Background]]/Table12[[#This Row],[TOTAL]]</f>
        <v>0</v>
      </c>
      <c r="J224">
        <f>Table12[[#This Row],[Creation]]/Table12[[#This Row],[TOTAL]]</f>
        <v>0</v>
      </c>
      <c r="K224" s="7">
        <f>SUM(Table1216[[#This Row],[Use]:[Creation]])</f>
        <v>1</v>
      </c>
    </row>
    <row r="225" spans="1:11" x14ac:dyDescent="0.25">
      <c r="A225" t="s">
        <v>5069</v>
      </c>
      <c r="B225">
        <v>1</v>
      </c>
      <c r="C225">
        <v>0</v>
      </c>
      <c r="D225">
        <v>0</v>
      </c>
      <c r="E225" s="7">
        <f>SUM(Table12[[#This Row],[Use]:[Creation]])</f>
        <v>1</v>
      </c>
      <c r="G225" t="s">
        <v>5069</v>
      </c>
      <c r="H225">
        <f>Table12[[#This Row],[Use]]/Table12[[#This Row],[TOTAL]]</f>
        <v>1</v>
      </c>
      <c r="I225">
        <f>Table12[[#This Row],[Background]]/Table12[[#This Row],[TOTAL]]</f>
        <v>0</v>
      </c>
      <c r="J225">
        <f>Table12[[#This Row],[Creation]]/Table12[[#This Row],[TOTAL]]</f>
        <v>0</v>
      </c>
      <c r="K225" s="7">
        <f>SUM(Table1216[[#This Row],[Use]:[Creation]])</f>
        <v>1</v>
      </c>
    </row>
    <row r="226" spans="1:11" x14ac:dyDescent="0.25">
      <c r="A226" t="s">
        <v>5835</v>
      </c>
      <c r="B226">
        <v>1</v>
      </c>
      <c r="C226">
        <v>0</v>
      </c>
      <c r="D226">
        <v>0</v>
      </c>
      <c r="E226" s="7">
        <f>SUM(Table12[[#This Row],[Use]:[Creation]])</f>
        <v>1</v>
      </c>
      <c r="G226" t="s">
        <v>5835</v>
      </c>
      <c r="H226">
        <f>Table12[[#This Row],[Use]]/Table12[[#This Row],[TOTAL]]</f>
        <v>1</v>
      </c>
      <c r="I226">
        <f>Table12[[#This Row],[Background]]/Table12[[#This Row],[TOTAL]]</f>
        <v>0</v>
      </c>
      <c r="J226">
        <f>Table12[[#This Row],[Creation]]/Table12[[#This Row],[TOTAL]]</f>
        <v>0</v>
      </c>
      <c r="K226" s="7">
        <f>SUM(Table1216[[#This Row],[Use]:[Creation]])</f>
        <v>1</v>
      </c>
    </row>
    <row r="227" spans="1:11" x14ac:dyDescent="0.25">
      <c r="A227" t="s">
        <v>104</v>
      </c>
      <c r="B227">
        <v>5</v>
      </c>
      <c r="C227">
        <v>1</v>
      </c>
      <c r="D227">
        <v>0</v>
      </c>
      <c r="E227" s="7">
        <f>SUM(Table12[[#This Row],[Use]:[Creation]])</f>
        <v>6</v>
      </c>
      <c r="G227" t="s">
        <v>104</v>
      </c>
      <c r="H227">
        <f>Table12[[#This Row],[Use]]/Table12[[#This Row],[TOTAL]]</f>
        <v>0.83333333333333337</v>
      </c>
      <c r="I227">
        <f>Table12[[#This Row],[Background]]/Table12[[#This Row],[TOTAL]]</f>
        <v>0.16666666666666666</v>
      </c>
      <c r="J227">
        <f>Table12[[#This Row],[Creation]]/Table12[[#This Row],[TOTAL]]</f>
        <v>0</v>
      </c>
      <c r="K227" s="7">
        <f>SUM(Table1216[[#This Row],[Use]:[Creation]])</f>
        <v>1</v>
      </c>
    </row>
    <row r="228" spans="1:11" x14ac:dyDescent="0.25">
      <c r="A228" t="s">
        <v>3087</v>
      </c>
      <c r="B228">
        <v>2</v>
      </c>
      <c r="C228">
        <v>1</v>
      </c>
      <c r="D228">
        <v>0</v>
      </c>
      <c r="E228" s="7">
        <f>SUM(Table12[[#This Row],[Use]:[Creation]])</f>
        <v>3</v>
      </c>
      <c r="G228" t="s">
        <v>3087</v>
      </c>
      <c r="H228">
        <f>Table12[[#This Row],[Use]]/Table12[[#This Row],[TOTAL]]</f>
        <v>0.66666666666666663</v>
      </c>
      <c r="I228">
        <f>Table12[[#This Row],[Background]]/Table12[[#This Row],[TOTAL]]</f>
        <v>0.33333333333333331</v>
      </c>
      <c r="J228">
        <f>Table12[[#This Row],[Creation]]/Table12[[#This Row],[TOTAL]]</f>
        <v>0</v>
      </c>
      <c r="K228" s="7">
        <f>SUM(Table1216[[#This Row],[Use]:[Creation]])</f>
        <v>1</v>
      </c>
    </row>
    <row r="229" spans="1:11" x14ac:dyDescent="0.25">
      <c r="A229" t="s">
        <v>4652</v>
      </c>
      <c r="B229">
        <v>1</v>
      </c>
      <c r="C229">
        <v>0</v>
      </c>
      <c r="D229">
        <v>0</v>
      </c>
      <c r="E229" s="7">
        <f>SUM(Table12[[#This Row],[Use]:[Creation]])</f>
        <v>1</v>
      </c>
      <c r="G229" t="s">
        <v>4652</v>
      </c>
      <c r="H229">
        <f>Table12[[#This Row],[Use]]/Table12[[#This Row],[TOTAL]]</f>
        <v>1</v>
      </c>
      <c r="I229">
        <f>Table12[[#This Row],[Background]]/Table12[[#This Row],[TOTAL]]</f>
        <v>0</v>
      </c>
      <c r="J229">
        <f>Table12[[#This Row],[Creation]]/Table12[[#This Row],[TOTAL]]</f>
        <v>0</v>
      </c>
      <c r="K229" s="7">
        <f>SUM(Table1216[[#This Row],[Use]:[Creation]])</f>
        <v>1</v>
      </c>
    </row>
    <row r="230" spans="1:11" x14ac:dyDescent="0.25">
      <c r="A230" t="s">
        <v>871</v>
      </c>
      <c r="B230">
        <v>4</v>
      </c>
      <c r="C230">
        <v>0</v>
      </c>
      <c r="D230">
        <v>1</v>
      </c>
      <c r="E230" s="7">
        <f>SUM(Table12[[#This Row],[Use]:[Creation]])</f>
        <v>5</v>
      </c>
      <c r="G230" t="s">
        <v>871</v>
      </c>
      <c r="H230">
        <f>Table12[[#This Row],[Use]]/Table12[[#This Row],[TOTAL]]</f>
        <v>0.8</v>
      </c>
      <c r="I230">
        <f>Table12[[#This Row],[Background]]/Table12[[#This Row],[TOTAL]]</f>
        <v>0</v>
      </c>
      <c r="J230">
        <f>Table12[[#This Row],[Creation]]/Table12[[#This Row],[TOTAL]]</f>
        <v>0.2</v>
      </c>
      <c r="K230" s="7">
        <f>SUM(Table1216[[#This Row],[Use]:[Creation]])</f>
        <v>1</v>
      </c>
    </row>
    <row r="231" spans="1:11" x14ac:dyDescent="0.25">
      <c r="A231" t="s">
        <v>3383</v>
      </c>
      <c r="B231">
        <v>0</v>
      </c>
      <c r="C231">
        <v>0</v>
      </c>
      <c r="D231">
        <v>2</v>
      </c>
      <c r="E231" s="7">
        <f>SUM(Table12[[#This Row],[Use]:[Creation]])</f>
        <v>2</v>
      </c>
      <c r="G231" t="s">
        <v>3383</v>
      </c>
      <c r="H231">
        <f>Table12[[#This Row],[Use]]/Table12[[#This Row],[TOTAL]]</f>
        <v>0</v>
      </c>
      <c r="I231">
        <f>Table12[[#This Row],[Background]]/Table12[[#This Row],[TOTAL]]</f>
        <v>0</v>
      </c>
      <c r="J231">
        <f>Table12[[#This Row],[Creation]]/Table12[[#This Row],[TOTAL]]</f>
        <v>1</v>
      </c>
      <c r="K231" s="7">
        <f>SUM(Table1216[[#This Row],[Use]:[Creation]])</f>
        <v>1</v>
      </c>
    </row>
    <row r="232" spans="1:11" x14ac:dyDescent="0.25">
      <c r="A232" t="s">
        <v>4308</v>
      </c>
      <c r="B232">
        <v>0</v>
      </c>
      <c r="C232">
        <v>0</v>
      </c>
      <c r="D232">
        <v>1</v>
      </c>
      <c r="E232" s="7">
        <f>SUM(Table12[[#This Row],[Use]:[Creation]])</f>
        <v>1</v>
      </c>
      <c r="G232" t="s">
        <v>4308</v>
      </c>
      <c r="H232">
        <f>Table12[[#This Row],[Use]]/Table12[[#This Row],[TOTAL]]</f>
        <v>0</v>
      </c>
      <c r="I232">
        <f>Table12[[#This Row],[Background]]/Table12[[#This Row],[TOTAL]]</f>
        <v>0</v>
      </c>
      <c r="J232">
        <f>Table12[[#This Row],[Creation]]/Table12[[#This Row],[TOTAL]]</f>
        <v>1</v>
      </c>
      <c r="K232" s="7">
        <f>SUM(Table1216[[#This Row],[Use]:[Creation]])</f>
        <v>1</v>
      </c>
    </row>
    <row r="233" spans="1:11" x14ac:dyDescent="0.25">
      <c r="A233" t="s">
        <v>3108</v>
      </c>
      <c r="B233">
        <v>1</v>
      </c>
      <c r="C233">
        <v>0</v>
      </c>
      <c r="D233">
        <v>4</v>
      </c>
      <c r="E233" s="7">
        <f>SUM(Table12[[#This Row],[Use]:[Creation]])</f>
        <v>5</v>
      </c>
      <c r="G233" t="s">
        <v>3108</v>
      </c>
      <c r="H233">
        <f>Table12[[#This Row],[Use]]/Table12[[#This Row],[TOTAL]]</f>
        <v>0.2</v>
      </c>
      <c r="I233">
        <f>Table12[[#This Row],[Background]]/Table12[[#This Row],[TOTAL]]</f>
        <v>0</v>
      </c>
      <c r="J233">
        <f>Table12[[#This Row],[Creation]]/Table12[[#This Row],[TOTAL]]</f>
        <v>0.8</v>
      </c>
      <c r="K233" s="7">
        <f>SUM(Table1216[[#This Row],[Use]:[Creation]])</f>
        <v>1</v>
      </c>
    </row>
    <row r="234" spans="1:11" x14ac:dyDescent="0.25">
      <c r="A234" t="s">
        <v>1813</v>
      </c>
      <c r="B234">
        <v>1</v>
      </c>
      <c r="C234">
        <v>0</v>
      </c>
      <c r="D234">
        <v>0</v>
      </c>
      <c r="E234" s="7">
        <f>SUM(Table12[[#This Row],[Use]:[Creation]])</f>
        <v>1</v>
      </c>
      <c r="G234" t="s">
        <v>1813</v>
      </c>
      <c r="H234">
        <f>Table12[[#This Row],[Use]]/Table12[[#This Row],[TOTAL]]</f>
        <v>1</v>
      </c>
      <c r="I234">
        <f>Table12[[#This Row],[Background]]/Table12[[#This Row],[TOTAL]]</f>
        <v>0</v>
      </c>
      <c r="J234">
        <f>Table12[[#This Row],[Creation]]/Table12[[#This Row],[TOTAL]]</f>
        <v>0</v>
      </c>
      <c r="K234" s="7">
        <f>SUM(Table1216[[#This Row],[Use]:[Creation]])</f>
        <v>1</v>
      </c>
    </row>
    <row r="235" spans="1:11" x14ac:dyDescent="0.25">
      <c r="A235" t="s">
        <v>660</v>
      </c>
      <c r="B235">
        <v>4</v>
      </c>
      <c r="C235">
        <v>0</v>
      </c>
      <c r="D235">
        <v>2</v>
      </c>
      <c r="E235" s="7">
        <f>SUM(Table12[[#This Row],[Use]:[Creation]])</f>
        <v>6</v>
      </c>
      <c r="G235" t="s">
        <v>660</v>
      </c>
      <c r="H235">
        <f>Table12[[#This Row],[Use]]/Table12[[#This Row],[TOTAL]]</f>
        <v>0.66666666666666663</v>
      </c>
      <c r="I235">
        <f>Table12[[#This Row],[Background]]/Table12[[#This Row],[TOTAL]]</f>
        <v>0</v>
      </c>
      <c r="J235">
        <f>Table12[[#This Row],[Creation]]/Table12[[#This Row],[TOTAL]]</f>
        <v>0.33333333333333331</v>
      </c>
      <c r="K235" s="7">
        <f>SUM(Table1216[[#This Row],[Use]:[Creation]])</f>
        <v>1</v>
      </c>
    </row>
    <row r="236" spans="1:11" x14ac:dyDescent="0.25">
      <c r="A236" t="s">
        <v>649</v>
      </c>
      <c r="B236">
        <v>1</v>
      </c>
      <c r="C236">
        <v>0</v>
      </c>
      <c r="D236">
        <v>1</v>
      </c>
      <c r="E236" s="7">
        <f>SUM(Table12[[#This Row],[Use]:[Creation]])</f>
        <v>2</v>
      </c>
      <c r="G236" t="s">
        <v>649</v>
      </c>
      <c r="H236">
        <f>Table12[[#This Row],[Use]]/Table12[[#This Row],[TOTAL]]</f>
        <v>0.5</v>
      </c>
      <c r="I236">
        <f>Table12[[#This Row],[Background]]/Table12[[#This Row],[TOTAL]]</f>
        <v>0</v>
      </c>
      <c r="J236">
        <f>Table12[[#This Row],[Creation]]/Table12[[#This Row],[TOTAL]]</f>
        <v>0.5</v>
      </c>
      <c r="K236" s="7">
        <f>SUM(Table1216[[#This Row],[Use]:[Creation]])</f>
        <v>1</v>
      </c>
    </row>
    <row r="237" spans="1:11" x14ac:dyDescent="0.25">
      <c r="A237" t="s">
        <v>829</v>
      </c>
      <c r="B237">
        <v>6</v>
      </c>
      <c r="C237">
        <v>0</v>
      </c>
      <c r="D237">
        <v>1</v>
      </c>
      <c r="E237" s="7">
        <f>SUM(Table12[[#This Row],[Use]:[Creation]])</f>
        <v>7</v>
      </c>
      <c r="G237" t="s">
        <v>829</v>
      </c>
      <c r="H237">
        <f>Table12[[#This Row],[Use]]/Table12[[#This Row],[TOTAL]]</f>
        <v>0.8571428571428571</v>
      </c>
      <c r="I237">
        <f>Table12[[#This Row],[Background]]/Table12[[#This Row],[TOTAL]]</f>
        <v>0</v>
      </c>
      <c r="J237">
        <f>Table12[[#This Row],[Creation]]/Table12[[#This Row],[TOTAL]]</f>
        <v>0.14285714285714285</v>
      </c>
      <c r="K237" s="7">
        <f>SUM(Table1216[[#This Row],[Use]:[Creation]])</f>
        <v>1</v>
      </c>
    </row>
    <row r="238" spans="1:11" x14ac:dyDescent="0.25">
      <c r="A238" t="s">
        <v>58</v>
      </c>
      <c r="B238">
        <v>11</v>
      </c>
      <c r="C238">
        <v>3</v>
      </c>
      <c r="D238">
        <v>1</v>
      </c>
      <c r="E238" s="7">
        <f>SUM(Table12[[#This Row],[Use]:[Creation]])</f>
        <v>15</v>
      </c>
      <c r="G238" t="s">
        <v>58</v>
      </c>
      <c r="H238">
        <f>Table12[[#This Row],[Use]]/Table12[[#This Row],[TOTAL]]</f>
        <v>0.73333333333333328</v>
      </c>
      <c r="I238">
        <f>Table12[[#This Row],[Background]]/Table12[[#This Row],[TOTAL]]</f>
        <v>0.2</v>
      </c>
      <c r="J238">
        <f>Table12[[#This Row],[Creation]]/Table12[[#This Row],[TOTAL]]</f>
        <v>6.6666666666666666E-2</v>
      </c>
      <c r="K238" s="7">
        <f>SUM(Table1216[[#This Row],[Use]:[Creation]])</f>
        <v>1</v>
      </c>
    </row>
    <row r="239" spans="1:11" x14ac:dyDescent="0.25">
      <c r="A239" t="s">
        <v>3301</v>
      </c>
      <c r="B239">
        <v>0</v>
      </c>
      <c r="C239">
        <v>0</v>
      </c>
      <c r="D239">
        <v>1</v>
      </c>
      <c r="E239" s="7">
        <f>SUM(Table12[[#This Row],[Use]:[Creation]])</f>
        <v>1</v>
      </c>
      <c r="G239" t="s">
        <v>3301</v>
      </c>
      <c r="H239">
        <f>Table12[[#This Row],[Use]]/Table12[[#This Row],[TOTAL]]</f>
        <v>0</v>
      </c>
      <c r="I239">
        <f>Table12[[#This Row],[Background]]/Table12[[#This Row],[TOTAL]]</f>
        <v>0</v>
      </c>
      <c r="J239">
        <f>Table12[[#This Row],[Creation]]/Table12[[#This Row],[TOTAL]]</f>
        <v>1</v>
      </c>
      <c r="K239" s="7">
        <f>SUM(Table1216[[#This Row],[Use]:[Creation]])</f>
        <v>1</v>
      </c>
    </row>
    <row r="240" spans="1:11" x14ac:dyDescent="0.25">
      <c r="A240" t="s">
        <v>2620</v>
      </c>
      <c r="B240">
        <v>2</v>
      </c>
      <c r="C240">
        <v>0</v>
      </c>
      <c r="D240">
        <v>0</v>
      </c>
      <c r="E240" s="7">
        <f>SUM(Table12[[#This Row],[Use]:[Creation]])</f>
        <v>2</v>
      </c>
      <c r="G240" t="s">
        <v>2620</v>
      </c>
      <c r="H240">
        <f>Table12[[#This Row],[Use]]/Table12[[#This Row],[TOTAL]]</f>
        <v>1</v>
      </c>
      <c r="I240">
        <f>Table12[[#This Row],[Background]]/Table12[[#This Row],[TOTAL]]</f>
        <v>0</v>
      </c>
      <c r="J240">
        <f>Table12[[#This Row],[Creation]]/Table12[[#This Row],[TOTAL]]</f>
        <v>0</v>
      </c>
      <c r="K240" s="7">
        <f>SUM(Table1216[[#This Row],[Use]:[Creation]])</f>
        <v>1</v>
      </c>
    </row>
    <row r="241" spans="1:11" x14ac:dyDescent="0.25">
      <c r="A241" t="s">
        <v>3540</v>
      </c>
      <c r="B241">
        <v>2</v>
      </c>
      <c r="C241">
        <v>0</v>
      </c>
      <c r="D241">
        <v>0</v>
      </c>
      <c r="E241" s="7">
        <f>SUM(Table12[[#This Row],[Use]:[Creation]])</f>
        <v>2</v>
      </c>
      <c r="G241" t="s">
        <v>3540</v>
      </c>
      <c r="H241">
        <f>Table12[[#This Row],[Use]]/Table12[[#This Row],[TOTAL]]</f>
        <v>1</v>
      </c>
      <c r="I241">
        <f>Table12[[#This Row],[Background]]/Table12[[#This Row],[TOTAL]]</f>
        <v>0</v>
      </c>
      <c r="J241">
        <f>Table12[[#This Row],[Creation]]/Table12[[#This Row],[TOTAL]]</f>
        <v>0</v>
      </c>
      <c r="K241" s="7">
        <f>SUM(Table1216[[#This Row],[Use]:[Creation]])</f>
        <v>1</v>
      </c>
    </row>
    <row r="242" spans="1:11" x14ac:dyDescent="0.25">
      <c r="A242" t="s">
        <v>2632</v>
      </c>
      <c r="B242">
        <v>1</v>
      </c>
      <c r="C242">
        <v>0</v>
      </c>
      <c r="D242">
        <v>0</v>
      </c>
      <c r="E242" s="7">
        <f>SUM(Table12[[#This Row],[Use]:[Creation]])</f>
        <v>1</v>
      </c>
      <c r="G242" t="s">
        <v>2632</v>
      </c>
      <c r="H242">
        <f>Table12[[#This Row],[Use]]/Table12[[#This Row],[TOTAL]]</f>
        <v>1</v>
      </c>
      <c r="I242">
        <f>Table12[[#This Row],[Background]]/Table12[[#This Row],[TOTAL]]</f>
        <v>0</v>
      </c>
      <c r="J242">
        <f>Table12[[#This Row],[Creation]]/Table12[[#This Row],[TOTAL]]</f>
        <v>0</v>
      </c>
      <c r="K242" s="7">
        <f>SUM(Table1216[[#This Row],[Use]:[Creation]])</f>
        <v>1</v>
      </c>
    </row>
    <row r="243" spans="1:11" x14ac:dyDescent="0.25">
      <c r="A243" t="s">
        <v>3293</v>
      </c>
      <c r="B243">
        <v>0</v>
      </c>
      <c r="C243">
        <v>2</v>
      </c>
      <c r="D243">
        <v>1</v>
      </c>
      <c r="E243" s="7">
        <f>SUM(Table12[[#This Row],[Use]:[Creation]])</f>
        <v>3</v>
      </c>
      <c r="G243" t="s">
        <v>3293</v>
      </c>
      <c r="H243">
        <f>Table12[[#This Row],[Use]]/Table12[[#This Row],[TOTAL]]</f>
        <v>0</v>
      </c>
      <c r="I243">
        <f>Table12[[#This Row],[Background]]/Table12[[#This Row],[TOTAL]]</f>
        <v>0.66666666666666663</v>
      </c>
      <c r="J243">
        <f>Table12[[#This Row],[Creation]]/Table12[[#This Row],[TOTAL]]</f>
        <v>0.33333333333333331</v>
      </c>
      <c r="K243" s="7">
        <f>SUM(Table1216[[#This Row],[Use]:[Creation]])</f>
        <v>1</v>
      </c>
    </row>
    <row r="244" spans="1:11" x14ac:dyDescent="0.25">
      <c r="A244" t="s">
        <v>466</v>
      </c>
      <c r="B244">
        <v>5</v>
      </c>
      <c r="C244">
        <v>1</v>
      </c>
      <c r="D244">
        <v>0</v>
      </c>
      <c r="E244" s="7">
        <f>SUM(Table12[[#This Row],[Use]:[Creation]])</f>
        <v>6</v>
      </c>
      <c r="G244" t="s">
        <v>466</v>
      </c>
      <c r="H244">
        <f>Table12[[#This Row],[Use]]/Table12[[#This Row],[TOTAL]]</f>
        <v>0.83333333333333337</v>
      </c>
      <c r="I244">
        <f>Table12[[#This Row],[Background]]/Table12[[#This Row],[TOTAL]]</f>
        <v>0.16666666666666666</v>
      </c>
      <c r="J244">
        <f>Table12[[#This Row],[Creation]]/Table12[[#This Row],[TOTAL]]</f>
        <v>0</v>
      </c>
      <c r="K244" s="7">
        <f>SUM(Table1216[[#This Row],[Use]:[Creation]])</f>
        <v>1</v>
      </c>
    </row>
    <row r="245" spans="1:11" x14ac:dyDescent="0.25">
      <c r="A245" t="s">
        <v>5171</v>
      </c>
      <c r="B245">
        <v>2</v>
      </c>
      <c r="C245">
        <v>0</v>
      </c>
      <c r="D245">
        <v>0</v>
      </c>
      <c r="E245" s="7">
        <f>SUM(Table12[[#This Row],[Use]:[Creation]])</f>
        <v>2</v>
      </c>
      <c r="G245" t="s">
        <v>5171</v>
      </c>
      <c r="H245">
        <f>Table12[[#This Row],[Use]]/Table12[[#This Row],[TOTAL]]</f>
        <v>1</v>
      </c>
      <c r="I245">
        <f>Table12[[#This Row],[Background]]/Table12[[#This Row],[TOTAL]]</f>
        <v>0</v>
      </c>
      <c r="J245">
        <f>Table12[[#This Row],[Creation]]/Table12[[#This Row],[TOTAL]]</f>
        <v>0</v>
      </c>
      <c r="K245" s="7">
        <f>SUM(Table1216[[#This Row],[Use]:[Creation]])</f>
        <v>1</v>
      </c>
    </row>
    <row r="246" spans="1:11" x14ac:dyDescent="0.25">
      <c r="A246" t="s">
        <v>1767</v>
      </c>
      <c r="B246">
        <v>2</v>
      </c>
      <c r="C246">
        <v>0</v>
      </c>
      <c r="D246">
        <v>0</v>
      </c>
      <c r="E246" s="7">
        <f>SUM(Table12[[#This Row],[Use]:[Creation]])</f>
        <v>2</v>
      </c>
      <c r="G246" t="s">
        <v>1767</v>
      </c>
      <c r="H246">
        <f>Table12[[#This Row],[Use]]/Table12[[#This Row],[TOTAL]]</f>
        <v>1</v>
      </c>
      <c r="I246">
        <f>Table12[[#This Row],[Background]]/Table12[[#This Row],[TOTAL]]</f>
        <v>0</v>
      </c>
      <c r="J246">
        <f>Table12[[#This Row],[Creation]]/Table12[[#This Row],[TOTAL]]</f>
        <v>0</v>
      </c>
      <c r="K246" s="7">
        <f>SUM(Table1216[[#This Row],[Use]:[Creation]])</f>
        <v>1</v>
      </c>
    </row>
    <row r="247" spans="1:11" x14ac:dyDescent="0.25">
      <c r="A247" t="s">
        <v>115</v>
      </c>
      <c r="B247">
        <v>6</v>
      </c>
      <c r="C247">
        <v>0</v>
      </c>
      <c r="D247">
        <v>0</v>
      </c>
      <c r="E247" s="7">
        <f>SUM(Table12[[#This Row],[Use]:[Creation]])</f>
        <v>6</v>
      </c>
      <c r="G247" t="s">
        <v>115</v>
      </c>
      <c r="H247">
        <f>Table12[[#This Row],[Use]]/Table12[[#This Row],[TOTAL]]</f>
        <v>1</v>
      </c>
      <c r="I247">
        <f>Table12[[#This Row],[Background]]/Table12[[#This Row],[TOTAL]]</f>
        <v>0</v>
      </c>
      <c r="J247">
        <f>Table12[[#This Row],[Creation]]/Table12[[#This Row],[TOTAL]]</f>
        <v>0</v>
      </c>
      <c r="K247" s="7">
        <f>SUM(Table1216[[#This Row],[Use]:[Creation]])</f>
        <v>1</v>
      </c>
    </row>
    <row r="248" spans="1:11" x14ac:dyDescent="0.25">
      <c r="A248" t="s">
        <v>2002</v>
      </c>
      <c r="B248">
        <v>1</v>
      </c>
      <c r="C248">
        <v>0</v>
      </c>
      <c r="D248">
        <v>0</v>
      </c>
      <c r="E248" s="7">
        <f>SUM(Table12[[#This Row],[Use]:[Creation]])</f>
        <v>1</v>
      </c>
      <c r="G248" t="s">
        <v>2002</v>
      </c>
      <c r="H248">
        <f>Table12[[#This Row],[Use]]/Table12[[#This Row],[TOTAL]]</f>
        <v>1</v>
      </c>
      <c r="I248">
        <f>Table12[[#This Row],[Background]]/Table12[[#This Row],[TOTAL]]</f>
        <v>0</v>
      </c>
      <c r="J248">
        <f>Table12[[#This Row],[Creation]]/Table12[[#This Row],[TOTAL]]</f>
        <v>0</v>
      </c>
      <c r="K248" s="7">
        <f>SUM(Table1216[[#This Row],[Use]:[Creation]])</f>
        <v>1</v>
      </c>
    </row>
    <row r="249" spans="1:11" x14ac:dyDescent="0.25">
      <c r="A249" t="s">
        <v>3235</v>
      </c>
      <c r="B249">
        <v>0</v>
      </c>
      <c r="C249">
        <v>0</v>
      </c>
      <c r="D249">
        <v>1</v>
      </c>
      <c r="E249" s="7">
        <f>SUM(Table12[[#This Row],[Use]:[Creation]])</f>
        <v>1</v>
      </c>
      <c r="G249" t="s">
        <v>3235</v>
      </c>
      <c r="H249">
        <f>Table12[[#This Row],[Use]]/Table12[[#This Row],[TOTAL]]</f>
        <v>0</v>
      </c>
      <c r="I249">
        <f>Table12[[#This Row],[Background]]/Table12[[#This Row],[TOTAL]]</f>
        <v>0</v>
      </c>
      <c r="J249">
        <f>Table12[[#This Row],[Creation]]/Table12[[#This Row],[TOTAL]]</f>
        <v>1</v>
      </c>
      <c r="K249" s="7">
        <f>SUM(Table1216[[#This Row],[Use]:[Creation]])</f>
        <v>1</v>
      </c>
    </row>
    <row r="250" spans="1:11" x14ac:dyDescent="0.25">
      <c r="A250" t="s">
        <v>4460</v>
      </c>
      <c r="B250">
        <v>1</v>
      </c>
      <c r="C250">
        <v>0</v>
      </c>
      <c r="D250">
        <v>0</v>
      </c>
      <c r="E250" s="7">
        <f>SUM(Table12[[#This Row],[Use]:[Creation]])</f>
        <v>1</v>
      </c>
      <c r="G250" t="s">
        <v>4460</v>
      </c>
      <c r="H250">
        <f>Table12[[#This Row],[Use]]/Table12[[#This Row],[TOTAL]]</f>
        <v>1</v>
      </c>
      <c r="I250">
        <f>Table12[[#This Row],[Background]]/Table12[[#This Row],[TOTAL]]</f>
        <v>0</v>
      </c>
      <c r="J250">
        <f>Table12[[#This Row],[Creation]]/Table12[[#This Row],[TOTAL]]</f>
        <v>0</v>
      </c>
      <c r="K250" s="7">
        <f>SUM(Table1216[[#This Row],[Use]:[Creation]])</f>
        <v>1</v>
      </c>
    </row>
    <row r="251" spans="1:11" x14ac:dyDescent="0.25">
      <c r="A251" t="s">
        <v>3795</v>
      </c>
      <c r="B251">
        <v>4</v>
      </c>
      <c r="C251">
        <v>0</v>
      </c>
      <c r="D251">
        <v>0</v>
      </c>
      <c r="E251" s="7">
        <f>SUM(Table12[[#This Row],[Use]:[Creation]])</f>
        <v>4</v>
      </c>
      <c r="G251" t="s">
        <v>3795</v>
      </c>
      <c r="H251">
        <f>Table12[[#This Row],[Use]]/Table12[[#This Row],[TOTAL]]</f>
        <v>1</v>
      </c>
      <c r="I251">
        <f>Table12[[#This Row],[Background]]/Table12[[#This Row],[TOTAL]]</f>
        <v>0</v>
      </c>
      <c r="J251">
        <f>Table12[[#This Row],[Creation]]/Table12[[#This Row],[TOTAL]]</f>
        <v>0</v>
      </c>
      <c r="K251" s="7">
        <f>SUM(Table1216[[#This Row],[Use]:[Creation]])</f>
        <v>1</v>
      </c>
    </row>
    <row r="252" spans="1:11" x14ac:dyDescent="0.25">
      <c r="A252" t="s">
        <v>528</v>
      </c>
      <c r="B252">
        <v>2</v>
      </c>
      <c r="C252">
        <v>0</v>
      </c>
      <c r="D252">
        <v>0</v>
      </c>
      <c r="E252" s="7">
        <f>SUM(Table12[[#This Row],[Use]:[Creation]])</f>
        <v>2</v>
      </c>
      <c r="G252" t="s">
        <v>528</v>
      </c>
      <c r="H252">
        <f>Table12[[#This Row],[Use]]/Table12[[#This Row],[TOTAL]]</f>
        <v>1</v>
      </c>
      <c r="I252">
        <f>Table12[[#This Row],[Background]]/Table12[[#This Row],[TOTAL]]</f>
        <v>0</v>
      </c>
      <c r="J252">
        <f>Table12[[#This Row],[Creation]]/Table12[[#This Row],[TOTAL]]</f>
        <v>0</v>
      </c>
      <c r="K252" s="7">
        <f>SUM(Table1216[[#This Row],[Use]:[Creation]])</f>
        <v>1</v>
      </c>
    </row>
    <row r="253" spans="1:11" x14ac:dyDescent="0.25">
      <c r="A253" t="s">
        <v>3260</v>
      </c>
      <c r="B253">
        <v>0</v>
      </c>
      <c r="C253">
        <v>0</v>
      </c>
      <c r="D253">
        <v>1</v>
      </c>
      <c r="E253" s="7">
        <f>SUM(Table12[[#This Row],[Use]:[Creation]])</f>
        <v>1</v>
      </c>
      <c r="G253" t="s">
        <v>3260</v>
      </c>
      <c r="H253">
        <f>Table12[[#This Row],[Use]]/Table12[[#This Row],[TOTAL]]</f>
        <v>0</v>
      </c>
      <c r="I253">
        <f>Table12[[#This Row],[Background]]/Table12[[#This Row],[TOTAL]]</f>
        <v>0</v>
      </c>
      <c r="J253">
        <f>Table12[[#This Row],[Creation]]/Table12[[#This Row],[TOTAL]]</f>
        <v>1</v>
      </c>
      <c r="K253" s="7">
        <f>SUM(Table1216[[#This Row],[Use]:[Creation]])</f>
        <v>1</v>
      </c>
    </row>
    <row r="254" spans="1:11" x14ac:dyDescent="0.25">
      <c r="A254" t="s">
        <v>5230</v>
      </c>
      <c r="B254">
        <v>1</v>
      </c>
      <c r="C254">
        <v>0</v>
      </c>
      <c r="D254">
        <v>0</v>
      </c>
      <c r="E254" s="7">
        <f>SUM(Table12[[#This Row],[Use]:[Creation]])</f>
        <v>1</v>
      </c>
      <c r="G254" t="s">
        <v>5230</v>
      </c>
      <c r="H254">
        <f>Table12[[#This Row],[Use]]/Table12[[#This Row],[TOTAL]]</f>
        <v>1</v>
      </c>
      <c r="I254">
        <f>Table12[[#This Row],[Background]]/Table12[[#This Row],[TOTAL]]</f>
        <v>0</v>
      </c>
      <c r="J254">
        <f>Table12[[#This Row],[Creation]]/Table12[[#This Row],[TOTAL]]</f>
        <v>0</v>
      </c>
      <c r="K254" s="7">
        <f>SUM(Table1216[[#This Row],[Use]:[Creation]])</f>
        <v>1</v>
      </c>
    </row>
    <row r="255" spans="1:11" x14ac:dyDescent="0.25">
      <c r="A255" t="s">
        <v>5020</v>
      </c>
      <c r="B255">
        <v>0</v>
      </c>
      <c r="C255">
        <v>3</v>
      </c>
      <c r="D255">
        <v>0</v>
      </c>
      <c r="E255" s="7">
        <f>SUM(Table12[[#This Row],[Use]:[Creation]])</f>
        <v>3</v>
      </c>
      <c r="G255" t="s">
        <v>5020</v>
      </c>
      <c r="H255">
        <f>Table12[[#This Row],[Use]]/Table12[[#This Row],[TOTAL]]</f>
        <v>0</v>
      </c>
      <c r="I255">
        <f>Table12[[#This Row],[Background]]/Table12[[#This Row],[TOTAL]]</f>
        <v>1</v>
      </c>
      <c r="J255">
        <f>Table12[[#This Row],[Creation]]/Table12[[#This Row],[TOTAL]]</f>
        <v>0</v>
      </c>
      <c r="K255" s="7">
        <f>SUM(Table1216[[#This Row],[Use]:[Creation]])</f>
        <v>1</v>
      </c>
    </row>
    <row r="256" spans="1:11" x14ac:dyDescent="0.25">
      <c r="A256" t="s">
        <v>5619</v>
      </c>
      <c r="B256">
        <v>0</v>
      </c>
      <c r="C256">
        <v>1</v>
      </c>
      <c r="D256">
        <v>0</v>
      </c>
      <c r="E256" s="7">
        <f>SUM(Table12[[#This Row],[Use]:[Creation]])</f>
        <v>1</v>
      </c>
      <c r="G256" t="s">
        <v>5619</v>
      </c>
      <c r="H256">
        <f>Table12[[#This Row],[Use]]/Table12[[#This Row],[TOTAL]]</f>
        <v>0</v>
      </c>
      <c r="I256">
        <f>Table12[[#This Row],[Background]]/Table12[[#This Row],[TOTAL]]</f>
        <v>1</v>
      </c>
      <c r="J256">
        <f>Table12[[#This Row],[Creation]]/Table12[[#This Row],[TOTAL]]</f>
        <v>0</v>
      </c>
      <c r="K256" s="7">
        <f>SUM(Table1216[[#This Row],[Use]:[Creation]])</f>
        <v>1</v>
      </c>
    </row>
    <row r="257" spans="1:11" x14ac:dyDescent="0.25">
      <c r="A257" t="s">
        <v>3818</v>
      </c>
      <c r="B257">
        <v>10</v>
      </c>
      <c r="C257">
        <v>0</v>
      </c>
      <c r="D257">
        <v>0</v>
      </c>
      <c r="E257" s="7">
        <f>SUM(Table12[[#This Row],[Use]:[Creation]])</f>
        <v>10</v>
      </c>
      <c r="G257" t="s">
        <v>3818</v>
      </c>
      <c r="H257">
        <f>Table12[[#This Row],[Use]]/Table12[[#This Row],[TOTAL]]</f>
        <v>1</v>
      </c>
      <c r="I257">
        <f>Table12[[#This Row],[Background]]/Table12[[#This Row],[TOTAL]]</f>
        <v>0</v>
      </c>
      <c r="J257">
        <f>Table12[[#This Row],[Creation]]/Table12[[#This Row],[TOTAL]]</f>
        <v>0</v>
      </c>
      <c r="K257" s="7">
        <f>SUM(Table1216[[#This Row],[Use]:[Creation]])</f>
        <v>1</v>
      </c>
    </row>
    <row r="258" spans="1:11" x14ac:dyDescent="0.25">
      <c r="A258" t="s">
        <v>2418</v>
      </c>
      <c r="B258">
        <v>1</v>
      </c>
      <c r="C258">
        <v>0</v>
      </c>
      <c r="D258">
        <v>0</v>
      </c>
      <c r="E258" s="7">
        <f>SUM(Table12[[#This Row],[Use]:[Creation]])</f>
        <v>1</v>
      </c>
      <c r="G258" t="s">
        <v>2418</v>
      </c>
      <c r="H258">
        <f>Table12[[#This Row],[Use]]/Table12[[#This Row],[TOTAL]]</f>
        <v>1</v>
      </c>
      <c r="I258">
        <f>Table12[[#This Row],[Background]]/Table12[[#This Row],[TOTAL]]</f>
        <v>0</v>
      </c>
      <c r="J258">
        <f>Table12[[#This Row],[Creation]]/Table12[[#This Row],[TOTAL]]</f>
        <v>0</v>
      </c>
      <c r="K258" s="7">
        <f>SUM(Table1216[[#This Row],[Use]:[Creation]])</f>
        <v>1</v>
      </c>
    </row>
    <row r="259" spans="1:11" x14ac:dyDescent="0.25">
      <c r="A259" t="s">
        <v>965</v>
      </c>
      <c r="B259">
        <v>0</v>
      </c>
      <c r="C259">
        <v>0</v>
      </c>
      <c r="D259">
        <v>1</v>
      </c>
      <c r="E259" s="7">
        <f>SUM(Table12[[#This Row],[Use]:[Creation]])</f>
        <v>1</v>
      </c>
      <c r="G259" t="s">
        <v>965</v>
      </c>
      <c r="H259">
        <f>Table12[[#This Row],[Use]]/Table12[[#This Row],[TOTAL]]</f>
        <v>0</v>
      </c>
      <c r="I259">
        <f>Table12[[#This Row],[Background]]/Table12[[#This Row],[TOTAL]]</f>
        <v>0</v>
      </c>
      <c r="J259">
        <f>Table12[[#This Row],[Creation]]/Table12[[#This Row],[TOTAL]]</f>
        <v>1</v>
      </c>
      <c r="K259" s="7">
        <f>SUM(Table1216[[#This Row],[Use]:[Creation]])</f>
        <v>1</v>
      </c>
    </row>
    <row r="260" spans="1:11" x14ac:dyDescent="0.25">
      <c r="A260" t="s">
        <v>3739</v>
      </c>
      <c r="B260">
        <v>1</v>
      </c>
      <c r="C260">
        <v>0</v>
      </c>
      <c r="D260">
        <v>0</v>
      </c>
      <c r="E260" s="7">
        <f>SUM(Table12[[#This Row],[Use]:[Creation]])</f>
        <v>1</v>
      </c>
      <c r="G260" t="s">
        <v>3739</v>
      </c>
      <c r="H260">
        <f>Table12[[#This Row],[Use]]/Table12[[#This Row],[TOTAL]]</f>
        <v>1</v>
      </c>
      <c r="I260">
        <f>Table12[[#This Row],[Background]]/Table12[[#This Row],[TOTAL]]</f>
        <v>0</v>
      </c>
      <c r="J260">
        <f>Table12[[#This Row],[Creation]]/Table12[[#This Row],[TOTAL]]</f>
        <v>0</v>
      </c>
      <c r="K260" s="7">
        <f>SUM(Table1216[[#This Row],[Use]:[Creation]])</f>
        <v>1</v>
      </c>
    </row>
    <row r="261" spans="1:11" x14ac:dyDescent="0.25">
      <c r="A261" t="s">
        <v>3255</v>
      </c>
      <c r="B261">
        <v>4</v>
      </c>
      <c r="C261">
        <v>0</v>
      </c>
      <c r="D261">
        <v>1</v>
      </c>
      <c r="E261" s="7">
        <f>SUM(Table12[[#This Row],[Use]:[Creation]])</f>
        <v>5</v>
      </c>
      <c r="G261" t="s">
        <v>3255</v>
      </c>
      <c r="H261">
        <f>Table12[[#This Row],[Use]]/Table12[[#This Row],[TOTAL]]</f>
        <v>0.8</v>
      </c>
      <c r="I261">
        <f>Table12[[#This Row],[Background]]/Table12[[#This Row],[TOTAL]]</f>
        <v>0</v>
      </c>
      <c r="J261">
        <f>Table12[[#This Row],[Creation]]/Table12[[#This Row],[TOTAL]]</f>
        <v>0.2</v>
      </c>
      <c r="K261" s="7">
        <f>SUM(Table1216[[#This Row],[Use]:[Creation]])</f>
        <v>1</v>
      </c>
    </row>
    <row r="262" spans="1:11" x14ac:dyDescent="0.25">
      <c r="A262" t="s">
        <v>517</v>
      </c>
      <c r="B262">
        <v>0</v>
      </c>
      <c r="C262">
        <v>1</v>
      </c>
      <c r="D262">
        <v>2</v>
      </c>
      <c r="E262" s="7">
        <f>SUM(Table12[[#This Row],[Use]:[Creation]])</f>
        <v>3</v>
      </c>
      <c r="G262" t="s">
        <v>517</v>
      </c>
      <c r="H262">
        <f>Table12[[#This Row],[Use]]/Table12[[#This Row],[TOTAL]]</f>
        <v>0</v>
      </c>
      <c r="I262">
        <f>Table12[[#This Row],[Background]]/Table12[[#This Row],[TOTAL]]</f>
        <v>0.33333333333333331</v>
      </c>
      <c r="J262">
        <f>Table12[[#This Row],[Creation]]/Table12[[#This Row],[TOTAL]]</f>
        <v>0.66666666666666663</v>
      </c>
      <c r="K262" s="7">
        <f>SUM(Table1216[[#This Row],[Use]:[Creation]])</f>
        <v>1</v>
      </c>
    </row>
    <row r="263" spans="1:11" x14ac:dyDescent="0.25">
      <c r="A263" t="s">
        <v>5818</v>
      </c>
      <c r="B263">
        <v>1</v>
      </c>
      <c r="C263">
        <v>1</v>
      </c>
      <c r="D263">
        <v>0</v>
      </c>
      <c r="E263" s="7">
        <f>SUM(Table12[[#This Row],[Use]:[Creation]])</f>
        <v>2</v>
      </c>
      <c r="G263" t="s">
        <v>5818</v>
      </c>
      <c r="H263">
        <f>Table12[[#This Row],[Use]]/Table12[[#This Row],[TOTAL]]</f>
        <v>0.5</v>
      </c>
      <c r="I263">
        <f>Table12[[#This Row],[Background]]/Table12[[#This Row],[TOTAL]]</f>
        <v>0.5</v>
      </c>
      <c r="J263">
        <f>Table12[[#This Row],[Creation]]/Table12[[#This Row],[TOTAL]]</f>
        <v>0</v>
      </c>
      <c r="K263" s="7">
        <f>SUM(Table1216[[#This Row],[Use]:[Creation]])</f>
        <v>1</v>
      </c>
    </row>
    <row r="264" spans="1:11" x14ac:dyDescent="0.25">
      <c r="A264" t="s">
        <v>5238</v>
      </c>
      <c r="B264">
        <v>1</v>
      </c>
      <c r="C264">
        <v>0</v>
      </c>
      <c r="D264">
        <v>0</v>
      </c>
      <c r="E264" s="7">
        <f>SUM(Table12[[#This Row],[Use]:[Creation]])</f>
        <v>1</v>
      </c>
      <c r="G264" t="s">
        <v>5238</v>
      </c>
      <c r="H264">
        <f>Table12[[#This Row],[Use]]/Table12[[#This Row],[TOTAL]]</f>
        <v>1</v>
      </c>
      <c r="I264">
        <f>Table12[[#This Row],[Background]]/Table12[[#This Row],[TOTAL]]</f>
        <v>0</v>
      </c>
      <c r="J264">
        <f>Table12[[#This Row],[Creation]]/Table12[[#This Row],[TOTAL]]</f>
        <v>0</v>
      </c>
      <c r="K264" s="7">
        <f>SUM(Table1216[[#This Row],[Use]:[Creation]])</f>
        <v>1</v>
      </c>
    </row>
    <row r="265" spans="1:11" x14ac:dyDescent="0.25">
      <c r="A265" t="s">
        <v>3621</v>
      </c>
      <c r="B265">
        <v>4</v>
      </c>
      <c r="C265">
        <v>0</v>
      </c>
      <c r="D265">
        <v>0</v>
      </c>
      <c r="E265" s="7">
        <f>SUM(Table12[[#This Row],[Use]:[Creation]])</f>
        <v>4</v>
      </c>
      <c r="G265" t="s">
        <v>3621</v>
      </c>
      <c r="H265">
        <f>Table12[[#This Row],[Use]]/Table12[[#This Row],[TOTAL]]</f>
        <v>1</v>
      </c>
      <c r="I265">
        <f>Table12[[#This Row],[Background]]/Table12[[#This Row],[TOTAL]]</f>
        <v>0</v>
      </c>
      <c r="J265">
        <f>Table12[[#This Row],[Creation]]/Table12[[#This Row],[TOTAL]]</f>
        <v>0</v>
      </c>
      <c r="K265" s="7">
        <f>SUM(Table1216[[#This Row],[Use]:[Creation]])</f>
        <v>1</v>
      </c>
    </row>
    <row r="266" spans="1:11" x14ac:dyDescent="0.25">
      <c r="A266" t="s">
        <v>1557</v>
      </c>
      <c r="B266">
        <v>7</v>
      </c>
      <c r="C266">
        <v>0</v>
      </c>
      <c r="D266">
        <v>0</v>
      </c>
      <c r="E266" s="7">
        <f>SUM(Table12[[#This Row],[Use]:[Creation]])</f>
        <v>7</v>
      </c>
      <c r="G266" t="s">
        <v>1557</v>
      </c>
      <c r="H266">
        <f>Table12[[#This Row],[Use]]/Table12[[#This Row],[TOTAL]]</f>
        <v>1</v>
      </c>
      <c r="I266">
        <f>Table12[[#This Row],[Background]]/Table12[[#This Row],[TOTAL]]</f>
        <v>0</v>
      </c>
      <c r="J266">
        <f>Table12[[#This Row],[Creation]]/Table12[[#This Row],[TOTAL]]</f>
        <v>0</v>
      </c>
      <c r="K266" s="7">
        <f>SUM(Table1216[[#This Row],[Use]:[Creation]])</f>
        <v>1</v>
      </c>
    </row>
    <row r="267" spans="1:11" x14ac:dyDescent="0.25">
      <c r="A267" t="s">
        <v>889</v>
      </c>
      <c r="B267">
        <v>1</v>
      </c>
      <c r="C267">
        <v>0</v>
      </c>
      <c r="D267">
        <v>1</v>
      </c>
      <c r="E267" s="7">
        <f>SUM(Table12[[#This Row],[Use]:[Creation]])</f>
        <v>2</v>
      </c>
      <c r="G267" t="s">
        <v>889</v>
      </c>
      <c r="H267">
        <f>Table12[[#This Row],[Use]]/Table12[[#This Row],[TOTAL]]</f>
        <v>0.5</v>
      </c>
      <c r="I267">
        <f>Table12[[#This Row],[Background]]/Table12[[#This Row],[TOTAL]]</f>
        <v>0</v>
      </c>
      <c r="J267">
        <f>Table12[[#This Row],[Creation]]/Table12[[#This Row],[TOTAL]]</f>
        <v>0.5</v>
      </c>
      <c r="K267" s="7">
        <f>SUM(Table1216[[#This Row],[Use]:[Creation]])</f>
        <v>1</v>
      </c>
    </row>
    <row r="268" spans="1:11" x14ac:dyDescent="0.25">
      <c r="A268" t="s">
        <v>343</v>
      </c>
      <c r="B268">
        <v>0</v>
      </c>
      <c r="C268">
        <v>4</v>
      </c>
      <c r="D268">
        <v>0</v>
      </c>
      <c r="E268" s="7">
        <f>SUM(Table12[[#This Row],[Use]:[Creation]])</f>
        <v>4</v>
      </c>
      <c r="G268" t="s">
        <v>343</v>
      </c>
      <c r="H268">
        <f>Table12[[#This Row],[Use]]/Table12[[#This Row],[TOTAL]]</f>
        <v>0</v>
      </c>
      <c r="I268">
        <f>Table12[[#This Row],[Background]]/Table12[[#This Row],[TOTAL]]</f>
        <v>1</v>
      </c>
      <c r="J268">
        <f>Table12[[#This Row],[Creation]]/Table12[[#This Row],[TOTAL]]</f>
        <v>0</v>
      </c>
      <c r="K268" s="7">
        <f>SUM(Table1216[[#This Row],[Use]:[Creation]])</f>
        <v>1</v>
      </c>
    </row>
    <row r="269" spans="1:11" x14ac:dyDescent="0.25">
      <c r="A269" t="s">
        <v>1842</v>
      </c>
      <c r="B269">
        <v>14</v>
      </c>
      <c r="C269">
        <v>0</v>
      </c>
      <c r="D269">
        <v>0</v>
      </c>
      <c r="E269" s="7">
        <f>SUM(Table12[[#This Row],[Use]:[Creation]])</f>
        <v>14</v>
      </c>
      <c r="G269" t="s">
        <v>1842</v>
      </c>
      <c r="H269">
        <f>Table12[[#This Row],[Use]]/Table12[[#This Row],[TOTAL]]</f>
        <v>1</v>
      </c>
      <c r="I269">
        <f>Table12[[#This Row],[Background]]/Table12[[#This Row],[TOTAL]]</f>
        <v>0</v>
      </c>
      <c r="J269">
        <f>Table12[[#This Row],[Creation]]/Table12[[#This Row],[TOTAL]]</f>
        <v>0</v>
      </c>
      <c r="K269" s="7">
        <f>SUM(Table1216[[#This Row],[Use]:[Creation]])</f>
        <v>1</v>
      </c>
    </row>
    <row r="270" spans="1:11" x14ac:dyDescent="0.25">
      <c r="A270" t="s">
        <v>862</v>
      </c>
      <c r="B270">
        <v>1</v>
      </c>
      <c r="C270">
        <v>0</v>
      </c>
      <c r="D270">
        <v>1</v>
      </c>
      <c r="E270" s="7">
        <f>SUM(Table12[[#This Row],[Use]:[Creation]])</f>
        <v>2</v>
      </c>
      <c r="G270" t="s">
        <v>862</v>
      </c>
      <c r="H270">
        <f>Table12[[#This Row],[Use]]/Table12[[#This Row],[TOTAL]]</f>
        <v>0.5</v>
      </c>
      <c r="I270">
        <f>Table12[[#This Row],[Background]]/Table12[[#This Row],[TOTAL]]</f>
        <v>0</v>
      </c>
      <c r="J270">
        <f>Table12[[#This Row],[Creation]]/Table12[[#This Row],[TOTAL]]</f>
        <v>0.5</v>
      </c>
      <c r="K270" s="7">
        <f>SUM(Table1216[[#This Row],[Use]:[Creation]])</f>
        <v>1</v>
      </c>
    </row>
    <row r="271" spans="1:11" x14ac:dyDescent="0.25">
      <c r="A271" t="s">
        <v>2030</v>
      </c>
      <c r="B271">
        <v>2</v>
      </c>
      <c r="C271">
        <v>0</v>
      </c>
      <c r="D271">
        <v>0</v>
      </c>
      <c r="E271" s="7">
        <f>SUM(Table12[[#This Row],[Use]:[Creation]])</f>
        <v>2</v>
      </c>
      <c r="G271" t="s">
        <v>2030</v>
      </c>
      <c r="H271">
        <f>Table12[[#This Row],[Use]]/Table12[[#This Row],[TOTAL]]</f>
        <v>1</v>
      </c>
      <c r="I271">
        <f>Table12[[#This Row],[Background]]/Table12[[#This Row],[TOTAL]]</f>
        <v>0</v>
      </c>
      <c r="J271">
        <f>Table12[[#This Row],[Creation]]/Table12[[#This Row],[TOTAL]]</f>
        <v>0</v>
      </c>
      <c r="K271" s="7">
        <f>SUM(Table1216[[#This Row],[Use]:[Creation]])</f>
        <v>1</v>
      </c>
    </row>
    <row r="272" spans="1:11" x14ac:dyDescent="0.25">
      <c r="A272" t="s">
        <v>364</v>
      </c>
      <c r="B272">
        <v>0</v>
      </c>
      <c r="C272">
        <v>1</v>
      </c>
      <c r="D272">
        <v>0</v>
      </c>
      <c r="E272" s="7">
        <f>SUM(Table12[[#This Row],[Use]:[Creation]])</f>
        <v>1</v>
      </c>
      <c r="G272" t="s">
        <v>364</v>
      </c>
      <c r="H272">
        <f>Table12[[#This Row],[Use]]/Table12[[#This Row],[TOTAL]]</f>
        <v>0</v>
      </c>
      <c r="I272">
        <f>Table12[[#This Row],[Background]]/Table12[[#This Row],[TOTAL]]</f>
        <v>1</v>
      </c>
      <c r="J272">
        <f>Table12[[#This Row],[Creation]]/Table12[[#This Row],[TOTAL]]</f>
        <v>0</v>
      </c>
      <c r="K272" s="7">
        <f>SUM(Table1216[[#This Row],[Use]:[Creation]])</f>
        <v>1</v>
      </c>
    </row>
    <row r="273" spans="1:11" x14ac:dyDescent="0.25">
      <c r="A273" t="s">
        <v>92</v>
      </c>
      <c r="B273">
        <v>6</v>
      </c>
      <c r="C273">
        <v>0</v>
      </c>
      <c r="D273">
        <v>0</v>
      </c>
      <c r="E273" s="7">
        <f>SUM(Table12[[#This Row],[Use]:[Creation]])</f>
        <v>6</v>
      </c>
      <c r="G273" t="s">
        <v>92</v>
      </c>
      <c r="H273">
        <f>Table12[[#This Row],[Use]]/Table12[[#This Row],[TOTAL]]</f>
        <v>1</v>
      </c>
      <c r="I273">
        <f>Table12[[#This Row],[Background]]/Table12[[#This Row],[TOTAL]]</f>
        <v>0</v>
      </c>
      <c r="J273">
        <f>Table12[[#This Row],[Creation]]/Table12[[#This Row],[TOTAL]]</f>
        <v>0</v>
      </c>
      <c r="K273" s="7">
        <f>SUM(Table1216[[#This Row],[Use]:[Creation]])</f>
        <v>1</v>
      </c>
    </row>
    <row r="274" spans="1:11" x14ac:dyDescent="0.25">
      <c r="A274" t="s">
        <v>4513</v>
      </c>
      <c r="B274">
        <v>7</v>
      </c>
      <c r="C274">
        <v>0</v>
      </c>
      <c r="D274">
        <v>0</v>
      </c>
      <c r="E274" s="7">
        <f>SUM(Table12[[#This Row],[Use]:[Creation]])</f>
        <v>7</v>
      </c>
      <c r="G274" t="s">
        <v>4513</v>
      </c>
      <c r="H274">
        <f>Table12[[#This Row],[Use]]/Table12[[#This Row],[TOTAL]]</f>
        <v>1</v>
      </c>
      <c r="I274">
        <f>Table12[[#This Row],[Background]]/Table12[[#This Row],[TOTAL]]</f>
        <v>0</v>
      </c>
      <c r="J274">
        <f>Table12[[#This Row],[Creation]]/Table12[[#This Row],[TOTAL]]</f>
        <v>0</v>
      </c>
      <c r="K274" s="7">
        <f>SUM(Table1216[[#This Row],[Use]:[Creation]])</f>
        <v>1</v>
      </c>
    </row>
    <row r="275" spans="1:11" x14ac:dyDescent="0.25">
      <c r="A275" t="s">
        <v>5053</v>
      </c>
      <c r="B275">
        <v>1</v>
      </c>
      <c r="C275">
        <v>0</v>
      </c>
      <c r="D275">
        <v>0</v>
      </c>
      <c r="E275" s="7">
        <f>SUM(Table12[[#This Row],[Use]:[Creation]])</f>
        <v>1</v>
      </c>
      <c r="G275" t="s">
        <v>5053</v>
      </c>
      <c r="H275">
        <f>Table12[[#This Row],[Use]]/Table12[[#This Row],[TOTAL]]</f>
        <v>1</v>
      </c>
      <c r="I275">
        <f>Table12[[#This Row],[Background]]/Table12[[#This Row],[TOTAL]]</f>
        <v>0</v>
      </c>
      <c r="J275">
        <f>Table12[[#This Row],[Creation]]/Table12[[#This Row],[TOTAL]]</f>
        <v>0</v>
      </c>
      <c r="K275" s="7">
        <f>SUM(Table1216[[#This Row],[Use]:[Creation]])</f>
        <v>1</v>
      </c>
    </row>
    <row r="276" spans="1:11" x14ac:dyDescent="0.25">
      <c r="A276" t="s">
        <v>3916</v>
      </c>
      <c r="B276">
        <v>0</v>
      </c>
      <c r="C276">
        <v>0</v>
      </c>
      <c r="D276">
        <v>1</v>
      </c>
      <c r="E276" s="7">
        <f>SUM(Table12[[#This Row],[Use]:[Creation]])</f>
        <v>1</v>
      </c>
      <c r="G276" t="s">
        <v>3916</v>
      </c>
      <c r="H276">
        <f>Table12[[#This Row],[Use]]/Table12[[#This Row],[TOTAL]]</f>
        <v>0</v>
      </c>
      <c r="I276">
        <f>Table12[[#This Row],[Background]]/Table12[[#This Row],[TOTAL]]</f>
        <v>0</v>
      </c>
      <c r="J276">
        <f>Table12[[#This Row],[Creation]]/Table12[[#This Row],[TOTAL]]</f>
        <v>1</v>
      </c>
      <c r="K276" s="7">
        <f>SUM(Table1216[[#This Row],[Use]:[Creation]])</f>
        <v>1</v>
      </c>
    </row>
    <row r="277" spans="1:11" x14ac:dyDescent="0.25">
      <c r="A277" t="s">
        <v>3925</v>
      </c>
      <c r="B277">
        <v>1</v>
      </c>
      <c r="C277">
        <v>0</v>
      </c>
      <c r="D277">
        <v>0</v>
      </c>
      <c r="E277" s="7">
        <f>SUM(Table12[[#This Row],[Use]:[Creation]])</f>
        <v>1</v>
      </c>
      <c r="G277" t="s">
        <v>3925</v>
      </c>
      <c r="H277">
        <f>Table12[[#This Row],[Use]]/Table12[[#This Row],[TOTAL]]</f>
        <v>1</v>
      </c>
      <c r="I277">
        <f>Table12[[#This Row],[Background]]/Table12[[#This Row],[TOTAL]]</f>
        <v>0</v>
      </c>
      <c r="J277">
        <f>Table12[[#This Row],[Creation]]/Table12[[#This Row],[TOTAL]]</f>
        <v>0</v>
      </c>
      <c r="K277" s="7">
        <f>SUM(Table1216[[#This Row],[Use]:[Creation]])</f>
        <v>1</v>
      </c>
    </row>
    <row r="278" spans="1:11" x14ac:dyDescent="0.25">
      <c r="A278" t="s">
        <v>3743</v>
      </c>
      <c r="B278">
        <v>4</v>
      </c>
      <c r="C278">
        <v>0</v>
      </c>
      <c r="D278">
        <v>0</v>
      </c>
      <c r="E278" s="7">
        <f>SUM(Table12[[#This Row],[Use]:[Creation]])</f>
        <v>4</v>
      </c>
      <c r="G278" t="s">
        <v>3743</v>
      </c>
      <c r="H278">
        <f>Table12[[#This Row],[Use]]/Table12[[#This Row],[TOTAL]]</f>
        <v>1</v>
      </c>
      <c r="I278">
        <f>Table12[[#This Row],[Background]]/Table12[[#This Row],[TOTAL]]</f>
        <v>0</v>
      </c>
      <c r="J278">
        <f>Table12[[#This Row],[Creation]]/Table12[[#This Row],[TOTAL]]</f>
        <v>0</v>
      </c>
      <c r="K278" s="7">
        <f>SUM(Table1216[[#This Row],[Use]:[Creation]])</f>
        <v>1</v>
      </c>
    </row>
    <row r="279" spans="1:11" x14ac:dyDescent="0.25">
      <c r="A279" t="s">
        <v>698</v>
      </c>
      <c r="B279">
        <v>1</v>
      </c>
      <c r="C279">
        <v>0</v>
      </c>
      <c r="D279">
        <v>1</v>
      </c>
      <c r="E279" s="7">
        <f>SUM(Table12[[#This Row],[Use]:[Creation]])</f>
        <v>2</v>
      </c>
      <c r="G279" t="s">
        <v>698</v>
      </c>
      <c r="H279">
        <f>Table12[[#This Row],[Use]]/Table12[[#This Row],[TOTAL]]</f>
        <v>0.5</v>
      </c>
      <c r="I279">
        <f>Table12[[#This Row],[Background]]/Table12[[#This Row],[TOTAL]]</f>
        <v>0</v>
      </c>
      <c r="J279">
        <f>Table12[[#This Row],[Creation]]/Table12[[#This Row],[TOTAL]]</f>
        <v>0.5</v>
      </c>
      <c r="K279" s="7">
        <f>SUM(Table1216[[#This Row],[Use]:[Creation]])</f>
        <v>1</v>
      </c>
    </row>
    <row r="280" spans="1:11" x14ac:dyDescent="0.25">
      <c r="A280" t="s">
        <v>2795</v>
      </c>
      <c r="B280">
        <v>1</v>
      </c>
      <c r="C280">
        <v>0</v>
      </c>
      <c r="D280">
        <v>0</v>
      </c>
      <c r="E280" s="7">
        <f>SUM(Table12[[#This Row],[Use]:[Creation]])</f>
        <v>1</v>
      </c>
      <c r="G280" t="s">
        <v>2795</v>
      </c>
      <c r="H280">
        <f>Table12[[#This Row],[Use]]/Table12[[#This Row],[TOTAL]]</f>
        <v>1</v>
      </c>
      <c r="I280">
        <f>Table12[[#This Row],[Background]]/Table12[[#This Row],[TOTAL]]</f>
        <v>0</v>
      </c>
      <c r="J280">
        <f>Table12[[#This Row],[Creation]]/Table12[[#This Row],[TOTAL]]</f>
        <v>0</v>
      </c>
      <c r="K280" s="7">
        <f>SUM(Table1216[[#This Row],[Use]:[Creation]])</f>
        <v>1</v>
      </c>
    </row>
    <row r="281" spans="1:11" x14ac:dyDescent="0.25">
      <c r="A281" t="s">
        <v>393</v>
      </c>
      <c r="B281">
        <v>0</v>
      </c>
      <c r="C281">
        <v>2</v>
      </c>
      <c r="D281">
        <v>0</v>
      </c>
      <c r="E281" s="7">
        <f>SUM(Table12[[#This Row],[Use]:[Creation]])</f>
        <v>2</v>
      </c>
      <c r="G281" t="s">
        <v>393</v>
      </c>
      <c r="H281">
        <f>Table12[[#This Row],[Use]]/Table12[[#This Row],[TOTAL]]</f>
        <v>0</v>
      </c>
      <c r="I281">
        <f>Table12[[#This Row],[Background]]/Table12[[#This Row],[TOTAL]]</f>
        <v>1</v>
      </c>
      <c r="J281">
        <f>Table12[[#This Row],[Creation]]/Table12[[#This Row],[TOTAL]]</f>
        <v>0</v>
      </c>
      <c r="K281" s="7">
        <f>SUM(Table1216[[#This Row],[Use]:[Creation]])</f>
        <v>1</v>
      </c>
    </row>
    <row r="282" spans="1:11" x14ac:dyDescent="0.25">
      <c r="A282" t="s">
        <v>215</v>
      </c>
      <c r="B282">
        <v>0</v>
      </c>
      <c r="C282">
        <v>2</v>
      </c>
      <c r="D282">
        <v>0</v>
      </c>
      <c r="E282" s="7">
        <f>SUM(Table12[[#This Row],[Use]:[Creation]])</f>
        <v>2</v>
      </c>
      <c r="G282" t="s">
        <v>215</v>
      </c>
      <c r="H282">
        <f>Table12[[#This Row],[Use]]/Table12[[#This Row],[TOTAL]]</f>
        <v>0</v>
      </c>
      <c r="I282">
        <f>Table12[[#This Row],[Background]]/Table12[[#This Row],[TOTAL]]</f>
        <v>1</v>
      </c>
      <c r="J282">
        <f>Table12[[#This Row],[Creation]]/Table12[[#This Row],[TOTAL]]</f>
        <v>0</v>
      </c>
      <c r="K282" s="7">
        <f>SUM(Table1216[[#This Row],[Use]:[Creation]])</f>
        <v>1</v>
      </c>
    </row>
    <row r="283" spans="1:11" x14ac:dyDescent="0.25">
      <c r="A283" t="s">
        <v>4842</v>
      </c>
      <c r="B283">
        <v>0</v>
      </c>
      <c r="C283">
        <v>1</v>
      </c>
      <c r="D283">
        <v>0</v>
      </c>
      <c r="E283" s="7">
        <f>SUM(Table12[[#This Row],[Use]:[Creation]])</f>
        <v>1</v>
      </c>
      <c r="G283" t="s">
        <v>4842</v>
      </c>
      <c r="H283">
        <f>Table12[[#This Row],[Use]]/Table12[[#This Row],[TOTAL]]</f>
        <v>0</v>
      </c>
      <c r="I283">
        <f>Table12[[#This Row],[Background]]/Table12[[#This Row],[TOTAL]]</f>
        <v>1</v>
      </c>
      <c r="J283">
        <f>Table12[[#This Row],[Creation]]/Table12[[#This Row],[TOTAL]]</f>
        <v>0</v>
      </c>
      <c r="K283" s="7">
        <f>SUM(Table1216[[#This Row],[Use]:[Creation]])</f>
        <v>1</v>
      </c>
    </row>
    <row r="284" spans="1:11" x14ac:dyDescent="0.25">
      <c r="A284" t="s">
        <v>3772</v>
      </c>
      <c r="B284">
        <v>5</v>
      </c>
      <c r="C284">
        <v>7</v>
      </c>
      <c r="D284">
        <v>0</v>
      </c>
      <c r="E284" s="7">
        <f>SUM(Table12[[#This Row],[Use]:[Creation]])</f>
        <v>12</v>
      </c>
      <c r="G284" t="s">
        <v>3772</v>
      </c>
      <c r="H284">
        <f>Table12[[#This Row],[Use]]/Table12[[#This Row],[TOTAL]]</f>
        <v>0.41666666666666669</v>
      </c>
      <c r="I284">
        <f>Table12[[#This Row],[Background]]/Table12[[#This Row],[TOTAL]]</f>
        <v>0.58333333333333337</v>
      </c>
      <c r="J284">
        <f>Table12[[#This Row],[Creation]]/Table12[[#This Row],[TOTAL]]</f>
        <v>0</v>
      </c>
      <c r="K284" s="7">
        <f>SUM(Table1216[[#This Row],[Use]:[Creation]])</f>
        <v>1</v>
      </c>
    </row>
    <row r="285" spans="1:11" x14ac:dyDescent="0.25">
      <c r="A285" t="s">
        <v>3981</v>
      </c>
      <c r="B285">
        <v>4</v>
      </c>
      <c r="C285">
        <v>3</v>
      </c>
      <c r="D285">
        <v>0</v>
      </c>
      <c r="E285" s="7">
        <f>SUM(Table12[[#This Row],[Use]:[Creation]])</f>
        <v>7</v>
      </c>
      <c r="G285" t="s">
        <v>3981</v>
      </c>
      <c r="H285">
        <f>Table12[[#This Row],[Use]]/Table12[[#This Row],[TOTAL]]</f>
        <v>0.5714285714285714</v>
      </c>
      <c r="I285">
        <f>Table12[[#This Row],[Background]]/Table12[[#This Row],[TOTAL]]</f>
        <v>0.42857142857142855</v>
      </c>
      <c r="J285">
        <f>Table12[[#This Row],[Creation]]/Table12[[#This Row],[TOTAL]]</f>
        <v>0</v>
      </c>
      <c r="K285" s="7">
        <f>SUM(Table1216[[#This Row],[Use]:[Creation]])</f>
        <v>1</v>
      </c>
    </row>
    <row r="286" spans="1:11" x14ac:dyDescent="0.25">
      <c r="A286" t="s">
        <v>3374</v>
      </c>
      <c r="B286">
        <v>3</v>
      </c>
      <c r="C286">
        <v>0</v>
      </c>
      <c r="D286">
        <v>2</v>
      </c>
      <c r="E286" s="7">
        <f>SUM(Table12[[#This Row],[Use]:[Creation]])</f>
        <v>5</v>
      </c>
      <c r="G286" t="s">
        <v>3374</v>
      </c>
      <c r="H286">
        <f>Table12[[#This Row],[Use]]/Table12[[#This Row],[TOTAL]]</f>
        <v>0.6</v>
      </c>
      <c r="I286">
        <f>Table12[[#This Row],[Background]]/Table12[[#This Row],[TOTAL]]</f>
        <v>0</v>
      </c>
      <c r="J286">
        <f>Table12[[#This Row],[Creation]]/Table12[[#This Row],[TOTAL]]</f>
        <v>0.4</v>
      </c>
      <c r="K286" s="7">
        <f>SUM(Table1216[[#This Row],[Use]:[Creation]])</f>
        <v>1</v>
      </c>
    </row>
    <row r="287" spans="1:11" x14ac:dyDescent="0.25">
      <c r="A287" t="s">
        <v>410</v>
      </c>
      <c r="B287">
        <v>0</v>
      </c>
      <c r="C287">
        <v>1</v>
      </c>
      <c r="D287">
        <v>0</v>
      </c>
      <c r="E287" s="7">
        <f>SUM(Table12[[#This Row],[Use]:[Creation]])</f>
        <v>1</v>
      </c>
      <c r="G287" t="s">
        <v>410</v>
      </c>
      <c r="H287">
        <f>Table12[[#This Row],[Use]]/Table12[[#This Row],[TOTAL]]</f>
        <v>0</v>
      </c>
      <c r="I287">
        <f>Table12[[#This Row],[Background]]/Table12[[#This Row],[TOTAL]]</f>
        <v>1</v>
      </c>
      <c r="J287">
        <f>Table12[[#This Row],[Creation]]/Table12[[#This Row],[TOTAL]]</f>
        <v>0</v>
      </c>
      <c r="K287" s="7">
        <f>SUM(Table1216[[#This Row],[Use]:[Creation]])</f>
        <v>1</v>
      </c>
    </row>
    <row r="288" spans="1:11" x14ac:dyDescent="0.25">
      <c r="A288" t="s">
        <v>3018</v>
      </c>
      <c r="B288">
        <v>5</v>
      </c>
      <c r="C288">
        <v>0</v>
      </c>
      <c r="D288">
        <v>0</v>
      </c>
      <c r="E288" s="7">
        <f>SUM(Table12[[#This Row],[Use]:[Creation]])</f>
        <v>5</v>
      </c>
      <c r="G288" t="s">
        <v>3018</v>
      </c>
      <c r="H288">
        <f>Table12[[#This Row],[Use]]/Table12[[#This Row],[TOTAL]]</f>
        <v>1</v>
      </c>
      <c r="I288">
        <f>Table12[[#This Row],[Background]]/Table12[[#This Row],[TOTAL]]</f>
        <v>0</v>
      </c>
      <c r="J288">
        <f>Table12[[#This Row],[Creation]]/Table12[[#This Row],[TOTAL]]</f>
        <v>0</v>
      </c>
      <c r="K288" s="7">
        <f>SUM(Table1216[[#This Row],[Use]:[Creation]])</f>
        <v>1</v>
      </c>
    </row>
    <row r="289" spans="1:11" x14ac:dyDescent="0.25">
      <c r="A289" t="s">
        <v>4427</v>
      </c>
      <c r="B289">
        <v>3</v>
      </c>
      <c r="C289">
        <v>0</v>
      </c>
      <c r="D289">
        <v>1</v>
      </c>
      <c r="E289" s="7">
        <f>SUM(Table12[[#This Row],[Use]:[Creation]])</f>
        <v>4</v>
      </c>
      <c r="G289" t="s">
        <v>4427</v>
      </c>
      <c r="H289">
        <f>Table12[[#This Row],[Use]]/Table12[[#This Row],[TOTAL]]</f>
        <v>0.75</v>
      </c>
      <c r="I289">
        <f>Table12[[#This Row],[Background]]/Table12[[#This Row],[TOTAL]]</f>
        <v>0</v>
      </c>
      <c r="J289">
        <f>Table12[[#This Row],[Creation]]/Table12[[#This Row],[TOTAL]]</f>
        <v>0.25</v>
      </c>
      <c r="K289" s="7">
        <f>SUM(Table1216[[#This Row],[Use]:[Creation]])</f>
        <v>1</v>
      </c>
    </row>
    <row r="290" spans="1:11" x14ac:dyDescent="0.25">
      <c r="A290" t="s">
        <v>3488</v>
      </c>
      <c r="B290">
        <v>0</v>
      </c>
      <c r="C290">
        <v>0</v>
      </c>
      <c r="D290">
        <v>1</v>
      </c>
      <c r="E290" s="7">
        <f>SUM(Table12[[#This Row],[Use]:[Creation]])</f>
        <v>1</v>
      </c>
      <c r="G290" t="s">
        <v>3488</v>
      </c>
      <c r="H290">
        <f>Table12[[#This Row],[Use]]/Table12[[#This Row],[TOTAL]]</f>
        <v>0</v>
      </c>
      <c r="I290">
        <f>Table12[[#This Row],[Background]]/Table12[[#This Row],[TOTAL]]</f>
        <v>0</v>
      </c>
      <c r="J290">
        <f>Table12[[#This Row],[Creation]]/Table12[[#This Row],[TOTAL]]</f>
        <v>1</v>
      </c>
      <c r="K290" s="7">
        <f>SUM(Table1216[[#This Row],[Use]:[Creation]])</f>
        <v>1</v>
      </c>
    </row>
    <row r="291" spans="1:11" x14ac:dyDescent="0.25">
      <c r="A291" t="s">
        <v>4031</v>
      </c>
      <c r="B291">
        <v>0</v>
      </c>
      <c r="C291">
        <v>1</v>
      </c>
      <c r="D291">
        <v>0</v>
      </c>
      <c r="E291" s="7">
        <f>SUM(Table12[[#This Row],[Use]:[Creation]])</f>
        <v>1</v>
      </c>
      <c r="G291" t="s">
        <v>4031</v>
      </c>
      <c r="H291">
        <f>Table12[[#This Row],[Use]]/Table12[[#This Row],[TOTAL]]</f>
        <v>0</v>
      </c>
      <c r="I291">
        <f>Table12[[#This Row],[Background]]/Table12[[#This Row],[TOTAL]]</f>
        <v>1</v>
      </c>
      <c r="J291">
        <f>Table12[[#This Row],[Creation]]/Table12[[#This Row],[TOTAL]]</f>
        <v>0</v>
      </c>
      <c r="K291" s="7">
        <f>SUM(Table1216[[#This Row],[Use]:[Creation]])</f>
        <v>1</v>
      </c>
    </row>
    <row r="292" spans="1:11" x14ac:dyDescent="0.25">
      <c r="A292" t="s">
        <v>2562</v>
      </c>
      <c r="B292">
        <v>2</v>
      </c>
      <c r="C292">
        <v>0</v>
      </c>
      <c r="D292">
        <v>0</v>
      </c>
      <c r="E292" s="7">
        <f>SUM(Table12[[#This Row],[Use]:[Creation]])</f>
        <v>2</v>
      </c>
      <c r="G292" t="s">
        <v>2562</v>
      </c>
      <c r="H292">
        <f>Table12[[#This Row],[Use]]/Table12[[#This Row],[TOTAL]]</f>
        <v>1</v>
      </c>
      <c r="I292">
        <f>Table12[[#This Row],[Background]]/Table12[[#This Row],[TOTAL]]</f>
        <v>0</v>
      </c>
      <c r="J292">
        <f>Table12[[#This Row],[Creation]]/Table12[[#This Row],[TOTAL]]</f>
        <v>0</v>
      </c>
      <c r="K292" s="7">
        <f>SUM(Table1216[[#This Row],[Use]:[Creation]])</f>
        <v>1</v>
      </c>
    </row>
    <row r="293" spans="1:11" x14ac:dyDescent="0.25">
      <c r="A293" t="s">
        <v>826</v>
      </c>
      <c r="B293">
        <v>0</v>
      </c>
      <c r="C293">
        <v>0</v>
      </c>
      <c r="D293">
        <v>1</v>
      </c>
      <c r="E293" s="7">
        <f>SUM(Table12[[#This Row],[Use]:[Creation]])</f>
        <v>1</v>
      </c>
      <c r="G293" t="s">
        <v>826</v>
      </c>
      <c r="H293">
        <f>Table12[[#This Row],[Use]]/Table12[[#This Row],[TOTAL]]</f>
        <v>0</v>
      </c>
      <c r="I293">
        <f>Table12[[#This Row],[Background]]/Table12[[#This Row],[TOTAL]]</f>
        <v>0</v>
      </c>
      <c r="J293">
        <f>Table12[[#This Row],[Creation]]/Table12[[#This Row],[TOTAL]]</f>
        <v>1</v>
      </c>
      <c r="K293" s="7">
        <f>SUM(Table1216[[#This Row],[Use]:[Creation]])</f>
        <v>1</v>
      </c>
    </row>
    <row r="294" spans="1:11" x14ac:dyDescent="0.25">
      <c r="A294" t="s">
        <v>5465</v>
      </c>
      <c r="B294">
        <v>1</v>
      </c>
      <c r="C294">
        <v>2</v>
      </c>
      <c r="D294">
        <v>0</v>
      </c>
      <c r="E294" s="7">
        <f>SUM(Table12[[#This Row],[Use]:[Creation]])</f>
        <v>3</v>
      </c>
      <c r="G294" t="s">
        <v>5465</v>
      </c>
      <c r="H294">
        <f>Table12[[#This Row],[Use]]/Table12[[#This Row],[TOTAL]]</f>
        <v>0.33333333333333331</v>
      </c>
      <c r="I294">
        <f>Table12[[#This Row],[Background]]/Table12[[#This Row],[TOTAL]]</f>
        <v>0.66666666666666663</v>
      </c>
      <c r="J294">
        <f>Table12[[#This Row],[Creation]]/Table12[[#This Row],[TOTAL]]</f>
        <v>0</v>
      </c>
      <c r="K294" s="7">
        <f>SUM(Table1216[[#This Row],[Use]:[Creation]])</f>
        <v>1</v>
      </c>
    </row>
    <row r="295" spans="1:11" x14ac:dyDescent="0.25">
      <c r="A295" t="s">
        <v>3316</v>
      </c>
      <c r="B295">
        <v>0</v>
      </c>
      <c r="C295">
        <v>0</v>
      </c>
      <c r="D295">
        <v>1</v>
      </c>
      <c r="E295" s="7">
        <f>SUM(Table12[[#This Row],[Use]:[Creation]])</f>
        <v>1</v>
      </c>
      <c r="G295" t="s">
        <v>3316</v>
      </c>
      <c r="H295">
        <f>Table12[[#This Row],[Use]]/Table12[[#This Row],[TOTAL]]</f>
        <v>0</v>
      </c>
      <c r="I295">
        <f>Table12[[#This Row],[Background]]/Table12[[#This Row],[TOTAL]]</f>
        <v>0</v>
      </c>
      <c r="J295">
        <f>Table12[[#This Row],[Creation]]/Table12[[#This Row],[TOTAL]]</f>
        <v>1</v>
      </c>
      <c r="K295" s="7">
        <f>SUM(Table1216[[#This Row],[Use]:[Creation]])</f>
        <v>1</v>
      </c>
    </row>
    <row r="296" spans="1:11" x14ac:dyDescent="0.25">
      <c r="A296" t="s">
        <v>3174</v>
      </c>
      <c r="B296">
        <v>0</v>
      </c>
      <c r="C296">
        <v>0</v>
      </c>
      <c r="D296">
        <v>1</v>
      </c>
      <c r="E296" s="7">
        <f>SUM(Table12[[#This Row],[Use]:[Creation]])</f>
        <v>1</v>
      </c>
      <c r="G296" t="s">
        <v>3174</v>
      </c>
      <c r="H296">
        <f>Table12[[#This Row],[Use]]/Table12[[#This Row],[TOTAL]]</f>
        <v>0</v>
      </c>
      <c r="I296">
        <f>Table12[[#This Row],[Background]]/Table12[[#This Row],[TOTAL]]</f>
        <v>0</v>
      </c>
      <c r="J296">
        <f>Table12[[#This Row],[Creation]]/Table12[[#This Row],[TOTAL]]</f>
        <v>1</v>
      </c>
      <c r="K296" s="7">
        <f>SUM(Table1216[[#This Row],[Use]:[Creation]])</f>
        <v>1</v>
      </c>
    </row>
    <row r="297" spans="1:11" x14ac:dyDescent="0.25">
      <c r="A297" t="s">
        <v>2171</v>
      </c>
      <c r="B297">
        <v>1</v>
      </c>
      <c r="C297">
        <v>0</v>
      </c>
      <c r="D297">
        <v>0</v>
      </c>
      <c r="E297" s="7">
        <f>SUM(Table12[[#This Row],[Use]:[Creation]])</f>
        <v>1</v>
      </c>
      <c r="G297" t="s">
        <v>2171</v>
      </c>
      <c r="H297">
        <f>Table12[[#This Row],[Use]]/Table12[[#This Row],[TOTAL]]</f>
        <v>1</v>
      </c>
      <c r="I297">
        <f>Table12[[#This Row],[Background]]/Table12[[#This Row],[TOTAL]]</f>
        <v>0</v>
      </c>
      <c r="J297">
        <f>Table12[[#This Row],[Creation]]/Table12[[#This Row],[TOTAL]]</f>
        <v>0</v>
      </c>
      <c r="K297" s="7">
        <f>SUM(Table1216[[#This Row],[Use]:[Creation]])</f>
        <v>1</v>
      </c>
    </row>
    <row r="298" spans="1:11" x14ac:dyDescent="0.25">
      <c r="A298" t="s">
        <v>655</v>
      </c>
      <c r="B298">
        <v>1</v>
      </c>
      <c r="C298">
        <v>0</v>
      </c>
      <c r="D298">
        <v>1</v>
      </c>
      <c r="E298" s="7">
        <f>SUM(Table12[[#This Row],[Use]:[Creation]])</f>
        <v>2</v>
      </c>
      <c r="G298" t="s">
        <v>655</v>
      </c>
      <c r="H298">
        <f>Table12[[#This Row],[Use]]/Table12[[#This Row],[TOTAL]]</f>
        <v>0.5</v>
      </c>
      <c r="I298">
        <f>Table12[[#This Row],[Background]]/Table12[[#This Row],[TOTAL]]</f>
        <v>0</v>
      </c>
      <c r="J298">
        <f>Table12[[#This Row],[Creation]]/Table12[[#This Row],[TOTAL]]</f>
        <v>0.5</v>
      </c>
      <c r="K298" s="7">
        <f>SUM(Table1216[[#This Row],[Use]:[Creation]])</f>
        <v>1</v>
      </c>
    </row>
    <row r="299" spans="1:11" x14ac:dyDescent="0.25">
      <c r="A299" t="s">
        <v>3145</v>
      </c>
      <c r="B299">
        <v>0</v>
      </c>
      <c r="C299">
        <v>0</v>
      </c>
      <c r="D299">
        <v>1</v>
      </c>
      <c r="E299" s="7">
        <f>SUM(Table12[[#This Row],[Use]:[Creation]])</f>
        <v>1</v>
      </c>
      <c r="G299" t="s">
        <v>3145</v>
      </c>
      <c r="H299">
        <f>Table12[[#This Row],[Use]]/Table12[[#This Row],[TOTAL]]</f>
        <v>0</v>
      </c>
      <c r="I299">
        <f>Table12[[#This Row],[Background]]/Table12[[#This Row],[TOTAL]]</f>
        <v>0</v>
      </c>
      <c r="J299">
        <f>Table12[[#This Row],[Creation]]/Table12[[#This Row],[TOTAL]]</f>
        <v>1</v>
      </c>
      <c r="K299" s="7">
        <f>SUM(Table1216[[#This Row],[Use]:[Creation]])</f>
        <v>1</v>
      </c>
    </row>
    <row r="300" spans="1:11" x14ac:dyDescent="0.25">
      <c r="A300" t="s">
        <v>3768</v>
      </c>
      <c r="B300">
        <v>1</v>
      </c>
      <c r="C300">
        <v>0</v>
      </c>
      <c r="D300">
        <v>0</v>
      </c>
      <c r="E300" s="7">
        <f>SUM(Table12[[#This Row],[Use]:[Creation]])</f>
        <v>1</v>
      </c>
      <c r="G300" t="s">
        <v>3768</v>
      </c>
      <c r="H300">
        <f>Table12[[#This Row],[Use]]/Table12[[#This Row],[TOTAL]]</f>
        <v>1</v>
      </c>
      <c r="I300">
        <f>Table12[[#This Row],[Background]]/Table12[[#This Row],[TOTAL]]</f>
        <v>0</v>
      </c>
      <c r="J300">
        <f>Table12[[#This Row],[Creation]]/Table12[[#This Row],[TOTAL]]</f>
        <v>0</v>
      </c>
      <c r="K300" s="7">
        <f>SUM(Table1216[[#This Row],[Use]:[Creation]])</f>
        <v>1</v>
      </c>
    </row>
    <row r="301" spans="1:11" x14ac:dyDescent="0.25">
      <c r="A301" t="s">
        <v>3305</v>
      </c>
      <c r="B301">
        <v>0</v>
      </c>
      <c r="C301">
        <v>0</v>
      </c>
      <c r="D301">
        <v>2</v>
      </c>
      <c r="E301" s="7">
        <f>SUM(Table12[[#This Row],[Use]:[Creation]])</f>
        <v>2</v>
      </c>
      <c r="G301" t="s">
        <v>3305</v>
      </c>
      <c r="H301">
        <f>Table12[[#This Row],[Use]]/Table12[[#This Row],[TOTAL]]</f>
        <v>0</v>
      </c>
      <c r="I301">
        <f>Table12[[#This Row],[Background]]/Table12[[#This Row],[TOTAL]]</f>
        <v>0</v>
      </c>
      <c r="J301">
        <f>Table12[[#This Row],[Creation]]/Table12[[#This Row],[TOTAL]]</f>
        <v>1</v>
      </c>
      <c r="K301" s="7">
        <f>SUM(Table1216[[#This Row],[Use]:[Creation]])</f>
        <v>1</v>
      </c>
    </row>
    <row r="302" spans="1:11" x14ac:dyDescent="0.25">
      <c r="A302" t="s">
        <v>3755</v>
      </c>
      <c r="B302">
        <v>1</v>
      </c>
      <c r="C302">
        <v>0</v>
      </c>
      <c r="D302">
        <v>0</v>
      </c>
      <c r="E302" s="7">
        <f>SUM(Table12[[#This Row],[Use]:[Creation]])</f>
        <v>1</v>
      </c>
      <c r="G302" t="s">
        <v>3755</v>
      </c>
      <c r="H302">
        <f>Table12[[#This Row],[Use]]/Table12[[#This Row],[TOTAL]]</f>
        <v>1</v>
      </c>
      <c r="I302">
        <f>Table12[[#This Row],[Background]]/Table12[[#This Row],[TOTAL]]</f>
        <v>0</v>
      </c>
      <c r="J302">
        <f>Table12[[#This Row],[Creation]]/Table12[[#This Row],[TOTAL]]</f>
        <v>0</v>
      </c>
      <c r="K302" s="7">
        <f>SUM(Table1216[[#This Row],[Use]:[Creation]])</f>
        <v>1</v>
      </c>
    </row>
    <row r="303" spans="1:11" x14ac:dyDescent="0.25">
      <c r="A303" t="s">
        <v>909</v>
      </c>
      <c r="B303">
        <v>0</v>
      </c>
      <c r="C303">
        <v>0</v>
      </c>
      <c r="D303">
        <v>1</v>
      </c>
      <c r="E303" s="7">
        <f>SUM(Table12[[#This Row],[Use]:[Creation]])</f>
        <v>1</v>
      </c>
      <c r="G303" t="s">
        <v>909</v>
      </c>
      <c r="H303">
        <f>Table12[[#This Row],[Use]]/Table12[[#This Row],[TOTAL]]</f>
        <v>0</v>
      </c>
      <c r="I303">
        <f>Table12[[#This Row],[Background]]/Table12[[#This Row],[TOTAL]]</f>
        <v>0</v>
      </c>
      <c r="J303">
        <f>Table12[[#This Row],[Creation]]/Table12[[#This Row],[TOTAL]]</f>
        <v>1</v>
      </c>
      <c r="K303" s="7">
        <f>SUM(Table1216[[#This Row],[Use]:[Creation]])</f>
        <v>1</v>
      </c>
    </row>
    <row r="304" spans="1:11" x14ac:dyDescent="0.25">
      <c r="A304" t="s">
        <v>5142</v>
      </c>
      <c r="B304">
        <v>4</v>
      </c>
      <c r="C304">
        <v>0</v>
      </c>
      <c r="D304">
        <v>0</v>
      </c>
      <c r="E304" s="7">
        <f>SUM(Table12[[#This Row],[Use]:[Creation]])</f>
        <v>4</v>
      </c>
      <c r="G304" t="s">
        <v>5142</v>
      </c>
      <c r="H304">
        <f>Table12[[#This Row],[Use]]/Table12[[#This Row],[TOTAL]]</f>
        <v>1</v>
      </c>
      <c r="I304">
        <f>Table12[[#This Row],[Background]]/Table12[[#This Row],[TOTAL]]</f>
        <v>0</v>
      </c>
      <c r="J304">
        <f>Table12[[#This Row],[Creation]]/Table12[[#This Row],[TOTAL]]</f>
        <v>0</v>
      </c>
      <c r="K304" s="7">
        <f>SUM(Table1216[[#This Row],[Use]:[Creation]])</f>
        <v>1</v>
      </c>
    </row>
    <row r="305" spans="1:11" x14ac:dyDescent="0.25">
      <c r="A305" t="s">
        <v>3158</v>
      </c>
      <c r="B305">
        <v>8</v>
      </c>
      <c r="C305">
        <v>0</v>
      </c>
      <c r="D305">
        <v>1</v>
      </c>
      <c r="E305" s="7">
        <f>SUM(Table12[[#This Row],[Use]:[Creation]])</f>
        <v>9</v>
      </c>
      <c r="G305" t="s">
        <v>3158</v>
      </c>
      <c r="H305">
        <f>Table12[[#This Row],[Use]]/Table12[[#This Row],[TOTAL]]</f>
        <v>0.88888888888888884</v>
      </c>
      <c r="I305">
        <f>Table12[[#This Row],[Background]]/Table12[[#This Row],[TOTAL]]</f>
        <v>0</v>
      </c>
      <c r="J305">
        <f>Table12[[#This Row],[Creation]]/Table12[[#This Row],[TOTAL]]</f>
        <v>0.1111111111111111</v>
      </c>
      <c r="K305" s="7">
        <f>SUM(Table1216[[#This Row],[Use]:[Creation]])</f>
        <v>1</v>
      </c>
    </row>
    <row r="306" spans="1:11" x14ac:dyDescent="0.25">
      <c r="A306" t="s">
        <v>2752</v>
      </c>
      <c r="B306">
        <v>3</v>
      </c>
      <c r="C306">
        <v>0</v>
      </c>
      <c r="D306">
        <v>0</v>
      </c>
      <c r="E306" s="7">
        <f>SUM(Table12[[#This Row],[Use]:[Creation]])</f>
        <v>3</v>
      </c>
      <c r="G306" t="s">
        <v>2752</v>
      </c>
      <c r="H306">
        <f>Table12[[#This Row],[Use]]/Table12[[#This Row],[TOTAL]]</f>
        <v>1</v>
      </c>
      <c r="I306">
        <f>Table12[[#This Row],[Background]]/Table12[[#This Row],[TOTAL]]</f>
        <v>0</v>
      </c>
      <c r="J306">
        <f>Table12[[#This Row],[Creation]]/Table12[[#This Row],[TOTAL]]</f>
        <v>0</v>
      </c>
      <c r="K306" s="7">
        <f>SUM(Table1216[[#This Row],[Use]:[Creation]])</f>
        <v>1</v>
      </c>
    </row>
    <row r="307" spans="1:11" x14ac:dyDescent="0.25">
      <c r="A307" t="s">
        <v>4313</v>
      </c>
      <c r="B307">
        <v>1</v>
      </c>
      <c r="C307">
        <v>0</v>
      </c>
      <c r="D307">
        <v>0</v>
      </c>
      <c r="E307" s="7">
        <f>SUM(Table12[[#This Row],[Use]:[Creation]])</f>
        <v>1</v>
      </c>
      <c r="G307" t="s">
        <v>4313</v>
      </c>
      <c r="H307">
        <f>Table12[[#This Row],[Use]]/Table12[[#This Row],[TOTAL]]</f>
        <v>1</v>
      </c>
      <c r="I307">
        <f>Table12[[#This Row],[Background]]/Table12[[#This Row],[TOTAL]]</f>
        <v>0</v>
      </c>
      <c r="J307">
        <f>Table12[[#This Row],[Creation]]/Table12[[#This Row],[TOTAL]]</f>
        <v>0</v>
      </c>
      <c r="K307" s="7">
        <f>SUM(Table1216[[#This Row],[Use]:[Creation]])</f>
        <v>1</v>
      </c>
    </row>
    <row r="308" spans="1:11" x14ac:dyDescent="0.25">
      <c r="A308" t="s">
        <v>1498</v>
      </c>
      <c r="B308">
        <v>1</v>
      </c>
      <c r="C308">
        <v>0</v>
      </c>
      <c r="D308">
        <v>0</v>
      </c>
      <c r="E308" s="7">
        <f>SUM(Table12[[#This Row],[Use]:[Creation]])</f>
        <v>1</v>
      </c>
      <c r="G308" t="s">
        <v>1498</v>
      </c>
      <c r="H308">
        <f>Table12[[#This Row],[Use]]/Table12[[#This Row],[TOTAL]]</f>
        <v>1</v>
      </c>
      <c r="I308">
        <f>Table12[[#This Row],[Background]]/Table12[[#This Row],[TOTAL]]</f>
        <v>0</v>
      </c>
      <c r="J308">
        <f>Table12[[#This Row],[Creation]]/Table12[[#This Row],[TOTAL]]</f>
        <v>0</v>
      </c>
      <c r="K308" s="7">
        <f>SUM(Table1216[[#This Row],[Use]:[Creation]])</f>
        <v>1</v>
      </c>
    </row>
    <row r="309" spans="1:11" x14ac:dyDescent="0.25">
      <c r="A309" t="s">
        <v>145</v>
      </c>
      <c r="B309">
        <v>0</v>
      </c>
      <c r="C309">
        <v>1</v>
      </c>
      <c r="D309">
        <v>0</v>
      </c>
      <c r="E309" s="7">
        <f>SUM(Table12[[#This Row],[Use]:[Creation]])</f>
        <v>1</v>
      </c>
      <c r="G309" t="s">
        <v>145</v>
      </c>
      <c r="H309">
        <f>Table12[[#This Row],[Use]]/Table12[[#This Row],[TOTAL]]</f>
        <v>0</v>
      </c>
      <c r="I309">
        <f>Table12[[#This Row],[Background]]/Table12[[#This Row],[TOTAL]]</f>
        <v>1</v>
      </c>
      <c r="J309">
        <f>Table12[[#This Row],[Creation]]/Table12[[#This Row],[TOTAL]]</f>
        <v>0</v>
      </c>
      <c r="K309" s="7">
        <f>SUM(Table1216[[#This Row],[Use]:[Creation]])</f>
        <v>1</v>
      </c>
    </row>
    <row r="310" spans="1:11" x14ac:dyDescent="0.25">
      <c r="A310" t="s">
        <v>4076</v>
      </c>
      <c r="B310">
        <v>1</v>
      </c>
      <c r="C310">
        <v>0</v>
      </c>
      <c r="D310">
        <v>0</v>
      </c>
      <c r="E310" s="7">
        <f>SUM(Table12[[#This Row],[Use]:[Creation]])</f>
        <v>1</v>
      </c>
      <c r="G310" t="s">
        <v>4076</v>
      </c>
      <c r="H310">
        <f>Table12[[#This Row],[Use]]/Table12[[#This Row],[TOTAL]]</f>
        <v>1</v>
      </c>
      <c r="I310">
        <f>Table12[[#This Row],[Background]]/Table12[[#This Row],[TOTAL]]</f>
        <v>0</v>
      </c>
      <c r="J310">
        <f>Table12[[#This Row],[Creation]]/Table12[[#This Row],[TOTAL]]</f>
        <v>0</v>
      </c>
      <c r="K310" s="7">
        <f>SUM(Table1216[[#This Row],[Use]:[Creation]])</f>
        <v>1</v>
      </c>
    </row>
    <row r="311" spans="1:11" x14ac:dyDescent="0.25">
      <c r="A311" t="s">
        <v>1089</v>
      </c>
      <c r="B311">
        <v>1</v>
      </c>
      <c r="C311">
        <v>0</v>
      </c>
      <c r="D311">
        <v>0</v>
      </c>
      <c r="E311" s="7">
        <f>SUM(Table12[[#This Row],[Use]:[Creation]])</f>
        <v>1</v>
      </c>
      <c r="G311" t="s">
        <v>1089</v>
      </c>
      <c r="H311">
        <f>Table12[[#This Row],[Use]]/Table12[[#This Row],[TOTAL]]</f>
        <v>1</v>
      </c>
      <c r="I311">
        <f>Table12[[#This Row],[Background]]/Table12[[#This Row],[TOTAL]]</f>
        <v>0</v>
      </c>
      <c r="J311">
        <f>Table12[[#This Row],[Creation]]/Table12[[#This Row],[TOTAL]]</f>
        <v>0</v>
      </c>
      <c r="K311" s="7">
        <f>SUM(Table1216[[#This Row],[Use]:[Creation]])</f>
        <v>1</v>
      </c>
    </row>
    <row r="312" spans="1:11" x14ac:dyDescent="0.25">
      <c r="A312" t="s">
        <v>3415</v>
      </c>
      <c r="B312">
        <v>0</v>
      </c>
      <c r="C312">
        <v>0</v>
      </c>
      <c r="D312">
        <v>1</v>
      </c>
      <c r="E312" s="7">
        <f>SUM(Table12[[#This Row],[Use]:[Creation]])</f>
        <v>1</v>
      </c>
      <c r="G312" t="s">
        <v>3415</v>
      </c>
      <c r="H312">
        <f>Table12[[#This Row],[Use]]/Table12[[#This Row],[TOTAL]]</f>
        <v>0</v>
      </c>
      <c r="I312">
        <f>Table12[[#This Row],[Background]]/Table12[[#This Row],[TOTAL]]</f>
        <v>0</v>
      </c>
      <c r="J312">
        <f>Table12[[#This Row],[Creation]]/Table12[[#This Row],[TOTAL]]</f>
        <v>1</v>
      </c>
      <c r="K312" s="7">
        <f>SUM(Table1216[[#This Row],[Use]:[Creation]])</f>
        <v>1</v>
      </c>
    </row>
    <row r="313" spans="1:11" x14ac:dyDescent="0.25">
      <c r="A313" t="s">
        <v>4147</v>
      </c>
      <c r="B313">
        <v>2</v>
      </c>
      <c r="C313">
        <v>0</v>
      </c>
      <c r="D313">
        <v>0</v>
      </c>
      <c r="E313" s="7">
        <f>SUM(Table12[[#This Row],[Use]:[Creation]])</f>
        <v>2</v>
      </c>
      <c r="G313" t="s">
        <v>4147</v>
      </c>
      <c r="H313">
        <f>Table12[[#This Row],[Use]]/Table12[[#This Row],[TOTAL]]</f>
        <v>1</v>
      </c>
      <c r="I313">
        <f>Table12[[#This Row],[Background]]/Table12[[#This Row],[TOTAL]]</f>
        <v>0</v>
      </c>
      <c r="J313">
        <f>Table12[[#This Row],[Creation]]/Table12[[#This Row],[TOTAL]]</f>
        <v>0</v>
      </c>
      <c r="K313" s="7">
        <f>SUM(Table1216[[#This Row],[Use]:[Creation]])</f>
        <v>1</v>
      </c>
    </row>
    <row r="314" spans="1:11" x14ac:dyDescent="0.25">
      <c r="A314" t="s">
        <v>800</v>
      </c>
      <c r="B314">
        <v>0</v>
      </c>
      <c r="C314">
        <v>0</v>
      </c>
      <c r="D314">
        <v>1</v>
      </c>
      <c r="E314" s="7">
        <f>SUM(Table12[[#This Row],[Use]:[Creation]])</f>
        <v>1</v>
      </c>
      <c r="G314" t="s">
        <v>800</v>
      </c>
      <c r="H314">
        <f>Table12[[#This Row],[Use]]/Table12[[#This Row],[TOTAL]]</f>
        <v>0</v>
      </c>
      <c r="I314">
        <f>Table12[[#This Row],[Background]]/Table12[[#This Row],[TOTAL]]</f>
        <v>0</v>
      </c>
      <c r="J314">
        <f>Table12[[#This Row],[Creation]]/Table12[[#This Row],[TOTAL]]</f>
        <v>1</v>
      </c>
      <c r="K314" s="7">
        <f>SUM(Table1216[[#This Row],[Use]:[Creation]])</f>
        <v>1</v>
      </c>
    </row>
    <row r="315" spans="1:11" x14ac:dyDescent="0.25">
      <c r="A315" t="s">
        <v>3617</v>
      </c>
      <c r="B315">
        <v>2</v>
      </c>
      <c r="C315">
        <v>0</v>
      </c>
      <c r="D315">
        <v>0</v>
      </c>
      <c r="E315" s="7">
        <f>SUM(Table12[[#This Row],[Use]:[Creation]])</f>
        <v>2</v>
      </c>
      <c r="G315" t="s">
        <v>3617</v>
      </c>
      <c r="H315">
        <f>Table12[[#This Row],[Use]]/Table12[[#This Row],[TOTAL]]</f>
        <v>1</v>
      </c>
      <c r="I315">
        <f>Table12[[#This Row],[Background]]/Table12[[#This Row],[TOTAL]]</f>
        <v>0</v>
      </c>
      <c r="J315">
        <f>Table12[[#This Row],[Creation]]/Table12[[#This Row],[TOTAL]]</f>
        <v>0</v>
      </c>
      <c r="K315" s="7">
        <f>SUM(Table1216[[#This Row],[Use]:[Creation]])</f>
        <v>1</v>
      </c>
    </row>
    <row r="316" spans="1:11" x14ac:dyDescent="0.25">
      <c r="A316" t="s">
        <v>4050</v>
      </c>
      <c r="B316">
        <v>1</v>
      </c>
      <c r="C316">
        <v>0</v>
      </c>
      <c r="D316">
        <v>0</v>
      </c>
      <c r="E316" s="7">
        <f>SUM(Table12[[#This Row],[Use]:[Creation]])</f>
        <v>1</v>
      </c>
      <c r="G316" t="s">
        <v>4050</v>
      </c>
      <c r="H316">
        <f>Table12[[#This Row],[Use]]/Table12[[#This Row],[TOTAL]]</f>
        <v>1</v>
      </c>
      <c r="I316">
        <f>Table12[[#This Row],[Background]]/Table12[[#This Row],[TOTAL]]</f>
        <v>0</v>
      </c>
      <c r="J316">
        <f>Table12[[#This Row],[Creation]]/Table12[[#This Row],[TOTAL]]</f>
        <v>0</v>
      </c>
      <c r="K316" s="7">
        <f>SUM(Table1216[[#This Row],[Use]:[Creation]])</f>
        <v>1</v>
      </c>
    </row>
    <row r="317" spans="1:11" x14ac:dyDescent="0.25">
      <c r="A317" t="s">
        <v>5135</v>
      </c>
      <c r="B317">
        <v>1</v>
      </c>
      <c r="C317">
        <v>0</v>
      </c>
      <c r="D317">
        <v>0</v>
      </c>
      <c r="E317" s="7">
        <f>SUM(Table12[[#This Row],[Use]:[Creation]])</f>
        <v>1</v>
      </c>
      <c r="G317" t="s">
        <v>5135</v>
      </c>
      <c r="H317">
        <f>Table12[[#This Row],[Use]]/Table12[[#This Row],[TOTAL]]</f>
        <v>1</v>
      </c>
      <c r="I317">
        <f>Table12[[#This Row],[Background]]/Table12[[#This Row],[TOTAL]]</f>
        <v>0</v>
      </c>
      <c r="J317">
        <f>Table12[[#This Row],[Creation]]/Table12[[#This Row],[TOTAL]]</f>
        <v>0</v>
      </c>
      <c r="K317" s="7">
        <f>SUM(Table1216[[#This Row],[Use]:[Creation]])</f>
        <v>1</v>
      </c>
    </row>
    <row r="318" spans="1:11" x14ac:dyDescent="0.25">
      <c r="A318" t="s">
        <v>839</v>
      </c>
      <c r="B318">
        <v>0</v>
      </c>
      <c r="C318">
        <v>0</v>
      </c>
      <c r="D318">
        <v>1</v>
      </c>
      <c r="E318" s="7">
        <f>SUM(Table12[[#This Row],[Use]:[Creation]])</f>
        <v>1</v>
      </c>
      <c r="G318" t="s">
        <v>839</v>
      </c>
      <c r="H318">
        <f>Table12[[#This Row],[Use]]/Table12[[#This Row],[TOTAL]]</f>
        <v>0</v>
      </c>
      <c r="I318">
        <f>Table12[[#This Row],[Background]]/Table12[[#This Row],[TOTAL]]</f>
        <v>0</v>
      </c>
      <c r="J318">
        <f>Table12[[#This Row],[Creation]]/Table12[[#This Row],[TOTAL]]</f>
        <v>1</v>
      </c>
      <c r="K318" s="7">
        <f>SUM(Table1216[[#This Row],[Use]:[Creation]])</f>
        <v>1</v>
      </c>
    </row>
    <row r="319" spans="1:11" x14ac:dyDescent="0.25">
      <c r="A319" t="s">
        <v>2358</v>
      </c>
      <c r="B319">
        <v>1</v>
      </c>
      <c r="C319">
        <v>0</v>
      </c>
      <c r="D319">
        <v>0</v>
      </c>
      <c r="E319" s="7">
        <f>SUM(Table12[[#This Row],[Use]:[Creation]])</f>
        <v>1</v>
      </c>
      <c r="G319" t="s">
        <v>2358</v>
      </c>
      <c r="H319">
        <f>Table12[[#This Row],[Use]]/Table12[[#This Row],[TOTAL]]</f>
        <v>1</v>
      </c>
      <c r="I319">
        <f>Table12[[#This Row],[Background]]/Table12[[#This Row],[TOTAL]]</f>
        <v>0</v>
      </c>
      <c r="J319">
        <f>Table12[[#This Row],[Creation]]/Table12[[#This Row],[TOTAL]]</f>
        <v>0</v>
      </c>
      <c r="K319" s="7">
        <f>SUM(Table1216[[#This Row],[Use]:[Creation]])</f>
        <v>1</v>
      </c>
    </row>
    <row r="320" spans="1:11" x14ac:dyDescent="0.25">
      <c r="A320" t="s">
        <v>4443</v>
      </c>
      <c r="B320">
        <v>3</v>
      </c>
      <c r="C320">
        <v>0</v>
      </c>
      <c r="D320">
        <v>0</v>
      </c>
      <c r="E320" s="7">
        <f>SUM(Table12[[#This Row],[Use]:[Creation]])</f>
        <v>3</v>
      </c>
      <c r="G320" t="s">
        <v>4443</v>
      </c>
      <c r="H320">
        <f>Table12[[#This Row],[Use]]/Table12[[#This Row],[TOTAL]]</f>
        <v>1</v>
      </c>
      <c r="I320">
        <f>Table12[[#This Row],[Background]]/Table12[[#This Row],[TOTAL]]</f>
        <v>0</v>
      </c>
      <c r="J320">
        <f>Table12[[#This Row],[Creation]]/Table12[[#This Row],[TOTAL]]</f>
        <v>0</v>
      </c>
      <c r="K320" s="7">
        <f>SUM(Table1216[[#This Row],[Use]:[Creation]])</f>
        <v>1</v>
      </c>
    </row>
    <row r="321" spans="1:11" x14ac:dyDescent="0.25">
      <c r="A321" t="s">
        <v>5266</v>
      </c>
      <c r="B321">
        <v>1</v>
      </c>
      <c r="C321">
        <v>0</v>
      </c>
      <c r="D321">
        <v>0</v>
      </c>
      <c r="E321" s="7">
        <f>SUM(Table12[[#This Row],[Use]:[Creation]])</f>
        <v>1</v>
      </c>
      <c r="G321" t="s">
        <v>5266</v>
      </c>
      <c r="H321">
        <f>Table12[[#This Row],[Use]]/Table12[[#This Row],[TOTAL]]</f>
        <v>1</v>
      </c>
      <c r="I321">
        <f>Table12[[#This Row],[Background]]/Table12[[#This Row],[TOTAL]]</f>
        <v>0</v>
      </c>
      <c r="J321">
        <f>Table12[[#This Row],[Creation]]/Table12[[#This Row],[TOTAL]]</f>
        <v>0</v>
      </c>
      <c r="K321" s="7">
        <f>SUM(Table1216[[#This Row],[Use]:[Creation]])</f>
        <v>1</v>
      </c>
    </row>
    <row r="322" spans="1:11" x14ac:dyDescent="0.25">
      <c r="A322" t="s">
        <v>99</v>
      </c>
      <c r="B322">
        <v>0</v>
      </c>
      <c r="C322">
        <v>1</v>
      </c>
      <c r="D322">
        <v>0</v>
      </c>
      <c r="E322" s="7">
        <f>SUM(Table12[[#This Row],[Use]:[Creation]])</f>
        <v>1</v>
      </c>
      <c r="G322" t="s">
        <v>99</v>
      </c>
      <c r="H322">
        <f>Table12[[#This Row],[Use]]/Table12[[#This Row],[TOTAL]]</f>
        <v>0</v>
      </c>
      <c r="I322">
        <f>Table12[[#This Row],[Background]]/Table12[[#This Row],[TOTAL]]</f>
        <v>1</v>
      </c>
      <c r="J322">
        <f>Table12[[#This Row],[Creation]]/Table12[[#This Row],[TOTAL]]</f>
        <v>0</v>
      </c>
      <c r="K322" s="7">
        <f>SUM(Table1216[[#This Row],[Use]:[Creation]])</f>
        <v>1</v>
      </c>
    </row>
    <row r="323" spans="1:11" x14ac:dyDescent="0.25">
      <c r="A323" t="s">
        <v>2336</v>
      </c>
      <c r="B323">
        <v>6</v>
      </c>
      <c r="C323">
        <v>0</v>
      </c>
      <c r="D323">
        <v>0</v>
      </c>
      <c r="E323" s="7">
        <f>SUM(Table12[[#This Row],[Use]:[Creation]])</f>
        <v>6</v>
      </c>
      <c r="G323" t="s">
        <v>2336</v>
      </c>
      <c r="H323">
        <f>Table12[[#This Row],[Use]]/Table12[[#This Row],[TOTAL]]</f>
        <v>1</v>
      </c>
      <c r="I323">
        <f>Table12[[#This Row],[Background]]/Table12[[#This Row],[TOTAL]]</f>
        <v>0</v>
      </c>
      <c r="J323">
        <f>Table12[[#This Row],[Creation]]/Table12[[#This Row],[TOTAL]]</f>
        <v>0</v>
      </c>
      <c r="K323" s="7">
        <f>SUM(Table1216[[#This Row],[Use]:[Creation]])</f>
        <v>1</v>
      </c>
    </row>
    <row r="324" spans="1:11" x14ac:dyDescent="0.25">
      <c r="A324" t="s">
        <v>5001</v>
      </c>
      <c r="B324">
        <v>2</v>
      </c>
      <c r="C324">
        <v>0</v>
      </c>
      <c r="D324">
        <v>0</v>
      </c>
      <c r="E324" s="7">
        <f>SUM(Table12[[#This Row],[Use]:[Creation]])</f>
        <v>2</v>
      </c>
      <c r="G324" t="s">
        <v>5001</v>
      </c>
      <c r="H324">
        <f>Table12[[#This Row],[Use]]/Table12[[#This Row],[TOTAL]]</f>
        <v>1</v>
      </c>
      <c r="I324">
        <f>Table12[[#This Row],[Background]]/Table12[[#This Row],[TOTAL]]</f>
        <v>0</v>
      </c>
      <c r="J324">
        <f>Table12[[#This Row],[Creation]]/Table12[[#This Row],[TOTAL]]</f>
        <v>0</v>
      </c>
      <c r="K324" s="7">
        <f>SUM(Table1216[[#This Row],[Use]:[Creation]])</f>
        <v>1</v>
      </c>
    </row>
    <row r="325" spans="1:11" x14ac:dyDescent="0.25">
      <c r="A325" t="s">
        <v>4235</v>
      </c>
      <c r="B325">
        <v>2</v>
      </c>
      <c r="C325">
        <v>0</v>
      </c>
      <c r="D325">
        <v>0</v>
      </c>
      <c r="E325" s="7">
        <f>SUM(Table12[[#This Row],[Use]:[Creation]])</f>
        <v>2</v>
      </c>
      <c r="G325" t="s">
        <v>4235</v>
      </c>
      <c r="H325">
        <f>Table12[[#This Row],[Use]]/Table12[[#This Row],[TOTAL]]</f>
        <v>1</v>
      </c>
      <c r="I325">
        <f>Table12[[#This Row],[Background]]/Table12[[#This Row],[TOTAL]]</f>
        <v>0</v>
      </c>
      <c r="J325">
        <f>Table12[[#This Row],[Creation]]/Table12[[#This Row],[TOTAL]]</f>
        <v>0</v>
      </c>
      <c r="K325" s="7">
        <f>SUM(Table1216[[#This Row],[Use]:[Creation]])</f>
        <v>1</v>
      </c>
    </row>
    <row r="326" spans="1:11" x14ac:dyDescent="0.25">
      <c r="A326" t="s">
        <v>2785</v>
      </c>
      <c r="B326">
        <v>2</v>
      </c>
      <c r="C326">
        <v>0</v>
      </c>
      <c r="D326">
        <v>0</v>
      </c>
      <c r="E326" s="7">
        <f>SUM(Table12[[#This Row],[Use]:[Creation]])</f>
        <v>2</v>
      </c>
      <c r="G326" t="s">
        <v>2785</v>
      </c>
      <c r="H326">
        <f>Table12[[#This Row],[Use]]/Table12[[#This Row],[TOTAL]]</f>
        <v>1</v>
      </c>
      <c r="I326">
        <f>Table12[[#This Row],[Background]]/Table12[[#This Row],[TOTAL]]</f>
        <v>0</v>
      </c>
      <c r="J326">
        <f>Table12[[#This Row],[Creation]]/Table12[[#This Row],[TOTAL]]</f>
        <v>0</v>
      </c>
      <c r="K326" s="7">
        <f>SUM(Table1216[[#This Row],[Use]:[Creation]])</f>
        <v>1</v>
      </c>
    </row>
    <row r="327" spans="1:11" x14ac:dyDescent="0.25">
      <c r="A327" t="s">
        <v>4193</v>
      </c>
      <c r="B327">
        <v>2</v>
      </c>
      <c r="C327">
        <v>0</v>
      </c>
      <c r="D327">
        <v>0</v>
      </c>
      <c r="E327" s="7">
        <f>SUM(Table12[[#This Row],[Use]:[Creation]])</f>
        <v>2</v>
      </c>
      <c r="G327" t="s">
        <v>4193</v>
      </c>
      <c r="H327">
        <f>Table12[[#This Row],[Use]]/Table12[[#This Row],[TOTAL]]</f>
        <v>1</v>
      </c>
      <c r="I327">
        <f>Table12[[#This Row],[Background]]/Table12[[#This Row],[TOTAL]]</f>
        <v>0</v>
      </c>
      <c r="J327">
        <f>Table12[[#This Row],[Creation]]/Table12[[#This Row],[TOTAL]]</f>
        <v>0</v>
      </c>
      <c r="K327" s="7">
        <f>SUM(Table1216[[#This Row],[Use]:[Creation]])</f>
        <v>1</v>
      </c>
    </row>
    <row r="328" spans="1:11" x14ac:dyDescent="0.25">
      <c r="A328" t="s">
        <v>2236</v>
      </c>
      <c r="B328">
        <v>4</v>
      </c>
      <c r="C328">
        <v>0</v>
      </c>
      <c r="D328">
        <v>0</v>
      </c>
      <c r="E328" s="7">
        <f>SUM(Table12[[#This Row],[Use]:[Creation]])</f>
        <v>4</v>
      </c>
      <c r="G328" t="s">
        <v>2236</v>
      </c>
      <c r="H328">
        <f>Table12[[#This Row],[Use]]/Table12[[#This Row],[TOTAL]]</f>
        <v>1</v>
      </c>
      <c r="I328">
        <f>Table12[[#This Row],[Background]]/Table12[[#This Row],[TOTAL]]</f>
        <v>0</v>
      </c>
      <c r="J328">
        <f>Table12[[#This Row],[Creation]]/Table12[[#This Row],[TOTAL]]</f>
        <v>0</v>
      </c>
      <c r="K328" s="7">
        <f>SUM(Table1216[[#This Row],[Use]:[Creation]])</f>
        <v>1</v>
      </c>
    </row>
    <row r="329" spans="1:11" x14ac:dyDescent="0.25">
      <c r="A329" t="s">
        <v>932</v>
      </c>
      <c r="B329">
        <v>0</v>
      </c>
      <c r="C329">
        <v>0</v>
      </c>
      <c r="D329">
        <v>2</v>
      </c>
      <c r="E329" s="7">
        <f>SUM(Table12[[#This Row],[Use]:[Creation]])</f>
        <v>2</v>
      </c>
      <c r="G329" t="s">
        <v>932</v>
      </c>
      <c r="H329">
        <f>Table12[[#This Row],[Use]]/Table12[[#This Row],[TOTAL]]</f>
        <v>0</v>
      </c>
      <c r="I329">
        <f>Table12[[#This Row],[Background]]/Table12[[#This Row],[TOTAL]]</f>
        <v>0</v>
      </c>
      <c r="J329">
        <f>Table12[[#This Row],[Creation]]/Table12[[#This Row],[TOTAL]]</f>
        <v>1</v>
      </c>
      <c r="K329" s="7">
        <f>SUM(Table1216[[#This Row],[Use]:[Creation]])</f>
        <v>1</v>
      </c>
    </row>
    <row r="330" spans="1:11" x14ac:dyDescent="0.25">
      <c r="A330" t="s">
        <v>359</v>
      </c>
      <c r="B330">
        <v>0</v>
      </c>
      <c r="C330">
        <v>1</v>
      </c>
      <c r="D330">
        <v>0</v>
      </c>
      <c r="E330" s="7">
        <f>SUM(Table12[[#This Row],[Use]:[Creation]])</f>
        <v>1</v>
      </c>
      <c r="G330" t="s">
        <v>359</v>
      </c>
      <c r="H330">
        <f>Table12[[#This Row],[Use]]/Table12[[#This Row],[TOTAL]]</f>
        <v>0</v>
      </c>
      <c r="I330">
        <f>Table12[[#This Row],[Background]]/Table12[[#This Row],[TOTAL]]</f>
        <v>1</v>
      </c>
      <c r="J330">
        <f>Table12[[#This Row],[Creation]]/Table12[[#This Row],[TOTAL]]</f>
        <v>0</v>
      </c>
      <c r="K330" s="7">
        <f>SUM(Table1216[[#This Row],[Use]:[Creation]])</f>
        <v>1</v>
      </c>
    </row>
    <row r="331" spans="1:11" x14ac:dyDescent="0.25">
      <c r="A331" t="s">
        <v>4058</v>
      </c>
      <c r="B331">
        <v>2</v>
      </c>
      <c r="C331">
        <v>0</v>
      </c>
      <c r="D331">
        <v>0</v>
      </c>
      <c r="E331" s="7">
        <f>SUM(Table12[[#This Row],[Use]:[Creation]])</f>
        <v>2</v>
      </c>
      <c r="G331" t="s">
        <v>4058</v>
      </c>
      <c r="H331">
        <f>Table12[[#This Row],[Use]]/Table12[[#This Row],[TOTAL]]</f>
        <v>1</v>
      </c>
      <c r="I331">
        <f>Table12[[#This Row],[Background]]/Table12[[#This Row],[TOTAL]]</f>
        <v>0</v>
      </c>
      <c r="J331">
        <f>Table12[[#This Row],[Creation]]/Table12[[#This Row],[TOTAL]]</f>
        <v>0</v>
      </c>
      <c r="K331" s="7">
        <f>SUM(Table1216[[#This Row],[Use]:[Creation]])</f>
        <v>1</v>
      </c>
    </row>
    <row r="332" spans="1:11" x14ac:dyDescent="0.25">
      <c r="A332" t="s">
        <v>3348</v>
      </c>
      <c r="B332">
        <v>3</v>
      </c>
      <c r="C332">
        <v>0</v>
      </c>
      <c r="D332">
        <v>1</v>
      </c>
      <c r="E332" s="7">
        <f>SUM(Table12[[#This Row],[Use]:[Creation]])</f>
        <v>4</v>
      </c>
      <c r="G332" t="s">
        <v>3348</v>
      </c>
      <c r="H332">
        <f>Table12[[#This Row],[Use]]/Table12[[#This Row],[TOTAL]]</f>
        <v>0.75</v>
      </c>
      <c r="I332">
        <f>Table12[[#This Row],[Background]]/Table12[[#This Row],[TOTAL]]</f>
        <v>0</v>
      </c>
      <c r="J332">
        <f>Table12[[#This Row],[Creation]]/Table12[[#This Row],[TOTAL]]</f>
        <v>0.25</v>
      </c>
      <c r="K332" s="7">
        <f>SUM(Table1216[[#This Row],[Use]:[Creation]])</f>
        <v>1</v>
      </c>
    </row>
    <row r="333" spans="1:11" x14ac:dyDescent="0.25">
      <c r="A333" t="s">
        <v>3179</v>
      </c>
      <c r="B333">
        <v>0</v>
      </c>
      <c r="C333">
        <v>0</v>
      </c>
      <c r="D333">
        <v>1</v>
      </c>
      <c r="E333" s="7">
        <f>SUM(Table12[[#This Row],[Use]:[Creation]])</f>
        <v>1</v>
      </c>
      <c r="G333" t="s">
        <v>3179</v>
      </c>
      <c r="H333">
        <f>Table12[[#This Row],[Use]]/Table12[[#This Row],[TOTAL]]</f>
        <v>0</v>
      </c>
      <c r="I333">
        <f>Table12[[#This Row],[Background]]/Table12[[#This Row],[TOTAL]]</f>
        <v>0</v>
      </c>
      <c r="J333">
        <f>Table12[[#This Row],[Creation]]/Table12[[#This Row],[TOTAL]]</f>
        <v>1</v>
      </c>
      <c r="K333" s="7">
        <f>SUM(Table1216[[#This Row],[Use]:[Creation]])</f>
        <v>1</v>
      </c>
    </row>
    <row r="334" spans="1:11" x14ac:dyDescent="0.25">
      <c r="A334" t="s">
        <v>3838</v>
      </c>
      <c r="B334">
        <v>13</v>
      </c>
      <c r="C334">
        <v>2</v>
      </c>
      <c r="D334">
        <v>0</v>
      </c>
      <c r="E334" s="7">
        <f>SUM(Table12[[#This Row],[Use]:[Creation]])</f>
        <v>15</v>
      </c>
      <c r="G334" t="s">
        <v>3838</v>
      </c>
      <c r="H334">
        <f>Table12[[#This Row],[Use]]/Table12[[#This Row],[TOTAL]]</f>
        <v>0.8666666666666667</v>
      </c>
      <c r="I334">
        <f>Table12[[#This Row],[Background]]/Table12[[#This Row],[TOTAL]]</f>
        <v>0.13333333333333333</v>
      </c>
      <c r="J334">
        <f>Table12[[#This Row],[Creation]]/Table12[[#This Row],[TOTAL]]</f>
        <v>0</v>
      </c>
      <c r="K334" s="7">
        <f>SUM(Table1216[[#This Row],[Use]:[Creation]])</f>
        <v>1</v>
      </c>
    </row>
    <row r="335" spans="1:11" x14ac:dyDescent="0.25">
      <c r="A335" t="s">
        <v>3420</v>
      </c>
      <c r="B335">
        <v>1</v>
      </c>
      <c r="C335">
        <v>0</v>
      </c>
      <c r="D335">
        <v>1</v>
      </c>
      <c r="E335" s="7">
        <f>SUM(Table12[[#This Row],[Use]:[Creation]])</f>
        <v>2</v>
      </c>
      <c r="G335" t="s">
        <v>3420</v>
      </c>
      <c r="H335">
        <f>Table12[[#This Row],[Use]]/Table12[[#This Row],[TOTAL]]</f>
        <v>0.5</v>
      </c>
      <c r="I335">
        <f>Table12[[#This Row],[Background]]/Table12[[#This Row],[TOTAL]]</f>
        <v>0</v>
      </c>
      <c r="J335">
        <f>Table12[[#This Row],[Creation]]/Table12[[#This Row],[TOTAL]]</f>
        <v>0.5</v>
      </c>
      <c r="K335" s="7">
        <f>SUM(Table1216[[#This Row],[Use]:[Creation]])</f>
        <v>1</v>
      </c>
    </row>
    <row r="336" spans="1:11" x14ac:dyDescent="0.25">
      <c r="A336" t="s">
        <v>3000</v>
      </c>
      <c r="B336">
        <v>1</v>
      </c>
      <c r="C336">
        <v>0</v>
      </c>
      <c r="D336">
        <v>0</v>
      </c>
      <c r="E336" s="7">
        <f>SUM(Table12[[#This Row],[Use]:[Creation]])</f>
        <v>1</v>
      </c>
      <c r="G336" t="s">
        <v>3000</v>
      </c>
      <c r="H336">
        <f>Table12[[#This Row],[Use]]/Table12[[#This Row],[TOTAL]]</f>
        <v>1</v>
      </c>
      <c r="I336">
        <f>Table12[[#This Row],[Background]]/Table12[[#This Row],[TOTAL]]</f>
        <v>0</v>
      </c>
      <c r="J336">
        <f>Table12[[#This Row],[Creation]]/Table12[[#This Row],[TOTAL]]</f>
        <v>0</v>
      </c>
      <c r="K336" s="7">
        <f>SUM(Table1216[[#This Row],[Use]:[Creation]])</f>
        <v>1</v>
      </c>
    </row>
    <row r="337" spans="1:11" x14ac:dyDescent="0.25">
      <c r="A337" t="s">
        <v>1729</v>
      </c>
      <c r="B337">
        <v>1</v>
      </c>
      <c r="C337">
        <v>0</v>
      </c>
      <c r="D337">
        <v>0</v>
      </c>
      <c r="E337" s="7">
        <f>SUM(Table12[[#This Row],[Use]:[Creation]])</f>
        <v>1</v>
      </c>
      <c r="G337" t="s">
        <v>1729</v>
      </c>
      <c r="H337">
        <f>Table12[[#This Row],[Use]]/Table12[[#This Row],[TOTAL]]</f>
        <v>1</v>
      </c>
      <c r="I337">
        <f>Table12[[#This Row],[Background]]/Table12[[#This Row],[TOTAL]]</f>
        <v>0</v>
      </c>
      <c r="J337">
        <f>Table12[[#This Row],[Creation]]/Table12[[#This Row],[TOTAL]]</f>
        <v>0</v>
      </c>
      <c r="K337" s="7">
        <f>SUM(Table1216[[#This Row],[Use]:[Creation]])</f>
        <v>1</v>
      </c>
    </row>
    <row r="338" spans="1:11" x14ac:dyDescent="0.25">
      <c r="A338" t="s">
        <v>680</v>
      </c>
      <c r="B338">
        <v>0</v>
      </c>
      <c r="C338">
        <v>0</v>
      </c>
      <c r="D338">
        <v>1</v>
      </c>
      <c r="E338" s="7">
        <f>SUM(Table12[[#This Row],[Use]:[Creation]])</f>
        <v>1</v>
      </c>
      <c r="G338" t="s">
        <v>680</v>
      </c>
      <c r="H338">
        <f>Table12[[#This Row],[Use]]/Table12[[#This Row],[TOTAL]]</f>
        <v>0</v>
      </c>
      <c r="I338">
        <f>Table12[[#This Row],[Background]]/Table12[[#This Row],[TOTAL]]</f>
        <v>0</v>
      </c>
      <c r="J338">
        <f>Table12[[#This Row],[Creation]]/Table12[[#This Row],[TOTAL]]</f>
        <v>1</v>
      </c>
      <c r="K338" s="7">
        <f>SUM(Table1216[[#This Row],[Use]:[Creation]])</f>
        <v>1</v>
      </c>
    </row>
    <row r="339" spans="1:11" x14ac:dyDescent="0.25">
      <c r="A339" t="s">
        <v>1186</v>
      </c>
      <c r="B339">
        <v>1</v>
      </c>
      <c r="C339">
        <v>0</v>
      </c>
      <c r="D339">
        <v>0</v>
      </c>
      <c r="E339" s="7">
        <f>SUM(Table12[[#This Row],[Use]:[Creation]])</f>
        <v>1</v>
      </c>
      <c r="G339" t="s">
        <v>1186</v>
      </c>
      <c r="H339">
        <f>Table12[[#This Row],[Use]]/Table12[[#This Row],[TOTAL]]</f>
        <v>1</v>
      </c>
      <c r="I339">
        <f>Table12[[#This Row],[Background]]/Table12[[#This Row],[TOTAL]]</f>
        <v>0</v>
      </c>
      <c r="J339">
        <f>Table12[[#This Row],[Creation]]/Table12[[#This Row],[TOTAL]]</f>
        <v>0</v>
      </c>
      <c r="K339" s="7">
        <f>SUM(Table1216[[#This Row],[Use]:[Creation]])</f>
        <v>1</v>
      </c>
    </row>
    <row r="340" spans="1:11" x14ac:dyDescent="0.25">
      <c r="A340" t="s">
        <v>586</v>
      </c>
      <c r="B340">
        <v>0</v>
      </c>
      <c r="C340">
        <v>0</v>
      </c>
      <c r="D340">
        <v>1</v>
      </c>
      <c r="E340" s="7">
        <f>SUM(Table12[[#This Row],[Use]:[Creation]])</f>
        <v>1</v>
      </c>
      <c r="G340" t="s">
        <v>586</v>
      </c>
      <c r="H340">
        <f>Table12[[#This Row],[Use]]/Table12[[#This Row],[TOTAL]]</f>
        <v>0</v>
      </c>
      <c r="I340">
        <f>Table12[[#This Row],[Background]]/Table12[[#This Row],[TOTAL]]</f>
        <v>0</v>
      </c>
      <c r="J340">
        <f>Table12[[#This Row],[Creation]]/Table12[[#This Row],[TOTAL]]</f>
        <v>1</v>
      </c>
      <c r="K340" s="7">
        <f>SUM(Table1216[[#This Row],[Use]:[Creation]])</f>
        <v>1</v>
      </c>
    </row>
    <row r="341" spans="1:11" x14ac:dyDescent="0.25">
      <c r="A341" t="s">
        <v>985</v>
      </c>
      <c r="B341">
        <v>1</v>
      </c>
      <c r="C341">
        <v>0</v>
      </c>
      <c r="D341">
        <v>1</v>
      </c>
      <c r="E341" s="7">
        <f>SUM(Table12[[#This Row],[Use]:[Creation]])</f>
        <v>2</v>
      </c>
      <c r="G341" t="s">
        <v>985</v>
      </c>
      <c r="H341">
        <f>Table12[[#This Row],[Use]]/Table12[[#This Row],[TOTAL]]</f>
        <v>0.5</v>
      </c>
      <c r="I341">
        <f>Table12[[#This Row],[Background]]/Table12[[#This Row],[TOTAL]]</f>
        <v>0</v>
      </c>
      <c r="J341">
        <f>Table12[[#This Row],[Creation]]/Table12[[#This Row],[TOTAL]]</f>
        <v>0.5</v>
      </c>
      <c r="K341" s="7">
        <f>SUM(Table1216[[#This Row],[Use]:[Creation]])</f>
        <v>1</v>
      </c>
    </row>
    <row r="342" spans="1:11" x14ac:dyDescent="0.25">
      <c r="A342" t="s">
        <v>2541</v>
      </c>
      <c r="B342">
        <v>4</v>
      </c>
      <c r="C342">
        <v>0</v>
      </c>
      <c r="D342">
        <v>0</v>
      </c>
      <c r="E342" s="7">
        <f>SUM(Table12[[#This Row],[Use]:[Creation]])</f>
        <v>4</v>
      </c>
      <c r="G342" t="s">
        <v>2541</v>
      </c>
      <c r="H342">
        <f>Table12[[#This Row],[Use]]/Table12[[#This Row],[TOTAL]]</f>
        <v>1</v>
      </c>
      <c r="I342">
        <f>Table12[[#This Row],[Background]]/Table12[[#This Row],[TOTAL]]</f>
        <v>0</v>
      </c>
      <c r="J342">
        <f>Table12[[#This Row],[Creation]]/Table12[[#This Row],[TOTAL]]</f>
        <v>0</v>
      </c>
      <c r="K342" s="7">
        <f>SUM(Table1216[[#This Row],[Use]:[Creation]])</f>
        <v>1</v>
      </c>
    </row>
    <row r="343" spans="1:11" x14ac:dyDescent="0.25">
      <c r="A343" t="s">
        <v>3226</v>
      </c>
      <c r="B343">
        <v>0</v>
      </c>
      <c r="C343">
        <v>0</v>
      </c>
      <c r="D343">
        <v>1</v>
      </c>
      <c r="E343" s="7">
        <f>SUM(Table12[[#This Row],[Use]:[Creation]])</f>
        <v>1</v>
      </c>
      <c r="G343" t="s">
        <v>3226</v>
      </c>
      <c r="H343">
        <f>Table12[[#This Row],[Use]]/Table12[[#This Row],[TOTAL]]</f>
        <v>0</v>
      </c>
      <c r="I343">
        <f>Table12[[#This Row],[Background]]/Table12[[#This Row],[TOTAL]]</f>
        <v>0</v>
      </c>
      <c r="J343">
        <f>Table12[[#This Row],[Creation]]/Table12[[#This Row],[TOTAL]]</f>
        <v>1</v>
      </c>
      <c r="K343" s="7">
        <f>SUM(Table1216[[#This Row],[Use]:[Creation]])</f>
        <v>1</v>
      </c>
    </row>
    <row r="344" spans="1:11" x14ac:dyDescent="0.25">
      <c r="A344" t="s">
        <v>2670</v>
      </c>
      <c r="B344">
        <v>1</v>
      </c>
      <c r="C344">
        <v>0</v>
      </c>
      <c r="D344">
        <v>0</v>
      </c>
      <c r="E344" s="7">
        <f>SUM(Table12[[#This Row],[Use]:[Creation]])</f>
        <v>1</v>
      </c>
      <c r="G344" t="s">
        <v>2670</v>
      </c>
      <c r="H344">
        <f>Table12[[#This Row],[Use]]/Table12[[#This Row],[TOTAL]]</f>
        <v>1</v>
      </c>
      <c r="I344">
        <f>Table12[[#This Row],[Background]]/Table12[[#This Row],[TOTAL]]</f>
        <v>0</v>
      </c>
      <c r="J344">
        <f>Table12[[#This Row],[Creation]]/Table12[[#This Row],[TOTAL]]</f>
        <v>0</v>
      </c>
      <c r="K344" s="7">
        <f>SUM(Table1216[[#This Row],[Use]:[Creation]])</f>
        <v>1</v>
      </c>
    </row>
    <row r="345" spans="1:11" x14ac:dyDescent="0.25">
      <c r="A345" t="s">
        <v>2134</v>
      </c>
      <c r="B345">
        <v>3</v>
      </c>
      <c r="C345">
        <v>0</v>
      </c>
      <c r="D345">
        <v>0</v>
      </c>
      <c r="E345" s="7">
        <f>SUM(Table12[[#This Row],[Use]:[Creation]])</f>
        <v>3</v>
      </c>
      <c r="G345" t="s">
        <v>2134</v>
      </c>
      <c r="H345">
        <f>Table12[[#This Row],[Use]]/Table12[[#This Row],[TOTAL]]</f>
        <v>1</v>
      </c>
      <c r="I345">
        <f>Table12[[#This Row],[Background]]/Table12[[#This Row],[TOTAL]]</f>
        <v>0</v>
      </c>
      <c r="J345">
        <f>Table12[[#This Row],[Creation]]/Table12[[#This Row],[TOTAL]]</f>
        <v>0</v>
      </c>
      <c r="K345" s="7">
        <f>SUM(Table1216[[#This Row],[Use]:[Creation]])</f>
        <v>1</v>
      </c>
    </row>
    <row r="346" spans="1:11" x14ac:dyDescent="0.25">
      <c r="A346" t="s">
        <v>5254</v>
      </c>
      <c r="B346">
        <v>2</v>
      </c>
      <c r="C346">
        <v>0</v>
      </c>
      <c r="D346">
        <v>0</v>
      </c>
      <c r="E346" s="7">
        <f>SUM(Table12[[#This Row],[Use]:[Creation]])</f>
        <v>2</v>
      </c>
      <c r="G346" t="s">
        <v>5254</v>
      </c>
      <c r="H346">
        <f>Table12[[#This Row],[Use]]/Table12[[#This Row],[TOTAL]]</f>
        <v>1</v>
      </c>
      <c r="I346">
        <f>Table12[[#This Row],[Background]]/Table12[[#This Row],[TOTAL]]</f>
        <v>0</v>
      </c>
      <c r="J346">
        <f>Table12[[#This Row],[Creation]]/Table12[[#This Row],[TOTAL]]</f>
        <v>0</v>
      </c>
      <c r="K346" s="7">
        <f>SUM(Table1216[[#This Row],[Use]:[Creation]])</f>
        <v>1</v>
      </c>
    </row>
    <row r="347" spans="1:11" x14ac:dyDescent="0.25">
      <c r="A347" t="s">
        <v>2858</v>
      </c>
      <c r="B347">
        <v>2</v>
      </c>
      <c r="C347">
        <v>0</v>
      </c>
      <c r="D347">
        <v>0</v>
      </c>
      <c r="E347" s="7">
        <f>SUM(Table12[[#This Row],[Use]:[Creation]])</f>
        <v>2</v>
      </c>
      <c r="G347" t="s">
        <v>2858</v>
      </c>
      <c r="H347">
        <f>Table12[[#This Row],[Use]]/Table12[[#This Row],[TOTAL]]</f>
        <v>1</v>
      </c>
      <c r="I347">
        <f>Table12[[#This Row],[Background]]/Table12[[#This Row],[TOTAL]]</f>
        <v>0</v>
      </c>
      <c r="J347">
        <f>Table12[[#This Row],[Creation]]/Table12[[#This Row],[TOTAL]]</f>
        <v>0</v>
      </c>
      <c r="K347" s="7">
        <f>SUM(Table1216[[#This Row],[Use]:[Creation]])</f>
        <v>1</v>
      </c>
    </row>
    <row r="348" spans="1:11" x14ac:dyDescent="0.25">
      <c r="A348" t="s">
        <v>1339</v>
      </c>
      <c r="B348">
        <v>1</v>
      </c>
      <c r="C348">
        <v>0</v>
      </c>
      <c r="D348">
        <v>0</v>
      </c>
      <c r="E348" s="7">
        <f>SUM(Table12[[#This Row],[Use]:[Creation]])</f>
        <v>1</v>
      </c>
      <c r="G348" t="s">
        <v>1339</v>
      </c>
      <c r="H348">
        <f>Table12[[#This Row],[Use]]/Table12[[#This Row],[TOTAL]]</f>
        <v>1</v>
      </c>
      <c r="I348">
        <f>Table12[[#This Row],[Background]]/Table12[[#This Row],[TOTAL]]</f>
        <v>0</v>
      </c>
      <c r="J348">
        <f>Table12[[#This Row],[Creation]]/Table12[[#This Row],[TOTAL]]</f>
        <v>0</v>
      </c>
      <c r="K348" s="7">
        <f>SUM(Table1216[[#This Row],[Use]:[Creation]])</f>
        <v>1</v>
      </c>
    </row>
    <row r="349" spans="1:11" x14ac:dyDescent="0.25">
      <c r="A349" t="s">
        <v>4034</v>
      </c>
      <c r="B349">
        <v>1</v>
      </c>
      <c r="C349">
        <v>0</v>
      </c>
      <c r="D349">
        <v>0</v>
      </c>
      <c r="E349" s="7">
        <f>SUM(Table12[[#This Row],[Use]:[Creation]])</f>
        <v>1</v>
      </c>
      <c r="G349" t="s">
        <v>4034</v>
      </c>
      <c r="H349">
        <f>Table12[[#This Row],[Use]]/Table12[[#This Row],[TOTAL]]</f>
        <v>1</v>
      </c>
      <c r="I349">
        <f>Table12[[#This Row],[Background]]/Table12[[#This Row],[TOTAL]]</f>
        <v>0</v>
      </c>
      <c r="J349">
        <f>Table12[[#This Row],[Creation]]/Table12[[#This Row],[TOTAL]]</f>
        <v>0</v>
      </c>
      <c r="K349" s="7">
        <f>SUM(Table1216[[#This Row],[Use]:[Creation]])</f>
        <v>1</v>
      </c>
    </row>
    <row r="350" spans="1:11" x14ac:dyDescent="0.25">
      <c r="A350" t="s">
        <v>852</v>
      </c>
      <c r="B350">
        <v>0</v>
      </c>
      <c r="C350">
        <v>0</v>
      </c>
      <c r="D350">
        <v>1</v>
      </c>
      <c r="E350" s="7">
        <f>SUM(Table12[[#This Row],[Use]:[Creation]])</f>
        <v>1</v>
      </c>
      <c r="G350" t="s">
        <v>852</v>
      </c>
      <c r="H350">
        <f>Table12[[#This Row],[Use]]/Table12[[#This Row],[TOTAL]]</f>
        <v>0</v>
      </c>
      <c r="I350">
        <f>Table12[[#This Row],[Background]]/Table12[[#This Row],[TOTAL]]</f>
        <v>0</v>
      </c>
      <c r="J350">
        <f>Table12[[#This Row],[Creation]]/Table12[[#This Row],[TOTAL]]</f>
        <v>1</v>
      </c>
      <c r="K350" s="7">
        <f>SUM(Table1216[[#This Row],[Use]:[Creation]])</f>
        <v>1</v>
      </c>
    </row>
    <row r="351" spans="1:11" x14ac:dyDescent="0.25">
      <c r="A351" t="s">
        <v>779</v>
      </c>
      <c r="B351">
        <v>2</v>
      </c>
      <c r="C351">
        <v>0</v>
      </c>
      <c r="D351">
        <v>3</v>
      </c>
      <c r="E351" s="7">
        <f>SUM(Table12[[#This Row],[Use]:[Creation]])</f>
        <v>5</v>
      </c>
      <c r="G351" t="s">
        <v>779</v>
      </c>
      <c r="H351">
        <f>Table12[[#This Row],[Use]]/Table12[[#This Row],[TOTAL]]</f>
        <v>0.4</v>
      </c>
      <c r="I351">
        <f>Table12[[#This Row],[Background]]/Table12[[#This Row],[TOTAL]]</f>
        <v>0</v>
      </c>
      <c r="J351">
        <f>Table12[[#This Row],[Creation]]/Table12[[#This Row],[TOTAL]]</f>
        <v>0.6</v>
      </c>
      <c r="K351" s="7">
        <f>SUM(Table1216[[#This Row],[Use]:[Creation]])</f>
        <v>1</v>
      </c>
    </row>
    <row r="352" spans="1:11" x14ac:dyDescent="0.25">
      <c r="A352" t="s">
        <v>2648</v>
      </c>
      <c r="B352">
        <v>1</v>
      </c>
      <c r="C352">
        <v>0</v>
      </c>
      <c r="D352">
        <v>0</v>
      </c>
      <c r="E352" s="7">
        <f>SUM(Table12[[#This Row],[Use]:[Creation]])</f>
        <v>1</v>
      </c>
      <c r="G352" t="s">
        <v>2648</v>
      </c>
      <c r="H352">
        <f>Table12[[#This Row],[Use]]/Table12[[#This Row],[TOTAL]]</f>
        <v>1</v>
      </c>
      <c r="I352">
        <f>Table12[[#This Row],[Background]]/Table12[[#This Row],[TOTAL]]</f>
        <v>0</v>
      </c>
      <c r="J352">
        <f>Table12[[#This Row],[Creation]]/Table12[[#This Row],[TOTAL]]</f>
        <v>0</v>
      </c>
      <c r="K352" s="7">
        <f>SUM(Table1216[[#This Row],[Use]:[Creation]])</f>
        <v>1</v>
      </c>
    </row>
    <row r="353" spans="1:11" x14ac:dyDescent="0.25">
      <c r="A353" t="s">
        <v>3760</v>
      </c>
      <c r="B353">
        <v>4</v>
      </c>
      <c r="C353">
        <v>0</v>
      </c>
      <c r="D353">
        <v>0</v>
      </c>
      <c r="E353" s="7">
        <f>SUM(Table12[[#This Row],[Use]:[Creation]])</f>
        <v>4</v>
      </c>
      <c r="G353" t="s">
        <v>3760</v>
      </c>
      <c r="H353">
        <f>Table12[[#This Row],[Use]]/Table12[[#This Row],[TOTAL]]</f>
        <v>1</v>
      </c>
      <c r="I353">
        <f>Table12[[#This Row],[Background]]/Table12[[#This Row],[TOTAL]]</f>
        <v>0</v>
      </c>
      <c r="J353">
        <f>Table12[[#This Row],[Creation]]/Table12[[#This Row],[TOTAL]]</f>
        <v>0</v>
      </c>
      <c r="K353" s="7">
        <f>SUM(Table1216[[#This Row],[Use]:[Creation]])</f>
        <v>1</v>
      </c>
    </row>
    <row r="354" spans="1:11" x14ac:dyDescent="0.25">
      <c r="A354" t="s">
        <v>711</v>
      </c>
      <c r="B354">
        <v>0</v>
      </c>
      <c r="C354">
        <v>0</v>
      </c>
      <c r="D354">
        <v>1</v>
      </c>
      <c r="E354" s="7">
        <f>SUM(Table12[[#This Row],[Use]:[Creation]])</f>
        <v>1</v>
      </c>
      <c r="G354" t="s">
        <v>711</v>
      </c>
      <c r="H354">
        <f>Table12[[#This Row],[Use]]/Table12[[#This Row],[TOTAL]]</f>
        <v>0</v>
      </c>
      <c r="I354">
        <f>Table12[[#This Row],[Background]]/Table12[[#This Row],[TOTAL]]</f>
        <v>0</v>
      </c>
      <c r="J354">
        <f>Table12[[#This Row],[Creation]]/Table12[[#This Row],[TOTAL]]</f>
        <v>1</v>
      </c>
      <c r="K354" s="7">
        <f>SUM(Table1216[[#This Row],[Use]:[Creation]])</f>
        <v>1</v>
      </c>
    </row>
    <row r="355" spans="1:11" x14ac:dyDescent="0.25">
      <c r="A355" t="s">
        <v>4091</v>
      </c>
      <c r="B355">
        <v>1</v>
      </c>
      <c r="C355">
        <v>0</v>
      </c>
      <c r="D355">
        <v>0</v>
      </c>
      <c r="E355" s="7">
        <f>SUM(Table12[[#This Row],[Use]:[Creation]])</f>
        <v>1</v>
      </c>
      <c r="G355" t="s">
        <v>4091</v>
      </c>
      <c r="H355">
        <f>Table12[[#This Row],[Use]]/Table12[[#This Row],[TOTAL]]</f>
        <v>1</v>
      </c>
      <c r="I355">
        <f>Table12[[#This Row],[Background]]/Table12[[#This Row],[TOTAL]]</f>
        <v>0</v>
      </c>
      <c r="J355">
        <f>Table12[[#This Row],[Creation]]/Table12[[#This Row],[TOTAL]]</f>
        <v>0</v>
      </c>
      <c r="K355" s="7">
        <f>SUM(Table1216[[#This Row],[Use]:[Creation]])</f>
        <v>1</v>
      </c>
    </row>
    <row r="356" spans="1:11" x14ac:dyDescent="0.25">
      <c r="A356" t="s">
        <v>4846</v>
      </c>
      <c r="B356">
        <v>1</v>
      </c>
      <c r="C356">
        <v>1</v>
      </c>
      <c r="D356">
        <v>0</v>
      </c>
      <c r="E356" s="7">
        <f>SUM(Table12[[#This Row],[Use]:[Creation]])</f>
        <v>2</v>
      </c>
      <c r="G356" t="s">
        <v>4846</v>
      </c>
      <c r="H356">
        <f>Table12[[#This Row],[Use]]/Table12[[#This Row],[TOTAL]]</f>
        <v>0.5</v>
      </c>
      <c r="I356">
        <f>Table12[[#This Row],[Background]]/Table12[[#This Row],[TOTAL]]</f>
        <v>0.5</v>
      </c>
      <c r="J356">
        <f>Table12[[#This Row],[Creation]]/Table12[[#This Row],[TOTAL]]</f>
        <v>0</v>
      </c>
      <c r="K356" s="7">
        <f>SUM(Table1216[[#This Row],[Use]:[Creation]])</f>
        <v>1</v>
      </c>
    </row>
    <row r="357" spans="1:11" x14ac:dyDescent="0.25">
      <c r="A357" t="s">
        <v>3853</v>
      </c>
      <c r="B357">
        <v>6</v>
      </c>
      <c r="C357">
        <v>0</v>
      </c>
      <c r="D357">
        <v>0</v>
      </c>
      <c r="E357" s="7">
        <f>SUM(Table12[[#This Row],[Use]:[Creation]])</f>
        <v>6</v>
      </c>
      <c r="G357" t="s">
        <v>3853</v>
      </c>
      <c r="H357">
        <f>Table12[[#This Row],[Use]]/Table12[[#This Row],[TOTAL]]</f>
        <v>1</v>
      </c>
      <c r="I357">
        <f>Table12[[#This Row],[Background]]/Table12[[#This Row],[TOTAL]]</f>
        <v>0</v>
      </c>
      <c r="J357">
        <f>Table12[[#This Row],[Creation]]/Table12[[#This Row],[TOTAL]]</f>
        <v>0</v>
      </c>
      <c r="K357" s="7">
        <f>SUM(Table1216[[#This Row],[Use]:[Creation]])</f>
        <v>1</v>
      </c>
    </row>
    <row r="358" spans="1:11" x14ac:dyDescent="0.25">
      <c r="A358" t="s">
        <v>4206</v>
      </c>
      <c r="B358">
        <v>1</v>
      </c>
      <c r="C358">
        <v>0</v>
      </c>
      <c r="D358">
        <v>0</v>
      </c>
      <c r="E358" s="7">
        <f>SUM(Table12[[#This Row],[Use]:[Creation]])</f>
        <v>1</v>
      </c>
      <c r="G358" t="s">
        <v>4206</v>
      </c>
      <c r="H358">
        <f>Table12[[#This Row],[Use]]/Table12[[#This Row],[TOTAL]]</f>
        <v>1</v>
      </c>
      <c r="I358">
        <f>Table12[[#This Row],[Background]]/Table12[[#This Row],[TOTAL]]</f>
        <v>0</v>
      </c>
      <c r="J358">
        <f>Table12[[#This Row],[Creation]]/Table12[[#This Row],[TOTAL]]</f>
        <v>0</v>
      </c>
      <c r="K358" s="7">
        <f>SUM(Table1216[[#This Row],[Use]:[Creation]])</f>
        <v>1</v>
      </c>
    </row>
    <row r="359" spans="1:11" x14ac:dyDescent="0.25">
      <c r="A359" t="s">
        <v>5006</v>
      </c>
      <c r="B359">
        <v>1</v>
      </c>
      <c r="C359">
        <v>0</v>
      </c>
      <c r="D359">
        <v>0</v>
      </c>
      <c r="E359" s="7">
        <f>SUM(Table12[[#This Row],[Use]:[Creation]])</f>
        <v>1</v>
      </c>
      <c r="G359" t="s">
        <v>5006</v>
      </c>
      <c r="H359">
        <f>Table12[[#This Row],[Use]]/Table12[[#This Row],[TOTAL]]</f>
        <v>1</v>
      </c>
      <c r="I359">
        <f>Table12[[#This Row],[Background]]/Table12[[#This Row],[TOTAL]]</f>
        <v>0</v>
      </c>
      <c r="J359">
        <f>Table12[[#This Row],[Creation]]/Table12[[#This Row],[TOTAL]]</f>
        <v>0</v>
      </c>
      <c r="K359" s="7">
        <f>SUM(Table1216[[#This Row],[Use]:[Creation]])</f>
        <v>1</v>
      </c>
    </row>
    <row r="360" spans="1:11" x14ac:dyDescent="0.25">
      <c r="A360" t="s">
        <v>1522</v>
      </c>
      <c r="B360">
        <v>1</v>
      </c>
      <c r="C360">
        <v>0</v>
      </c>
      <c r="D360">
        <v>0</v>
      </c>
      <c r="E360" s="7">
        <f>SUM(Table12[[#This Row],[Use]:[Creation]])</f>
        <v>1</v>
      </c>
      <c r="G360" t="s">
        <v>1522</v>
      </c>
      <c r="H360">
        <f>Table12[[#This Row],[Use]]/Table12[[#This Row],[TOTAL]]</f>
        <v>1</v>
      </c>
      <c r="I360">
        <f>Table12[[#This Row],[Background]]/Table12[[#This Row],[TOTAL]]</f>
        <v>0</v>
      </c>
      <c r="J360">
        <f>Table12[[#This Row],[Creation]]/Table12[[#This Row],[TOTAL]]</f>
        <v>0</v>
      </c>
      <c r="K360" s="7">
        <f>SUM(Table1216[[#This Row],[Use]:[Creation]])</f>
        <v>1</v>
      </c>
    </row>
    <row r="361" spans="1:11" x14ac:dyDescent="0.25">
      <c r="A361" t="s">
        <v>2163</v>
      </c>
      <c r="B361">
        <v>2</v>
      </c>
      <c r="C361">
        <v>0</v>
      </c>
      <c r="D361">
        <v>0</v>
      </c>
      <c r="E361" s="7">
        <f>SUM(Table12[[#This Row],[Use]:[Creation]])</f>
        <v>2</v>
      </c>
      <c r="G361" t="s">
        <v>2163</v>
      </c>
      <c r="H361">
        <f>Table12[[#This Row],[Use]]/Table12[[#This Row],[TOTAL]]</f>
        <v>1</v>
      </c>
      <c r="I361">
        <f>Table12[[#This Row],[Background]]/Table12[[#This Row],[TOTAL]]</f>
        <v>0</v>
      </c>
      <c r="J361">
        <f>Table12[[#This Row],[Creation]]/Table12[[#This Row],[TOTAL]]</f>
        <v>0</v>
      </c>
      <c r="K361" s="7">
        <f>SUM(Table1216[[#This Row],[Use]:[Creation]])</f>
        <v>1</v>
      </c>
    </row>
    <row r="362" spans="1:11" x14ac:dyDescent="0.25">
      <c r="A362" t="s">
        <v>109</v>
      </c>
      <c r="B362">
        <v>4</v>
      </c>
      <c r="C362">
        <v>1</v>
      </c>
      <c r="D362">
        <v>1</v>
      </c>
      <c r="E362" s="7">
        <f>SUM(Table12[[#This Row],[Use]:[Creation]])</f>
        <v>6</v>
      </c>
      <c r="G362" t="s">
        <v>109</v>
      </c>
      <c r="H362">
        <f>Table12[[#This Row],[Use]]/Table12[[#This Row],[TOTAL]]</f>
        <v>0.66666666666666663</v>
      </c>
      <c r="I362">
        <f>Table12[[#This Row],[Background]]/Table12[[#This Row],[TOTAL]]</f>
        <v>0.16666666666666666</v>
      </c>
      <c r="J362">
        <f>Table12[[#This Row],[Creation]]/Table12[[#This Row],[TOTAL]]</f>
        <v>0.16666666666666666</v>
      </c>
      <c r="K362" s="7">
        <f>SUM(Table1216[[#This Row],[Use]:[Creation]])</f>
        <v>0.99999999999999989</v>
      </c>
    </row>
    <row r="363" spans="1:11" x14ac:dyDescent="0.25">
      <c r="A363" t="s">
        <v>2025</v>
      </c>
      <c r="B363">
        <v>1</v>
      </c>
      <c r="C363">
        <v>0</v>
      </c>
      <c r="D363">
        <v>0</v>
      </c>
      <c r="E363" s="7">
        <f>SUM(Table12[[#This Row],[Use]:[Creation]])</f>
        <v>1</v>
      </c>
      <c r="G363" t="s">
        <v>2025</v>
      </c>
      <c r="H363">
        <f>Table12[[#This Row],[Use]]/Table12[[#This Row],[TOTAL]]</f>
        <v>1</v>
      </c>
      <c r="I363">
        <f>Table12[[#This Row],[Background]]/Table12[[#This Row],[TOTAL]]</f>
        <v>0</v>
      </c>
      <c r="J363">
        <f>Table12[[#This Row],[Creation]]/Table12[[#This Row],[TOTAL]]</f>
        <v>0</v>
      </c>
      <c r="K363" s="7">
        <f>SUM(Table1216[[#This Row],[Use]:[Creation]])</f>
        <v>1</v>
      </c>
    </row>
    <row r="364" spans="1:11" x14ac:dyDescent="0.25">
      <c r="A364" t="s">
        <v>4903</v>
      </c>
      <c r="B364">
        <v>11</v>
      </c>
      <c r="C364">
        <v>0</v>
      </c>
      <c r="D364">
        <v>0</v>
      </c>
      <c r="E364" s="7">
        <f>SUM(Table12[[#This Row],[Use]:[Creation]])</f>
        <v>11</v>
      </c>
      <c r="G364" t="s">
        <v>4903</v>
      </c>
      <c r="H364">
        <f>Table12[[#This Row],[Use]]/Table12[[#This Row],[TOTAL]]</f>
        <v>1</v>
      </c>
      <c r="I364">
        <f>Table12[[#This Row],[Background]]/Table12[[#This Row],[TOTAL]]</f>
        <v>0</v>
      </c>
      <c r="J364">
        <f>Table12[[#This Row],[Creation]]/Table12[[#This Row],[TOTAL]]</f>
        <v>0</v>
      </c>
      <c r="K364" s="7">
        <f>SUM(Table1216[[#This Row],[Use]:[Creation]])</f>
        <v>1</v>
      </c>
    </row>
    <row r="365" spans="1:11" x14ac:dyDescent="0.25">
      <c r="A365" t="s">
        <v>2040</v>
      </c>
      <c r="B365">
        <v>1</v>
      </c>
      <c r="C365">
        <v>0</v>
      </c>
      <c r="D365">
        <v>0</v>
      </c>
      <c r="E365" s="7">
        <f>SUM(Table12[[#This Row],[Use]:[Creation]])</f>
        <v>1</v>
      </c>
      <c r="G365" t="s">
        <v>2040</v>
      </c>
      <c r="H365">
        <f>Table12[[#This Row],[Use]]/Table12[[#This Row],[TOTAL]]</f>
        <v>1</v>
      </c>
      <c r="I365">
        <f>Table12[[#This Row],[Background]]/Table12[[#This Row],[TOTAL]]</f>
        <v>0</v>
      </c>
      <c r="J365">
        <f>Table12[[#This Row],[Creation]]/Table12[[#This Row],[TOTAL]]</f>
        <v>0</v>
      </c>
      <c r="K365" s="7">
        <f>SUM(Table1216[[#This Row],[Use]:[Creation]])</f>
        <v>1</v>
      </c>
    </row>
    <row r="366" spans="1:11" x14ac:dyDescent="0.25">
      <c r="A366" t="s">
        <v>414</v>
      </c>
      <c r="B366">
        <v>4</v>
      </c>
      <c r="C366">
        <v>5</v>
      </c>
      <c r="D366">
        <v>0</v>
      </c>
      <c r="E366" s="7">
        <f>SUM(Table12[[#This Row],[Use]:[Creation]])</f>
        <v>9</v>
      </c>
      <c r="G366" t="s">
        <v>414</v>
      </c>
      <c r="H366">
        <f>Table12[[#This Row],[Use]]/Table12[[#This Row],[TOTAL]]</f>
        <v>0.44444444444444442</v>
      </c>
      <c r="I366">
        <f>Table12[[#This Row],[Background]]/Table12[[#This Row],[TOTAL]]</f>
        <v>0.55555555555555558</v>
      </c>
      <c r="J366">
        <f>Table12[[#This Row],[Creation]]/Table12[[#This Row],[TOTAL]]</f>
        <v>0</v>
      </c>
      <c r="K366" s="7">
        <f>SUM(Table1216[[#This Row],[Use]:[Creation]])</f>
        <v>1</v>
      </c>
    </row>
    <row r="367" spans="1:11" x14ac:dyDescent="0.25">
      <c r="A367" t="s">
        <v>2608</v>
      </c>
      <c r="B367">
        <v>3</v>
      </c>
      <c r="C367">
        <v>0</v>
      </c>
      <c r="D367">
        <v>0</v>
      </c>
      <c r="E367" s="7">
        <f>SUM(Table12[[#This Row],[Use]:[Creation]])</f>
        <v>3</v>
      </c>
      <c r="G367" t="s">
        <v>2608</v>
      </c>
      <c r="H367">
        <f>Table12[[#This Row],[Use]]/Table12[[#This Row],[TOTAL]]</f>
        <v>1</v>
      </c>
      <c r="I367">
        <f>Table12[[#This Row],[Background]]/Table12[[#This Row],[TOTAL]]</f>
        <v>0</v>
      </c>
      <c r="J367">
        <f>Table12[[#This Row],[Creation]]/Table12[[#This Row],[TOTAL]]</f>
        <v>0</v>
      </c>
      <c r="K367" s="7">
        <f>SUM(Table1216[[#This Row],[Use]:[Creation]])</f>
        <v>1</v>
      </c>
    </row>
    <row r="368" spans="1:11" x14ac:dyDescent="0.25">
      <c r="A368" t="s">
        <v>140</v>
      </c>
      <c r="B368">
        <v>0</v>
      </c>
      <c r="C368">
        <v>1</v>
      </c>
      <c r="D368">
        <v>0</v>
      </c>
      <c r="E368" s="7">
        <f>SUM(Table12[[#This Row],[Use]:[Creation]])</f>
        <v>1</v>
      </c>
      <c r="G368" t="s">
        <v>140</v>
      </c>
      <c r="H368">
        <f>Table12[[#This Row],[Use]]/Table12[[#This Row],[TOTAL]]</f>
        <v>0</v>
      </c>
      <c r="I368">
        <f>Table12[[#This Row],[Background]]/Table12[[#This Row],[TOTAL]]</f>
        <v>1</v>
      </c>
      <c r="J368">
        <f>Table12[[#This Row],[Creation]]/Table12[[#This Row],[TOTAL]]</f>
        <v>0</v>
      </c>
      <c r="K368" s="7">
        <f>SUM(Table1216[[#This Row],[Use]:[Creation]])</f>
        <v>1</v>
      </c>
    </row>
    <row r="369" spans="1:11" x14ac:dyDescent="0.25">
      <c r="A369" t="s">
        <v>3297</v>
      </c>
      <c r="B369">
        <v>2</v>
      </c>
      <c r="C369">
        <v>1</v>
      </c>
      <c r="D369">
        <v>1</v>
      </c>
      <c r="E369" s="7">
        <f>SUM(Table12[[#This Row],[Use]:[Creation]])</f>
        <v>4</v>
      </c>
      <c r="G369" t="s">
        <v>3297</v>
      </c>
      <c r="H369">
        <f>Table12[[#This Row],[Use]]/Table12[[#This Row],[TOTAL]]</f>
        <v>0.5</v>
      </c>
      <c r="I369">
        <f>Table12[[#This Row],[Background]]/Table12[[#This Row],[TOTAL]]</f>
        <v>0.25</v>
      </c>
      <c r="J369">
        <f>Table12[[#This Row],[Creation]]/Table12[[#This Row],[TOTAL]]</f>
        <v>0.25</v>
      </c>
      <c r="K369" s="7">
        <f>SUM(Table1216[[#This Row],[Use]:[Creation]])</f>
        <v>1</v>
      </c>
    </row>
    <row r="370" spans="1:11" x14ac:dyDescent="0.25">
      <c r="A370" t="s">
        <v>3825</v>
      </c>
      <c r="B370">
        <v>4</v>
      </c>
      <c r="C370">
        <v>0</v>
      </c>
      <c r="D370">
        <v>0</v>
      </c>
      <c r="E370" s="7">
        <f>SUM(Table12[[#This Row],[Use]:[Creation]])</f>
        <v>4</v>
      </c>
      <c r="G370" t="s">
        <v>3825</v>
      </c>
      <c r="H370">
        <f>Table12[[#This Row],[Use]]/Table12[[#This Row],[TOTAL]]</f>
        <v>1</v>
      </c>
      <c r="I370">
        <f>Table12[[#This Row],[Background]]/Table12[[#This Row],[TOTAL]]</f>
        <v>0</v>
      </c>
      <c r="J370">
        <f>Table12[[#This Row],[Creation]]/Table12[[#This Row],[TOTAL]]</f>
        <v>0</v>
      </c>
      <c r="K370" s="7">
        <f>SUM(Table1216[[#This Row],[Use]:[Creation]])</f>
        <v>1</v>
      </c>
    </row>
    <row r="371" spans="1:11" x14ac:dyDescent="0.25">
      <c r="A371" t="s">
        <v>493</v>
      </c>
      <c r="B371">
        <v>2</v>
      </c>
      <c r="C371">
        <v>1</v>
      </c>
      <c r="D371">
        <v>1</v>
      </c>
      <c r="E371" s="7">
        <f>SUM(Table12[[#This Row],[Use]:[Creation]])</f>
        <v>4</v>
      </c>
      <c r="G371" t="s">
        <v>493</v>
      </c>
      <c r="H371">
        <f>Table12[[#This Row],[Use]]/Table12[[#This Row],[TOTAL]]</f>
        <v>0.5</v>
      </c>
      <c r="I371">
        <f>Table12[[#This Row],[Background]]/Table12[[#This Row],[TOTAL]]</f>
        <v>0.25</v>
      </c>
      <c r="J371">
        <f>Table12[[#This Row],[Creation]]/Table12[[#This Row],[TOTAL]]</f>
        <v>0.25</v>
      </c>
      <c r="K371" s="7">
        <f>SUM(Table1216[[#This Row],[Use]:[Creation]])</f>
        <v>1</v>
      </c>
    </row>
    <row r="372" spans="1:11" x14ac:dyDescent="0.25">
      <c r="A372" t="s">
        <v>3945</v>
      </c>
      <c r="B372">
        <v>4</v>
      </c>
      <c r="C372">
        <v>0</v>
      </c>
      <c r="D372">
        <v>2</v>
      </c>
      <c r="E372" s="7">
        <f>SUM(Table12[[#This Row],[Use]:[Creation]])</f>
        <v>6</v>
      </c>
      <c r="G372" t="s">
        <v>3945</v>
      </c>
      <c r="H372">
        <f>Table12[[#This Row],[Use]]/Table12[[#This Row],[TOTAL]]</f>
        <v>0.66666666666666663</v>
      </c>
      <c r="I372">
        <f>Table12[[#This Row],[Background]]/Table12[[#This Row],[TOTAL]]</f>
        <v>0</v>
      </c>
      <c r="J372">
        <f>Table12[[#This Row],[Creation]]/Table12[[#This Row],[TOTAL]]</f>
        <v>0.33333333333333331</v>
      </c>
      <c r="K372" s="7">
        <f>SUM(Table1216[[#This Row],[Use]:[Creation]])</f>
        <v>1</v>
      </c>
    </row>
    <row r="373" spans="1:11" x14ac:dyDescent="0.25">
      <c r="A373" t="s">
        <v>4318</v>
      </c>
      <c r="B373">
        <v>1</v>
      </c>
      <c r="C373">
        <v>0</v>
      </c>
      <c r="D373">
        <v>0</v>
      </c>
      <c r="E373" s="7">
        <f>SUM(Table12[[#This Row],[Use]:[Creation]])</f>
        <v>1</v>
      </c>
      <c r="G373" t="s">
        <v>4318</v>
      </c>
      <c r="H373">
        <f>Table12[[#This Row],[Use]]/Table12[[#This Row],[TOTAL]]</f>
        <v>1</v>
      </c>
      <c r="I373">
        <f>Table12[[#This Row],[Background]]/Table12[[#This Row],[TOTAL]]</f>
        <v>0</v>
      </c>
      <c r="J373">
        <f>Table12[[#This Row],[Creation]]/Table12[[#This Row],[TOTAL]]</f>
        <v>0</v>
      </c>
      <c r="K373" s="7">
        <f>SUM(Table1216[[#This Row],[Use]:[Creation]])</f>
        <v>1</v>
      </c>
    </row>
    <row r="374" spans="1:11" x14ac:dyDescent="0.25">
      <c r="A374" t="s">
        <v>126</v>
      </c>
      <c r="B374">
        <v>1</v>
      </c>
      <c r="C374">
        <v>1</v>
      </c>
      <c r="D374">
        <v>0</v>
      </c>
      <c r="E374" s="7">
        <f>SUM(Table12[[#This Row],[Use]:[Creation]])</f>
        <v>2</v>
      </c>
      <c r="G374" t="s">
        <v>126</v>
      </c>
      <c r="H374">
        <f>Table12[[#This Row],[Use]]/Table12[[#This Row],[TOTAL]]</f>
        <v>0.5</v>
      </c>
      <c r="I374">
        <f>Table12[[#This Row],[Background]]/Table12[[#This Row],[TOTAL]]</f>
        <v>0.5</v>
      </c>
      <c r="J374">
        <f>Table12[[#This Row],[Creation]]/Table12[[#This Row],[TOTAL]]</f>
        <v>0</v>
      </c>
      <c r="K374" s="7">
        <f>SUM(Table1216[[#This Row],[Use]:[Creation]])</f>
        <v>1</v>
      </c>
    </row>
    <row r="375" spans="1:11" x14ac:dyDescent="0.25">
      <c r="A375" t="s">
        <v>201</v>
      </c>
      <c r="B375">
        <v>0</v>
      </c>
      <c r="C375">
        <v>1</v>
      </c>
      <c r="D375">
        <v>0</v>
      </c>
      <c r="E375" s="7">
        <f>SUM(Table12[[#This Row],[Use]:[Creation]])</f>
        <v>1</v>
      </c>
      <c r="G375" t="s">
        <v>201</v>
      </c>
      <c r="H375">
        <f>Table12[[#This Row],[Use]]/Table12[[#This Row],[TOTAL]]</f>
        <v>0</v>
      </c>
      <c r="I375">
        <f>Table12[[#This Row],[Background]]/Table12[[#This Row],[TOTAL]]</f>
        <v>1</v>
      </c>
      <c r="J375">
        <f>Table12[[#This Row],[Creation]]/Table12[[#This Row],[TOTAL]]</f>
        <v>0</v>
      </c>
      <c r="K375" s="7">
        <f>SUM(Table1216[[#This Row],[Use]:[Creation]])</f>
        <v>1</v>
      </c>
    </row>
    <row r="376" spans="1:11" x14ac:dyDescent="0.25">
      <c r="A376" t="s">
        <v>4854</v>
      </c>
      <c r="B376">
        <v>1</v>
      </c>
      <c r="C376">
        <v>0</v>
      </c>
      <c r="D376">
        <v>0</v>
      </c>
      <c r="E376" s="7">
        <f>SUM(Table12[[#This Row],[Use]:[Creation]])</f>
        <v>1</v>
      </c>
      <c r="G376" t="s">
        <v>4854</v>
      </c>
      <c r="H376">
        <f>Table12[[#This Row],[Use]]/Table12[[#This Row],[TOTAL]]</f>
        <v>1</v>
      </c>
      <c r="I376">
        <f>Table12[[#This Row],[Background]]/Table12[[#This Row],[TOTAL]]</f>
        <v>0</v>
      </c>
      <c r="J376">
        <f>Table12[[#This Row],[Creation]]/Table12[[#This Row],[TOTAL]]</f>
        <v>0</v>
      </c>
      <c r="K376" s="7">
        <f>SUM(Table1216[[#This Row],[Use]:[Creation]])</f>
        <v>1</v>
      </c>
    </row>
    <row r="377" spans="1:11" x14ac:dyDescent="0.25">
      <c r="A377" t="s">
        <v>2934</v>
      </c>
      <c r="B377">
        <v>2</v>
      </c>
      <c r="C377">
        <v>0</v>
      </c>
      <c r="D377">
        <v>0</v>
      </c>
      <c r="E377" s="7">
        <f>SUM(Table12[[#This Row],[Use]:[Creation]])</f>
        <v>2</v>
      </c>
      <c r="G377" t="s">
        <v>2934</v>
      </c>
      <c r="H377">
        <f>Table12[[#This Row],[Use]]/Table12[[#This Row],[TOTAL]]</f>
        <v>1</v>
      </c>
      <c r="I377">
        <f>Table12[[#This Row],[Background]]/Table12[[#This Row],[TOTAL]]</f>
        <v>0</v>
      </c>
      <c r="J377">
        <f>Table12[[#This Row],[Creation]]/Table12[[#This Row],[TOTAL]]</f>
        <v>0</v>
      </c>
      <c r="K377" s="7">
        <f>SUM(Table1216[[#This Row],[Use]:[Creation]])</f>
        <v>1</v>
      </c>
    </row>
    <row r="378" spans="1:11" x14ac:dyDescent="0.25">
      <c r="A378" t="s">
        <v>857</v>
      </c>
      <c r="B378">
        <v>0</v>
      </c>
      <c r="C378">
        <v>0</v>
      </c>
      <c r="D378">
        <v>1</v>
      </c>
      <c r="E378" s="7">
        <f>SUM(Table12[[#This Row],[Use]:[Creation]])</f>
        <v>1</v>
      </c>
      <c r="G378" t="s">
        <v>857</v>
      </c>
      <c r="H378">
        <f>Table12[[#This Row],[Use]]/Table12[[#This Row],[TOTAL]]</f>
        <v>0</v>
      </c>
      <c r="I378">
        <f>Table12[[#This Row],[Background]]/Table12[[#This Row],[TOTAL]]</f>
        <v>0</v>
      </c>
      <c r="J378">
        <f>Table12[[#This Row],[Creation]]/Table12[[#This Row],[TOTAL]]</f>
        <v>1</v>
      </c>
      <c r="K378" s="7">
        <f>SUM(Table1216[[#This Row],[Use]:[Creation]])</f>
        <v>1</v>
      </c>
    </row>
    <row r="379" spans="1:11" x14ac:dyDescent="0.25">
      <c r="A379" t="s">
        <v>4732</v>
      </c>
      <c r="B379">
        <v>0</v>
      </c>
      <c r="C379">
        <v>1</v>
      </c>
      <c r="D379">
        <v>0</v>
      </c>
      <c r="E379" s="7">
        <f>SUM(Table12[[#This Row],[Use]:[Creation]])</f>
        <v>1</v>
      </c>
      <c r="G379" t="s">
        <v>4732</v>
      </c>
      <c r="H379">
        <f>Table12[[#This Row],[Use]]/Table12[[#This Row],[TOTAL]]</f>
        <v>0</v>
      </c>
      <c r="I379">
        <f>Table12[[#This Row],[Background]]/Table12[[#This Row],[TOTAL]]</f>
        <v>1</v>
      </c>
      <c r="J379">
        <f>Table12[[#This Row],[Creation]]/Table12[[#This Row],[TOTAL]]</f>
        <v>0</v>
      </c>
      <c r="K379" s="7">
        <f>SUM(Table1216[[#This Row],[Use]:[Creation]])</f>
        <v>1</v>
      </c>
    </row>
    <row r="380" spans="1:11" x14ac:dyDescent="0.25">
      <c r="A380" t="s">
        <v>3153</v>
      </c>
      <c r="B380">
        <v>8</v>
      </c>
      <c r="C380">
        <v>0</v>
      </c>
      <c r="D380">
        <v>1</v>
      </c>
      <c r="E380" s="7">
        <f>SUM(Table12[[#This Row],[Use]:[Creation]])</f>
        <v>9</v>
      </c>
      <c r="G380" t="s">
        <v>3153</v>
      </c>
      <c r="H380">
        <f>Table12[[#This Row],[Use]]/Table12[[#This Row],[TOTAL]]</f>
        <v>0.88888888888888884</v>
      </c>
      <c r="I380">
        <f>Table12[[#This Row],[Background]]/Table12[[#This Row],[TOTAL]]</f>
        <v>0</v>
      </c>
      <c r="J380">
        <f>Table12[[#This Row],[Creation]]/Table12[[#This Row],[TOTAL]]</f>
        <v>0.1111111111111111</v>
      </c>
      <c r="K380" s="7">
        <f>SUM(Table1216[[#This Row],[Use]:[Creation]])</f>
        <v>1</v>
      </c>
    </row>
    <row r="381" spans="1:11" x14ac:dyDescent="0.25">
      <c r="A381" t="s">
        <v>1735</v>
      </c>
      <c r="B381">
        <v>3</v>
      </c>
      <c r="C381">
        <v>0</v>
      </c>
      <c r="D381">
        <v>0</v>
      </c>
      <c r="E381" s="7">
        <f>SUM(Table12[[#This Row],[Use]:[Creation]])</f>
        <v>3</v>
      </c>
      <c r="G381" t="s">
        <v>1735</v>
      </c>
      <c r="H381">
        <f>Table12[[#This Row],[Use]]/Table12[[#This Row],[TOTAL]]</f>
        <v>1</v>
      </c>
      <c r="I381">
        <f>Table12[[#This Row],[Background]]/Table12[[#This Row],[TOTAL]]</f>
        <v>0</v>
      </c>
      <c r="J381">
        <f>Table12[[#This Row],[Creation]]/Table12[[#This Row],[TOTAL]]</f>
        <v>0</v>
      </c>
      <c r="K381" s="7">
        <f>SUM(Table1216[[#This Row],[Use]:[Creation]])</f>
        <v>1</v>
      </c>
    </row>
    <row r="382" spans="1:11" x14ac:dyDescent="0.25">
      <c r="A382" t="s">
        <v>2602</v>
      </c>
      <c r="B382">
        <v>1</v>
      </c>
      <c r="C382">
        <v>0</v>
      </c>
      <c r="D382">
        <v>0</v>
      </c>
      <c r="E382" s="7">
        <f>SUM(Table12[[#This Row],[Use]:[Creation]])</f>
        <v>1</v>
      </c>
      <c r="G382" t="s">
        <v>2602</v>
      </c>
      <c r="H382">
        <f>Table12[[#This Row],[Use]]/Table12[[#This Row],[TOTAL]]</f>
        <v>1</v>
      </c>
      <c r="I382">
        <f>Table12[[#This Row],[Background]]/Table12[[#This Row],[TOTAL]]</f>
        <v>0</v>
      </c>
      <c r="J382">
        <f>Table12[[#This Row],[Creation]]/Table12[[#This Row],[TOTAL]]</f>
        <v>0</v>
      </c>
      <c r="K382" s="7">
        <f>SUM(Table1216[[#This Row],[Use]:[Creation]])</f>
        <v>1</v>
      </c>
    </row>
    <row r="383" spans="1:11" x14ac:dyDescent="0.25">
      <c r="A383" t="s">
        <v>3647</v>
      </c>
      <c r="B383">
        <v>13</v>
      </c>
      <c r="C383">
        <v>2</v>
      </c>
      <c r="D383">
        <v>0</v>
      </c>
      <c r="E383" s="7">
        <f>SUM(Table12[[#This Row],[Use]:[Creation]])</f>
        <v>15</v>
      </c>
      <c r="G383" t="s">
        <v>3647</v>
      </c>
      <c r="H383">
        <f>Table12[[#This Row],[Use]]/Table12[[#This Row],[TOTAL]]</f>
        <v>0.8666666666666667</v>
      </c>
      <c r="I383">
        <f>Table12[[#This Row],[Background]]/Table12[[#This Row],[TOTAL]]</f>
        <v>0.13333333333333333</v>
      </c>
      <c r="J383">
        <f>Table12[[#This Row],[Creation]]/Table12[[#This Row],[TOTAL]]</f>
        <v>0</v>
      </c>
      <c r="K383" s="7">
        <f>SUM(Table1216[[#This Row],[Use]:[Creation]])</f>
        <v>1</v>
      </c>
    </row>
    <row r="384" spans="1:11" x14ac:dyDescent="0.25">
      <c r="A384" t="s">
        <v>173</v>
      </c>
      <c r="B384">
        <v>2</v>
      </c>
      <c r="C384">
        <v>4</v>
      </c>
      <c r="D384">
        <v>0</v>
      </c>
      <c r="E384" s="7">
        <f>SUM(Table12[[#This Row],[Use]:[Creation]])</f>
        <v>6</v>
      </c>
      <c r="G384" t="s">
        <v>173</v>
      </c>
      <c r="H384">
        <f>Table12[[#This Row],[Use]]/Table12[[#This Row],[TOTAL]]</f>
        <v>0.33333333333333331</v>
      </c>
      <c r="I384">
        <f>Table12[[#This Row],[Background]]/Table12[[#This Row],[TOTAL]]</f>
        <v>0.66666666666666663</v>
      </c>
      <c r="J384">
        <f>Table12[[#This Row],[Creation]]/Table12[[#This Row],[TOTAL]]</f>
        <v>0</v>
      </c>
      <c r="K384" s="7">
        <f>SUM(Table1216[[#This Row],[Use]:[Creation]])</f>
        <v>1</v>
      </c>
    </row>
    <row r="385" spans="1:11" x14ac:dyDescent="0.25">
      <c r="A385" t="s">
        <v>6011</v>
      </c>
      <c r="B385">
        <v>4</v>
      </c>
      <c r="C385">
        <v>0</v>
      </c>
      <c r="D385">
        <v>0</v>
      </c>
      <c r="E385" s="7">
        <f>SUM(Table12[[#This Row],[Use]:[Creation]])</f>
        <v>4</v>
      </c>
      <c r="G385" t="s">
        <v>6011</v>
      </c>
      <c r="H385">
        <f>Table12[[#This Row],[Use]]/Table12[[#This Row],[TOTAL]]</f>
        <v>1</v>
      </c>
      <c r="I385">
        <f>Table12[[#This Row],[Background]]/Table12[[#This Row],[TOTAL]]</f>
        <v>0</v>
      </c>
      <c r="J385">
        <f>Table12[[#This Row],[Creation]]/Table12[[#This Row],[TOTAL]]</f>
        <v>0</v>
      </c>
      <c r="K385" s="7">
        <f>SUM(Table1216[[#This Row],[Use]:[Creation]])</f>
        <v>1</v>
      </c>
    </row>
    <row r="386" spans="1:11" x14ac:dyDescent="0.25">
      <c r="A386" t="s">
        <v>3149</v>
      </c>
      <c r="B386">
        <v>0</v>
      </c>
      <c r="C386">
        <v>0</v>
      </c>
      <c r="D386">
        <v>1</v>
      </c>
      <c r="E386" s="7">
        <f>SUM(Table12[[#This Row],[Use]:[Creation]])</f>
        <v>1</v>
      </c>
      <c r="G386" t="s">
        <v>3149</v>
      </c>
      <c r="H386">
        <f>Table12[[#This Row],[Use]]/Table12[[#This Row],[TOTAL]]</f>
        <v>0</v>
      </c>
      <c r="I386">
        <f>Table12[[#This Row],[Background]]/Table12[[#This Row],[TOTAL]]</f>
        <v>0</v>
      </c>
      <c r="J386">
        <f>Table12[[#This Row],[Creation]]/Table12[[#This Row],[TOTAL]]</f>
        <v>1</v>
      </c>
      <c r="K386" s="7">
        <f>SUM(Table1216[[#This Row],[Use]:[Creation]])</f>
        <v>1</v>
      </c>
    </row>
    <row r="387" spans="1:11" x14ac:dyDescent="0.25">
      <c r="A387" t="s">
        <v>3466</v>
      </c>
      <c r="B387">
        <v>0</v>
      </c>
      <c r="C387">
        <v>0</v>
      </c>
      <c r="D387">
        <v>1</v>
      </c>
      <c r="E387" s="7">
        <f>SUM(Table12[[#This Row],[Use]:[Creation]])</f>
        <v>1</v>
      </c>
      <c r="G387" t="s">
        <v>3466</v>
      </c>
      <c r="H387">
        <f>Table12[[#This Row],[Use]]/Table12[[#This Row],[TOTAL]]</f>
        <v>0</v>
      </c>
      <c r="I387">
        <f>Table12[[#This Row],[Background]]/Table12[[#This Row],[TOTAL]]</f>
        <v>0</v>
      </c>
      <c r="J387">
        <f>Table12[[#This Row],[Creation]]/Table12[[#This Row],[TOTAL]]</f>
        <v>1</v>
      </c>
      <c r="K387" s="7">
        <f>SUM(Table1216[[#This Row],[Use]:[Creation]])</f>
        <v>1</v>
      </c>
    </row>
    <row r="388" spans="1:11" x14ac:dyDescent="0.25">
      <c r="A388" t="s">
        <v>121</v>
      </c>
      <c r="B388">
        <v>7</v>
      </c>
      <c r="C388">
        <v>1</v>
      </c>
      <c r="D388">
        <v>0</v>
      </c>
      <c r="E388" s="7">
        <f>SUM(Table12[[#This Row],[Use]:[Creation]])</f>
        <v>8</v>
      </c>
      <c r="G388" t="s">
        <v>121</v>
      </c>
      <c r="H388">
        <f>Table12[[#This Row],[Use]]/Table12[[#This Row],[TOTAL]]</f>
        <v>0.875</v>
      </c>
      <c r="I388">
        <f>Table12[[#This Row],[Background]]/Table12[[#This Row],[TOTAL]]</f>
        <v>0.125</v>
      </c>
      <c r="J388">
        <f>Table12[[#This Row],[Creation]]/Table12[[#This Row],[TOTAL]]</f>
        <v>0</v>
      </c>
      <c r="K388" s="7">
        <f>SUM(Table1216[[#This Row],[Use]:[Creation]])</f>
        <v>1</v>
      </c>
    </row>
    <row r="389" spans="1:11" x14ac:dyDescent="0.25">
      <c r="A389" t="s">
        <v>4961</v>
      </c>
      <c r="B389">
        <v>0</v>
      </c>
      <c r="C389">
        <v>0</v>
      </c>
      <c r="D389">
        <v>1</v>
      </c>
      <c r="E389" s="7">
        <f>SUM(Table12[[#This Row],[Use]:[Creation]])</f>
        <v>1</v>
      </c>
      <c r="G389" t="s">
        <v>4961</v>
      </c>
      <c r="H389">
        <f>Table12[[#This Row],[Use]]/Table12[[#This Row],[TOTAL]]</f>
        <v>0</v>
      </c>
      <c r="I389">
        <f>Table12[[#This Row],[Background]]/Table12[[#This Row],[TOTAL]]</f>
        <v>0</v>
      </c>
      <c r="J389">
        <f>Table12[[#This Row],[Creation]]/Table12[[#This Row],[TOTAL]]</f>
        <v>1</v>
      </c>
      <c r="K389" s="7">
        <f>SUM(Table1216[[#This Row],[Use]:[Creation]])</f>
        <v>1</v>
      </c>
    </row>
    <row r="390" spans="1:11" x14ac:dyDescent="0.25">
      <c r="A390" t="s">
        <v>2578</v>
      </c>
      <c r="B390">
        <v>1</v>
      </c>
      <c r="C390">
        <v>0</v>
      </c>
      <c r="D390">
        <v>0</v>
      </c>
      <c r="E390" s="7">
        <f>SUM(Table12[[#This Row],[Use]:[Creation]])</f>
        <v>1</v>
      </c>
      <c r="G390" t="s">
        <v>2578</v>
      </c>
      <c r="H390">
        <f>Table12[[#This Row],[Use]]/Table12[[#This Row],[TOTAL]]</f>
        <v>1</v>
      </c>
      <c r="I390">
        <f>Table12[[#This Row],[Background]]/Table12[[#This Row],[TOTAL]]</f>
        <v>0</v>
      </c>
      <c r="J390">
        <f>Table12[[#This Row],[Creation]]/Table12[[#This Row],[TOTAL]]</f>
        <v>0</v>
      </c>
      <c r="K390" s="7">
        <f>SUM(Table1216[[#This Row],[Use]:[Creation]])</f>
        <v>1</v>
      </c>
    </row>
    <row r="391" spans="1:11" x14ac:dyDescent="0.25">
      <c r="A391" t="s">
        <v>765</v>
      </c>
      <c r="B391">
        <v>0</v>
      </c>
      <c r="C391">
        <v>0</v>
      </c>
      <c r="D391">
        <v>1</v>
      </c>
      <c r="E391" s="7">
        <f>SUM(Table12[[#This Row],[Use]:[Creation]])</f>
        <v>1</v>
      </c>
      <c r="G391" t="s">
        <v>765</v>
      </c>
      <c r="H391">
        <f>Table12[[#This Row],[Use]]/Table12[[#This Row],[TOTAL]]</f>
        <v>0</v>
      </c>
      <c r="I391">
        <f>Table12[[#This Row],[Background]]/Table12[[#This Row],[TOTAL]]</f>
        <v>0</v>
      </c>
      <c r="J391">
        <f>Table12[[#This Row],[Creation]]/Table12[[#This Row],[TOTAL]]</f>
        <v>1</v>
      </c>
      <c r="K391" s="7">
        <f>SUM(Table1216[[#This Row],[Use]:[Creation]])</f>
        <v>1</v>
      </c>
    </row>
    <row r="392" spans="1:11" x14ac:dyDescent="0.25">
      <c r="A392" t="s">
        <v>844</v>
      </c>
      <c r="B392">
        <v>0</v>
      </c>
      <c r="C392">
        <v>0</v>
      </c>
      <c r="D392">
        <v>1</v>
      </c>
      <c r="E392" s="7">
        <f>SUM(Table12[[#This Row],[Use]:[Creation]])</f>
        <v>1</v>
      </c>
      <c r="G392" t="s">
        <v>844</v>
      </c>
      <c r="H392">
        <f>Table12[[#This Row],[Use]]/Table12[[#This Row],[TOTAL]]</f>
        <v>0</v>
      </c>
      <c r="I392">
        <f>Table12[[#This Row],[Background]]/Table12[[#This Row],[TOTAL]]</f>
        <v>0</v>
      </c>
      <c r="J392">
        <f>Table12[[#This Row],[Creation]]/Table12[[#This Row],[TOTAL]]</f>
        <v>1</v>
      </c>
      <c r="K392" s="7">
        <f>SUM(Table1216[[#This Row],[Use]:[Creation]])</f>
        <v>1</v>
      </c>
    </row>
    <row r="393" spans="1:11" x14ac:dyDescent="0.25">
      <c r="A393" t="s">
        <v>1932</v>
      </c>
      <c r="B393">
        <v>7</v>
      </c>
      <c r="C393">
        <v>0</v>
      </c>
      <c r="D393">
        <v>0</v>
      </c>
      <c r="E393" s="7">
        <f>SUM(Table12[[#This Row],[Use]:[Creation]])</f>
        <v>7</v>
      </c>
      <c r="G393" t="s">
        <v>1932</v>
      </c>
      <c r="H393">
        <f>Table12[[#This Row],[Use]]/Table12[[#This Row],[TOTAL]]</f>
        <v>1</v>
      </c>
      <c r="I393">
        <f>Table12[[#This Row],[Background]]/Table12[[#This Row],[TOTAL]]</f>
        <v>0</v>
      </c>
      <c r="J393">
        <f>Table12[[#This Row],[Creation]]/Table12[[#This Row],[TOTAL]]</f>
        <v>0</v>
      </c>
      <c r="K393" s="7">
        <f>SUM(Table1216[[#This Row],[Use]:[Creation]])</f>
        <v>1</v>
      </c>
    </row>
    <row r="394" spans="1:11" x14ac:dyDescent="0.25">
      <c r="A394" t="s">
        <v>732</v>
      </c>
      <c r="B394">
        <v>0</v>
      </c>
      <c r="C394">
        <v>0</v>
      </c>
      <c r="D394">
        <v>1</v>
      </c>
      <c r="E394" s="7">
        <f>SUM(Table12[[#This Row],[Use]:[Creation]])</f>
        <v>1</v>
      </c>
      <c r="G394" t="s">
        <v>732</v>
      </c>
      <c r="H394">
        <f>Table12[[#This Row],[Use]]/Table12[[#This Row],[TOTAL]]</f>
        <v>0</v>
      </c>
      <c r="I394">
        <f>Table12[[#This Row],[Background]]/Table12[[#This Row],[TOTAL]]</f>
        <v>0</v>
      </c>
      <c r="J394">
        <f>Table12[[#This Row],[Creation]]/Table12[[#This Row],[TOTAL]]</f>
        <v>1</v>
      </c>
      <c r="K394" s="7">
        <f>SUM(Table1216[[#This Row],[Use]:[Creation]])</f>
        <v>1</v>
      </c>
    </row>
    <row r="395" spans="1:11" x14ac:dyDescent="0.25">
      <c r="A395" t="s">
        <v>497</v>
      </c>
      <c r="B395">
        <v>4</v>
      </c>
      <c r="C395">
        <v>1</v>
      </c>
      <c r="D395">
        <v>0</v>
      </c>
      <c r="E395" s="7">
        <f>SUM(Table12[[#This Row],[Use]:[Creation]])</f>
        <v>5</v>
      </c>
      <c r="G395" t="s">
        <v>497</v>
      </c>
      <c r="H395">
        <f>Table12[[#This Row],[Use]]/Table12[[#This Row],[TOTAL]]</f>
        <v>0.8</v>
      </c>
      <c r="I395">
        <f>Table12[[#This Row],[Background]]/Table12[[#This Row],[TOTAL]]</f>
        <v>0.2</v>
      </c>
      <c r="J395">
        <f>Table12[[#This Row],[Creation]]/Table12[[#This Row],[TOTAL]]</f>
        <v>0</v>
      </c>
      <c r="K395" s="7">
        <f>SUM(Table1216[[#This Row],[Use]:[Creation]])</f>
        <v>1</v>
      </c>
    </row>
    <row r="396" spans="1:11" x14ac:dyDescent="0.25">
      <c r="A396" t="s">
        <v>4714</v>
      </c>
      <c r="B396">
        <v>1</v>
      </c>
      <c r="C396">
        <v>0</v>
      </c>
      <c r="D396">
        <v>0</v>
      </c>
      <c r="E396" s="7">
        <f>SUM(Table12[[#This Row],[Use]:[Creation]])</f>
        <v>1</v>
      </c>
      <c r="G396" t="s">
        <v>4714</v>
      </c>
      <c r="H396">
        <f>Table12[[#This Row],[Use]]/Table12[[#This Row],[TOTAL]]</f>
        <v>1</v>
      </c>
      <c r="I396">
        <f>Table12[[#This Row],[Background]]/Table12[[#This Row],[TOTAL]]</f>
        <v>0</v>
      </c>
      <c r="J396">
        <f>Table12[[#This Row],[Creation]]/Table12[[#This Row],[TOTAL]]</f>
        <v>0</v>
      </c>
      <c r="K396" s="7">
        <f>SUM(Table1216[[#This Row],[Use]:[Creation]])</f>
        <v>1</v>
      </c>
    </row>
    <row r="397" spans="1:11" x14ac:dyDescent="0.25">
      <c r="A397" t="s">
        <v>2267</v>
      </c>
      <c r="B397">
        <v>2</v>
      </c>
      <c r="C397">
        <v>0</v>
      </c>
      <c r="D397">
        <v>0</v>
      </c>
      <c r="E397" s="7">
        <f>SUM(Table12[[#This Row],[Use]:[Creation]])</f>
        <v>2</v>
      </c>
      <c r="G397" t="s">
        <v>2267</v>
      </c>
      <c r="H397">
        <f>Table12[[#This Row],[Use]]/Table12[[#This Row],[TOTAL]]</f>
        <v>1</v>
      </c>
      <c r="I397">
        <f>Table12[[#This Row],[Background]]/Table12[[#This Row],[TOTAL]]</f>
        <v>0</v>
      </c>
      <c r="J397">
        <f>Table12[[#This Row],[Creation]]/Table12[[#This Row],[TOTAL]]</f>
        <v>0</v>
      </c>
      <c r="K397" s="7">
        <f>SUM(Table1216[[#This Row],[Use]:[Creation]])</f>
        <v>1</v>
      </c>
    </row>
    <row r="398" spans="1:11" x14ac:dyDescent="0.25">
      <c r="A398" t="s">
        <v>2583</v>
      </c>
      <c r="B398">
        <v>1</v>
      </c>
      <c r="C398">
        <v>0</v>
      </c>
      <c r="D398">
        <v>0</v>
      </c>
      <c r="E398" s="7">
        <f>SUM(Table12[[#This Row],[Use]:[Creation]])</f>
        <v>1</v>
      </c>
      <c r="G398" t="s">
        <v>2583</v>
      </c>
      <c r="H398">
        <f>Table12[[#This Row],[Use]]/Table12[[#This Row],[TOTAL]]</f>
        <v>1</v>
      </c>
      <c r="I398">
        <f>Table12[[#This Row],[Background]]/Table12[[#This Row],[TOTAL]]</f>
        <v>0</v>
      </c>
      <c r="J398">
        <f>Table12[[#This Row],[Creation]]/Table12[[#This Row],[TOTAL]]</f>
        <v>0</v>
      </c>
      <c r="K398" s="7">
        <f>SUM(Table1216[[#This Row],[Use]:[Creation]])</f>
        <v>1</v>
      </c>
    </row>
    <row r="399" spans="1:11" x14ac:dyDescent="0.25">
      <c r="A399" t="s">
        <v>3517</v>
      </c>
      <c r="B399">
        <v>1</v>
      </c>
      <c r="C399">
        <v>0</v>
      </c>
      <c r="D399">
        <v>0</v>
      </c>
      <c r="E399" s="7">
        <f>SUM(Table12[[#This Row],[Use]:[Creation]])</f>
        <v>1</v>
      </c>
      <c r="G399" t="s">
        <v>3517</v>
      </c>
      <c r="H399">
        <f>Table12[[#This Row],[Use]]/Table12[[#This Row],[TOTAL]]</f>
        <v>1</v>
      </c>
      <c r="I399">
        <f>Table12[[#This Row],[Background]]/Table12[[#This Row],[TOTAL]]</f>
        <v>0</v>
      </c>
      <c r="J399">
        <f>Table12[[#This Row],[Creation]]/Table12[[#This Row],[TOTAL]]</f>
        <v>0</v>
      </c>
      <c r="K399" s="7">
        <f>SUM(Table1216[[#This Row],[Use]:[Creation]])</f>
        <v>1</v>
      </c>
    </row>
    <row r="400" spans="1:11" x14ac:dyDescent="0.25">
      <c r="A400" t="s">
        <v>2375</v>
      </c>
      <c r="B400">
        <v>1</v>
      </c>
      <c r="C400">
        <v>0</v>
      </c>
      <c r="D400">
        <v>0</v>
      </c>
      <c r="E400" s="7">
        <f>SUM(Table12[[#This Row],[Use]:[Creation]])</f>
        <v>1</v>
      </c>
      <c r="G400" t="s">
        <v>2375</v>
      </c>
      <c r="H400">
        <f>Table12[[#This Row],[Use]]/Table12[[#This Row],[TOTAL]]</f>
        <v>1</v>
      </c>
      <c r="I400">
        <f>Table12[[#This Row],[Background]]/Table12[[#This Row],[TOTAL]]</f>
        <v>0</v>
      </c>
      <c r="J400">
        <f>Table12[[#This Row],[Creation]]/Table12[[#This Row],[TOTAL]]</f>
        <v>0</v>
      </c>
      <c r="K400" s="7">
        <f>SUM(Table1216[[#This Row],[Use]:[Creation]])</f>
        <v>1</v>
      </c>
    </row>
    <row r="401" spans="1:11" x14ac:dyDescent="0.25">
      <c r="A401" t="s">
        <v>1717</v>
      </c>
      <c r="B401">
        <v>1</v>
      </c>
      <c r="C401">
        <v>0</v>
      </c>
      <c r="D401">
        <v>0</v>
      </c>
      <c r="E401" s="7">
        <f>SUM(Table12[[#This Row],[Use]:[Creation]])</f>
        <v>1</v>
      </c>
      <c r="G401" t="s">
        <v>1717</v>
      </c>
      <c r="H401">
        <f>Table12[[#This Row],[Use]]/Table12[[#This Row],[TOTAL]]</f>
        <v>1</v>
      </c>
      <c r="I401">
        <f>Table12[[#This Row],[Background]]/Table12[[#This Row],[TOTAL]]</f>
        <v>0</v>
      </c>
      <c r="J401">
        <f>Table12[[#This Row],[Creation]]/Table12[[#This Row],[TOTAL]]</f>
        <v>0</v>
      </c>
      <c r="K401" s="7">
        <f>SUM(Table1216[[#This Row],[Use]:[Creation]])</f>
        <v>1</v>
      </c>
    </row>
    <row r="402" spans="1:11" x14ac:dyDescent="0.25">
      <c r="A402" t="s">
        <v>1376</v>
      </c>
      <c r="B402">
        <v>1</v>
      </c>
      <c r="C402">
        <v>0</v>
      </c>
      <c r="D402">
        <v>0</v>
      </c>
      <c r="E402" s="7">
        <f>SUM(Table12[[#This Row],[Use]:[Creation]])</f>
        <v>1</v>
      </c>
      <c r="G402" t="s">
        <v>1376</v>
      </c>
      <c r="H402">
        <f>Table12[[#This Row],[Use]]/Table12[[#This Row],[TOTAL]]</f>
        <v>1</v>
      </c>
      <c r="I402">
        <f>Table12[[#This Row],[Background]]/Table12[[#This Row],[TOTAL]]</f>
        <v>0</v>
      </c>
      <c r="J402">
        <f>Table12[[#This Row],[Creation]]/Table12[[#This Row],[TOTAL]]</f>
        <v>0</v>
      </c>
      <c r="K402" s="7">
        <f>SUM(Table1216[[#This Row],[Use]:[Creation]])</f>
        <v>1</v>
      </c>
    </row>
    <row r="403" spans="1:11" x14ac:dyDescent="0.25">
      <c r="A403" t="s">
        <v>210</v>
      </c>
      <c r="B403">
        <v>1</v>
      </c>
      <c r="C403">
        <v>1</v>
      </c>
      <c r="D403">
        <v>1</v>
      </c>
      <c r="E403" s="7">
        <f>SUM(Table12[[#This Row],[Use]:[Creation]])</f>
        <v>3</v>
      </c>
      <c r="G403" t="s">
        <v>210</v>
      </c>
      <c r="H403">
        <f>Table12[[#This Row],[Use]]/Table12[[#This Row],[TOTAL]]</f>
        <v>0.33333333333333331</v>
      </c>
      <c r="I403">
        <f>Table12[[#This Row],[Background]]/Table12[[#This Row],[TOTAL]]</f>
        <v>0.33333333333333331</v>
      </c>
      <c r="J403">
        <f>Table12[[#This Row],[Creation]]/Table12[[#This Row],[TOTAL]]</f>
        <v>0.33333333333333331</v>
      </c>
      <c r="K403" s="7">
        <f>SUM(Table1216[[#This Row],[Use]:[Creation]])</f>
        <v>1</v>
      </c>
    </row>
    <row r="404" spans="1:11" x14ac:dyDescent="0.25">
      <c r="A404" t="s">
        <v>686</v>
      </c>
      <c r="B404">
        <v>1</v>
      </c>
      <c r="C404">
        <v>0</v>
      </c>
      <c r="D404">
        <v>1</v>
      </c>
      <c r="E404" s="7">
        <f>SUM(Table12[[#This Row],[Use]:[Creation]])</f>
        <v>2</v>
      </c>
      <c r="G404" t="s">
        <v>686</v>
      </c>
      <c r="H404">
        <f>Table12[[#This Row],[Use]]/Table12[[#This Row],[TOTAL]]</f>
        <v>0.5</v>
      </c>
      <c r="I404">
        <f>Table12[[#This Row],[Background]]/Table12[[#This Row],[TOTAL]]</f>
        <v>0</v>
      </c>
      <c r="J404">
        <f>Table12[[#This Row],[Creation]]/Table12[[#This Row],[TOTAL]]</f>
        <v>0.5</v>
      </c>
      <c r="K404" s="7">
        <f>SUM(Table1216[[#This Row],[Use]:[Creation]])</f>
        <v>1</v>
      </c>
    </row>
    <row r="405" spans="1:11" x14ac:dyDescent="0.25">
      <c r="A405" t="s">
        <v>1888</v>
      </c>
      <c r="B405">
        <v>3</v>
      </c>
      <c r="C405">
        <v>0</v>
      </c>
      <c r="D405">
        <v>0</v>
      </c>
      <c r="E405" s="7">
        <f>SUM(Table12[[#This Row],[Use]:[Creation]])</f>
        <v>3</v>
      </c>
      <c r="G405" t="s">
        <v>1888</v>
      </c>
      <c r="H405">
        <f>Table12[[#This Row],[Use]]/Table12[[#This Row],[TOTAL]]</f>
        <v>1</v>
      </c>
      <c r="I405">
        <f>Table12[[#This Row],[Background]]/Table12[[#This Row],[TOTAL]]</f>
        <v>0</v>
      </c>
      <c r="J405">
        <f>Table12[[#This Row],[Creation]]/Table12[[#This Row],[TOTAL]]</f>
        <v>0</v>
      </c>
      <c r="K405" s="7">
        <f>SUM(Table1216[[#This Row],[Use]:[Creation]])</f>
        <v>1</v>
      </c>
    </row>
    <row r="406" spans="1:11" x14ac:dyDescent="0.25">
      <c r="A406" t="s">
        <v>5505</v>
      </c>
      <c r="B406">
        <v>1</v>
      </c>
      <c r="C406">
        <v>0</v>
      </c>
      <c r="D406">
        <v>0</v>
      </c>
      <c r="E406" s="7">
        <f>SUM(Table12[[#This Row],[Use]:[Creation]])</f>
        <v>1</v>
      </c>
      <c r="G406" t="s">
        <v>5505</v>
      </c>
      <c r="H406">
        <f>Table12[[#This Row],[Use]]/Table12[[#This Row],[TOTAL]]</f>
        <v>1</v>
      </c>
      <c r="I406">
        <f>Table12[[#This Row],[Background]]/Table12[[#This Row],[TOTAL]]</f>
        <v>0</v>
      </c>
      <c r="J406">
        <f>Table12[[#This Row],[Creation]]/Table12[[#This Row],[TOTAL]]</f>
        <v>0</v>
      </c>
      <c r="K406" s="7">
        <f>SUM(Table1216[[#This Row],[Use]:[Creation]])</f>
        <v>1</v>
      </c>
    </row>
    <row r="407" spans="1:11" x14ac:dyDescent="0.25">
      <c r="A407" t="s">
        <v>382</v>
      </c>
      <c r="B407">
        <v>1</v>
      </c>
      <c r="C407">
        <v>2</v>
      </c>
      <c r="D407">
        <v>0</v>
      </c>
      <c r="E407" s="7">
        <f>SUM(Table12[[#This Row],[Use]:[Creation]])</f>
        <v>3</v>
      </c>
      <c r="G407" t="s">
        <v>382</v>
      </c>
      <c r="H407">
        <f>Table12[[#This Row],[Use]]/Table12[[#This Row],[TOTAL]]</f>
        <v>0.33333333333333331</v>
      </c>
      <c r="I407">
        <f>Table12[[#This Row],[Background]]/Table12[[#This Row],[TOTAL]]</f>
        <v>0.66666666666666663</v>
      </c>
      <c r="J407">
        <f>Table12[[#This Row],[Creation]]/Table12[[#This Row],[TOTAL]]</f>
        <v>0</v>
      </c>
      <c r="K407" s="7">
        <f>SUM(Table1216[[#This Row],[Use]:[Creation]])</f>
        <v>1</v>
      </c>
    </row>
    <row r="408" spans="1:11" x14ac:dyDescent="0.25">
      <c r="A408" t="s">
        <v>5275</v>
      </c>
      <c r="B408">
        <v>1</v>
      </c>
      <c r="C408">
        <v>0</v>
      </c>
      <c r="D408">
        <v>0</v>
      </c>
      <c r="E408" s="7">
        <f>SUM(Table12[[#This Row],[Use]:[Creation]])</f>
        <v>1</v>
      </c>
      <c r="G408" t="s">
        <v>5275</v>
      </c>
      <c r="H408">
        <f>Table12[[#This Row],[Use]]/Table12[[#This Row],[TOTAL]]</f>
        <v>1</v>
      </c>
      <c r="I408">
        <f>Table12[[#This Row],[Background]]/Table12[[#This Row],[TOTAL]]</f>
        <v>0</v>
      </c>
      <c r="J408">
        <f>Table12[[#This Row],[Creation]]/Table12[[#This Row],[TOTAL]]</f>
        <v>0</v>
      </c>
      <c r="K408" s="7">
        <f>SUM(Table1216[[#This Row],[Use]:[Creation]])</f>
        <v>1</v>
      </c>
    </row>
    <row r="409" spans="1:11" x14ac:dyDescent="0.25">
      <c r="A409" t="s">
        <v>592</v>
      </c>
      <c r="B409">
        <v>3</v>
      </c>
      <c r="C409">
        <v>0</v>
      </c>
      <c r="D409">
        <v>1</v>
      </c>
      <c r="E409" s="7">
        <f>SUM(Table12[[#This Row],[Use]:[Creation]])</f>
        <v>4</v>
      </c>
      <c r="G409" t="s">
        <v>592</v>
      </c>
      <c r="H409">
        <f>Table12[[#This Row],[Use]]/Table12[[#This Row],[TOTAL]]</f>
        <v>0.75</v>
      </c>
      <c r="I409">
        <f>Table12[[#This Row],[Background]]/Table12[[#This Row],[TOTAL]]</f>
        <v>0</v>
      </c>
      <c r="J409">
        <f>Table12[[#This Row],[Creation]]/Table12[[#This Row],[TOTAL]]</f>
        <v>0.25</v>
      </c>
      <c r="K409" s="7">
        <f>SUM(Table1216[[#This Row],[Use]:[Creation]])</f>
        <v>1</v>
      </c>
    </row>
    <row r="410" spans="1:11" x14ac:dyDescent="0.25">
      <c r="A410" t="s">
        <v>2086</v>
      </c>
      <c r="B410">
        <v>2</v>
      </c>
      <c r="C410">
        <v>0</v>
      </c>
      <c r="D410">
        <v>0</v>
      </c>
      <c r="E410" s="7">
        <f>SUM(Table12[[#This Row],[Use]:[Creation]])</f>
        <v>2</v>
      </c>
      <c r="G410" t="s">
        <v>2086</v>
      </c>
      <c r="H410">
        <f>Table12[[#This Row],[Use]]/Table12[[#This Row],[TOTAL]]</f>
        <v>1</v>
      </c>
      <c r="I410">
        <f>Table12[[#This Row],[Background]]/Table12[[#This Row],[TOTAL]]</f>
        <v>0</v>
      </c>
      <c r="J410">
        <f>Table12[[#This Row],[Creation]]/Table12[[#This Row],[TOTAL]]</f>
        <v>0</v>
      </c>
      <c r="K410" s="7">
        <f>SUM(Table1216[[#This Row],[Use]:[Creation]])</f>
        <v>1</v>
      </c>
    </row>
    <row r="411" spans="1:11" x14ac:dyDescent="0.25">
      <c r="A411" t="s">
        <v>1310</v>
      </c>
      <c r="B411">
        <v>1</v>
      </c>
      <c r="C411">
        <v>0</v>
      </c>
      <c r="D411">
        <v>0</v>
      </c>
      <c r="E411" s="7">
        <f>SUM(Table12[[#This Row],[Use]:[Creation]])</f>
        <v>1</v>
      </c>
      <c r="G411" t="s">
        <v>1310</v>
      </c>
      <c r="H411">
        <f>Table12[[#This Row],[Use]]/Table12[[#This Row],[TOTAL]]</f>
        <v>1</v>
      </c>
      <c r="I411">
        <f>Table12[[#This Row],[Background]]/Table12[[#This Row],[TOTAL]]</f>
        <v>0</v>
      </c>
      <c r="J411">
        <f>Table12[[#This Row],[Creation]]/Table12[[#This Row],[TOTAL]]</f>
        <v>0</v>
      </c>
      <c r="K411" s="7">
        <f>SUM(Table1216[[#This Row],[Use]:[Creation]])</f>
        <v>1</v>
      </c>
    </row>
    <row r="412" spans="1:11" x14ac:dyDescent="0.25">
      <c r="A412" t="s">
        <v>3043</v>
      </c>
      <c r="B412">
        <v>1</v>
      </c>
      <c r="C412">
        <v>0</v>
      </c>
      <c r="D412">
        <v>0</v>
      </c>
      <c r="E412" s="7">
        <f>SUM(Table12[[#This Row],[Use]:[Creation]])</f>
        <v>1</v>
      </c>
      <c r="G412" t="s">
        <v>3043</v>
      </c>
      <c r="H412">
        <f>Table12[[#This Row],[Use]]/Table12[[#This Row],[TOTAL]]</f>
        <v>1</v>
      </c>
      <c r="I412">
        <f>Table12[[#This Row],[Background]]/Table12[[#This Row],[TOTAL]]</f>
        <v>0</v>
      </c>
      <c r="J412">
        <f>Table12[[#This Row],[Creation]]/Table12[[#This Row],[TOTAL]]</f>
        <v>0</v>
      </c>
      <c r="K412" s="7">
        <f>SUM(Table1216[[#This Row],[Use]:[Creation]])</f>
        <v>1</v>
      </c>
    </row>
    <row r="413" spans="1:11" x14ac:dyDescent="0.25">
      <c r="A413" t="s">
        <v>1461</v>
      </c>
      <c r="B413">
        <v>10</v>
      </c>
      <c r="C413">
        <v>0</v>
      </c>
      <c r="D413">
        <v>0</v>
      </c>
      <c r="E413" s="7">
        <f>SUM(Table12[[#This Row],[Use]:[Creation]])</f>
        <v>10</v>
      </c>
      <c r="G413" t="s">
        <v>1461</v>
      </c>
      <c r="H413">
        <f>Table12[[#This Row],[Use]]/Table12[[#This Row],[TOTAL]]</f>
        <v>1</v>
      </c>
      <c r="I413">
        <f>Table12[[#This Row],[Background]]/Table12[[#This Row],[TOTAL]]</f>
        <v>0</v>
      </c>
      <c r="J413">
        <f>Table12[[#This Row],[Creation]]/Table12[[#This Row],[TOTAL]]</f>
        <v>0</v>
      </c>
      <c r="K413" s="7">
        <f>SUM(Table1216[[#This Row],[Use]:[Creation]])</f>
        <v>1</v>
      </c>
    </row>
    <row r="414" spans="1:11" x14ac:dyDescent="0.25">
      <c r="A414" t="s">
        <v>150</v>
      </c>
      <c r="B414">
        <v>5</v>
      </c>
      <c r="C414">
        <v>3</v>
      </c>
      <c r="D414">
        <v>0</v>
      </c>
      <c r="E414" s="7">
        <f>SUM(Table12[[#This Row],[Use]:[Creation]])</f>
        <v>8</v>
      </c>
      <c r="G414" t="s">
        <v>150</v>
      </c>
      <c r="H414">
        <f>Table12[[#This Row],[Use]]/Table12[[#This Row],[TOTAL]]</f>
        <v>0.625</v>
      </c>
      <c r="I414">
        <f>Table12[[#This Row],[Background]]/Table12[[#This Row],[TOTAL]]</f>
        <v>0.375</v>
      </c>
      <c r="J414">
        <f>Table12[[#This Row],[Creation]]/Table12[[#This Row],[TOTAL]]</f>
        <v>0</v>
      </c>
      <c r="K414" s="7">
        <f>SUM(Table1216[[#This Row],[Use]:[Creation]])</f>
        <v>1</v>
      </c>
    </row>
    <row r="415" spans="1:11" x14ac:dyDescent="0.25">
      <c r="A415" t="s">
        <v>3527</v>
      </c>
      <c r="B415">
        <v>1</v>
      </c>
      <c r="C415">
        <v>0</v>
      </c>
      <c r="D415">
        <v>0</v>
      </c>
      <c r="E415" s="7">
        <f>SUM(Table12[[#This Row],[Use]:[Creation]])</f>
        <v>1</v>
      </c>
      <c r="G415" t="s">
        <v>3527</v>
      </c>
      <c r="H415">
        <f>Table12[[#This Row],[Use]]/Table12[[#This Row],[TOTAL]]</f>
        <v>1</v>
      </c>
      <c r="I415">
        <f>Table12[[#This Row],[Background]]/Table12[[#This Row],[TOTAL]]</f>
        <v>0</v>
      </c>
      <c r="J415">
        <f>Table12[[#This Row],[Creation]]/Table12[[#This Row],[TOTAL]]</f>
        <v>0</v>
      </c>
      <c r="K415" s="7">
        <f>SUM(Table1216[[#This Row],[Use]:[Creation]])</f>
        <v>1</v>
      </c>
    </row>
    <row r="416" spans="1:11" x14ac:dyDescent="0.25">
      <c r="A416" t="s">
        <v>370</v>
      </c>
      <c r="B416">
        <v>4</v>
      </c>
      <c r="C416">
        <v>1</v>
      </c>
      <c r="D416">
        <v>0</v>
      </c>
      <c r="E416" s="7">
        <f>SUM(Table12[[#This Row],[Use]:[Creation]])</f>
        <v>5</v>
      </c>
      <c r="G416" t="s">
        <v>370</v>
      </c>
      <c r="H416">
        <f>Table12[[#This Row],[Use]]/Table12[[#This Row],[TOTAL]]</f>
        <v>0.8</v>
      </c>
      <c r="I416">
        <f>Table12[[#This Row],[Background]]/Table12[[#This Row],[TOTAL]]</f>
        <v>0.2</v>
      </c>
      <c r="J416">
        <f>Table12[[#This Row],[Creation]]/Table12[[#This Row],[TOTAL]]</f>
        <v>0</v>
      </c>
      <c r="K416" s="7">
        <f>SUM(Table1216[[#This Row],[Use]:[Creation]])</f>
        <v>1</v>
      </c>
    </row>
    <row r="417" spans="1:11" x14ac:dyDescent="0.25">
      <c r="A417" t="s">
        <v>2478</v>
      </c>
      <c r="B417">
        <v>2</v>
      </c>
      <c r="C417">
        <v>0</v>
      </c>
      <c r="D417">
        <v>0</v>
      </c>
      <c r="E417" s="7">
        <f>SUM(Table12[[#This Row],[Use]:[Creation]])</f>
        <v>2</v>
      </c>
      <c r="G417" t="s">
        <v>2478</v>
      </c>
      <c r="H417">
        <f>Table12[[#This Row],[Use]]/Table12[[#This Row],[TOTAL]]</f>
        <v>1</v>
      </c>
      <c r="I417">
        <f>Table12[[#This Row],[Background]]/Table12[[#This Row],[TOTAL]]</f>
        <v>0</v>
      </c>
      <c r="J417">
        <f>Table12[[#This Row],[Creation]]/Table12[[#This Row],[TOTAL]]</f>
        <v>0</v>
      </c>
      <c r="K417" s="7">
        <f>SUM(Table1216[[#This Row],[Use]:[Creation]])</f>
        <v>1</v>
      </c>
    </row>
    <row r="418" spans="1:11" x14ac:dyDescent="0.25">
      <c r="A418" t="s">
        <v>5720</v>
      </c>
      <c r="B418">
        <v>0</v>
      </c>
      <c r="C418">
        <v>1</v>
      </c>
      <c r="D418">
        <v>0</v>
      </c>
      <c r="E418" s="7">
        <f>SUM(Table12[[#This Row],[Use]:[Creation]])</f>
        <v>1</v>
      </c>
      <c r="G418" t="s">
        <v>5720</v>
      </c>
      <c r="H418">
        <f>Table12[[#This Row],[Use]]/Table12[[#This Row],[TOTAL]]</f>
        <v>0</v>
      </c>
      <c r="I418">
        <f>Table12[[#This Row],[Background]]/Table12[[#This Row],[TOTAL]]</f>
        <v>1</v>
      </c>
      <c r="J418">
        <f>Table12[[#This Row],[Creation]]/Table12[[#This Row],[TOTAL]]</f>
        <v>0</v>
      </c>
      <c r="K418" s="7">
        <f>SUM(Table1216[[#This Row],[Use]:[Creation]])</f>
        <v>1</v>
      </c>
    </row>
    <row r="419" spans="1:11" x14ac:dyDescent="0.25">
      <c r="A419" t="s">
        <v>4287</v>
      </c>
      <c r="B419">
        <v>1</v>
      </c>
      <c r="C419">
        <v>0</v>
      </c>
      <c r="D419">
        <v>0</v>
      </c>
      <c r="E419" s="7">
        <f>SUM(Table12[[#This Row],[Use]:[Creation]])</f>
        <v>1</v>
      </c>
      <c r="G419" t="s">
        <v>4287</v>
      </c>
      <c r="H419">
        <f>Table12[[#This Row],[Use]]/Table12[[#This Row],[TOTAL]]</f>
        <v>1</v>
      </c>
      <c r="I419">
        <f>Table12[[#This Row],[Background]]/Table12[[#This Row],[TOTAL]]</f>
        <v>0</v>
      </c>
      <c r="J419">
        <f>Table12[[#This Row],[Creation]]/Table12[[#This Row],[TOTAL]]</f>
        <v>0</v>
      </c>
      <c r="K419" s="7">
        <f>SUM(Table1216[[#This Row],[Use]:[Creation]])</f>
        <v>1</v>
      </c>
    </row>
    <row r="420" spans="1:11" x14ac:dyDescent="0.25">
      <c r="A420" t="s">
        <v>3120</v>
      </c>
      <c r="B420">
        <v>0</v>
      </c>
      <c r="C420">
        <v>0</v>
      </c>
      <c r="D420">
        <v>3</v>
      </c>
      <c r="E420" s="7">
        <f>SUM(Table12[[#This Row],[Use]:[Creation]])</f>
        <v>3</v>
      </c>
      <c r="G420" t="s">
        <v>3120</v>
      </c>
      <c r="H420">
        <f>Table12[[#This Row],[Use]]/Table12[[#This Row],[TOTAL]]</f>
        <v>0</v>
      </c>
      <c r="I420">
        <f>Table12[[#This Row],[Background]]/Table12[[#This Row],[TOTAL]]</f>
        <v>0</v>
      </c>
      <c r="J420">
        <f>Table12[[#This Row],[Creation]]/Table12[[#This Row],[TOTAL]]</f>
        <v>1</v>
      </c>
      <c r="K420" s="7">
        <f>SUM(Table1216[[#This Row],[Use]:[Creation]])</f>
        <v>1</v>
      </c>
    </row>
    <row r="421" spans="1:11" x14ac:dyDescent="0.25">
      <c r="A421" t="s">
        <v>275</v>
      </c>
      <c r="B421">
        <v>6</v>
      </c>
      <c r="C421">
        <v>7</v>
      </c>
      <c r="D421">
        <v>0</v>
      </c>
      <c r="E421" s="7">
        <f>SUM(Table12[[#This Row],[Use]:[Creation]])</f>
        <v>13</v>
      </c>
      <c r="G421" t="s">
        <v>275</v>
      </c>
      <c r="H421">
        <f>Table12[[#This Row],[Use]]/Table12[[#This Row],[TOTAL]]</f>
        <v>0.46153846153846156</v>
      </c>
      <c r="I421">
        <f>Table12[[#This Row],[Background]]/Table12[[#This Row],[TOTAL]]</f>
        <v>0.53846153846153844</v>
      </c>
      <c r="J421">
        <f>Table12[[#This Row],[Creation]]/Table12[[#This Row],[TOTAL]]</f>
        <v>0</v>
      </c>
      <c r="K421" s="7">
        <f>SUM(Table1216[[#This Row],[Use]:[Creation]])</f>
        <v>1</v>
      </c>
    </row>
    <row r="422" spans="1:11" x14ac:dyDescent="0.25">
      <c r="A422" t="s">
        <v>3162</v>
      </c>
      <c r="B422">
        <v>0</v>
      </c>
      <c r="C422">
        <v>0</v>
      </c>
      <c r="D422">
        <v>1</v>
      </c>
      <c r="E422" s="7">
        <f>SUM(Table12[[#This Row],[Use]:[Creation]])</f>
        <v>1</v>
      </c>
      <c r="G422" t="s">
        <v>3162</v>
      </c>
      <c r="H422">
        <f>Table12[[#This Row],[Use]]/Table12[[#This Row],[TOTAL]]</f>
        <v>0</v>
      </c>
      <c r="I422">
        <f>Table12[[#This Row],[Background]]/Table12[[#This Row],[TOTAL]]</f>
        <v>0</v>
      </c>
      <c r="J422">
        <f>Table12[[#This Row],[Creation]]/Table12[[#This Row],[TOTAL]]</f>
        <v>1</v>
      </c>
      <c r="K422" s="7">
        <f>SUM(Table1216[[#This Row],[Use]:[Creation]])</f>
        <v>1</v>
      </c>
    </row>
    <row r="423" spans="1:11" x14ac:dyDescent="0.25">
      <c r="A423" t="s">
        <v>3474</v>
      </c>
      <c r="B423">
        <v>0</v>
      </c>
      <c r="C423">
        <v>0</v>
      </c>
      <c r="D423">
        <v>1</v>
      </c>
      <c r="E423" s="7">
        <f>SUM(Table12[[#This Row],[Use]:[Creation]])</f>
        <v>1</v>
      </c>
      <c r="G423" t="s">
        <v>3474</v>
      </c>
      <c r="H423">
        <f>Table12[[#This Row],[Use]]/Table12[[#This Row],[TOTAL]]</f>
        <v>0</v>
      </c>
      <c r="I423">
        <f>Table12[[#This Row],[Background]]/Table12[[#This Row],[TOTAL]]</f>
        <v>0</v>
      </c>
      <c r="J423">
        <f>Table12[[#This Row],[Creation]]/Table12[[#This Row],[TOTAL]]</f>
        <v>1</v>
      </c>
      <c r="K423" s="7">
        <f>SUM(Table1216[[#This Row],[Use]:[Creation]])</f>
        <v>1</v>
      </c>
    </row>
    <row r="424" spans="1:11" x14ac:dyDescent="0.25">
      <c r="A424" t="s">
        <v>5213</v>
      </c>
      <c r="B424">
        <v>3</v>
      </c>
      <c r="C424">
        <v>0</v>
      </c>
      <c r="D424">
        <v>0</v>
      </c>
      <c r="E424" s="7">
        <f>SUM(Table12[[#This Row],[Use]:[Creation]])</f>
        <v>3</v>
      </c>
      <c r="G424" t="s">
        <v>5213</v>
      </c>
      <c r="H424">
        <f>Table12[[#This Row],[Use]]/Table12[[#This Row],[TOTAL]]</f>
        <v>1</v>
      </c>
      <c r="I424">
        <f>Table12[[#This Row],[Background]]/Table12[[#This Row],[TOTAL]]</f>
        <v>0</v>
      </c>
      <c r="J424">
        <f>Table12[[#This Row],[Creation]]/Table12[[#This Row],[TOTAL]]</f>
        <v>0</v>
      </c>
      <c r="K424" s="7">
        <f>SUM(Table1216[[#This Row],[Use]:[Creation]])</f>
        <v>1</v>
      </c>
    </row>
    <row r="425" spans="1:11" x14ac:dyDescent="0.25">
      <c r="A425" t="s">
        <v>701</v>
      </c>
      <c r="B425">
        <v>0</v>
      </c>
      <c r="C425">
        <v>0</v>
      </c>
      <c r="D425">
        <v>1</v>
      </c>
      <c r="E425" s="7">
        <f>SUM(Table12[[#This Row],[Use]:[Creation]])</f>
        <v>1</v>
      </c>
      <c r="G425" t="s">
        <v>701</v>
      </c>
      <c r="H425">
        <f>Table12[[#This Row],[Use]]/Table12[[#This Row],[TOTAL]]</f>
        <v>0</v>
      </c>
      <c r="I425">
        <f>Table12[[#This Row],[Background]]/Table12[[#This Row],[TOTAL]]</f>
        <v>0</v>
      </c>
      <c r="J425">
        <f>Table12[[#This Row],[Creation]]/Table12[[#This Row],[TOTAL]]</f>
        <v>1</v>
      </c>
      <c r="K425" s="7">
        <f>SUM(Table1216[[#This Row],[Use]:[Creation]])</f>
        <v>1</v>
      </c>
    </row>
    <row r="426" spans="1:11" x14ac:dyDescent="0.25">
      <c r="A426" t="s">
        <v>1305</v>
      </c>
      <c r="B426">
        <v>1</v>
      </c>
      <c r="C426">
        <v>0</v>
      </c>
      <c r="D426">
        <v>0</v>
      </c>
      <c r="E426" s="7">
        <f>SUM(Table12[[#This Row],[Use]:[Creation]])</f>
        <v>1</v>
      </c>
      <c r="G426" t="s">
        <v>1305</v>
      </c>
      <c r="H426">
        <f>Table12[[#This Row],[Use]]/Table12[[#This Row],[TOTAL]]</f>
        <v>1</v>
      </c>
      <c r="I426">
        <f>Table12[[#This Row],[Background]]/Table12[[#This Row],[TOTAL]]</f>
        <v>0</v>
      </c>
      <c r="J426">
        <f>Table12[[#This Row],[Creation]]/Table12[[#This Row],[TOTAL]]</f>
        <v>0</v>
      </c>
      <c r="K426" s="7">
        <f>SUM(Table1216[[#This Row],[Use]:[Creation]])</f>
        <v>1</v>
      </c>
    </row>
    <row r="427" spans="1:11" x14ac:dyDescent="0.25">
      <c r="A427" t="s">
        <v>4619</v>
      </c>
      <c r="B427">
        <v>0</v>
      </c>
      <c r="C427">
        <v>0</v>
      </c>
      <c r="D427">
        <v>2</v>
      </c>
      <c r="E427" s="7">
        <f>SUM(Table12[[#This Row],[Use]:[Creation]])</f>
        <v>2</v>
      </c>
      <c r="G427" t="s">
        <v>4619</v>
      </c>
      <c r="H427">
        <f>Table12[[#This Row],[Use]]/Table12[[#This Row],[TOTAL]]</f>
        <v>0</v>
      </c>
      <c r="I427">
        <f>Table12[[#This Row],[Background]]/Table12[[#This Row],[TOTAL]]</f>
        <v>0</v>
      </c>
      <c r="J427">
        <f>Table12[[#This Row],[Creation]]/Table12[[#This Row],[TOTAL]]</f>
        <v>1</v>
      </c>
      <c r="K427" s="7">
        <f>SUM(Table1216[[#This Row],[Use]:[Creation]])</f>
        <v>1</v>
      </c>
    </row>
    <row r="428" spans="1:11" x14ac:dyDescent="0.25">
      <c r="A428" t="s">
        <v>3095</v>
      </c>
      <c r="B428">
        <v>0</v>
      </c>
      <c r="C428">
        <v>0</v>
      </c>
      <c r="D428">
        <v>2</v>
      </c>
      <c r="E428" s="7">
        <f>SUM(Table12[[#This Row],[Use]:[Creation]])</f>
        <v>2</v>
      </c>
      <c r="G428" t="s">
        <v>3095</v>
      </c>
      <c r="H428">
        <f>Table12[[#This Row],[Use]]/Table12[[#This Row],[TOTAL]]</f>
        <v>0</v>
      </c>
      <c r="I428">
        <f>Table12[[#This Row],[Background]]/Table12[[#This Row],[TOTAL]]</f>
        <v>0</v>
      </c>
      <c r="J428">
        <f>Table12[[#This Row],[Creation]]/Table12[[#This Row],[TOTAL]]</f>
        <v>1</v>
      </c>
      <c r="K428" s="7">
        <f>SUM(Table1216[[#This Row],[Use]:[Creation]])</f>
        <v>1</v>
      </c>
    </row>
    <row r="429" spans="1:11" x14ac:dyDescent="0.25">
      <c r="A429" t="s">
        <v>990</v>
      </c>
      <c r="B429">
        <v>0</v>
      </c>
      <c r="C429">
        <v>0</v>
      </c>
      <c r="D429">
        <v>1</v>
      </c>
      <c r="E429" s="7">
        <f>SUM(Table12[[#This Row],[Use]:[Creation]])</f>
        <v>1</v>
      </c>
      <c r="G429" t="s">
        <v>990</v>
      </c>
      <c r="H429">
        <f>Table12[[#This Row],[Use]]/Table12[[#This Row],[TOTAL]]</f>
        <v>0</v>
      </c>
      <c r="I429">
        <f>Table12[[#This Row],[Background]]/Table12[[#This Row],[TOTAL]]</f>
        <v>0</v>
      </c>
      <c r="J429">
        <f>Table12[[#This Row],[Creation]]/Table12[[#This Row],[TOTAL]]</f>
        <v>1</v>
      </c>
      <c r="K429" s="7">
        <f>SUM(Table1216[[#This Row],[Use]:[Creation]])</f>
        <v>1</v>
      </c>
    </row>
    <row r="430" spans="1:11" x14ac:dyDescent="0.25">
      <c r="A430" t="s">
        <v>438</v>
      </c>
      <c r="B430">
        <v>0</v>
      </c>
      <c r="C430">
        <v>1</v>
      </c>
      <c r="D430">
        <v>0</v>
      </c>
      <c r="E430" s="7">
        <f>SUM(Table12[[#This Row],[Use]:[Creation]])</f>
        <v>1</v>
      </c>
      <c r="G430" t="s">
        <v>438</v>
      </c>
      <c r="H430">
        <f>Table12[[#This Row],[Use]]/Table12[[#This Row],[TOTAL]]</f>
        <v>0</v>
      </c>
      <c r="I430">
        <f>Table12[[#This Row],[Background]]/Table12[[#This Row],[TOTAL]]</f>
        <v>1</v>
      </c>
      <c r="J430">
        <f>Table12[[#This Row],[Creation]]/Table12[[#This Row],[TOTAL]]</f>
        <v>0</v>
      </c>
      <c r="K430" s="7">
        <f>SUM(Table1216[[#This Row],[Use]:[Creation]])</f>
        <v>1</v>
      </c>
    </row>
    <row r="431" spans="1:11" x14ac:dyDescent="0.25">
      <c r="A431" t="s">
        <v>3921</v>
      </c>
      <c r="B431">
        <v>1</v>
      </c>
      <c r="C431">
        <v>0</v>
      </c>
      <c r="D431">
        <v>0</v>
      </c>
      <c r="E431" s="7">
        <f>SUM(Table12[[#This Row],[Use]:[Creation]])</f>
        <v>1</v>
      </c>
      <c r="G431" t="s">
        <v>3921</v>
      </c>
      <c r="H431">
        <f>Table12[[#This Row],[Use]]/Table12[[#This Row],[TOTAL]]</f>
        <v>1</v>
      </c>
      <c r="I431">
        <f>Table12[[#This Row],[Background]]/Table12[[#This Row],[TOTAL]]</f>
        <v>0</v>
      </c>
      <c r="J431">
        <f>Table12[[#This Row],[Creation]]/Table12[[#This Row],[TOTAL]]</f>
        <v>0</v>
      </c>
      <c r="K431" s="7">
        <f>SUM(Table1216[[#This Row],[Use]:[Creation]])</f>
        <v>1</v>
      </c>
    </row>
    <row r="432" spans="1:11" x14ac:dyDescent="0.25">
      <c r="A432" t="s">
        <v>833</v>
      </c>
      <c r="B432">
        <v>0</v>
      </c>
      <c r="C432">
        <v>0</v>
      </c>
      <c r="D432">
        <v>1</v>
      </c>
      <c r="E432" s="7">
        <f>SUM(Table12[[#This Row],[Use]:[Creation]])</f>
        <v>1</v>
      </c>
      <c r="G432" t="s">
        <v>833</v>
      </c>
      <c r="H432">
        <f>Table12[[#This Row],[Use]]/Table12[[#This Row],[TOTAL]]</f>
        <v>0</v>
      </c>
      <c r="I432">
        <f>Table12[[#This Row],[Background]]/Table12[[#This Row],[TOTAL]]</f>
        <v>0</v>
      </c>
      <c r="J432">
        <f>Table12[[#This Row],[Creation]]/Table12[[#This Row],[TOTAL]]</f>
        <v>1</v>
      </c>
      <c r="K432" s="7">
        <f>SUM(Table1216[[#This Row],[Use]:[Creation]])</f>
        <v>1</v>
      </c>
    </row>
    <row r="433" spans="1:11" x14ac:dyDescent="0.25">
      <c r="A433" t="s">
        <v>1093</v>
      </c>
      <c r="B433">
        <v>3</v>
      </c>
      <c r="C433">
        <v>0</v>
      </c>
      <c r="D433">
        <v>0</v>
      </c>
      <c r="E433" s="7">
        <f>SUM(Table12[[#This Row],[Use]:[Creation]])</f>
        <v>3</v>
      </c>
      <c r="G433" t="s">
        <v>1093</v>
      </c>
      <c r="H433">
        <f>Table12[[#This Row],[Use]]/Table12[[#This Row],[TOTAL]]</f>
        <v>1</v>
      </c>
      <c r="I433">
        <f>Table12[[#This Row],[Background]]/Table12[[#This Row],[TOTAL]]</f>
        <v>0</v>
      </c>
      <c r="J433">
        <f>Table12[[#This Row],[Creation]]/Table12[[#This Row],[TOTAL]]</f>
        <v>0</v>
      </c>
      <c r="K433" s="7">
        <f>SUM(Table1216[[#This Row],[Use]:[Creation]])</f>
        <v>1</v>
      </c>
    </row>
    <row r="434" spans="1:11" x14ac:dyDescent="0.25">
      <c r="A434" t="s">
        <v>5078</v>
      </c>
      <c r="B434">
        <v>1</v>
      </c>
      <c r="C434">
        <v>0</v>
      </c>
      <c r="D434">
        <v>0</v>
      </c>
      <c r="E434" s="7">
        <f>SUM(Table12[[#This Row],[Use]:[Creation]])</f>
        <v>1</v>
      </c>
      <c r="G434" t="s">
        <v>5078</v>
      </c>
      <c r="H434">
        <f>Table12[[#This Row],[Use]]/Table12[[#This Row],[TOTAL]]</f>
        <v>1</v>
      </c>
      <c r="I434">
        <f>Table12[[#This Row],[Background]]/Table12[[#This Row],[TOTAL]]</f>
        <v>0</v>
      </c>
      <c r="J434">
        <f>Table12[[#This Row],[Creation]]/Table12[[#This Row],[TOTAL]]</f>
        <v>0</v>
      </c>
      <c r="K434" s="7">
        <f>SUM(Table1216[[#This Row],[Use]:[Creation]])</f>
        <v>1</v>
      </c>
    </row>
    <row r="435" spans="1:11" x14ac:dyDescent="0.25">
      <c r="A435" t="s">
        <v>848</v>
      </c>
      <c r="B435">
        <v>8</v>
      </c>
      <c r="C435">
        <v>0</v>
      </c>
      <c r="D435">
        <v>1</v>
      </c>
      <c r="E435" s="7">
        <f>SUM(Table12[[#This Row],[Use]:[Creation]])</f>
        <v>9</v>
      </c>
      <c r="G435" t="s">
        <v>848</v>
      </c>
      <c r="H435">
        <f>Table12[[#This Row],[Use]]/Table12[[#This Row],[TOTAL]]</f>
        <v>0.88888888888888884</v>
      </c>
      <c r="I435">
        <f>Table12[[#This Row],[Background]]/Table12[[#This Row],[TOTAL]]</f>
        <v>0</v>
      </c>
      <c r="J435">
        <f>Table12[[#This Row],[Creation]]/Table12[[#This Row],[TOTAL]]</f>
        <v>0.1111111111111111</v>
      </c>
      <c r="K435" s="7">
        <f>SUM(Table1216[[#This Row],[Use]:[Creation]])</f>
        <v>1</v>
      </c>
    </row>
    <row r="436" spans="1:11" x14ac:dyDescent="0.25">
      <c r="A436" t="s">
        <v>4393</v>
      </c>
      <c r="B436">
        <v>2</v>
      </c>
      <c r="C436">
        <v>0</v>
      </c>
      <c r="D436">
        <v>0</v>
      </c>
      <c r="E436" s="7">
        <f>SUM(Table12[[#This Row],[Use]:[Creation]])</f>
        <v>2</v>
      </c>
      <c r="G436" t="s">
        <v>4393</v>
      </c>
      <c r="H436">
        <f>Table12[[#This Row],[Use]]/Table12[[#This Row],[TOTAL]]</f>
        <v>1</v>
      </c>
      <c r="I436">
        <f>Table12[[#This Row],[Background]]/Table12[[#This Row],[TOTAL]]</f>
        <v>0</v>
      </c>
      <c r="J436">
        <f>Table12[[#This Row],[Creation]]/Table12[[#This Row],[TOTAL]]</f>
        <v>0</v>
      </c>
      <c r="K436" s="7">
        <f>SUM(Table1216[[#This Row],[Use]:[Creation]])</f>
        <v>1</v>
      </c>
    </row>
    <row r="437" spans="1:11" x14ac:dyDescent="0.25">
      <c r="A437" t="s">
        <v>477</v>
      </c>
      <c r="B437">
        <v>3</v>
      </c>
      <c r="C437">
        <v>4</v>
      </c>
      <c r="D437">
        <v>0</v>
      </c>
      <c r="E437" s="7">
        <f>SUM(Table12[[#This Row],[Use]:[Creation]])</f>
        <v>7</v>
      </c>
      <c r="G437" t="s">
        <v>477</v>
      </c>
      <c r="H437">
        <f>Table12[[#This Row],[Use]]/Table12[[#This Row],[TOTAL]]</f>
        <v>0.42857142857142855</v>
      </c>
      <c r="I437">
        <f>Table12[[#This Row],[Background]]/Table12[[#This Row],[TOTAL]]</f>
        <v>0.5714285714285714</v>
      </c>
      <c r="J437">
        <f>Table12[[#This Row],[Creation]]/Table12[[#This Row],[TOTAL]]</f>
        <v>0</v>
      </c>
      <c r="K437" s="7">
        <f>SUM(Table1216[[#This Row],[Use]:[Creation]])</f>
        <v>1</v>
      </c>
    </row>
    <row r="438" spans="1:11" x14ac:dyDescent="0.25">
      <c r="A438" t="s">
        <v>1805</v>
      </c>
      <c r="B438">
        <v>2</v>
      </c>
      <c r="C438">
        <v>0</v>
      </c>
      <c r="D438">
        <v>0</v>
      </c>
      <c r="E438" s="7">
        <f>SUM(Table12[[#This Row],[Use]:[Creation]])</f>
        <v>2</v>
      </c>
      <c r="G438" t="s">
        <v>1805</v>
      </c>
      <c r="H438">
        <f>Table12[[#This Row],[Use]]/Table12[[#This Row],[TOTAL]]</f>
        <v>1</v>
      </c>
      <c r="I438">
        <f>Table12[[#This Row],[Background]]/Table12[[#This Row],[TOTAL]]</f>
        <v>0</v>
      </c>
      <c r="J438">
        <f>Table12[[#This Row],[Creation]]/Table12[[#This Row],[TOTAL]]</f>
        <v>0</v>
      </c>
      <c r="K438" s="7">
        <f>SUM(Table1216[[#This Row],[Use]:[Creation]])</f>
        <v>1</v>
      </c>
    </row>
    <row r="439" spans="1:11" x14ac:dyDescent="0.25">
      <c r="A439" t="s">
        <v>885</v>
      </c>
      <c r="B439">
        <v>0</v>
      </c>
      <c r="C439">
        <v>0</v>
      </c>
      <c r="D439">
        <v>1</v>
      </c>
      <c r="E439" s="7">
        <f>SUM(Table12[[#This Row],[Use]:[Creation]])</f>
        <v>1</v>
      </c>
      <c r="G439" t="s">
        <v>885</v>
      </c>
      <c r="H439">
        <f>Table12[[#This Row],[Use]]/Table12[[#This Row],[TOTAL]]</f>
        <v>0</v>
      </c>
      <c r="I439">
        <f>Table12[[#This Row],[Background]]/Table12[[#This Row],[TOTAL]]</f>
        <v>0</v>
      </c>
      <c r="J439">
        <f>Table12[[#This Row],[Creation]]/Table12[[#This Row],[TOTAL]]</f>
        <v>1</v>
      </c>
      <c r="K439" s="7">
        <f>SUM(Table1216[[#This Row],[Use]:[Creation]])</f>
        <v>1</v>
      </c>
    </row>
    <row r="440" spans="1:11" x14ac:dyDescent="0.25">
      <c r="A440" t="s">
        <v>5180</v>
      </c>
      <c r="B440">
        <v>0</v>
      </c>
      <c r="C440">
        <v>0</v>
      </c>
      <c r="D440">
        <v>1</v>
      </c>
      <c r="E440" s="7">
        <f>SUM(Table12[[#This Row],[Use]:[Creation]])</f>
        <v>1</v>
      </c>
      <c r="G440" t="s">
        <v>5180</v>
      </c>
      <c r="H440">
        <f>Table12[[#This Row],[Use]]/Table12[[#This Row],[TOTAL]]</f>
        <v>0</v>
      </c>
      <c r="I440">
        <f>Table12[[#This Row],[Background]]/Table12[[#This Row],[TOTAL]]</f>
        <v>0</v>
      </c>
      <c r="J440">
        <f>Table12[[#This Row],[Creation]]/Table12[[#This Row],[TOTAL]]</f>
        <v>1</v>
      </c>
      <c r="K440" s="7">
        <f>SUM(Table1216[[#This Row],[Use]:[Creation]])</f>
        <v>1</v>
      </c>
    </row>
    <row r="441" spans="1:11" x14ac:dyDescent="0.25">
      <c r="A441" t="s">
        <v>205</v>
      </c>
      <c r="B441">
        <v>0</v>
      </c>
      <c r="C441">
        <v>1</v>
      </c>
      <c r="D441">
        <v>0</v>
      </c>
      <c r="E441" s="7">
        <f>SUM(Table12[[#This Row],[Use]:[Creation]])</f>
        <v>1</v>
      </c>
      <c r="G441" t="s">
        <v>205</v>
      </c>
      <c r="H441">
        <f>Table12[[#This Row],[Use]]/Table12[[#This Row],[TOTAL]]</f>
        <v>0</v>
      </c>
      <c r="I441">
        <f>Table12[[#This Row],[Background]]/Table12[[#This Row],[TOTAL]]</f>
        <v>1</v>
      </c>
      <c r="J441">
        <f>Table12[[#This Row],[Creation]]/Table12[[#This Row],[TOTAL]]</f>
        <v>0</v>
      </c>
      <c r="K441" s="7">
        <f>SUM(Table1216[[#This Row],[Use]:[Creation]])</f>
        <v>1</v>
      </c>
    </row>
    <row r="442" spans="1:11" x14ac:dyDescent="0.25">
      <c r="A442" t="s">
        <v>968</v>
      </c>
      <c r="B442">
        <v>0</v>
      </c>
      <c r="C442">
        <v>0</v>
      </c>
      <c r="D442">
        <v>2</v>
      </c>
      <c r="E442" s="7">
        <f>SUM(Table12[[#This Row],[Use]:[Creation]])</f>
        <v>2</v>
      </c>
      <c r="G442" t="s">
        <v>968</v>
      </c>
      <c r="H442">
        <f>Table12[[#This Row],[Use]]/Table12[[#This Row],[TOTAL]]</f>
        <v>0</v>
      </c>
      <c r="I442">
        <f>Table12[[#This Row],[Background]]/Table12[[#This Row],[TOTAL]]</f>
        <v>0</v>
      </c>
      <c r="J442">
        <f>Table12[[#This Row],[Creation]]/Table12[[#This Row],[TOTAL]]</f>
        <v>1</v>
      </c>
      <c r="K442" s="7">
        <f>SUM(Table1216[[#This Row],[Use]:[Creation]])</f>
        <v>1</v>
      </c>
    </row>
    <row r="443" spans="1:11" x14ac:dyDescent="0.25">
      <c r="A443" t="s">
        <v>577</v>
      </c>
      <c r="B443">
        <v>0</v>
      </c>
      <c r="C443">
        <v>0</v>
      </c>
      <c r="D443">
        <v>1</v>
      </c>
      <c r="E443" s="7">
        <f>SUM(Table12[[#This Row],[Use]:[Creation]])</f>
        <v>1</v>
      </c>
      <c r="G443" t="s">
        <v>577</v>
      </c>
      <c r="H443">
        <f>Table12[[#This Row],[Use]]/Table12[[#This Row],[TOTAL]]</f>
        <v>0</v>
      </c>
      <c r="I443">
        <f>Table12[[#This Row],[Background]]/Table12[[#This Row],[TOTAL]]</f>
        <v>0</v>
      </c>
      <c r="J443">
        <f>Table12[[#This Row],[Creation]]/Table12[[#This Row],[TOTAL]]</f>
        <v>1</v>
      </c>
      <c r="K443" s="7">
        <f>SUM(Table1216[[#This Row],[Use]:[Creation]])</f>
        <v>1</v>
      </c>
    </row>
    <row r="444" spans="1:11" x14ac:dyDescent="0.25">
      <c r="A444" t="s">
        <v>5039</v>
      </c>
      <c r="B444">
        <v>4</v>
      </c>
      <c r="C444">
        <v>0</v>
      </c>
      <c r="D444">
        <v>0</v>
      </c>
      <c r="E444" s="7">
        <f>SUM(Table12[[#This Row],[Use]:[Creation]])</f>
        <v>4</v>
      </c>
      <c r="G444" t="s">
        <v>5039</v>
      </c>
      <c r="H444">
        <f>Table12[[#This Row],[Use]]/Table12[[#This Row],[TOTAL]]</f>
        <v>1</v>
      </c>
      <c r="I444">
        <f>Table12[[#This Row],[Background]]/Table12[[#This Row],[TOTAL]]</f>
        <v>0</v>
      </c>
      <c r="J444">
        <f>Table12[[#This Row],[Creation]]/Table12[[#This Row],[TOTAL]]</f>
        <v>0</v>
      </c>
      <c r="K444" s="7">
        <f>SUM(Table1216[[#This Row],[Use]:[Creation]])</f>
        <v>1</v>
      </c>
    </row>
    <row r="445" spans="1:11" x14ac:dyDescent="0.25">
      <c r="A445" t="s">
        <v>3536</v>
      </c>
      <c r="B445">
        <v>1</v>
      </c>
      <c r="C445">
        <v>0</v>
      </c>
      <c r="D445">
        <v>0</v>
      </c>
      <c r="E445" s="7">
        <f>SUM(Table12[[#This Row],[Use]:[Creation]])</f>
        <v>1</v>
      </c>
      <c r="G445" t="s">
        <v>3536</v>
      </c>
      <c r="H445">
        <f>Table12[[#This Row],[Use]]/Table12[[#This Row],[TOTAL]]</f>
        <v>1</v>
      </c>
      <c r="I445">
        <f>Table12[[#This Row],[Background]]/Table12[[#This Row],[TOTAL]]</f>
        <v>0</v>
      </c>
      <c r="J445">
        <f>Table12[[#This Row],[Creation]]/Table12[[#This Row],[TOTAL]]</f>
        <v>0</v>
      </c>
      <c r="K445" s="7">
        <f>SUM(Table1216[[#This Row],[Use]:[Creation]])</f>
        <v>1</v>
      </c>
    </row>
    <row r="446" spans="1:11" x14ac:dyDescent="0.25">
      <c r="A446" t="s">
        <v>226</v>
      </c>
      <c r="B446">
        <v>1</v>
      </c>
      <c r="C446">
        <v>1</v>
      </c>
      <c r="D446">
        <v>0</v>
      </c>
      <c r="E446" s="7">
        <f>SUM(Table12[[#This Row],[Use]:[Creation]])</f>
        <v>2</v>
      </c>
      <c r="G446" t="s">
        <v>226</v>
      </c>
      <c r="H446">
        <f>Table12[[#This Row],[Use]]/Table12[[#This Row],[TOTAL]]</f>
        <v>0.5</v>
      </c>
      <c r="I446">
        <f>Table12[[#This Row],[Background]]/Table12[[#This Row],[TOTAL]]</f>
        <v>0.5</v>
      </c>
      <c r="J446">
        <f>Table12[[#This Row],[Creation]]/Table12[[#This Row],[TOTAL]]</f>
        <v>0</v>
      </c>
      <c r="K446" s="7">
        <f>SUM(Table1216[[#This Row],[Use]:[Creation]])</f>
        <v>1</v>
      </c>
    </row>
    <row r="447" spans="1:11" x14ac:dyDescent="0.25">
      <c r="A447" t="s">
        <v>2393</v>
      </c>
      <c r="B447">
        <v>1</v>
      </c>
      <c r="C447">
        <v>0</v>
      </c>
      <c r="D447">
        <v>0</v>
      </c>
      <c r="E447" s="7">
        <f>SUM(Table12[[#This Row],[Use]:[Creation]])</f>
        <v>1</v>
      </c>
      <c r="G447" t="s">
        <v>2393</v>
      </c>
      <c r="H447">
        <f>Table12[[#This Row],[Use]]/Table12[[#This Row],[TOTAL]]</f>
        <v>1</v>
      </c>
      <c r="I447">
        <f>Table12[[#This Row],[Background]]/Table12[[#This Row],[TOTAL]]</f>
        <v>0</v>
      </c>
      <c r="J447">
        <f>Table12[[#This Row],[Creation]]/Table12[[#This Row],[TOTAL]]</f>
        <v>0</v>
      </c>
      <c r="K447" s="7">
        <f>SUM(Table1216[[#This Row],[Use]:[Creation]])</f>
        <v>1</v>
      </c>
    </row>
    <row r="448" spans="1:11" x14ac:dyDescent="0.25">
      <c r="A448" t="s">
        <v>3445</v>
      </c>
      <c r="B448">
        <v>0</v>
      </c>
      <c r="C448">
        <v>0</v>
      </c>
      <c r="D448">
        <v>1</v>
      </c>
      <c r="E448" s="7">
        <f>SUM(Table12[[#This Row],[Use]:[Creation]])</f>
        <v>1</v>
      </c>
      <c r="G448" t="s">
        <v>3445</v>
      </c>
      <c r="H448">
        <f>Table12[[#This Row],[Use]]/Table12[[#This Row],[TOTAL]]</f>
        <v>0</v>
      </c>
      <c r="I448">
        <f>Table12[[#This Row],[Background]]/Table12[[#This Row],[TOTAL]]</f>
        <v>0</v>
      </c>
      <c r="J448">
        <f>Table12[[#This Row],[Creation]]/Table12[[#This Row],[TOTAL]]</f>
        <v>1</v>
      </c>
      <c r="K448" s="7">
        <f>SUM(Table1216[[#This Row],[Use]:[Creation]])</f>
        <v>1</v>
      </c>
    </row>
    <row r="449" spans="1:11" x14ac:dyDescent="0.25">
      <c r="A449" t="s">
        <v>6037</v>
      </c>
      <c r="B449">
        <v>1</v>
      </c>
      <c r="C449">
        <v>0</v>
      </c>
      <c r="D449">
        <v>0</v>
      </c>
      <c r="E449" s="7">
        <f>SUM(Table12[[#This Row],[Use]:[Creation]])</f>
        <v>1</v>
      </c>
      <c r="G449" t="s">
        <v>6037</v>
      </c>
      <c r="H449">
        <f>Table12[[#This Row],[Use]]/Table12[[#This Row],[TOTAL]]</f>
        <v>1</v>
      </c>
      <c r="I449">
        <f>Table12[[#This Row],[Background]]/Table12[[#This Row],[TOTAL]]</f>
        <v>0</v>
      </c>
      <c r="J449">
        <f>Table12[[#This Row],[Creation]]/Table12[[#This Row],[TOTAL]]</f>
        <v>0</v>
      </c>
      <c r="K449" s="7">
        <f>SUM(Table1216[[#This Row],[Use]:[Creation]])</f>
        <v>1</v>
      </c>
    </row>
    <row r="450" spans="1:11" x14ac:dyDescent="0.25">
      <c r="A450" t="s">
        <v>195</v>
      </c>
      <c r="B450">
        <v>5</v>
      </c>
      <c r="C450">
        <v>1</v>
      </c>
      <c r="D450">
        <v>0</v>
      </c>
      <c r="E450" s="7">
        <f>SUM(Table12[[#This Row],[Use]:[Creation]])</f>
        <v>6</v>
      </c>
      <c r="G450" t="s">
        <v>195</v>
      </c>
      <c r="H450">
        <f>Table12[[#This Row],[Use]]/Table12[[#This Row],[TOTAL]]</f>
        <v>0.83333333333333337</v>
      </c>
      <c r="I450">
        <f>Table12[[#This Row],[Background]]/Table12[[#This Row],[TOTAL]]</f>
        <v>0.16666666666666666</v>
      </c>
      <c r="J450">
        <f>Table12[[#This Row],[Creation]]/Table12[[#This Row],[TOTAL]]</f>
        <v>0</v>
      </c>
      <c r="K450" s="7">
        <f>SUM(Table1216[[#This Row],[Use]:[Creation]])</f>
        <v>1</v>
      </c>
    </row>
    <row r="451" spans="1:11" x14ac:dyDescent="0.25">
      <c r="A451" t="s">
        <v>17</v>
      </c>
      <c r="B451">
        <v>15</v>
      </c>
      <c r="C451">
        <v>4</v>
      </c>
      <c r="D451">
        <v>0</v>
      </c>
      <c r="E451" s="7">
        <f>SUM(Table12[[#This Row],[Use]:[Creation]])</f>
        <v>19</v>
      </c>
      <c r="G451" t="s">
        <v>17</v>
      </c>
      <c r="H451">
        <f>Table12[[#This Row],[Use]]/Table12[[#This Row],[TOTAL]]</f>
        <v>0.78947368421052633</v>
      </c>
      <c r="I451">
        <f>Table12[[#This Row],[Background]]/Table12[[#This Row],[TOTAL]]</f>
        <v>0.21052631578947367</v>
      </c>
      <c r="J451">
        <f>Table12[[#This Row],[Creation]]/Table12[[#This Row],[TOTAL]]</f>
        <v>0</v>
      </c>
      <c r="K451" s="7">
        <f>SUM(Table1216[[#This Row],[Use]:[Creation]])</f>
        <v>1</v>
      </c>
    </row>
    <row r="452" spans="1:11" x14ac:dyDescent="0.25">
      <c r="A452" t="s">
        <v>4154</v>
      </c>
      <c r="B452">
        <v>1</v>
      </c>
      <c r="C452">
        <v>0</v>
      </c>
      <c r="D452">
        <v>0</v>
      </c>
      <c r="E452" s="7">
        <f>SUM(Table12[[#This Row],[Use]:[Creation]])</f>
        <v>1</v>
      </c>
      <c r="G452" t="s">
        <v>4154</v>
      </c>
      <c r="H452">
        <f>Table12[[#This Row],[Use]]/Table12[[#This Row],[TOTAL]]</f>
        <v>1</v>
      </c>
      <c r="I452">
        <f>Table12[[#This Row],[Background]]/Table12[[#This Row],[TOTAL]]</f>
        <v>0</v>
      </c>
      <c r="J452">
        <f>Table12[[#This Row],[Creation]]/Table12[[#This Row],[TOTAL]]</f>
        <v>0</v>
      </c>
      <c r="K452" s="7">
        <f>SUM(Table1216[[#This Row],[Use]:[Creation]])</f>
        <v>1</v>
      </c>
    </row>
    <row r="453" spans="1:11" x14ac:dyDescent="0.25">
      <c r="A453" t="s">
        <v>2274</v>
      </c>
      <c r="B453">
        <v>2</v>
      </c>
      <c r="C453">
        <v>0</v>
      </c>
      <c r="D453">
        <v>0</v>
      </c>
      <c r="E453" s="7">
        <f>SUM(Table12[[#This Row],[Use]:[Creation]])</f>
        <v>2</v>
      </c>
      <c r="G453" t="s">
        <v>2274</v>
      </c>
      <c r="H453">
        <f>Table12[[#This Row],[Use]]/Table12[[#This Row],[TOTAL]]</f>
        <v>1</v>
      </c>
      <c r="I453">
        <f>Table12[[#This Row],[Background]]/Table12[[#This Row],[TOTAL]]</f>
        <v>0</v>
      </c>
      <c r="J453">
        <f>Table12[[#This Row],[Creation]]/Table12[[#This Row],[TOTAL]]</f>
        <v>0</v>
      </c>
      <c r="K453" s="7">
        <f>SUM(Table1216[[#This Row],[Use]:[Creation]])</f>
        <v>1</v>
      </c>
    </row>
    <row r="454" spans="1:11" x14ac:dyDescent="0.25">
      <c r="A454" t="s">
        <v>3875</v>
      </c>
      <c r="B454">
        <v>2</v>
      </c>
      <c r="C454">
        <v>0</v>
      </c>
      <c r="D454">
        <v>0</v>
      </c>
      <c r="E454" s="7">
        <f>SUM(Table12[[#This Row],[Use]:[Creation]])</f>
        <v>2</v>
      </c>
      <c r="G454" t="s">
        <v>3875</v>
      </c>
      <c r="H454">
        <f>Table12[[#This Row],[Use]]/Table12[[#This Row],[TOTAL]]</f>
        <v>1</v>
      </c>
      <c r="I454">
        <f>Table12[[#This Row],[Background]]/Table12[[#This Row],[TOTAL]]</f>
        <v>0</v>
      </c>
      <c r="J454">
        <f>Table12[[#This Row],[Creation]]/Table12[[#This Row],[TOTAL]]</f>
        <v>0</v>
      </c>
      <c r="K454" s="7">
        <f>SUM(Table1216[[#This Row],[Use]:[Creation]])</f>
        <v>1</v>
      </c>
    </row>
    <row r="455" spans="1:11" x14ac:dyDescent="0.25">
      <c r="A455" t="s">
        <v>330</v>
      </c>
      <c r="B455">
        <v>1</v>
      </c>
      <c r="C455">
        <v>3</v>
      </c>
      <c r="D455">
        <v>0</v>
      </c>
      <c r="E455" s="7">
        <f>SUM(Table12[[#This Row],[Use]:[Creation]])</f>
        <v>4</v>
      </c>
      <c r="G455" t="s">
        <v>330</v>
      </c>
      <c r="H455">
        <f>Table12[[#This Row],[Use]]/Table12[[#This Row],[TOTAL]]</f>
        <v>0.25</v>
      </c>
      <c r="I455">
        <f>Table12[[#This Row],[Background]]/Table12[[#This Row],[TOTAL]]</f>
        <v>0.75</v>
      </c>
      <c r="J455">
        <f>Table12[[#This Row],[Creation]]/Table12[[#This Row],[TOTAL]]</f>
        <v>0</v>
      </c>
      <c r="K455" s="7">
        <f>SUM(Table1216[[#This Row],[Use]:[Creation]])</f>
        <v>1</v>
      </c>
    </row>
    <row r="456" spans="1:11" x14ac:dyDescent="0.25">
      <c r="A456" t="s">
        <v>5725</v>
      </c>
      <c r="B456">
        <v>2</v>
      </c>
      <c r="C456">
        <v>0</v>
      </c>
      <c r="D456">
        <v>0</v>
      </c>
      <c r="E456" s="7">
        <f>SUM(Table12[[#This Row],[Use]:[Creation]])</f>
        <v>2</v>
      </c>
      <c r="G456" t="s">
        <v>5725</v>
      </c>
      <c r="H456">
        <f>Table12[[#This Row],[Use]]/Table12[[#This Row],[TOTAL]]</f>
        <v>1</v>
      </c>
      <c r="I456">
        <f>Table12[[#This Row],[Background]]/Table12[[#This Row],[TOTAL]]</f>
        <v>0</v>
      </c>
      <c r="J456">
        <f>Table12[[#This Row],[Creation]]/Table12[[#This Row],[TOTAL]]</f>
        <v>0</v>
      </c>
      <c r="K456" s="7">
        <f>SUM(Table1216[[#This Row],[Use]:[Creation]])</f>
        <v>1</v>
      </c>
    </row>
    <row r="457" spans="1:11" x14ac:dyDescent="0.25">
      <c r="A457" t="s">
        <v>3284</v>
      </c>
      <c r="B457">
        <v>0</v>
      </c>
      <c r="C457">
        <v>0</v>
      </c>
      <c r="D457">
        <v>1</v>
      </c>
      <c r="E457" s="7">
        <f>SUM(Table12[[#This Row],[Use]:[Creation]])</f>
        <v>1</v>
      </c>
      <c r="G457" t="s">
        <v>3284</v>
      </c>
      <c r="H457">
        <f>Table12[[#This Row],[Use]]/Table12[[#This Row],[TOTAL]]</f>
        <v>0</v>
      </c>
      <c r="I457">
        <f>Table12[[#This Row],[Background]]/Table12[[#This Row],[TOTAL]]</f>
        <v>0</v>
      </c>
      <c r="J457">
        <f>Table12[[#This Row],[Creation]]/Table12[[#This Row],[TOTAL]]</f>
        <v>1</v>
      </c>
      <c r="K457" s="7">
        <f>SUM(Table1216[[#This Row],[Use]:[Creation]])</f>
        <v>1</v>
      </c>
    </row>
    <row r="458" spans="1:11" x14ac:dyDescent="0.25">
      <c r="A458" t="s">
        <v>4662</v>
      </c>
      <c r="B458">
        <v>2</v>
      </c>
      <c r="C458">
        <v>0</v>
      </c>
      <c r="D458">
        <v>0</v>
      </c>
      <c r="E458" s="7">
        <f>SUM(Table12[[#This Row],[Use]:[Creation]])</f>
        <v>2</v>
      </c>
      <c r="G458" t="s">
        <v>4662</v>
      </c>
      <c r="H458">
        <f>Table12[[#This Row],[Use]]/Table12[[#This Row],[TOTAL]]</f>
        <v>1</v>
      </c>
      <c r="I458">
        <f>Table12[[#This Row],[Background]]/Table12[[#This Row],[TOTAL]]</f>
        <v>0</v>
      </c>
      <c r="J458">
        <f>Table12[[#This Row],[Creation]]/Table12[[#This Row],[TOTAL]]</f>
        <v>0</v>
      </c>
      <c r="K458" s="7">
        <f>SUM(Table1216[[#This Row],[Use]:[Creation]])</f>
        <v>1</v>
      </c>
    </row>
    <row r="459" spans="1:11" x14ac:dyDescent="0.25">
      <c r="A459" t="s">
        <v>5225</v>
      </c>
      <c r="B459">
        <v>1</v>
      </c>
      <c r="C459">
        <v>0</v>
      </c>
      <c r="D459">
        <v>0</v>
      </c>
      <c r="E459" s="7">
        <f>SUM(Table12[[#This Row],[Use]:[Creation]])</f>
        <v>1</v>
      </c>
      <c r="G459" t="s">
        <v>5225</v>
      </c>
      <c r="H459">
        <f>Table12[[#This Row],[Use]]/Table12[[#This Row],[TOTAL]]</f>
        <v>1</v>
      </c>
      <c r="I459">
        <f>Table12[[#This Row],[Background]]/Table12[[#This Row],[TOTAL]]</f>
        <v>0</v>
      </c>
      <c r="J459">
        <f>Table12[[#This Row],[Creation]]/Table12[[#This Row],[TOTAL]]</f>
        <v>0</v>
      </c>
      <c r="K459" s="7">
        <f>SUM(Table1216[[#This Row],[Use]:[Creation]])</f>
        <v>1</v>
      </c>
    </row>
    <row r="460" spans="1:11" x14ac:dyDescent="0.25">
      <c r="A460" t="s">
        <v>619</v>
      </c>
      <c r="B460">
        <v>0</v>
      </c>
      <c r="C460">
        <v>0</v>
      </c>
      <c r="D460">
        <v>1</v>
      </c>
      <c r="E460" s="7">
        <f>SUM(Table12[[#This Row],[Use]:[Creation]])</f>
        <v>1</v>
      </c>
      <c r="G460" t="s">
        <v>619</v>
      </c>
      <c r="H460">
        <f>Table12[[#This Row],[Use]]/Table12[[#This Row],[TOTAL]]</f>
        <v>0</v>
      </c>
      <c r="I460">
        <f>Table12[[#This Row],[Background]]/Table12[[#This Row],[TOTAL]]</f>
        <v>0</v>
      </c>
      <c r="J460">
        <f>Table12[[#This Row],[Creation]]/Table12[[#This Row],[TOTAL]]</f>
        <v>1</v>
      </c>
      <c r="K460" s="7">
        <f>SUM(Table1216[[#This Row],[Use]:[Creation]])</f>
        <v>1</v>
      </c>
    </row>
    <row r="461" spans="1:11" x14ac:dyDescent="0.25">
      <c r="A461" t="s">
        <v>4837</v>
      </c>
      <c r="B461">
        <v>1</v>
      </c>
      <c r="C461">
        <v>0</v>
      </c>
      <c r="D461">
        <v>0</v>
      </c>
      <c r="E461" s="7">
        <f>SUM(Table12[[#This Row],[Use]:[Creation]])</f>
        <v>1</v>
      </c>
      <c r="G461" t="s">
        <v>4837</v>
      </c>
      <c r="H461">
        <f>Table12[[#This Row],[Use]]/Table12[[#This Row],[TOTAL]]</f>
        <v>1</v>
      </c>
      <c r="I461">
        <f>Table12[[#This Row],[Background]]/Table12[[#This Row],[TOTAL]]</f>
        <v>0</v>
      </c>
      <c r="J461">
        <f>Table12[[#This Row],[Creation]]/Table12[[#This Row],[TOTAL]]</f>
        <v>0</v>
      </c>
      <c r="K461" s="7">
        <f>SUM(Table1216[[#This Row],[Use]:[Creation]])</f>
        <v>1</v>
      </c>
    </row>
    <row r="462" spans="1:11" x14ac:dyDescent="0.25">
      <c r="A462" t="s">
        <v>508</v>
      </c>
      <c r="B462">
        <v>0</v>
      </c>
      <c r="C462">
        <v>1</v>
      </c>
      <c r="D462">
        <v>0</v>
      </c>
      <c r="E462" s="7">
        <f>SUM(Table12[[#This Row],[Use]:[Creation]])</f>
        <v>1</v>
      </c>
      <c r="G462" t="s">
        <v>508</v>
      </c>
      <c r="H462">
        <f>Table12[[#This Row],[Use]]/Table12[[#This Row],[TOTAL]]</f>
        <v>0</v>
      </c>
      <c r="I462">
        <f>Table12[[#This Row],[Background]]/Table12[[#This Row],[TOTAL]]</f>
        <v>1</v>
      </c>
      <c r="J462">
        <f>Table12[[#This Row],[Creation]]/Table12[[#This Row],[TOTAL]]</f>
        <v>0</v>
      </c>
      <c r="K462" s="7">
        <f>SUM(Table1216[[#This Row],[Use]:[Creation]])</f>
        <v>1</v>
      </c>
    </row>
    <row r="463" spans="1:11" x14ac:dyDescent="0.25">
      <c r="A463" t="s">
        <v>3103</v>
      </c>
      <c r="B463">
        <v>0</v>
      </c>
      <c r="C463">
        <v>0</v>
      </c>
      <c r="D463">
        <v>1</v>
      </c>
      <c r="E463" s="7">
        <f>SUM(Table12[[#This Row],[Use]:[Creation]])</f>
        <v>1</v>
      </c>
      <c r="G463" t="s">
        <v>3103</v>
      </c>
      <c r="H463">
        <f>Table12[[#This Row],[Use]]/Table12[[#This Row],[TOTAL]]</f>
        <v>0</v>
      </c>
      <c r="I463">
        <f>Table12[[#This Row],[Background]]/Table12[[#This Row],[TOTAL]]</f>
        <v>0</v>
      </c>
      <c r="J463">
        <f>Table12[[#This Row],[Creation]]/Table12[[#This Row],[TOTAL]]</f>
        <v>1</v>
      </c>
      <c r="K463" s="7">
        <f>SUM(Table1216[[#This Row],[Use]:[Creation]])</f>
        <v>1</v>
      </c>
    </row>
    <row r="464" spans="1:11" x14ac:dyDescent="0.25">
      <c r="A464" t="s">
        <v>2077</v>
      </c>
      <c r="B464">
        <v>1</v>
      </c>
      <c r="C464">
        <v>0</v>
      </c>
      <c r="D464">
        <v>0</v>
      </c>
      <c r="E464" s="7">
        <f>SUM(Table12[[#This Row],[Use]:[Creation]])</f>
        <v>1</v>
      </c>
      <c r="G464" t="s">
        <v>2077</v>
      </c>
      <c r="H464">
        <f>Table12[[#This Row],[Use]]/Table12[[#This Row],[TOTAL]]</f>
        <v>1</v>
      </c>
      <c r="I464">
        <f>Table12[[#This Row],[Background]]/Table12[[#This Row],[TOTAL]]</f>
        <v>0</v>
      </c>
      <c r="J464">
        <f>Table12[[#This Row],[Creation]]/Table12[[#This Row],[TOTAL]]</f>
        <v>0</v>
      </c>
      <c r="K464" s="7">
        <f>SUM(Table1216[[#This Row],[Use]:[Creation]])</f>
        <v>1</v>
      </c>
    </row>
    <row r="465" spans="1:11" x14ac:dyDescent="0.25">
      <c r="A465" t="s">
        <v>4087</v>
      </c>
      <c r="B465">
        <v>1</v>
      </c>
      <c r="C465">
        <v>0</v>
      </c>
      <c r="D465">
        <v>0</v>
      </c>
      <c r="E465" s="7">
        <f>SUM(Table12[[#This Row],[Use]:[Creation]])</f>
        <v>1</v>
      </c>
      <c r="G465" t="s">
        <v>4087</v>
      </c>
      <c r="H465">
        <f>Table12[[#This Row],[Use]]/Table12[[#This Row],[TOTAL]]</f>
        <v>1</v>
      </c>
      <c r="I465">
        <f>Table12[[#This Row],[Background]]/Table12[[#This Row],[TOTAL]]</f>
        <v>0</v>
      </c>
      <c r="J465">
        <f>Table12[[#This Row],[Creation]]/Table12[[#This Row],[TOTAL]]</f>
        <v>0</v>
      </c>
      <c r="K465" s="7">
        <f>SUM(Table1216[[#This Row],[Use]:[Creation]])</f>
        <v>1</v>
      </c>
    </row>
    <row r="466" spans="1:11" x14ac:dyDescent="0.25">
      <c r="A466" t="s">
        <v>3483</v>
      </c>
      <c r="B466">
        <v>0</v>
      </c>
      <c r="C466">
        <v>0</v>
      </c>
      <c r="D466">
        <v>1</v>
      </c>
      <c r="E466" s="7">
        <f>SUM(Table12[[#This Row],[Use]:[Creation]])</f>
        <v>1</v>
      </c>
      <c r="G466" t="s">
        <v>3483</v>
      </c>
      <c r="H466">
        <f>Table12[[#This Row],[Use]]/Table12[[#This Row],[TOTAL]]</f>
        <v>0</v>
      </c>
      <c r="I466">
        <f>Table12[[#This Row],[Background]]/Table12[[#This Row],[TOTAL]]</f>
        <v>0</v>
      </c>
      <c r="J466">
        <f>Table12[[#This Row],[Creation]]/Table12[[#This Row],[TOTAL]]</f>
        <v>1</v>
      </c>
      <c r="K466" s="7">
        <f>SUM(Table1216[[#This Row],[Use]:[Creation]])</f>
        <v>1</v>
      </c>
    </row>
    <row r="467" spans="1:11" x14ac:dyDescent="0.25">
      <c r="A467" t="s">
        <v>2503</v>
      </c>
      <c r="B467">
        <v>1</v>
      </c>
      <c r="C467">
        <v>0</v>
      </c>
      <c r="D467">
        <v>0</v>
      </c>
      <c r="E467" s="7">
        <f>SUM(Table12[[#This Row],[Use]:[Creation]])</f>
        <v>1</v>
      </c>
      <c r="G467" t="s">
        <v>2503</v>
      </c>
      <c r="H467">
        <f>Table12[[#This Row],[Use]]/Table12[[#This Row],[TOTAL]]</f>
        <v>1</v>
      </c>
      <c r="I467">
        <f>Table12[[#This Row],[Background]]/Table12[[#This Row],[TOTAL]]</f>
        <v>0</v>
      </c>
      <c r="J467">
        <f>Table12[[#This Row],[Creation]]/Table12[[#This Row],[TOTAL]]</f>
        <v>0</v>
      </c>
      <c r="K467" s="7">
        <f>SUM(Table1216[[#This Row],[Use]:[Creation]])</f>
        <v>1</v>
      </c>
    </row>
    <row r="468" spans="1:11" x14ac:dyDescent="0.25">
      <c r="A468" t="s">
        <v>3636</v>
      </c>
      <c r="B468">
        <v>9</v>
      </c>
      <c r="C468">
        <v>0</v>
      </c>
      <c r="D468">
        <v>0</v>
      </c>
      <c r="E468" s="7">
        <f>SUM(Table12[[#This Row],[Use]:[Creation]])</f>
        <v>9</v>
      </c>
      <c r="G468" t="s">
        <v>3636</v>
      </c>
      <c r="H468">
        <f>Table12[[#This Row],[Use]]/Table12[[#This Row],[TOTAL]]</f>
        <v>1</v>
      </c>
      <c r="I468">
        <f>Table12[[#This Row],[Background]]/Table12[[#This Row],[TOTAL]]</f>
        <v>0</v>
      </c>
      <c r="J468">
        <f>Table12[[#This Row],[Creation]]/Table12[[#This Row],[TOTAL]]</f>
        <v>0</v>
      </c>
      <c r="K468" s="7">
        <f>SUM(Table1216[[#This Row],[Use]:[Creation]])</f>
        <v>1</v>
      </c>
    </row>
    <row r="469" spans="1:11" x14ac:dyDescent="0.25">
      <c r="A469" t="s">
        <v>2965</v>
      </c>
      <c r="B469">
        <v>1</v>
      </c>
      <c r="C469">
        <v>0</v>
      </c>
      <c r="D469">
        <v>0</v>
      </c>
      <c r="E469" s="7">
        <f>SUM(Table12[[#This Row],[Use]:[Creation]])</f>
        <v>1</v>
      </c>
      <c r="G469" t="s">
        <v>2965</v>
      </c>
      <c r="H469">
        <f>Table12[[#This Row],[Use]]/Table12[[#This Row],[TOTAL]]</f>
        <v>1</v>
      </c>
      <c r="I469">
        <f>Table12[[#This Row],[Background]]/Table12[[#This Row],[TOTAL]]</f>
        <v>0</v>
      </c>
      <c r="J469">
        <f>Table12[[#This Row],[Creation]]/Table12[[#This Row],[TOTAL]]</f>
        <v>0</v>
      </c>
      <c r="K469" s="7">
        <f>SUM(Table1216[[#This Row],[Use]:[Creation]])</f>
        <v>1</v>
      </c>
    </row>
    <row r="470" spans="1:11" x14ac:dyDescent="0.25">
      <c r="A470" t="s">
        <v>3332</v>
      </c>
      <c r="B470">
        <v>0</v>
      </c>
      <c r="C470">
        <v>0</v>
      </c>
      <c r="D470">
        <v>1</v>
      </c>
      <c r="E470" s="7">
        <f>SUM(Table12[[#This Row],[Use]:[Creation]])</f>
        <v>1</v>
      </c>
      <c r="G470" t="s">
        <v>3332</v>
      </c>
      <c r="H470">
        <f>Table12[[#This Row],[Use]]/Table12[[#This Row],[TOTAL]]</f>
        <v>0</v>
      </c>
      <c r="I470">
        <f>Table12[[#This Row],[Background]]/Table12[[#This Row],[TOTAL]]</f>
        <v>0</v>
      </c>
      <c r="J470">
        <f>Table12[[#This Row],[Creation]]/Table12[[#This Row],[TOTAL]]</f>
        <v>1</v>
      </c>
      <c r="K470" s="7">
        <f>SUM(Table1216[[#This Row],[Use]:[Creation]])</f>
        <v>1</v>
      </c>
    </row>
    <row r="471" spans="1:11" x14ac:dyDescent="0.25">
      <c r="A471" t="s">
        <v>3599</v>
      </c>
      <c r="B471">
        <v>4</v>
      </c>
      <c r="C471">
        <v>0</v>
      </c>
      <c r="D471">
        <v>0</v>
      </c>
      <c r="E471" s="7">
        <f>SUM(Table12[[#This Row],[Use]:[Creation]])</f>
        <v>4</v>
      </c>
      <c r="G471" t="s">
        <v>3599</v>
      </c>
      <c r="H471">
        <f>Table12[[#This Row],[Use]]/Table12[[#This Row],[TOTAL]]</f>
        <v>1</v>
      </c>
      <c r="I471">
        <f>Table12[[#This Row],[Background]]/Table12[[#This Row],[TOTAL]]</f>
        <v>0</v>
      </c>
      <c r="J471">
        <f>Table12[[#This Row],[Creation]]/Table12[[#This Row],[TOTAL]]</f>
        <v>0</v>
      </c>
      <c r="K471" s="7">
        <f>SUM(Table1216[[#This Row],[Use]:[Creation]])</f>
        <v>1</v>
      </c>
    </row>
    <row r="472" spans="1:11" x14ac:dyDescent="0.25">
      <c r="A472" t="s">
        <v>444</v>
      </c>
      <c r="B472">
        <v>0</v>
      </c>
      <c r="C472">
        <v>1</v>
      </c>
      <c r="D472">
        <v>0</v>
      </c>
      <c r="E472" s="7">
        <f>SUM(Table12[[#This Row],[Use]:[Creation]])</f>
        <v>1</v>
      </c>
      <c r="G472" t="s">
        <v>444</v>
      </c>
      <c r="H472">
        <f>Table12[[#This Row],[Use]]/Table12[[#This Row],[TOTAL]]</f>
        <v>0</v>
      </c>
      <c r="I472">
        <f>Table12[[#This Row],[Background]]/Table12[[#This Row],[TOTAL]]</f>
        <v>1</v>
      </c>
      <c r="J472">
        <f>Table12[[#This Row],[Creation]]/Table12[[#This Row],[TOTAL]]</f>
        <v>0</v>
      </c>
      <c r="K472" s="7">
        <f>SUM(Table1216[[#This Row],[Use]:[Creation]])</f>
        <v>1</v>
      </c>
    </row>
    <row r="473" spans="1:11" x14ac:dyDescent="0.25">
      <c r="A473" t="s">
        <v>1994</v>
      </c>
      <c r="B473">
        <v>2</v>
      </c>
      <c r="C473">
        <v>0</v>
      </c>
      <c r="D473">
        <v>0</v>
      </c>
      <c r="E473" s="7">
        <f>SUM(Table12[[#This Row],[Use]:[Creation]])</f>
        <v>2</v>
      </c>
      <c r="G473" t="s">
        <v>1994</v>
      </c>
      <c r="H473">
        <f>Table12[[#This Row],[Use]]/Table12[[#This Row],[TOTAL]]</f>
        <v>1</v>
      </c>
      <c r="I473">
        <f>Table12[[#This Row],[Background]]/Table12[[#This Row],[TOTAL]]</f>
        <v>0</v>
      </c>
      <c r="J473">
        <f>Table12[[#This Row],[Creation]]/Table12[[#This Row],[TOTAL]]</f>
        <v>0</v>
      </c>
      <c r="K473" s="7">
        <f>SUM(Table1216[[#This Row],[Use]:[Creation]])</f>
        <v>1</v>
      </c>
    </row>
    <row r="474" spans="1:11" x14ac:dyDescent="0.25">
      <c r="A474" t="s">
        <v>3557</v>
      </c>
      <c r="B474">
        <v>1</v>
      </c>
      <c r="C474">
        <v>0</v>
      </c>
      <c r="D474">
        <v>0</v>
      </c>
      <c r="E474" s="7">
        <f>SUM(Table12[[#This Row],[Use]:[Creation]])</f>
        <v>1</v>
      </c>
      <c r="G474" t="s">
        <v>3557</v>
      </c>
      <c r="H474">
        <f>Table12[[#This Row],[Use]]/Table12[[#This Row],[TOTAL]]</f>
        <v>1</v>
      </c>
      <c r="I474">
        <f>Table12[[#This Row],[Background]]/Table12[[#This Row],[TOTAL]]</f>
        <v>0</v>
      </c>
      <c r="J474">
        <f>Table12[[#This Row],[Creation]]/Table12[[#This Row],[TOTAL]]</f>
        <v>0</v>
      </c>
      <c r="K474" s="7">
        <f>SUM(Table1216[[#This Row],[Use]:[Creation]])</f>
        <v>1</v>
      </c>
    </row>
    <row r="475" spans="1:11" x14ac:dyDescent="0.25">
      <c r="A475" t="s">
        <v>4736</v>
      </c>
      <c r="B475">
        <v>6</v>
      </c>
      <c r="C475">
        <v>3</v>
      </c>
      <c r="D475">
        <v>0</v>
      </c>
      <c r="E475" s="7">
        <f>SUM(Table12[[#This Row],[Use]:[Creation]])</f>
        <v>9</v>
      </c>
      <c r="G475" t="s">
        <v>4736</v>
      </c>
      <c r="H475">
        <f>Table12[[#This Row],[Use]]/Table12[[#This Row],[TOTAL]]</f>
        <v>0.66666666666666663</v>
      </c>
      <c r="I475">
        <f>Table12[[#This Row],[Background]]/Table12[[#This Row],[TOTAL]]</f>
        <v>0.33333333333333331</v>
      </c>
      <c r="J475">
        <f>Table12[[#This Row],[Creation]]/Table12[[#This Row],[TOTAL]]</f>
        <v>0</v>
      </c>
      <c r="K475" s="7">
        <f>SUM(Table1216[[#This Row],[Use]:[Creation]])</f>
        <v>1</v>
      </c>
    </row>
    <row r="476" spans="1:11" x14ac:dyDescent="0.25">
      <c r="A476" t="s">
        <v>4130</v>
      </c>
      <c r="B476">
        <v>1</v>
      </c>
      <c r="C476">
        <v>0</v>
      </c>
      <c r="D476">
        <v>0</v>
      </c>
      <c r="E476" s="7">
        <f>SUM(Table12[[#This Row],[Use]:[Creation]])</f>
        <v>1</v>
      </c>
      <c r="G476" t="s">
        <v>4130</v>
      </c>
      <c r="H476">
        <f>Table12[[#This Row],[Use]]/Table12[[#This Row],[TOTAL]]</f>
        <v>1</v>
      </c>
      <c r="I476">
        <f>Table12[[#This Row],[Background]]/Table12[[#This Row],[TOTAL]]</f>
        <v>0</v>
      </c>
      <c r="J476">
        <f>Table12[[#This Row],[Creation]]/Table12[[#This Row],[TOTAL]]</f>
        <v>0</v>
      </c>
      <c r="K476" s="7">
        <f>SUM(Table1216[[#This Row],[Use]:[Creation]])</f>
        <v>1</v>
      </c>
    </row>
    <row r="477" spans="1:11" x14ac:dyDescent="0.25">
      <c r="A477" t="s">
        <v>2144</v>
      </c>
      <c r="B477">
        <v>1</v>
      </c>
      <c r="C477">
        <v>0</v>
      </c>
      <c r="D477">
        <v>0</v>
      </c>
      <c r="E477" s="7">
        <f>SUM(Table12[[#This Row],[Use]:[Creation]])</f>
        <v>1</v>
      </c>
      <c r="G477" t="s">
        <v>2144</v>
      </c>
      <c r="H477">
        <f>Table12[[#This Row],[Use]]/Table12[[#This Row],[TOTAL]]</f>
        <v>1</v>
      </c>
      <c r="I477">
        <f>Table12[[#This Row],[Background]]/Table12[[#This Row],[TOTAL]]</f>
        <v>0</v>
      </c>
      <c r="J477">
        <f>Table12[[#This Row],[Creation]]/Table12[[#This Row],[TOTAL]]</f>
        <v>0</v>
      </c>
      <c r="K477" s="7">
        <f>SUM(Table1216[[#This Row],[Use]:[Creation]])</f>
        <v>1</v>
      </c>
    </row>
    <row r="478" spans="1:11" x14ac:dyDescent="0.25">
      <c r="A478" t="s">
        <v>3138</v>
      </c>
      <c r="B478">
        <v>1</v>
      </c>
      <c r="C478">
        <v>0</v>
      </c>
      <c r="D478">
        <v>1</v>
      </c>
      <c r="E478" s="7">
        <f>SUM(Table12[[#This Row],[Use]:[Creation]])</f>
        <v>2</v>
      </c>
      <c r="G478" t="s">
        <v>3138</v>
      </c>
      <c r="H478">
        <f>Table12[[#This Row],[Use]]/Table12[[#This Row],[TOTAL]]</f>
        <v>0.5</v>
      </c>
      <c r="I478">
        <f>Table12[[#This Row],[Background]]/Table12[[#This Row],[TOTAL]]</f>
        <v>0</v>
      </c>
      <c r="J478">
        <f>Table12[[#This Row],[Creation]]/Table12[[#This Row],[TOTAL]]</f>
        <v>0.5</v>
      </c>
      <c r="K478" s="7">
        <f>SUM(Table1216[[#This Row],[Use]:[Creation]])</f>
        <v>1</v>
      </c>
    </row>
    <row r="479" spans="1:11" x14ac:dyDescent="0.25">
      <c r="A479" t="s">
        <v>1315</v>
      </c>
      <c r="B479">
        <v>6</v>
      </c>
      <c r="C479">
        <v>0</v>
      </c>
      <c r="D479">
        <v>0</v>
      </c>
      <c r="E479" s="7">
        <f>SUM(Table12[[#This Row],[Use]:[Creation]])</f>
        <v>6</v>
      </c>
      <c r="G479" t="s">
        <v>1315</v>
      </c>
      <c r="H479">
        <f>Table12[[#This Row],[Use]]/Table12[[#This Row],[TOTAL]]</f>
        <v>1</v>
      </c>
      <c r="I479">
        <f>Table12[[#This Row],[Background]]/Table12[[#This Row],[TOTAL]]</f>
        <v>0</v>
      </c>
      <c r="J479">
        <f>Table12[[#This Row],[Creation]]/Table12[[#This Row],[TOTAL]]</f>
        <v>0</v>
      </c>
      <c r="K479" s="7">
        <f>SUM(Table1216[[#This Row],[Use]:[Creation]])</f>
        <v>1</v>
      </c>
    </row>
    <row r="480" spans="1:11" x14ac:dyDescent="0.25">
      <c r="A480" t="s">
        <v>2954</v>
      </c>
      <c r="B480">
        <v>2</v>
      </c>
      <c r="C480">
        <v>0</v>
      </c>
      <c r="D480">
        <v>0</v>
      </c>
      <c r="E480" s="7">
        <f>SUM(Table12[[#This Row],[Use]:[Creation]])</f>
        <v>2</v>
      </c>
      <c r="G480" t="s">
        <v>2954</v>
      </c>
      <c r="H480">
        <f>Table12[[#This Row],[Use]]/Table12[[#This Row],[TOTAL]]</f>
        <v>1</v>
      </c>
      <c r="I480">
        <f>Table12[[#This Row],[Background]]/Table12[[#This Row],[TOTAL]]</f>
        <v>0</v>
      </c>
      <c r="J480">
        <f>Table12[[#This Row],[Creation]]/Table12[[#This Row],[TOTAL]]</f>
        <v>0</v>
      </c>
      <c r="K480" s="7">
        <f>SUM(Table1216[[#This Row],[Use]:[Creation]])</f>
        <v>1</v>
      </c>
    </row>
    <row r="481" spans="1:11" x14ac:dyDescent="0.25">
      <c r="A481" t="s">
        <v>5947</v>
      </c>
      <c r="B481">
        <v>9</v>
      </c>
      <c r="C481">
        <v>0</v>
      </c>
      <c r="D481">
        <v>0</v>
      </c>
      <c r="E481" s="7">
        <f>SUM(Table12[[#This Row],[Use]:[Creation]])</f>
        <v>9</v>
      </c>
      <c r="G481" t="s">
        <v>5947</v>
      </c>
      <c r="H481">
        <f>Table12[[#This Row],[Use]]/Table12[[#This Row],[TOTAL]]</f>
        <v>1</v>
      </c>
      <c r="I481">
        <f>Table12[[#This Row],[Background]]/Table12[[#This Row],[TOTAL]]</f>
        <v>0</v>
      </c>
      <c r="J481">
        <f>Table12[[#This Row],[Creation]]/Table12[[#This Row],[TOTAL]]</f>
        <v>0</v>
      </c>
      <c r="K481" s="7">
        <f>SUM(Table1216[[#This Row],[Use]:[Creation]])</f>
        <v>1</v>
      </c>
    </row>
    <row r="482" spans="1:11" x14ac:dyDescent="0.25">
      <c r="A482" t="s">
        <v>3829</v>
      </c>
      <c r="B482">
        <v>11</v>
      </c>
      <c r="C482">
        <v>0</v>
      </c>
      <c r="D482">
        <v>0</v>
      </c>
      <c r="E482" s="7">
        <f>SUM(Table12[[#This Row],[Use]:[Creation]])</f>
        <v>11</v>
      </c>
      <c r="G482" t="s">
        <v>3829</v>
      </c>
      <c r="H482">
        <f>Table12[[#This Row],[Use]]/Table12[[#This Row],[TOTAL]]</f>
        <v>1</v>
      </c>
      <c r="I482">
        <f>Table12[[#This Row],[Background]]/Table12[[#This Row],[TOTAL]]</f>
        <v>0</v>
      </c>
      <c r="J482">
        <f>Table12[[#This Row],[Creation]]/Table12[[#This Row],[TOTAL]]</f>
        <v>0</v>
      </c>
      <c r="K482" s="7">
        <f>SUM(Table1216[[#This Row],[Use]:[Creation]])</f>
        <v>1</v>
      </c>
    </row>
    <row r="483" spans="1:11" x14ac:dyDescent="0.25">
      <c r="A483" t="s">
        <v>950</v>
      </c>
      <c r="B483">
        <v>0</v>
      </c>
      <c r="C483">
        <v>0</v>
      </c>
      <c r="D483">
        <v>1</v>
      </c>
      <c r="E483" s="7">
        <f>SUM(Table12[[#This Row],[Use]:[Creation]])</f>
        <v>1</v>
      </c>
      <c r="G483" t="s">
        <v>950</v>
      </c>
      <c r="H483">
        <f>Table12[[#This Row],[Use]]/Table12[[#This Row],[TOTAL]]</f>
        <v>0</v>
      </c>
      <c r="I483">
        <f>Table12[[#This Row],[Background]]/Table12[[#This Row],[TOTAL]]</f>
        <v>0</v>
      </c>
      <c r="J483">
        <f>Table12[[#This Row],[Creation]]/Table12[[#This Row],[TOTAL]]</f>
        <v>1</v>
      </c>
      <c r="K483" s="7">
        <f>SUM(Table1216[[#This Row],[Use]:[Creation]])</f>
        <v>1</v>
      </c>
    </row>
    <row r="484" spans="1:11" x14ac:dyDescent="0.25">
      <c r="A484" t="s">
        <v>3074</v>
      </c>
      <c r="B484">
        <v>1</v>
      </c>
      <c r="C484">
        <v>0</v>
      </c>
      <c r="D484">
        <v>0</v>
      </c>
      <c r="E484" s="7">
        <f>SUM(Table12[[#This Row],[Use]:[Creation]])</f>
        <v>1</v>
      </c>
      <c r="G484" t="s">
        <v>3074</v>
      </c>
      <c r="H484">
        <f>Table12[[#This Row],[Use]]/Table12[[#This Row],[TOTAL]]</f>
        <v>1</v>
      </c>
      <c r="I484">
        <f>Table12[[#This Row],[Background]]/Table12[[#This Row],[TOTAL]]</f>
        <v>0</v>
      </c>
      <c r="J484">
        <f>Table12[[#This Row],[Creation]]/Table12[[#This Row],[TOTAL]]</f>
        <v>0</v>
      </c>
      <c r="K484" s="7">
        <f>SUM(Table1216[[#This Row],[Use]:[Creation]])</f>
        <v>1</v>
      </c>
    </row>
    <row r="485" spans="1:11" x14ac:dyDescent="0.25">
      <c r="A485" t="s">
        <v>1923</v>
      </c>
      <c r="B485">
        <v>2</v>
      </c>
      <c r="C485">
        <v>0</v>
      </c>
      <c r="D485">
        <v>0</v>
      </c>
      <c r="E485" s="7">
        <f>SUM(Table12[[#This Row],[Use]:[Creation]])</f>
        <v>2</v>
      </c>
      <c r="G485" t="s">
        <v>1923</v>
      </c>
      <c r="H485">
        <f>Table12[[#This Row],[Use]]/Table12[[#This Row],[TOTAL]]</f>
        <v>1</v>
      </c>
      <c r="I485">
        <f>Table12[[#This Row],[Background]]/Table12[[#This Row],[TOTAL]]</f>
        <v>0</v>
      </c>
      <c r="J485">
        <f>Table12[[#This Row],[Creation]]/Table12[[#This Row],[TOTAL]]</f>
        <v>0</v>
      </c>
      <c r="K485" s="7">
        <f>SUM(Table1216[[#This Row],[Use]:[Creation]])</f>
        <v>1</v>
      </c>
    </row>
    <row r="486" spans="1:11" x14ac:dyDescent="0.25">
      <c r="A486" t="s">
        <v>3470</v>
      </c>
      <c r="B486">
        <v>1</v>
      </c>
      <c r="C486">
        <v>0</v>
      </c>
      <c r="D486">
        <v>1</v>
      </c>
      <c r="E486" s="7">
        <f>SUM(Table12[[#This Row],[Use]:[Creation]])</f>
        <v>2</v>
      </c>
      <c r="G486" t="s">
        <v>3470</v>
      </c>
      <c r="H486">
        <f>Table12[[#This Row],[Use]]/Table12[[#This Row],[TOTAL]]</f>
        <v>0.5</v>
      </c>
      <c r="I486">
        <f>Table12[[#This Row],[Background]]/Table12[[#This Row],[TOTAL]]</f>
        <v>0</v>
      </c>
      <c r="J486">
        <f>Table12[[#This Row],[Creation]]/Table12[[#This Row],[TOTAL]]</f>
        <v>0.5</v>
      </c>
      <c r="K486" s="7">
        <f>SUM(Table1216[[#This Row],[Use]:[Creation]])</f>
        <v>1</v>
      </c>
    </row>
    <row r="487" spans="1:11" x14ac:dyDescent="0.25">
      <c r="A487" t="s">
        <v>2015</v>
      </c>
      <c r="B487">
        <v>1</v>
      </c>
      <c r="C487">
        <v>0</v>
      </c>
      <c r="D487">
        <v>0</v>
      </c>
      <c r="E487" s="7">
        <f>SUM(Table12[[#This Row],[Use]:[Creation]])</f>
        <v>1</v>
      </c>
      <c r="G487" t="s">
        <v>2015</v>
      </c>
      <c r="H487">
        <f>Table12[[#This Row],[Use]]/Table12[[#This Row],[TOTAL]]</f>
        <v>1</v>
      </c>
      <c r="I487">
        <f>Table12[[#This Row],[Background]]/Table12[[#This Row],[TOTAL]]</f>
        <v>0</v>
      </c>
      <c r="J487">
        <f>Table12[[#This Row],[Creation]]/Table12[[#This Row],[TOTAL]]</f>
        <v>0</v>
      </c>
      <c r="K487" s="7">
        <f>SUM(Table1216[[#This Row],[Use]:[Creation]])</f>
        <v>1</v>
      </c>
    </row>
    <row r="488" spans="1:11" x14ac:dyDescent="0.25">
      <c r="A488" t="s">
        <v>3880</v>
      </c>
      <c r="B488">
        <v>2</v>
      </c>
      <c r="C488">
        <v>0</v>
      </c>
      <c r="D488">
        <v>0</v>
      </c>
      <c r="E488" s="7">
        <f>SUM(Table12[[#This Row],[Use]:[Creation]])</f>
        <v>2</v>
      </c>
      <c r="G488" t="s">
        <v>3880</v>
      </c>
      <c r="H488">
        <f>Table12[[#This Row],[Use]]/Table12[[#This Row],[TOTAL]]</f>
        <v>1</v>
      </c>
      <c r="I488">
        <f>Table12[[#This Row],[Background]]/Table12[[#This Row],[TOTAL]]</f>
        <v>0</v>
      </c>
      <c r="J488">
        <f>Table12[[#This Row],[Creation]]/Table12[[#This Row],[TOTAL]]</f>
        <v>0</v>
      </c>
      <c r="K488" s="7">
        <f>SUM(Table1216[[#This Row],[Use]:[Creation]])</f>
        <v>1</v>
      </c>
    </row>
    <row r="489" spans="1:11" x14ac:dyDescent="0.25">
      <c r="A489" t="s">
        <v>3188</v>
      </c>
      <c r="B489">
        <v>0</v>
      </c>
      <c r="C489">
        <v>0</v>
      </c>
      <c r="D489">
        <v>1</v>
      </c>
      <c r="E489" s="7">
        <f>SUM(Table12[[#This Row],[Use]:[Creation]])</f>
        <v>1</v>
      </c>
      <c r="G489" t="s">
        <v>3188</v>
      </c>
      <c r="H489">
        <f>Table12[[#This Row],[Use]]/Table12[[#This Row],[TOTAL]]</f>
        <v>0</v>
      </c>
      <c r="I489">
        <f>Table12[[#This Row],[Background]]/Table12[[#This Row],[TOTAL]]</f>
        <v>0</v>
      </c>
      <c r="J489">
        <f>Table12[[#This Row],[Creation]]/Table12[[#This Row],[TOTAL]]</f>
        <v>1</v>
      </c>
      <c r="K489" s="7">
        <f>SUM(Table1216[[#This Row],[Use]:[Creation]])</f>
        <v>1</v>
      </c>
    </row>
    <row r="490" spans="1:11" x14ac:dyDescent="0.25">
      <c r="A490" t="s">
        <v>898</v>
      </c>
      <c r="B490">
        <v>0</v>
      </c>
      <c r="C490">
        <v>0</v>
      </c>
      <c r="D490">
        <v>2</v>
      </c>
      <c r="E490" s="7">
        <f>SUM(Table12[[#This Row],[Use]:[Creation]])</f>
        <v>2</v>
      </c>
      <c r="G490" t="s">
        <v>898</v>
      </c>
      <c r="H490">
        <f>Table12[[#This Row],[Use]]/Table12[[#This Row],[TOTAL]]</f>
        <v>0</v>
      </c>
      <c r="I490">
        <f>Table12[[#This Row],[Background]]/Table12[[#This Row],[TOTAL]]</f>
        <v>0</v>
      </c>
      <c r="J490">
        <f>Table12[[#This Row],[Creation]]/Table12[[#This Row],[TOTAL]]</f>
        <v>1</v>
      </c>
      <c r="K490" s="7">
        <f>SUM(Table1216[[#This Row],[Use]:[Creation]])</f>
        <v>1</v>
      </c>
    </row>
    <row r="491" spans="1:11" x14ac:dyDescent="0.25">
      <c r="A491" t="s">
        <v>610</v>
      </c>
      <c r="B491">
        <v>0</v>
      </c>
      <c r="C491">
        <v>0</v>
      </c>
      <c r="D491">
        <v>1</v>
      </c>
      <c r="E491" s="7">
        <f>SUM(Table12[[#This Row],[Use]:[Creation]])</f>
        <v>1</v>
      </c>
      <c r="G491" t="s">
        <v>610</v>
      </c>
      <c r="H491">
        <f>Table12[[#This Row],[Use]]/Table12[[#This Row],[TOTAL]]</f>
        <v>0</v>
      </c>
      <c r="I491">
        <f>Table12[[#This Row],[Background]]/Table12[[#This Row],[TOTAL]]</f>
        <v>0</v>
      </c>
      <c r="J491">
        <f>Table12[[#This Row],[Creation]]/Table12[[#This Row],[TOTAL]]</f>
        <v>1</v>
      </c>
      <c r="K491" s="7">
        <f>SUM(Table1216[[#This Row],[Use]:[Creation]])</f>
        <v>1</v>
      </c>
    </row>
    <row r="492" spans="1:11" x14ac:dyDescent="0.25">
      <c r="A492" t="s">
        <v>3590</v>
      </c>
      <c r="B492">
        <v>2</v>
      </c>
      <c r="C492">
        <v>0</v>
      </c>
      <c r="D492">
        <v>0</v>
      </c>
      <c r="E492" s="7">
        <f>SUM(Table12[[#This Row],[Use]:[Creation]])</f>
        <v>2</v>
      </c>
      <c r="G492" t="s">
        <v>3590</v>
      </c>
      <c r="H492">
        <f>Table12[[#This Row],[Use]]/Table12[[#This Row],[TOTAL]]</f>
        <v>1</v>
      </c>
      <c r="I492">
        <f>Table12[[#This Row],[Background]]/Table12[[#This Row],[TOTAL]]</f>
        <v>0</v>
      </c>
      <c r="J492">
        <f>Table12[[#This Row],[Creation]]/Table12[[#This Row],[TOTAL]]</f>
        <v>0</v>
      </c>
      <c r="K492" s="7">
        <f>SUM(Table1216[[#This Row],[Use]:[Creation]])</f>
        <v>1</v>
      </c>
    </row>
    <row r="493" spans="1:11" x14ac:dyDescent="0.25">
      <c r="A493" t="s">
        <v>3379</v>
      </c>
      <c r="B493">
        <v>0</v>
      </c>
      <c r="C493">
        <v>0</v>
      </c>
      <c r="D493">
        <v>1</v>
      </c>
      <c r="E493" s="7">
        <f>SUM(Table12[[#This Row],[Use]:[Creation]])</f>
        <v>1</v>
      </c>
      <c r="G493" t="s">
        <v>3379</v>
      </c>
      <c r="H493">
        <f>Table12[[#This Row],[Use]]/Table12[[#This Row],[TOTAL]]</f>
        <v>0</v>
      </c>
      <c r="I493">
        <f>Table12[[#This Row],[Background]]/Table12[[#This Row],[TOTAL]]</f>
        <v>0</v>
      </c>
      <c r="J493">
        <f>Table12[[#This Row],[Creation]]/Table12[[#This Row],[TOTAL]]</f>
        <v>1</v>
      </c>
      <c r="K493" s="7">
        <f>SUM(Table1216[[#This Row],[Use]:[Creation]])</f>
        <v>1</v>
      </c>
    </row>
    <row r="494" spans="1:11" x14ac:dyDescent="0.25">
      <c r="A494" t="s">
        <v>1644</v>
      </c>
      <c r="B494">
        <v>1</v>
      </c>
      <c r="C494">
        <v>0</v>
      </c>
      <c r="D494">
        <v>0</v>
      </c>
      <c r="E494" s="7">
        <f>SUM(Table12[[#This Row],[Use]:[Creation]])</f>
        <v>1</v>
      </c>
      <c r="G494" t="s">
        <v>1644</v>
      </c>
      <c r="H494">
        <f>Table12[[#This Row],[Use]]/Table12[[#This Row],[TOTAL]]</f>
        <v>1</v>
      </c>
      <c r="I494">
        <f>Table12[[#This Row],[Background]]/Table12[[#This Row],[TOTAL]]</f>
        <v>0</v>
      </c>
      <c r="J494">
        <f>Table12[[#This Row],[Creation]]/Table12[[#This Row],[TOTAL]]</f>
        <v>0</v>
      </c>
      <c r="K494" s="7">
        <f>SUM(Table1216[[#This Row],[Use]:[Creation]])</f>
        <v>1</v>
      </c>
    </row>
    <row r="495" spans="1:11" x14ac:dyDescent="0.25">
      <c r="A495" t="s">
        <v>3328</v>
      </c>
      <c r="B495">
        <v>0</v>
      </c>
      <c r="C495">
        <v>0</v>
      </c>
      <c r="D495">
        <v>1</v>
      </c>
      <c r="E495" s="7">
        <f>SUM(Table12[[#This Row],[Use]:[Creation]])</f>
        <v>1</v>
      </c>
      <c r="G495" t="s">
        <v>3328</v>
      </c>
      <c r="H495">
        <f>Table12[[#This Row],[Use]]/Table12[[#This Row],[TOTAL]]</f>
        <v>0</v>
      </c>
      <c r="I495">
        <f>Table12[[#This Row],[Background]]/Table12[[#This Row],[TOTAL]]</f>
        <v>0</v>
      </c>
      <c r="J495">
        <f>Table12[[#This Row],[Creation]]/Table12[[#This Row],[TOTAL]]</f>
        <v>1</v>
      </c>
      <c r="K495" s="7">
        <f>SUM(Table1216[[#This Row],[Use]:[Creation]])</f>
        <v>1</v>
      </c>
    </row>
    <row r="496" spans="1:11" x14ac:dyDescent="0.25">
      <c r="A496" t="s">
        <v>2262</v>
      </c>
      <c r="B496">
        <v>1</v>
      </c>
      <c r="C496">
        <v>0</v>
      </c>
      <c r="D496">
        <v>0</v>
      </c>
      <c r="E496" s="7">
        <f>SUM(Table12[[#This Row],[Use]:[Creation]])</f>
        <v>1</v>
      </c>
      <c r="G496" t="s">
        <v>2262</v>
      </c>
      <c r="H496">
        <f>Table12[[#This Row],[Use]]/Table12[[#This Row],[TOTAL]]</f>
        <v>1</v>
      </c>
      <c r="I496">
        <f>Table12[[#This Row],[Background]]/Table12[[#This Row],[TOTAL]]</f>
        <v>0</v>
      </c>
      <c r="J496">
        <f>Table12[[#This Row],[Creation]]/Table12[[#This Row],[TOTAL]]</f>
        <v>0</v>
      </c>
      <c r="K496" s="7">
        <f>SUM(Table1216[[#This Row],[Use]:[Creation]])</f>
        <v>1</v>
      </c>
    </row>
    <row r="497" spans="1:11" x14ac:dyDescent="0.25">
      <c r="A497" t="s">
        <v>161</v>
      </c>
      <c r="B497">
        <v>2</v>
      </c>
      <c r="C497">
        <v>2</v>
      </c>
      <c r="D497">
        <v>0</v>
      </c>
      <c r="E497" s="7">
        <f>SUM(Table12[[#This Row],[Use]:[Creation]])</f>
        <v>4</v>
      </c>
      <c r="G497" t="s">
        <v>161</v>
      </c>
      <c r="H497">
        <f>Table12[[#This Row],[Use]]/Table12[[#This Row],[TOTAL]]</f>
        <v>0.5</v>
      </c>
      <c r="I497">
        <f>Table12[[#This Row],[Background]]/Table12[[#This Row],[TOTAL]]</f>
        <v>0.5</v>
      </c>
      <c r="J497">
        <f>Table12[[#This Row],[Creation]]/Table12[[#This Row],[TOTAL]]</f>
        <v>0</v>
      </c>
      <c r="K497" s="7">
        <f>SUM(Table1216[[#This Row],[Use]:[Creation]])</f>
        <v>1</v>
      </c>
    </row>
    <row r="498" spans="1:11" x14ac:dyDescent="0.25">
      <c r="A498" t="s">
        <v>1527</v>
      </c>
      <c r="B498">
        <v>1</v>
      </c>
      <c r="C498">
        <v>0</v>
      </c>
      <c r="D498">
        <v>0</v>
      </c>
      <c r="E498" s="7">
        <f>SUM(Table12[[#This Row],[Use]:[Creation]])</f>
        <v>1</v>
      </c>
      <c r="G498" t="s">
        <v>1527</v>
      </c>
      <c r="H498">
        <f>Table12[[#This Row],[Use]]/Table12[[#This Row],[TOTAL]]</f>
        <v>1</v>
      </c>
      <c r="I498">
        <f>Table12[[#This Row],[Background]]/Table12[[#This Row],[TOTAL]]</f>
        <v>0</v>
      </c>
      <c r="J498">
        <f>Table12[[#This Row],[Creation]]/Table12[[#This Row],[TOTAL]]</f>
        <v>0</v>
      </c>
      <c r="K498" s="7">
        <f>SUM(Table1216[[#This Row],[Use]:[Creation]])</f>
        <v>1</v>
      </c>
    </row>
    <row r="499" spans="1:11" x14ac:dyDescent="0.25">
      <c r="A499" t="s">
        <v>4210</v>
      </c>
      <c r="B499">
        <v>1</v>
      </c>
      <c r="C499">
        <v>0</v>
      </c>
      <c r="D499">
        <v>0</v>
      </c>
      <c r="E499" s="7">
        <f>SUM(Table12[[#This Row],[Use]:[Creation]])</f>
        <v>1</v>
      </c>
      <c r="G499" t="s">
        <v>4210</v>
      </c>
      <c r="H499">
        <f>Table12[[#This Row],[Use]]/Table12[[#This Row],[TOTAL]]</f>
        <v>1</v>
      </c>
      <c r="I499">
        <f>Table12[[#This Row],[Background]]/Table12[[#This Row],[TOTAL]]</f>
        <v>0</v>
      </c>
      <c r="J499">
        <f>Table12[[#This Row],[Creation]]/Table12[[#This Row],[TOTAL]]</f>
        <v>0</v>
      </c>
      <c r="K499" s="7">
        <f>SUM(Table1216[[#This Row],[Use]:[Creation]])</f>
        <v>1</v>
      </c>
    </row>
    <row r="500" spans="1:11" x14ac:dyDescent="0.25">
      <c r="A500" t="s">
        <v>2637</v>
      </c>
      <c r="B500">
        <v>1</v>
      </c>
      <c r="C500">
        <v>0</v>
      </c>
      <c r="D500">
        <v>0</v>
      </c>
      <c r="E500" s="7">
        <f>SUM(Table12[[#This Row],[Use]:[Creation]])</f>
        <v>1</v>
      </c>
      <c r="G500" t="s">
        <v>2637</v>
      </c>
      <c r="H500">
        <f>Table12[[#This Row],[Use]]/Table12[[#This Row],[TOTAL]]</f>
        <v>1</v>
      </c>
      <c r="I500">
        <f>Table12[[#This Row],[Background]]/Table12[[#This Row],[TOTAL]]</f>
        <v>0</v>
      </c>
      <c r="J500">
        <f>Table12[[#This Row],[Creation]]/Table12[[#This Row],[TOTAL]]</f>
        <v>0</v>
      </c>
      <c r="K500" s="7">
        <f>SUM(Table1216[[#This Row],[Use]:[Creation]])</f>
        <v>1</v>
      </c>
    </row>
    <row r="501" spans="1:11" x14ac:dyDescent="0.25">
      <c r="A501" t="s">
        <v>1712</v>
      </c>
      <c r="B501">
        <v>1</v>
      </c>
      <c r="C501">
        <v>0</v>
      </c>
      <c r="D501">
        <v>0</v>
      </c>
      <c r="E501" s="7">
        <f>SUM(Table12[[#This Row],[Use]:[Creation]])</f>
        <v>1</v>
      </c>
      <c r="G501" t="s">
        <v>1712</v>
      </c>
      <c r="H501">
        <f>Table12[[#This Row],[Use]]/Table12[[#This Row],[TOTAL]]</f>
        <v>1</v>
      </c>
      <c r="I501">
        <f>Table12[[#This Row],[Background]]/Table12[[#This Row],[TOTAL]]</f>
        <v>0</v>
      </c>
      <c r="J501">
        <f>Table12[[#This Row],[Creation]]/Table12[[#This Row],[TOTAL]]</f>
        <v>0</v>
      </c>
      <c r="K501" s="7">
        <f>SUM(Table1216[[#This Row],[Use]:[Creation]])</f>
        <v>1</v>
      </c>
    </row>
    <row r="502" spans="1:11" x14ac:dyDescent="0.25">
      <c r="A502" t="s">
        <v>3612</v>
      </c>
      <c r="B502">
        <v>1</v>
      </c>
      <c r="C502">
        <v>0</v>
      </c>
      <c r="D502">
        <v>0</v>
      </c>
      <c r="E502" s="7">
        <f>SUM(Table12[[#This Row],[Use]:[Creation]])</f>
        <v>1</v>
      </c>
      <c r="G502" t="s">
        <v>3612</v>
      </c>
      <c r="H502">
        <f>Table12[[#This Row],[Use]]/Table12[[#This Row],[TOTAL]]</f>
        <v>1</v>
      </c>
      <c r="I502">
        <f>Table12[[#This Row],[Background]]/Table12[[#This Row],[TOTAL]]</f>
        <v>0</v>
      </c>
      <c r="J502">
        <f>Table12[[#This Row],[Creation]]/Table12[[#This Row],[TOTAL]]</f>
        <v>0</v>
      </c>
      <c r="K502" s="7">
        <f>SUM(Table1216[[#This Row],[Use]:[Creation]])</f>
        <v>1</v>
      </c>
    </row>
    <row r="503" spans="1:11" x14ac:dyDescent="0.25">
      <c r="A503" t="s">
        <v>2251</v>
      </c>
      <c r="B503">
        <v>3</v>
      </c>
      <c r="C503">
        <v>0</v>
      </c>
      <c r="D503">
        <v>0</v>
      </c>
      <c r="E503" s="7">
        <f>SUM(Table12[[#This Row],[Use]:[Creation]])</f>
        <v>3</v>
      </c>
      <c r="G503" t="s">
        <v>2251</v>
      </c>
      <c r="H503">
        <f>Table12[[#This Row],[Use]]/Table12[[#This Row],[TOTAL]]</f>
        <v>1</v>
      </c>
      <c r="I503">
        <f>Table12[[#This Row],[Background]]/Table12[[#This Row],[TOTAL]]</f>
        <v>0</v>
      </c>
      <c r="J503">
        <f>Table12[[#This Row],[Creation]]/Table12[[#This Row],[TOTAL]]</f>
        <v>0</v>
      </c>
      <c r="K503" s="7">
        <f>SUM(Table1216[[#This Row],[Use]:[Creation]])</f>
        <v>1</v>
      </c>
    </row>
    <row r="504" spans="1:11" x14ac:dyDescent="0.25">
      <c r="A504" t="s">
        <v>4101</v>
      </c>
      <c r="B504">
        <v>3</v>
      </c>
      <c r="C504">
        <v>1</v>
      </c>
      <c r="D504">
        <v>0</v>
      </c>
      <c r="E504" s="7">
        <f>SUM(Table12[[#This Row],[Use]:[Creation]])</f>
        <v>4</v>
      </c>
      <c r="G504" t="s">
        <v>4101</v>
      </c>
      <c r="H504">
        <f>Table12[[#This Row],[Use]]/Table12[[#This Row],[TOTAL]]</f>
        <v>0.75</v>
      </c>
      <c r="I504">
        <f>Table12[[#This Row],[Background]]/Table12[[#This Row],[TOTAL]]</f>
        <v>0.25</v>
      </c>
      <c r="J504">
        <f>Table12[[#This Row],[Creation]]/Table12[[#This Row],[TOTAL]]</f>
        <v>0</v>
      </c>
      <c r="K504" s="7">
        <f>SUM(Table1216[[#This Row],[Use]:[Creation]])</f>
        <v>1</v>
      </c>
    </row>
    <row r="505" spans="1:11" x14ac:dyDescent="0.25">
      <c r="A505" t="s">
        <v>3238</v>
      </c>
      <c r="B505">
        <v>0</v>
      </c>
      <c r="C505">
        <v>0</v>
      </c>
      <c r="D505">
        <v>2</v>
      </c>
      <c r="E505" s="7">
        <f>SUM(Table12[[#This Row],[Use]:[Creation]])</f>
        <v>2</v>
      </c>
      <c r="G505" t="s">
        <v>3238</v>
      </c>
      <c r="H505">
        <f>Table12[[#This Row],[Use]]/Table12[[#This Row],[TOTAL]]</f>
        <v>0</v>
      </c>
      <c r="I505">
        <f>Table12[[#This Row],[Background]]/Table12[[#This Row],[TOTAL]]</f>
        <v>0</v>
      </c>
      <c r="J505">
        <f>Table12[[#This Row],[Creation]]/Table12[[#This Row],[TOTAL]]</f>
        <v>1</v>
      </c>
      <c r="K505" s="7">
        <f>SUM(Table1216[[#This Row],[Use]:[Creation]])</f>
        <v>1</v>
      </c>
    </row>
    <row r="506" spans="1:11" x14ac:dyDescent="0.25">
      <c r="A506" t="s">
        <v>5565</v>
      </c>
      <c r="B506">
        <v>1</v>
      </c>
      <c r="C506">
        <v>1</v>
      </c>
      <c r="D506">
        <v>0</v>
      </c>
      <c r="E506" s="7">
        <f>SUM(Table12[[#This Row],[Use]:[Creation]])</f>
        <v>2</v>
      </c>
      <c r="G506" t="s">
        <v>5565</v>
      </c>
      <c r="H506">
        <f>Table12[[#This Row],[Use]]/Table12[[#This Row],[TOTAL]]</f>
        <v>0.5</v>
      </c>
      <c r="I506">
        <f>Table12[[#This Row],[Background]]/Table12[[#This Row],[TOTAL]]</f>
        <v>0.5</v>
      </c>
      <c r="J506">
        <f>Table12[[#This Row],[Creation]]/Table12[[#This Row],[TOTAL]]</f>
        <v>0</v>
      </c>
      <c r="K506" s="7">
        <f>SUM(Table1216[[#This Row],[Use]:[Creation]])</f>
        <v>1</v>
      </c>
    </row>
    <row r="507" spans="1:11" x14ac:dyDescent="0.25">
      <c r="A507" t="s">
        <v>189</v>
      </c>
      <c r="B507">
        <v>2</v>
      </c>
      <c r="C507">
        <v>1</v>
      </c>
      <c r="D507">
        <v>3</v>
      </c>
      <c r="E507" s="7">
        <f>SUM(Table12[[#This Row],[Use]:[Creation]])</f>
        <v>6</v>
      </c>
      <c r="G507" t="s">
        <v>189</v>
      </c>
      <c r="H507">
        <f>Table12[[#This Row],[Use]]/Table12[[#This Row],[TOTAL]]</f>
        <v>0.33333333333333331</v>
      </c>
      <c r="I507">
        <f>Table12[[#This Row],[Background]]/Table12[[#This Row],[TOTAL]]</f>
        <v>0.16666666666666666</v>
      </c>
      <c r="J507">
        <f>Table12[[#This Row],[Creation]]/Table12[[#This Row],[TOTAL]]</f>
        <v>0.5</v>
      </c>
      <c r="K507" s="7">
        <f>SUM(Table1216[[#This Row],[Use]:[Creation]])</f>
        <v>1</v>
      </c>
    </row>
    <row r="508" spans="1:11" x14ac:dyDescent="0.25">
      <c r="A508" t="s">
        <v>925</v>
      </c>
      <c r="B508">
        <v>1</v>
      </c>
      <c r="C508">
        <v>0</v>
      </c>
      <c r="D508">
        <v>1</v>
      </c>
      <c r="E508" s="7">
        <f>SUM(Table12[[#This Row],[Use]:[Creation]])</f>
        <v>2</v>
      </c>
      <c r="G508" t="s">
        <v>925</v>
      </c>
      <c r="H508">
        <f>Table12[[#This Row],[Use]]/Table12[[#This Row],[TOTAL]]</f>
        <v>0.5</v>
      </c>
      <c r="I508">
        <f>Table12[[#This Row],[Background]]/Table12[[#This Row],[TOTAL]]</f>
        <v>0</v>
      </c>
      <c r="J508">
        <f>Table12[[#This Row],[Creation]]/Table12[[#This Row],[TOTAL]]</f>
        <v>0.5</v>
      </c>
      <c r="K508" s="7">
        <f>SUM(Table1216[[#This Row],[Use]:[Creation]])</f>
        <v>1</v>
      </c>
    </row>
    <row r="509" spans="1:11" x14ac:dyDescent="0.25">
      <c r="A509" t="s">
        <v>9</v>
      </c>
      <c r="B509">
        <v>0</v>
      </c>
      <c r="C509">
        <v>1</v>
      </c>
      <c r="D509">
        <v>0</v>
      </c>
      <c r="E509" s="7">
        <f>SUM(Table12[[#This Row],[Use]:[Creation]])</f>
        <v>1</v>
      </c>
      <c r="G509" t="s">
        <v>9</v>
      </c>
      <c r="H509">
        <f>Table12[[#This Row],[Use]]/Table12[[#This Row],[TOTAL]]</f>
        <v>0</v>
      </c>
      <c r="I509">
        <f>Table12[[#This Row],[Background]]/Table12[[#This Row],[TOTAL]]</f>
        <v>1</v>
      </c>
      <c r="J509">
        <f>Table12[[#This Row],[Creation]]/Table12[[#This Row],[TOTAL]]</f>
        <v>0</v>
      </c>
      <c r="K509" s="7">
        <f>SUM(Table1216[[#This Row],[Use]:[Creation]])</f>
        <v>1</v>
      </c>
    </row>
    <row r="510" spans="1:11" x14ac:dyDescent="0.25">
      <c r="A510" t="s">
        <v>1723</v>
      </c>
      <c r="B510">
        <v>1</v>
      </c>
      <c r="C510">
        <v>0</v>
      </c>
      <c r="D510">
        <v>0</v>
      </c>
      <c r="E510" s="7">
        <f>SUM(Table12[[#This Row],[Use]:[Creation]])</f>
        <v>1</v>
      </c>
      <c r="G510" t="s">
        <v>1723</v>
      </c>
      <c r="H510">
        <f>Table12[[#This Row],[Use]]/Table12[[#This Row],[TOTAL]]</f>
        <v>1</v>
      </c>
      <c r="I510">
        <f>Table12[[#This Row],[Background]]/Table12[[#This Row],[TOTAL]]</f>
        <v>0</v>
      </c>
      <c r="J510">
        <f>Table12[[#This Row],[Creation]]/Table12[[#This Row],[TOTAL]]</f>
        <v>0</v>
      </c>
      <c r="K510" s="7">
        <f>SUM(Table1216[[#This Row],[Use]:[Creation]])</f>
        <v>1</v>
      </c>
    </row>
    <row r="511" spans="1:11" x14ac:dyDescent="0.25">
      <c r="A511" t="s">
        <v>4545</v>
      </c>
      <c r="B511">
        <v>3</v>
      </c>
      <c r="C511">
        <v>0</v>
      </c>
      <c r="D511">
        <v>0</v>
      </c>
      <c r="E511" s="7">
        <f>SUM(Table12[[#This Row],[Use]:[Creation]])</f>
        <v>3</v>
      </c>
      <c r="G511" t="s">
        <v>4545</v>
      </c>
      <c r="H511">
        <f>Table12[[#This Row],[Use]]/Table12[[#This Row],[TOTAL]]</f>
        <v>1</v>
      </c>
      <c r="I511">
        <f>Table12[[#This Row],[Background]]/Table12[[#This Row],[TOTAL]]</f>
        <v>0</v>
      </c>
      <c r="J511">
        <f>Table12[[#This Row],[Creation]]/Table12[[#This Row],[TOTAL]]</f>
        <v>0</v>
      </c>
      <c r="K511" s="7">
        <f>SUM(Table1216[[#This Row],[Use]:[Creation]])</f>
        <v>1</v>
      </c>
    </row>
    <row r="512" spans="1:11" x14ac:dyDescent="0.25">
      <c r="A512" t="s">
        <v>3632</v>
      </c>
      <c r="B512">
        <v>1</v>
      </c>
      <c r="C512">
        <v>1</v>
      </c>
      <c r="D512">
        <v>0</v>
      </c>
      <c r="E512" s="7">
        <f>SUM(Table12[[#This Row],[Use]:[Creation]])</f>
        <v>2</v>
      </c>
      <c r="G512" t="s">
        <v>3632</v>
      </c>
      <c r="H512">
        <f>Table12[[#This Row],[Use]]/Table12[[#This Row],[TOTAL]]</f>
        <v>0.5</v>
      </c>
      <c r="I512">
        <f>Table12[[#This Row],[Background]]/Table12[[#This Row],[TOTAL]]</f>
        <v>0.5</v>
      </c>
      <c r="J512">
        <f>Table12[[#This Row],[Creation]]/Table12[[#This Row],[TOTAL]]</f>
        <v>0</v>
      </c>
      <c r="K512" s="7">
        <f>SUM(Table1216[[#This Row],[Use]:[Creation]])</f>
        <v>1</v>
      </c>
    </row>
    <row r="513" spans="1:11" x14ac:dyDescent="0.25">
      <c r="A513" t="s">
        <v>5195</v>
      </c>
      <c r="B513">
        <v>0</v>
      </c>
      <c r="C513">
        <v>1</v>
      </c>
      <c r="D513">
        <v>0</v>
      </c>
      <c r="E513" s="7">
        <f>SUM(Table12[[#This Row],[Use]:[Creation]])</f>
        <v>1</v>
      </c>
      <c r="G513" t="s">
        <v>5195</v>
      </c>
      <c r="H513">
        <f>Table12[[#This Row],[Use]]/Table12[[#This Row],[TOTAL]]</f>
        <v>0</v>
      </c>
      <c r="I513">
        <f>Table12[[#This Row],[Background]]/Table12[[#This Row],[TOTAL]]</f>
        <v>1</v>
      </c>
      <c r="J513">
        <f>Table12[[#This Row],[Creation]]/Table12[[#This Row],[TOTAL]]</f>
        <v>0</v>
      </c>
      <c r="K513" s="7">
        <f>SUM(Table1216[[#This Row],[Use]:[Creation]])</f>
        <v>1</v>
      </c>
    </row>
    <row r="514" spans="1:11" x14ac:dyDescent="0.25">
      <c r="A514" t="s">
        <v>3217</v>
      </c>
      <c r="B514">
        <v>0</v>
      </c>
      <c r="C514">
        <v>0</v>
      </c>
      <c r="D514">
        <v>1</v>
      </c>
      <c r="E514" s="7">
        <f>SUM(Table12[[#This Row],[Use]:[Creation]])</f>
        <v>1</v>
      </c>
      <c r="G514" t="s">
        <v>3217</v>
      </c>
      <c r="H514">
        <f>Table12[[#This Row],[Use]]/Table12[[#This Row],[TOTAL]]</f>
        <v>0</v>
      </c>
      <c r="I514">
        <f>Table12[[#This Row],[Background]]/Table12[[#This Row],[TOTAL]]</f>
        <v>0</v>
      </c>
      <c r="J514">
        <f>Table12[[#This Row],[Creation]]/Table12[[#This Row],[TOTAL]]</f>
        <v>1</v>
      </c>
      <c r="K514" s="7">
        <f>SUM(Table1216[[#This Row],[Use]:[Creation]])</f>
        <v>1</v>
      </c>
    </row>
    <row r="515" spans="1:11" x14ac:dyDescent="0.25">
      <c r="A515" t="s">
        <v>3311</v>
      </c>
      <c r="B515">
        <v>2</v>
      </c>
      <c r="C515">
        <v>0</v>
      </c>
      <c r="D515">
        <v>1</v>
      </c>
      <c r="E515" s="7">
        <f>SUM(Table12[[#This Row],[Use]:[Creation]])</f>
        <v>3</v>
      </c>
      <c r="G515" t="s">
        <v>3311</v>
      </c>
      <c r="H515">
        <f>Table12[[#This Row],[Use]]/Table12[[#This Row],[TOTAL]]</f>
        <v>0.66666666666666663</v>
      </c>
      <c r="I515">
        <f>Table12[[#This Row],[Background]]/Table12[[#This Row],[TOTAL]]</f>
        <v>0</v>
      </c>
      <c r="J515">
        <f>Table12[[#This Row],[Creation]]/Table12[[#This Row],[TOTAL]]</f>
        <v>0.33333333333333331</v>
      </c>
      <c r="K515" s="7">
        <f>SUM(Table1216[[#This Row],[Use]:[Creation]])</f>
        <v>1</v>
      </c>
    </row>
    <row r="516" spans="1:11" x14ac:dyDescent="0.25">
      <c r="A516" t="s">
        <v>2227</v>
      </c>
      <c r="B516">
        <v>1</v>
      </c>
      <c r="C516">
        <v>0</v>
      </c>
      <c r="D516">
        <v>0</v>
      </c>
      <c r="E516" s="7">
        <f>SUM(Table12[[#This Row],[Use]:[Creation]])</f>
        <v>1</v>
      </c>
      <c r="G516" t="s">
        <v>2227</v>
      </c>
      <c r="H516">
        <f>Table12[[#This Row],[Use]]/Table12[[#This Row],[TOTAL]]</f>
        <v>1</v>
      </c>
      <c r="I516">
        <f>Table12[[#This Row],[Background]]/Table12[[#This Row],[TOTAL]]</f>
        <v>0</v>
      </c>
      <c r="J516">
        <f>Table12[[#This Row],[Creation]]/Table12[[#This Row],[TOTAL]]</f>
        <v>0</v>
      </c>
      <c r="K516" s="7">
        <f>SUM(Table1216[[#This Row],[Use]:[Creation]])</f>
        <v>1</v>
      </c>
    </row>
    <row r="517" spans="1:11" x14ac:dyDescent="0.25">
      <c r="A517" t="s">
        <v>2910</v>
      </c>
      <c r="B517">
        <v>2</v>
      </c>
      <c r="C517">
        <v>0</v>
      </c>
      <c r="D517">
        <v>0</v>
      </c>
      <c r="E517" s="7">
        <f>SUM(Table12[[#This Row],[Use]:[Creation]])</f>
        <v>2</v>
      </c>
      <c r="G517" t="s">
        <v>2910</v>
      </c>
      <c r="H517">
        <f>Table12[[#This Row],[Use]]/Table12[[#This Row],[TOTAL]]</f>
        <v>1</v>
      </c>
      <c r="I517">
        <f>Table12[[#This Row],[Background]]/Table12[[#This Row],[TOTAL]]</f>
        <v>0</v>
      </c>
      <c r="J517">
        <f>Table12[[#This Row],[Creation]]/Table12[[#This Row],[TOTAL]]</f>
        <v>0</v>
      </c>
      <c r="K517" s="7">
        <f>SUM(Table1216[[#This Row],[Use]:[Creation]])</f>
        <v>1</v>
      </c>
    </row>
    <row r="518" spans="1:11" x14ac:dyDescent="0.25">
      <c r="A518" t="s">
        <v>1787</v>
      </c>
      <c r="B518">
        <v>1</v>
      </c>
      <c r="C518">
        <v>0</v>
      </c>
      <c r="D518">
        <v>0</v>
      </c>
      <c r="E518" s="7">
        <f>SUM(Table12[[#This Row],[Use]:[Creation]])</f>
        <v>1</v>
      </c>
      <c r="G518" t="s">
        <v>1787</v>
      </c>
      <c r="H518">
        <f>Table12[[#This Row],[Use]]/Table12[[#This Row],[TOTAL]]</f>
        <v>1</v>
      </c>
      <c r="I518">
        <f>Table12[[#This Row],[Background]]/Table12[[#This Row],[TOTAL]]</f>
        <v>0</v>
      </c>
      <c r="J518">
        <f>Table12[[#This Row],[Creation]]/Table12[[#This Row],[TOTAL]]</f>
        <v>0</v>
      </c>
      <c r="K518" s="7">
        <f>SUM(Table1216[[#This Row],[Use]:[Creation]])</f>
        <v>1</v>
      </c>
    </row>
    <row r="519" spans="1:11" x14ac:dyDescent="0.25">
      <c r="A519" t="s">
        <v>667</v>
      </c>
      <c r="B519">
        <v>0</v>
      </c>
      <c r="C519">
        <v>0</v>
      </c>
      <c r="D519">
        <v>2</v>
      </c>
      <c r="E519" s="7">
        <f>SUM(Table12[[#This Row],[Use]:[Creation]])</f>
        <v>2</v>
      </c>
      <c r="G519" t="s">
        <v>667</v>
      </c>
      <c r="H519">
        <f>Table12[[#This Row],[Use]]/Table12[[#This Row],[TOTAL]]</f>
        <v>0</v>
      </c>
      <c r="I519">
        <f>Table12[[#This Row],[Background]]/Table12[[#This Row],[TOTAL]]</f>
        <v>0</v>
      </c>
      <c r="J519">
        <f>Table12[[#This Row],[Creation]]/Table12[[#This Row],[TOTAL]]</f>
        <v>1</v>
      </c>
      <c r="K519" s="7">
        <f>SUM(Table1216[[#This Row],[Use]:[Creation]])</f>
        <v>1</v>
      </c>
    </row>
    <row r="520" spans="1:11" x14ac:dyDescent="0.25">
      <c r="A520" t="s">
        <v>3994</v>
      </c>
      <c r="B520">
        <v>2</v>
      </c>
      <c r="C520">
        <v>0</v>
      </c>
      <c r="D520">
        <v>0</v>
      </c>
      <c r="E520" s="7">
        <f>SUM(Table12[[#This Row],[Use]:[Creation]])</f>
        <v>2</v>
      </c>
      <c r="G520" t="s">
        <v>3994</v>
      </c>
      <c r="H520">
        <f>Table12[[#This Row],[Use]]/Table12[[#This Row],[TOTAL]]</f>
        <v>1</v>
      </c>
      <c r="I520">
        <f>Table12[[#This Row],[Background]]/Table12[[#This Row],[TOTAL]]</f>
        <v>0</v>
      </c>
      <c r="J520">
        <f>Table12[[#This Row],[Creation]]/Table12[[#This Row],[TOTAL]]</f>
        <v>0</v>
      </c>
      <c r="K520" s="7">
        <f>SUM(Table1216[[#This Row],[Use]:[Creation]])</f>
        <v>1</v>
      </c>
    </row>
    <row r="521" spans="1:11" x14ac:dyDescent="0.25">
      <c r="A521" t="s">
        <v>720</v>
      </c>
      <c r="B521">
        <v>0</v>
      </c>
      <c r="C521">
        <v>0</v>
      </c>
      <c r="D521">
        <v>2</v>
      </c>
      <c r="E521" s="7">
        <f>SUM(Table12[[#This Row],[Use]:[Creation]])</f>
        <v>2</v>
      </c>
      <c r="G521" t="s">
        <v>720</v>
      </c>
      <c r="H521">
        <f>Table12[[#This Row],[Use]]/Table12[[#This Row],[TOTAL]]</f>
        <v>0</v>
      </c>
      <c r="I521">
        <f>Table12[[#This Row],[Background]]/Table12[[#This Row],[TOTAL]]</f>
        <v>0</v>
      </c>
      <c r="J521">
        <f>Table12[[#This Row],[Creation]]/Table12[[#This Row],[TOTAL]]</f>
        <v>1</v>
      </c>
      <c r="K521" s="7">
        <f>SUM(Table1216[[#This Row],[Use]:[Creation]])</f>
        <v>1</v>
      </c>
    </row>
    <row r="522" spans="1:11" x14ac:dyDescent="0.25">
      <c r="A522" t="s">
        <v>3116</v>
      </c>
      <c r="B522">
        <v>25</v>
      </c>
      <c r="C522">
        <v>0</v>
      </c>
      <c r="D522">
        <v>1</v>
      </c>
      <c r="E522" s="7">
        <f>SUM(Table12[[#This Row],[Use]:[Creation]])</f>
        <v>26</v>
      </c>
      <c r="G522" t="s">
        <v>3116</v>
      </c>
      <c r="H522">
        <f>Table12[[#This Row],[Use]]/Table12[[#This Row],[TOTAL]]</f>
        <v>0.96153846153846156</v>
      </c>
      <c r="I522">
        <f>Table12[[#This Row],[Background]]/Table12[[#This Row],[TOTAL]]</f>
        <v>0</v>
      </c>
      <c r="J522">
        <f>Table12[[#This Row],[Creation]]/Table12[[#This Row],[TOTAL]]</f>
        <v>3.8461538461538464E-2</v>
      </c>
      <c r="K522" s="7">
        <f>SUM(Table1216[[#This Row],[Use]:[Creation]])</f>
        <v>1</v>
      </c>
    </row>
    <row r="523" spans="1:11" x14ac:dyDescent="0.25">
      <c r="A523" t="s">
        <v>770</v>
      </c>
      <c r="B523">
        <v>0</v>
      </c>
      <c r="C523">
        <v>0</v>
      </c>
      <c r="D523">
        <v>2</v>
      </c>
      <c r="E523" s="7">
        <f>SUM(Table12[[#This Row],[Use]:[Creation]])</f>
        <v>2</v>
      </c>
      <c r="G523" t="s">
        <v>770</v>
      </c>
      <c r="H523">
        <f>Table12[[#This Row],[Use]]/Table12[[#This Row],[TOTAL]]</f>
        <v>0</v>
      </c>
      <c r="I523">
        <f>Table12[[#This Row],[Background]]/Table12[[#This Row],[TOTAL]]</f>
        <v>0</v>
      </c>
      <c r="J523">
        <f>Table12[[#This Row],[Creation]]/Table12[[#This Row],[TOTAL]]</f>
        <v>1</v>
      </c>
      <c r="K523" s="7">
        <f>SUM(Table1216[[#This Row],[Use]:[Creation]])</f>
        <v>1</v>
      </c>
    </row>
    <row r="524" spans="1:11" x14ac:dyDescent="0.25">
      <c r="A524" t="s">
        <v>5074</v>
      </c>
      <c r="B524">
        <v>2</v>
      </c>
      <c r="C524">
        <v>0</v>
      </c>
      <c r="D524">
        <v>0</v>
      </c>
      <c r="E524" s="7">
        <f>SUM(Table12[[#This Row],[Use]:[Creation]])</f>
        <v>2</v>
      </c>
      <c r="G524" t="s">
        <v>5074</v>
      </c>
      <c r="H524">
        <f>Table12[[#This Row],[Use]]/Table12[[#This Row],[TOTAL]]</f>
        <v>1</v>
      </c>
      <c r="I524">
        <f>Table12[[#This Row],[Background]]/Table12[[#This Row],[TOTAL]]</f>
        <v>0</v>
      </c>
      <c r="J524">
        <f>Table12[[#This Row],[Creation]]/Table12[[#This Row],[TOTAL]]</f>
        <v>0</v>
      </c>
      <c r="K524" s="7">
        <f>SUM(Table1216[[#This Row],[Use]:[Creation]])</f>
        <v>1</v>
      </c>
    </row>
    <row r="525" spans="1:11" x14ac:dyDescent="0.25">
      <c r="A525" t="s">
        <v>4657</v>
      </c>
      <c r="B525">
        <v>1</v>
      </c>
      <c r="C525">
        <v>0</v>
      </c>
      <c r="D525">
        <v>0</v>
      </c>
      <c r="E525" s="7">
        <f>SUM(Table12[[#This Row],[Use]:[Creation]])</f>
        <v>1</v>
      </c>
      <c r="G525" t="s">
        <v>4657</v>
      </c>
      <c r="H525">
        <f>Table12[[#This Row],[Use]]/Table12[[#This Row],[TOTAL]]</f>
        <v>1</v>
      </c>
      <c r="I525">
        <f>Table12[[#This Row],[Background]]/Table12[[#This Row],[TOTAL]]</f>
        <v>0</v>
      </c>
      <c r="J525">
        <f>Table12[[#This Row],[Creation]]/Table12[[#This Row],[TOTAL]]</f>
        <v>0</v>
      </c>
      <c r="K525" s="7">
        <f>SUM(Table1216[[#This Row],[Use]:[Creation]])</f>
        <v>1</v>
      </c>
    </row>
    <row r="526" spans="1:11" x14ac:dyDescent="0.25">
      <c r="A526" t="s">
        <v>1382</v>
      </c>
      <c r="B526">
        <v>14</v>
      </c>
      <c r="C526">
        <v>0</v>
      </c>
      <c r="D526">
        <v>0</v>
      </c>
      <c r="E526" s="7">
        <f>SUM(Table12[[#This Row],[Use]:[Creation]])</f>
        <v>14</v>
      </c>
      <c r="G526" t="s">
        <v>1382</v>
      </c>
      <c r="H526">
        <f>Table12[[#This Row],[Use]]/Table12[[#This Row],[TOTAL]]</f>
        <v>1</v>
      </c>
      <c r="I526">
        <f>Table12[[#This Row],[Background]]/Table12[[#This Row],[TOTAL]]</f>
        <v>0</v>
      </c>
      <c r="J526">
        <f>Table12[[#This Row],[Creation]]/Table12[[#This Row],[TOTAL]]</f>
        <v>0</v>
      </c>
      <c r="K526" s="7">
        <f>SUM(Table1216[[#This Row],[Use]:[Creation]])</f>
        <v>1</v>
      </c>
    </row>
    <row r="527" spans="1:11" x14ac:dyDescent="0.25">
      <c r="A527" t="s">
        <v>5896</v>
      </c>
      <c r="B527">
        <v>0</v>
      </c>
      <c r="C527">
        <v>1</v>
      </c>
      <c r="D527">
        <v>0</v>
      </c>
      <c r="E527" s="7">
        <f>SUM(Table12[[#This Row],[Use]:[Creation]])</f>
        <v>1</v>
      </c>
      <c r="G527" t="s">
        <v>5896</v>
      </c>
      <c r="H527">
        <f>Table12[[#This Row],[Use]]/Table12[[#This Row],[TOTAL]]</f>
        <v>0</v>
      </c>
      <c r="I527">
        <f>Table12[[#This Row],[Background]]/Table12[[#This Row],[TOTAL]]</f>
        <v>1</v>
      </c>
      <c r="J527">
        <f>Table12[[#This Row],[Creation]]/Table12[[#This Row],[TOTAL]]</f>
        <v>0</v>
      </c>
      <c r="K527" s="7">
        <f>SUM(Table1216[[#This Row],[Use]:[Creation]])</f>
        <v>1</v>
      </c>
    </row>
    <row r="528" spans="1:11" x14ac:dyDescent="0.25">
      <c r="A528" t="s">
        <v>5901</v>
      </c>
      <c r="B528">
        <v>1</v>
      </c>
      <c r="C528">
        <v>0</v>
      </c>
      <c r="D528">
        <v>0</v>
      </c>
      <c r="E528" s="7">
        <f>SUM(Table12[[#This Row],[Use]:[Creation]])</f>
        <v>1</v>
      </c>
      <c r="G528" t="s">
        <v>5901</v>
      </c>
      <c r="H528">
        <f>Table12[[#This Row],[Use]]/Table12[[#This Row],[TOTAL]]</f>
        <v>1</v>
      </c>
      <c r="I528">
        <f>Table12[[#This Row],[Background]]/Table12[[#This Row],[TOTAL]]</f>
        <v>0</v>
      </c>
      <c r="J528">
        <f>Table12[[#This Row],[Creation]]/Table12[[#This Row],[TOTAL]]</f>
        <v>0</v>
      </c>
      <c r="K528" s="7">
        <f>SUM(Table1216[[#This Row],[Use]:[Creation]])</f>
        <v>1</v>
      </c>
    </row>
    <row r="529" spans="1:11" x14ac:dyDescent="0.25">
      <c r="A529" t="s">
        <v>1514</v>
      </c>
      <c r="B529">
        <v>1</v>
      </c>
      <c r="C529">
        <v>0</v>
      </c>
      <c r="D529">
        <v>0</v>
      </c>
      <c r="E529" s="7">
        <f>SUM(Table12[[#This Row],[Use]:[Creation]])</f>
        <v>1</v>
      </c>
      <c r="G529" t="s">
        <v>1514</v>
      </c>
      <c r="H529">
        <f>Table12[[#This Row],[Use]]/Table12[[#This Row],[TOTAL]]</f>
        <v>1</v>
      </c>
      <c r="I529">
        <f>Table12[[#This Row],[Background]]/Table12[[#This Row],[TOTAL]]</f>
        <v>0</v>
      </c>
      <c r="J529">
        <f>Table12[[#This Row],[Creation]]/Table12[[#This Row],[TOTAL]]</f>
        <v>0</v>
      </c>
      <c r="K529" s="7">
        <f>SUM(Table1216[[#This Row],[Use]:[Creation]])</f>
        <v>1</v>
      </c>
    </row>
    <row r="530" spans="1:11" x14ac:dyDescent="0.25">
      <c r="A530" t="s">
        <v>4670</v>
      </c>
      <c r="B530">
        <v>1</v>
      </c>
      <c r="C530">
        <v>0</v>
      </c>
      <c r="D530">
        <v>0</v>
      </c>
      <c r="E530" s="7">
        <f>SUM(Table12[[#This Row],[Use]:[Creation]])</f>
        <v>1</v>
      </c>
      <c r="G530" t="s">
        <v>4670</v>
      </c>
      <c r="H530">
        <f>Table12[[#This Row],[Use]]/Table12[[#This Row],[TOTAL]]</f>
        <v>1</v>
      </c>
      <c r="I530">
        <f>Table12[[#This Row],[Background]]/Table12[[#This Row],[TOTAL]]</f>
        <v>0</v>
      </c>
      <c r="J530">
        <f>Table12[[#This Row],[Creation]]/Table12[[#This Row],[TOTAL]]</f>
        <v>0</v>
      </c>
      <c r="K530" s="7">
        <f>SUM(Table1216[[#This Row],[Use]:[Creation]])</f>
        <v>1</v>
      </c>
    </row>
    <row r="531" spans="1:11" x14ac:dyDescent="0.25">
      <c r="A531" t="s">
        <v>4821</v>
      </c>
      <c r="B531">
        <v>0</v>
      </c>
      <c r="C531">
        <v>4</v>
      </c>
      <c r="D531">
        <v>0</v>
      </c>
      <c r="E531" s="7">
        <f>SUM(Table12[[#This Row],[Use]:[Creation]])</f>
        <v>4</v>
      </c>
      <c r="G531" t="s">
        <v>4821</v>
      </c>
      <c r="H531">
        <f>Table12[[#This Row],[Use]]/Table12[[#This Row],[TOTAL]]</f>
        <v>0</v>
      </c>
      <c r="I531">
        <f>Table12[[#This Row],[Background]]/Table12[[#This Row],[TOTAL]]</f>
        <v>1</v>
      </c>
      <c r="J531">
        <f>Table12[[#This Row],[Creation]]/Table12[[#This Row],[TOTAL]]</f>
        <v>0</v>
      </c>
      <c r="K531" s="7">
        <f>SUM(Table1216[[#This Row],[Use]:[Creation]])</f>
        <v>1</v>
      </c>
    </row>
    <row r="532" spans="1:11" x14ac:dyDescent="0.25">
      <c r="A532" t="s">
        <v>4787</v>
      </c>
      <c r="B532">
        <v>0</v>
      </c>
      <c r="C532">
        <v>1</v>
      </c>
      <c r="D532">
        <v>0</v>
      </c>
      <c r="E532" s="7">
        <f>SUM(Table12[[#This Row],[Use]:[Creation]])</f>
        <v>1</v>
      </c>
      <c r="G532" t="s">
        <v>4787</v>
      </c>
      <c r="H532">
        <f>Table12[[#This Row],[Use]]/Table12[[#This Row],[TOTAL]]</f>
        <v>0</v>
      </c>
      <c r="I532">
        <f>Table12[[#This Row],[Background]]/Table12[[#This Row],[TOTAL]]</f>
        <v>1</v>
      </c>
      <c r="J532">
        <f>Table12[[#This Row],[Creation]]/Table12[[#This Row],[TOTAL]]</f>
        <v>0</v>
      </c>
      <c r="K532" s="7">
        <f>SUM(Table1216[[#This Row],[Use]:[Creation]])</f>
        <v>1</v>
      </c>
    </row>
    <row r="533" spans="1:11" x14ac:dyDescent="0.25">
      <c r="A533" t="s">
        <v>3860</v>
      </c>
      <c r="B533">
        <v>6</v>
      </c>
      <c r="C533">
        <v>0</v>
      </c>
      <c r="D533">
        <v>0</v>
      </c>
      <c r="E533" s="7">
        <f>SUM(Table12[[#This Row],[Use]:[Creation]])</f>
        <v>6</v>
      </c>
      <c r="G533" t="s">
        <v>3860</v>
      </c>
      <c r="H533">
        <f>Table12[[#This Row],[Use]]/Table12[[#This Row],[TOTAL]]</f>
        <v>1</v>
      </c>
      <c r="I533">
        <f>Table12[[#This Row],[Background]]/Table12[[#This Row],[TOTAL]]</f>
        <v>0</v>
      </c>
      <c r="J533">
        <f>Table12[[#This Row],[Creation]]/Table12[[#This Row],[TOTAL]]</f>
        <v>0</v>
      </c>
      <c r="K533" s="7">
        <f>SUM(Table1216[[#This Row],[Use]:[Creation]])</f>
        <v>1</v>
      </c>
    </row>
    <row r="534" spans="1:11" x14ac:dyDescent="0.25">
      <c r="A534" t="s">
        <v>5827</v>
      </c>
      <c r="B534">
        <v>0</v>
      </c>
      <c r="C534">
        <v>2</v>
      </c>
      <c r="D534">
        <v>0</v>
      </c>
      <c r="E534" s="7">
        <f>SUM(Table12[[#This Row],[Use]:[Creation]])</f>
        <v>2</v>
      </c>
      <c r="G534" t="s">
        <v>5827</v>
      </c>
      <c r="H534">
        <f>Table12[[#This Row],[Use]]/Table12[[#This Row],[TOTAL]]</f>
        <v>0</v>
      </c>
      <c r="I534">
        <f>Table12[[#This Row],[Background]]/Table12[[#This Row],[TOTAL]]</f>
        <v>1</v>
      </c>
      <c r="J534">
        <f>Table12[[#This Row],[Creation]]/Table12[[#This Row],[TOTAL]]</f>
        <v>0</v>
      </c>
      <c r="K534" s="7">
        <f>SUM(Table1216[[#This Row],[Use]:[Creation]])</f>
        <v>1</v>
      </c>
    </row>
    <row r="535" spans="1:11" x14ac:dyDescent="0.25">
      <c r="A535" t="s">
        <v>2363</v>
      </c>
      <c r="B535">
        <v>3</v>
      </c>
      <c r="C535">
        <v>0</v>
      </c>
      <c r="D535">
        <v>0</v>
      </c>
      <c r="E535" s="7">
        <f>SUM(Table12[[#This Row],[Use]:[Creation]])</f>
        <v>3</v>
      </c>
      <c r="G535" t="s">
        <v>2363</v>
      </c>
      <c r="H535">
        <f>Table12[[#This Row],[Use]]/Table12[[#This Row],[TOTAL]]</f>
        <v>1</v>
      </c>
      <c r="I535">
        <f>Table12[[#This Row],[Background]]/Table12[[#This Row],[TOTAL]]</f>
        <v>0</v>
      </c>
      <c r="J535">
        <f>Table12[[#This Row],[Creation]]/Table12[[#This Row],[TOTAL]]</f>
        <v>0</v>
      </c>
      <c r="K535" s="7">
        <f>SUM(Table1216[[#This Row],[Use]:[Creation]])</f>
        <v>1</v>
      </c>
    </row>
    <row r="536" spans="1:11" x14ac:dyDescent="0.25">
      <c r="A536" t="s">
        <v>4949</v>
      </c>
      <c r="B536">
        <v>3</v>
      </c>
      <c r="C536">
        <v>0</v>
      </c>
      <c r="D536">
        <v>0</v>
      </c>
      <c r="E536" s="7">
        <f>SUM(Table12[[#This Row],[Use]:[Creation]])</f>
        <v>3</v>
      </c>
      <c r="G536" t="s">
        <v>4949</v>
      </c>
      <c r="H536">
        <f>Table12[[#This Row],[Use]]/Table12[[#This Row],[TOTAL]]</f>
        <v>1</v>
      </c>
      <c r="I536">
        <f>Table12[[#This Row],[Background]]/Table12[[#This Row],[TOTAL]]</f>
        <v>0</v>
      </c>
      <c r="J536">
        <f>Table12[[#This Row],[Creation]]/Table12[[#This Row],[TOTAL]]</f>
        <v>0</v>
      </c>
      <c r="K536" s="7">
        <f>SUM(Table1216[[#This Row],[Use]:[Creation]])</f>
        <v>1</v>
      </c>
    </row>
    <row r="537" spans="1:11" x14ac:dyDescent="0.25">
      <c r="A537" t="s">
        <v>4332</v>
      </c>
      <c r="B537">
        <v>1</v>
      </c>
      <c r="C537">
        <v>0</v>
      </c>
      <c r="D537">
        <v>0</v>
      </c>
      <c r="E537" s="7">
        <f>SUM(Table12[[#This Row],[Use]:[Creation]])</f>
        <v>1</v>
      </c>
      <c r="G537" t="s">
        <v>4332</v>
      </c>
      <c r="H537">
        <f>Table12[[#This Row],[Use]]/Table12[[#This Row],[TOTAL]]</f>
        <v>1</v>
      </c>
      <c r="I537">
        <f>Table12[[#This Row],[Background]]/Table12[[#This Row],[TOTAL]]</f>
        <v>0</v>
      </c>
      <c r="J537">
        <f>Table12[[#This Row],[Creation]]/Table12[[#This Row],[TOTAL]]</f>
        <v>0</v>
      </c>
      <c r="K537" s="7">
        <f>SUM(Table1216[[#This Row],[Use]:[Creation]])</f>
        <v>1</v>
      </c>
    </row>
    <row r="538" spans="1:11" x14ac:dyDescent="0.25">
      <c r="A538" t="s">
        <v>4068</v>
      </c>
      <c r="B538">
        <v>1</v>
      </c>
      <c r="C538">
        <v>0</v>
      </c>
      <c r="D538">
        <v>2</v>
      </c>
      <c r="E538" s="7">
        <f>SUM(Table12[[#This Row],[Use]:[Creation]])</f>
        <v>3</v>
      </c>
      <c r="G538" t="s">
        <v>4068</v>
      </c>
      <c r="H538">
        <f>Table12[[#This Row],[Use]]/Table12[[#This Row],[TOTAL]]</f>
        <v>0.33333333333333331</v>
      </c>
      <c r="I538">
        <f>Table12[[#This Row],[Background]]/Table12[[#This Row],[TOTAL]]</f>
        <v>0</v>
      </c>
      <c r="J538">
        <f>Table12[[#This Row],[Creation]]/Table12[[#This Row],[TOTAL]]</f>
        <v>0.66666666666666663</v>
      </c>
      <c r="K538" s="7">
        <f>SUM(Table1216[[#This Row],[Use]:[Creation]])</f>
        <v>1</v>
      </c>
    </row>
    <row r="539" spans="1:11" x14ac:dyDescent="0.25">
      <c r="A539" t="s">
        <v>2928</v>
      </c>
      <c r="B539">
        <v>1</v>
      </c>
      <c r="C539">
        <v>0</v>
      </c>
      <c r="D539">
        <v>0</v>
      </c>
      <c r="E539" s="7">
        <f>SUM(Table12[[#This Row],[Use]:[Creation]])</f>
        <v>1</v>
      </c>
      <c r="G539" t="s">
        <v>2928</v>
      </c>
      <c r="H539">
        <f>Table12[[#This Row],[Use]]/Table12[[#This Row],[TOTAL]]</f>
        <v>1</v>
      </c>
      <c r="I539">
        <f>Table12[[#This Row],[Background]]/Table12[[#This Row],[TOTAL]]</f>
        <v>0</v>
      </c>
      <c r="J539">
        <f>Table12[[#This Row],[Creation]]/Table12[[#This Row],[TOTAL]]</f>
        <v>0</v>
      </c>
      <c r="K539" s="7">
        <f>SUM(Table1216[[#This Row],[Use]:[Creation]])</f>
        <v>1</v>
      </c>
    </row>
    <row r="540" spans="1:11" x14ac:dyDescent="0.25">
      <c r="A540" t="s">
        <v>3345</v>
      </c>
      <c r="B540">
        <v>3</v>
      </c>
      <c r="C540">
        <v>0</v>
      </c>
      <c r="D540">
        <v>1</v>
      </c>
      <c r="E540" s="7">
        <f>SUM(Table12[[#This Row],[Use]:[Creation]])</f>
        <v>4</v>
      </c>
      <c r="G540" t="s">
        <v>3345</v>
      </c>
      <c r="H540">
        <f>Table12[[#This Row],[Use]]/Table12[[#This Row],[TOTAL]]</f>
        <v>0.75</v>
      </c>
      <c r="I540">
        <f>Table12[[#This Row],[Background]]/Table12[[#This Row],[TOTAL]]</f>
        <v>0</v>
      </c>
      <c r="J540">
        <f>Table12[[#This Row],[Creation]]/Table12[[#This Row],[TOTAL]]</f>
        <v>0.25</v>
      </c>
      <c r="K540" s="7">
        <f>SUM(Table1216[[#This Row],[Use]:[Creation]])</f>
        <v>1</v>
      </c>
    </row>
    <row r="541" spans="1:11" x14ac:dyDescent="0.25">
      <c r="A541" t="s">
        <v>3008</v>
      </c>
      <c r="B541">
        <v>3</v>
      </c>
      <c r="C541">
        <v>0</v>
      </c>
      <c r="D541">
        <v>0</v>
      </c>
      <c r="E541" s="7">
        <f>SUM(Table12[[#This Row],[Use]:[Creation]])</f>
        <v>3</v>
      </c>
      <c r="G541" t="s">
        <v>3008</v>
      </c>
      <c r="H541">
        <f>Table12[[#This Row],[Use]]/Table12[[#This Row],[TOTAL]]</f>
        <v>1</v>
      </c>
      <c r="I541">
        <f>Table12[[#This Row],[Background]]/Table12[[#This Row],[TOTAL]]</f>
        <v>0</v>
      </c>
      <c r="J541">
        <f>Table12[[#This Row],[Creation]]/Table12[[#This Row],[TOTAL]]</f>
        <v>0</v>
      </c>
      <c r="K541" s="7">
        <f>SUM(Table1216[[#This Row],[Use]:[Creation]])</f>
        <v>1</v>
      </c>
    </row>
    <row r="542" spans="1:11" x14ac:dyDescent="0.25">
      <c r="A542" t="s">
        <v>2588</v>
      </c>
      <c r="B542">
        <v>2</v>
      </c>
      <c r="C542">
        <v>0</v>
      </c>
      <c r="D542">
        <v>0</v>
      </c>
      <c r="E542" s="7">
        <f>SUM(Table12[[#This Row],[Use]:[Creation]])</f>
        <v>2</v>
      </c>
      <c r="G542" t="s">
        <v>2588</v>
      </c>
      <c r="H542">
        <f>Table12[[#This Row],[Use]]/Table12[[#This Row],[TOTAL]]</f>
        <v>1</v>
      </c>
      <c r="I542">
        <f>Table12[[#This Row],[Background]]/Table12[[#This Row],[TOTAL]]</f>
        <v>0</v>
      </c>
      <c r="J542">
        <f>Table12[[#This Row],[Creation]]/Table12[[#This Row],[TOTAL]]</f>
        <v>0</v>
      </c>
      <c r="K542" s="7">
        <f>SUM(Table1216[[#This Row],[Use]:[Creation]])</f>
        <v>1</v>
      </c>
    </row>
    <row r="543" spans="1:11" x14ac:dyDescent="0.25">
      <c r="A543" t="s">
        <v>3192</v>
      </c>
      <c r="B543">
        <v>0</v>
      </c>
      <c r="C543">
        <v>0</v>
      </c>
      <c r="D543">
        <v>1</v>
      </c>
      <c r="E543" s="7">
        <f>SUM(Table12[[#This Row],[Use]:[Creation]])</f>
        <v>1</v>
      </c>
      <c r="G543" t="s">
        <v>3192</v>
      </c>
      <c r="H543">
        <f>Table12[[#This Row],[Use]]/Table12[[#This Row],[TOTAL]]</f>
        <v>0</v>
      </c>
      <c r="I543">
        <f>Table12[[#This Row],[Background]]/Table12[[#This Row],[TOTAL]]</f>
        <v>0</v>
      </c>
      <c r="J543">
        <f>Table12[[#This Row],[Creation]]/Table12[[#This Row],[TOTAL]]</f>
        <v>1</v>
      </c>
      <c r="K543" s="7">
        <f>SUM(Table1216[[#This Row],[Use]:[Creation]])</f>
        <v>1</v>
      </c>
    </row>
    <row r="544" spans="1:11" x14ac:dyDescent="0.25">
      <c r="A544" t="s">
        <v>2744</v>
      </c>
      <c r="B544">
        <v>3</v>
      </c>
      <c r="C544">
        <v>0</v>
      </c>
      <c r="D544">
        <v>0</v>
      </c>
      <c r="E544" s="7">
        <f>SUM(Table12[[#This Row],[Use]:[Creation]])</f>
        <v>3</v>
      </c>
      <c r="G544" t="s">
        <v>2744</v>
      </c>
      <c r="H544">
        <f>Table12[[#This Row],[Use]]/Table12[[#This Row],[TOTAL]]</f>
        <v>1</v>
      </c>
      <c r="I544">
        <f>Table12[[#This Row],[Background]]/Table12[[#This Row],[TOTAL]]</f>
        <v>0</v>
      </c>
      <c r="J544">
        <f>Table12[[#This Row],[Creation]]/Table12[[#This Row],[TOTAL]]</f>
        <v>0</v>
      </c>
      <c r="K544" s="7">
        <f>SUM(Table1216[[#This Row],[Use]:[Creation]])</f>
        <v>1</v>
      </c>
    </row>
    <row r="545" spans="1:11" x14ac:dyDescent="0.25">
      <c r="A545" t="s">
        <v>2437</v>
      </c>
      <c r="B545">
        <v>7</v>
      </c>
      <c r="C545">
        <v>0</v>
      </c>
      <c r="D545">
        <v>0</v>
      </c>
      <c r="E545" s="7">
        <f>SUM(Table12[[#This Row],[Use]:[Creation]])</f>
        <v>7</v>
      </c>
      <c r="G545" t="s">
        <v>2437</v>
      </c>
      <c r="H545">
        <f>Table12[[#This Row],[Use]]/Table12[[#This Row],[TOTAL]]</f>
        <v>1</v>
      </c>
      <c r="I545">
        <f>Table12[[#This Row],[Background]]/Table12[[#This Row],[TOTAL]]</f>
        <v>0</v>
      </c>
      <c r="J545">
        <f>Table12[[#This Row],[Creation]]/Table12[[#This Row],[TOTAL]]</f>
        <v>0</v>
      </c>
      <c r="K545" s="7">
        <f>SUM(Table1216[[#This Row],[Use]:[Creation]])</f>
        <v>1</v>
      </c>
    </row>
    <row r="546" spans="1:11" ht="15.75" thickBot="1" x14ac:dyDescent="0.3">
      <c r="A546" s="7" t="s">
        <v>3084</v>
      </c>
      <c r="B546" s="7">
        <f>SUBTOTAL(109,B2:B545)</f>
        <v>1088</v>
      </c>
      <c r="C546" s="7">
        <f>SUBTOTAL(109,C2:C545)</f>
        <v>194</v>
      </c>
      <c r="D546" s="7">
        <f>SUBTOTAL(109,D2:D545)</f>
        <v>238</v>
      </c>
      <c r="E546" s="8">
        <f>SUM(Table12[[#This Row],[Use]:[Creation]])</f>
        <v>1520</v>
      </c>
      <c r="G546" s="7" t="s">
        <v>3084</v>
      </c>
      <c r="H546" s="31">
        <f>SUBTOTAL(109,H2:H545)</f>
        <v>330.76276540301575</v>
      </c>
      <c r="I546" s="31">
        <f t="shared" ref="I546:J546" si="0">SUBTOTAL(109,I2:I545)</f>
        <v>67.425685035434725</v>
      </c>
      <c r="J546" s="31">
        <f t="shared" si="0"/>
        <v>145.81154956154958</v>
      </c>
      <c r="K546" s="8">
        <f>SUM(Table1216[[#This Row],[Use]:[Creation]])</f>
        <v>544</v>
      </c>
    </row>
    <row r="547" spans="1:11" ht="15.75" thickTop="1" x14ac:dyDescent="0.25">
      <c r="A547" s="27" t="s">
        <v>3085</v>
      </c>
      <c r="B547" s="28">
        <f>B546/$E$546</f>
        <v>0.71578947368421053</v>
      </c>
      <c r="C547" s="28">
        <f>C546/$E$546</f>
        <v>0.12763157894736843</v>
      </c>
      <c r="D547" s="28">
        <f>D546/$E$546</f>
        <v>0.15657894736842104</v>
      </c>
      <c r="E547" s="29">
        <f>SUM(Table12[[#This Row],[Use]:[Creation]])</f>
        <v>1</v>
      </c>
      <c r="G547" s="27" t="s">
        <v>3085</v>
      </c>
      <c r="H547" s="28">
        <f>H546/$K$546</f>
        <v>0.60801978934377898</v>
      </c>
      <c r="I547" s="28">
        <f t="shared" ref="I547:J547" si="1">I546/$K$546</f>
        <v>0.12394427396219619</v>
      </c>
      <c r="J547" s="28">
        <f t="shared" si="1"/>
        <v>0.26803593669402498</v>
      </c>
      <c r="K547" s="29">
        <f>SUM(Table1216[[#This Row],[Use]:[Creation]])</f>
        <v>1.0000000000000002</v>
      </c>
    </row>
  </sheetData>
  <pageMargins left="0.7" right="0.7" top="0.75" bottom="0.75" header="0.3" footer="0.3"/>
  <pageSetup paperSize="9" orientation="portrait" horizontalDpi="300" verticalDpi="300" r:id="rId1"/>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7EFD-9887-45A7-BE20-06E65C15DBD5}">
  <dimension ref="A1:AA27"/>
  <sheetViews>
    <sheetView topLeftCell="A22" workbookViewId="0">
      <selection activeCell="AA25" sqref="AA25"/>
    </sheetView>
  </sheetViews>
  <sheetFormatPr defaultRowHeight="15" x14ac:dyDescent="0.25"/>
  <cols>
    <col min="1" max="1" width="11" customWidth="1"/>
    <col min="2" max="2" width="19.5703125" customWidth="1"/>
    <col min="4" max="4" width="12.5703125" customWidth="1"/>
    <col min="5" max="5" width="12.85546875" customWidth="1"/>
    <col min="6" max="6" width="12.42578125" customWidth="1"/>
    <col min="8" max="8" width="14.140625" customWidth="1"/>
    <col min="9" max="9" width="11.140625" customWidth="1"/>
    <col min="10" max="10" width="9.5703125" customWidth="1"/>
    <col min="11" max="11" width="24.5703125" customWidth="1"/>
  </cols>
  <sheetData>
    <row r="1" spans="1:27" x14ac:dyDescent="0.25">
      <c r="B1" s="2" t="s">
        <v>440</v>
      </c>
      <c r="C1" s="5" t="s">
        <v>789</v>
      </c>
      <c r="D1" s="5" t="s">
        <v>123</v>
      </c>
      <c r="E1" s="5" t="s">
        <v>1378</v>
      </c>
      <c r="F1" s="5" t="s">
        <v>304</v>
      </c>
      <c r="G1" s="5" t="s">
        <v>60</v>
      </c>
      <c r="H1" s="5" t="s">
        <v>4</v>
      </c>
      <c r="I1" s="5" t="s">
        <v>75</v>
      </c>
      <c r="J1" s="5" t="s">
        <v>11</v>
      </c>
      <c r="K1" s="5" t="s">
        <v>19</v>
      </c>
      <c r="L1" s="5" t="s">
        <v>197</v>
      </c>
      <c r="M1" s="23" t="s">
        <v>1229</v>
      </c>
      <c r="N1" s="19" t="s">
        <v>3084</v>
      </c>
    </row>
    <row r="2" spans="1:27" x14ac:dyDescent="0.25">
      <c r="A2" s="2" t="s">
        <v>1027</v>
      </c>
      <c r="B2">
        <f>Table16[Abstract]*$B$25</f>
        <v>9.3592520121694479E-3</v>
      </c>
      <c r="C2">
        <f>Table16[Acknowledgments]*$B$25</f>
        <v>6.0727466705291656E-3</v>
      </c>
      <c r="D2">
        <f>Table16[Article]*$B$25</f>
        <v>7.1298889206903013E-2</v>
      </c>
      <c r="E2">
        <f>Table16[Case study]*$B$25</f>
        <v>5.029575463321701E-3</v>
      </c>
      <c r="F2">
        <f>Table16[Conclusion]*$B$25</f>
        <v>6.2087047730144361E-3</v>
      </c>
      <c r="G2">
        <f>Table16[Discussion]*$B$25</f>
        <v>2.421926754688037E-2</v>
      </c>
      <c r="H2">
        <f>Table16[Figure]*$B$25</f>
        <v>2.1740861615939765E-2</v>
      </c>
      <c r="I2">
        <f>Table16[Introduction]*$B$25</f>
        <v>3.9087710859483871E-2</v>
      </c>
      <c r="J2">
        <f>Table16[Methods]*$B$25</f>
        <v>0.26070413955845567</v>
      </c>
      <c r="K2">
        <f>Table16[Results]*$B$25</f>
        <v>0.1580882585110033</v>
      </c>
      <c r="L2">
        <f>Table16[Supplementary material]*$B$25</f>
        <v>4.85984897388992E-3</v>
      </c>
      <c r="M2">
        <f>Table16[Title]*$B$25</f>
        <v>1.3505341521882345E-3</v>
      </c>
      <c r="N2" s="9">
        <f>SUM(B2:M2)</f>
        <v>0.60801978934377887</v>
      </c>
    </row>
    <row r="3" spans="1:27" x14ac:dyDescent="0.25">
      <c r="A3" s="2" t="s">
        <v>13</v>
      </c>
      <c r="B3">
        <f>Table16[Abstract]*$B$26</f>
        <v>1.9078749011270729E-3</v>
      </c>
      <c r="C3">
        <f>Table16[Acknowledgments]*$B$26</f>
        <v>1.2379238146959547E-3</v>
      </c>
      <c r="D3">
        <f>Table16[Article]*$B$26</f>
        <v>1.4534212885732414E-2</v>
      </c>
      <c r="E3">
        <f>Table16[Case study]*$B$26</f>
        <v>1.0252743250549318E-3</v>
      </c>
      <c r="F3">
        <f>Table16[Conclusion]*$B$26</f>
        <v>1.2656387486457228E-3</v>
      </c>
      <c r="G3">
        <f>Table16[Discussion]*$B$26</f>
        <v>4.9370753791321172E-3</v>
      </c>
      <c r="H3">
        <f>Table16[Figure]*$B$26</f>
        <v>4.4318546131672945E-3</v>
      </c>
      <c r="I3">
        <f>Table16[Introduction]*$B$26</f>
        <v>7.9679938518970664E-3</v>
      </c>
      <c r="J3">
        <f>Table16[Methods]*$B$26</f>
        <v>5.3144298693610391E-2</v>
      </c>
      <c r="K3">
        <f>Table16[Results]*$B$26</f>
        <v>3.2226145869761517E-2</v>
      </c>
      <c r="L3">
        <f>Table16[Supplementary material]*$B$26</f>
        <v>9.9067573653287277E-4</v>
      </c>
      <c r="M3">
        <f>Table16[Title]*$B$26</f>
        <v>2.7530514283882426E-4</v>
      </c>
      <c r="N3" s="9">
        <f t="shared" ref="N3:N5" si="0">SUM(B3:M3)</f>
        <v>0.12394427396219619</v>
      </c>
    </row>
    <row r="4" spans="1:27" x14ac:dyDescent="0.25">
      <c r="A4" s="2" t="s">
        <v>542</v>
      </c>
      <c r="B4">
        <f>$B$27*Table16[Abstract]</f>
        <v>4.125878670075466E-3</v>
      </c>
      <c r="C4">
        <f>$B$27*Table16[Acknowledgments]</f>
        <v>2.6770746128140979E-3</v>
      </c>
      <c r="D4">
        <f>$B$27*Table16[Article]</f>
        <v>3.1430991044619508E-2</v>
      </c>
      <c r="E4">
        <f>$B$27*Table16[Case study]</f>
        <v>2.2172090351527804E-3</v>
      </c>
      <c r="F4">
        <f>$B$27*Table16[Conclusion]</f>
        <v>2.7370095984666411E-3</v>
      </c>
      <c r="G4">
        <f>$B$27*Table16[Discussion]</f>
        <v>1.067668220137628E-2</v>
      </c>
      <c r="H4">
        <f>$B$27*Table16[Figure]</f>
        <v>9.5841160269682767E-3</v>
      </c>
      <c r="I4">
        <f>$B$27*Table16[Introduction]</f>
        <v>1.7231200985669312E-2</v>
      </c>
      <c r="J4">
        <f>$B$27*Table16[Methods]</f>
        <v>0.11492730906337471</v>
      </c>
      <c r="K4">
        <f>$B$27*Table16[Results]</f>
        <v>6.9690715981557863E-2</v>
      </c>
      <c r="L4">
        <f>$B$27*Table16[Supplementary material]</f>
        <v>2.1423877885849091E-3</v>
      </c>
      <c r="M4">
        <f>$B$27*Table16[Title]</f>
        <v>5.9536168536509831E-4</v>
      </c>
      <c r="N4" s="9">
        <f t="shared" si="0"/>
        <v>0.26803593669402492</v>
      </c>
    </row>
    <row r="5" spans="1:27" x14ac:dyDescent="0.25">
      <c r="A5" s="19" t="s">
        <v>3084</v>
      </c>
      <c r="B5" s="10">
        <f>SUM(B2:B4)</f>
        <v>1.5393005583371987E-2</v>
      </c>
      <c r="C5" s="10">
        <f t="shared" ref="C5:M5" si="1">SUM(C2:C4)</f>
        <v>9.9877450980392184E-3</v>
      </c>
      <c r="D5" s="10">
        <f t="shared" si="1"/>
        <v>0.11726409313725493</v>
      </c>
      <c r="E5" s="10">
        <f t="shared" si="1"/>
        <v>8.2720588235294136E-3</v>
      </c>
      <c r="F5" s="10">
        <f t="shared" si="1"/>
        <v>1.02113531201268E-2</v>
      </c>
      <c r="G5" s="10">
        <f t="shared" si="1"/>
        <v>3.9833025127388767E-2</v>
      </c>
      <c r="H5" s="10">
        <f t="shared" si="1"/>
        <v>3.5756832256075337E-2</v>
      </c>
      <c r="I5" s="10">
        <f t="shared" si="1"/>
        <v>6.4286905697050256E-2</v>
      </c>
      <c r="J5" s="10">
        <f t="shared" si="1"/>
        <v>0.42877574731544077</v>
      </c>
      <c r="K5" s="10">
        <f t="shared" si="1"/>
        <v>0.26000512036232271</v>
      </c>
      <c r="L5" s="10">
        <f t="shared" si="1"/>
        <v>7.9929124990077011E-3</v>
      </c>
      <c r="M5" s="10">
        <f t="shared" si="1"/>
        <v>2.2212009803921572E-3</v>
      </c>
      <c r="N5">
        <f t="shared" si="0"/>
        <v>1</v>
      </c>
    </row>
    <row r="13" spans="1:27" x14ac:dyDescent="0.25">
      <c r="O13" s="2" t="s">
        <v>440</v>
      </c>
      <c r="P13" s="5" t="s">
        <v>789</v>
      </c>
      <c r="Q13" s="5" t="s">
        <v>123</v>
      </c>
      <c r="R13" s="5" t="s">
        <v>1378</v>
      </c>
      <c r="S13" s="5" t="s">
        <v>304</v>
      </c>
      <c r="T13" s="5" t="s">
        <v>60</v>
      </c>
      <c r="U13" s="5" t="s">
        <v>4</v>
      </c>
      <c r="V13" s="5" t="s">
        <v>75</v>
      </c>
      <c r="W13" s="5" t="s">
        <v>11</v>
      </c>
      <c r="X13" s="5" t="s">
        <v>19</v>
      </c>
      <c r="Y13" s="5" t="s">
        <v>197</v>
      </c>
      <c r="Z13" s="23" t="s">
        <v>1229</v>
      </c>
    </row>
    <row r="14" spans="1:27" x14ac:dyDescent="0.25">
      <c r="N14" s="2" t="s">
        <v>1027</v>
      </c>
      <c r="O14">
        <f>B2/$N$21</f>
        <v>2.1271027300385109E-4</v>
      </c>
      <c r="P14">
        <f>C2/$O$21</f>
        <v>6.0727466705291658E-4</v>
      </c>
      <c r="Q14">
        <f>D2/$P$21</f>
        <v>5.8924701823886787E-4</v>
      </c>
      <c r="R14">
        <f>E2/$Q$21</f>
        <v>7.1851078047452876E-4</v>
      </c>
      <c r="S14">
        <f>F2/$R$21</f>
        <v>4.7759267484726432E-4</v>
      </c>
      <c r="T14">
        <f>G2/$S$21</f>
        <v>2.4463906613010476E-4</v>
      </c>
      <c r="U14">
        <f>H2/$T$21</f>
        <v>2.9782002213616114E-4</v>
      </c>
      <c r="V14">
        <f>I2/$U$21</f>
        <v>3.5214153927462944E-4</v>
      </c>
      <c r="W14">
        <f>J2/$V$21</f>
        <v>5.6186236973805104E-4</v>
      </c>
      <c r="X14">
        <f>K2/$W$21</f>
        <v>2.8230046162679162E-4</v>
      </c>
      <c r="Y14">
        <f>L2/$X$21</f>
        <v>3.2398993159266136E-4</v>
      </c>
      <c r="Z14">
        <f>M2/$Y$21</f>
        <v>4.5017805072941147E-4</v>
      </c>
      <c r="AA14" s="9"/>
    </row>
    <row r="15" spans="1:27" x14ac:dyDescent="0.25">
      <c r="N15" s="2" t="s">
        <v>13</v>
      </c>
      <c r="O15">
        <f t="shared" ref="O15:O16" si="2">B3/$N$21</f>
        <v>4.3360793207433477E-5</v>
      </c>
      <c r="P15">
        <f t="shared" ref="P15:P16" si="3">C3/$O$21</f>
        <v>1.2379238146959548E-4</v>
      </c>
      <c r="Q15">
        <f t="shared" ref="Q15:Q16" si="4">D3/$P$21</f>
        <v>1.2011746186555714E-4</v>
      </c>
      <c r="R15">
        <f t="shared" ref="R15:R16" si="5">E3/$Q$21</f>
        <v>1.4646776072213311E-4</v>
      </c>
      <c r="S15">
        <f t="shared" ref="S15:S16" si="6">F3/$R$21</f>
        <v>9.735682681890175E-5</v>
      </c>
      <c r="T15">
        <f t="shared" ref="T15:T16" si="7">G3/$S$21</f>
        <v>4.9869448274061791E-5</v>
      </c>
      <c r="U15">
        <f t="shared" ref="U15:U16" si="8">H3/$T$21</f>
        <v>6.0710337166675269E-5</v>
      </c>
      <c r="V15">
        <f t="shared" ref="V15:V16" si="9">I3/$U$21</f>
        <v>7.1783728395469063E-5</v>
      </c>
      <c r="W15">
        <f t="shared" ref="W15:W16" si="10">J3/$V$21</f>
        <v>1.1453512649484998E-4</v>
      </c>
      <c r="X15">
        <f t="shared" ref="X15:X16" si="11">K3/$W$21</f>
        <v>5.754668905314557E-5</v>
      </c>
      <c r="Y15">
        <f t="shared" ref="Y15:Y16" si="12">L3/$X$21</f>
        <v>6.6045049102191519E-5</v>
      </c>
      <c r="Z15">
        <f t="shared" ref="Z15:Z16" si="13">M3/$Y$21</f>
        <v>9.1768380946274748E-5</v>
      </c>
      <c r="AA15" s="9"/>
    </row>
    <row r="16" spans="1:27" x14ac:dyDescent="0.25">
      <c r="N16" s="2" t="s">
        <v>542</v>
      </c>
      <c r="O16">
        <f t="shared" si="2"/>
        <v>9.3769969774442407E-5</v>
      </c>
      <c r="P16">
        <f t="shared" si="3"/>
        <v>2.6770746128140977E-4</v>
      </c>
      <c r="Q16">
        <f t="shared" si="4"/>
        <v>2.5976025656710338E-4</v>
      </c>
      <c r="R16">
        <f t="shared" si="5"/>
        <v>3.1674414787896861E-4</v>
      </c>
      <c r="S16">
        <f t="shared" si="6"/>
        <v>2.1053919988204932E-4</v>
      </c>
      <c r="T16">
        <f t="shared" si="7"/>
        <v>1.0784527476137657E-4</v>
      </c>
      <c r="U16">
        <f t="shared" si="8"/>
        <v>1.3128926064340105E-4</v>
      </c>
      <c r="V16">
        <f t="shared" si="9"/>
        <v>1.5523604491593976E-4</v>
      </c>
      <c r="W16">
        <f t="shared" si="10"/>
        <v>2.4768816608485928E-4</v>
      </c>
      <c r="X16">
        <f t="shared" si="11"/>
        <v>1.2444770710992475E-4</v>
      </c>
      <c r="Y16">
        <f t="shared" si="12"/>
        <v>1.4282585257232729E-4</v>
      </c>
      <c r="Z16">
        <f t="shared" si="13"/>
        <v>1.9845389512169944E-4</v>
      </c>
      <c r="AA16" s="9"/>
    </row>
    <row r="17" spans="1:26" x14ac:dyDescent="0.25">
      <c r="O17" s="10"/>
      <c r="P17" s="10"/>
      <c r="Q17" s="10"/>
      <c r="R17" s="10"/>
      <c r="S17" s="10"/>
      <c r="T17" s="10"/>
      <c r="U17" s="10"/>
      <c r="V17" s="10"/>
      <c r="W17" s="10"/>
      <c r="X17" s="10"/>
      <c r="Y17" s="10"/>
      <c r="Z17" s="10"/>
    </row>
    <row r="20" spans="1:26" x14ac:dyDescent="0.25">
      <c r="A20" s="32" t="s">
        <v>440</v>
      </c>
      <c r="B20" s="32" t="s">
        <v>789</v>
      </c>
      <c r="C20" s="32" t="s">
        <v>123</v>
      </c>
      <c r="D20" s="32" t="s">
        <v>1378</v>
      </c>
      <c r="E20" s="32" t="s">
        <v>304</v>
      </c>
      <c r="F20" s="32" t="s">
        <v>60</v>
      </c>
      <c r="G20" s="32" t="s">
        <v>4</v>
      </c>
      <c r="H20" s="32" t="s">
        <v>75</v>
      </c>
      <c r="I20" s="32" t="s">
        <v>11</v>
      </c>
      <c r="J20" s="32" t="s">
        <v>19</v>
      </c>
      <c r="K20" s="32" t="s">
        <v>197</v>
      </c>
      <c r="L20" s="32" t="s">
        <v>1229</v>
      </c>
      <c r="N20" s="2" t="s">
        <v>440</v>
      </c>
      <c r="O20" s="5" t="s">
        <v>789</v>
      </c>
      <c r="P20" s="5" t="s">
        <v>123</v>
      </c>
      <c r="Q20" s="5" t="s">
        <v>1378</v>
      </c>
      <c r="R20" s="5" t="s">
        <v>304</v>
      </c>
      <c r="S20" s="5" t="s">
        <v>60</v>
      </c>
      <c r="T20" s="5" t="s">
        <v>4</v>
      </c>
      <c r="U20" s="5" t="s">
        <v>75</v>
      </c>
      <c r="V20" s="5" t="s">
        <v>11</v>
      </c>
      <c r="W20" s="5" t="s">
        <v>19</v>
      </c>
      <c r="X20" s="5" t="s">
        <v>197</v>
      </c>
      <c r="Y20" s="23" t="s">
        <v>1229</v>
      </c>
    </row>
    <row r="21" spans="1:26" x14ac:dyDescent="0.25">
      <c r="A21" s="10">
        <v>1.5393005583371984E-2</v>
      </c>
      <c r="B21" s="10">
        <v>9.9877450980392166E-3</v>
      </c>
      <c r="C21" s="10">
        <v>0.11726409313725492</v>
      </c>
      <c r="D21" s="10">
        <v>8.2720588235294119E-3</v>
      </c>
      <c r="E21" s="10">
        <v>1.0211353120126799E-2</v>
      </c>
      <c r="F21" s="10">
        <v>3.983302512738876E-2</v>
      </c>
      <c r="G21" s="10">
        <v>3.575683225607533E-2</v>
      </c>
      <c r="H21" s="10">
        <v>6.4286905697050242E-2</v>
      </c>
      <c r="I21" s="10">
        <v>0.42877574731544071</v>
      </c>
      <c r="J21" s="10">
        <v>0.26000512036232265</v>
      </c>
      <c r="K21" s="10">
        <v>7.9929124990077011E-3</v>
      </c>
      <c r="L21" s="10">
        <v>2.2212009803921568E-3</v>
      </c>
      <c r="N21">
        <v>44</v>
      </c>
      <c r="O21">
        <v>10</v>
      </c>
      <c r="P21">
        <v>121</v>
      </c>
      <c r="Q21">
        <v>7</v>
      </c>
      <c r="R21">
        <v>13</v>
      </c>
      <c r="S21">
        <v>99</v>
      </c>
      <c r="T21">
        <v>73</v>
      </c>
      <c r="U21">
        <v>111</v>
      </c>
      <c r="V21">
        <v>464</v>
      </c>
      <c r="W21">
        <v>560</v>
      </c>
      <c r="X21">
        <v>15</v>
      </c>
      <c r="Y21">
        <v>3</v>
      </c>
    </row>
    <row r="24" spans="1:26" x14ac:dyDescent="0.25">
      <c r="A24" s="5" t="s">
        <v>6046</v>
      </c>
      <c r="B24" s="9" t="s">
        <v>6047</v>
      </c>
    </row>
    <row r="25" spans="1:26" x14ac:dyDescent="0.25">
      <c r="A25" s="5" t="s">
        <v>1027</v>
      </c>
      <c r="B25" s="9">
        <v>0.60801978934377898</v>
      </c>
    </row>
    <row r="26" spans="1:26" x14ac:dyDescent="0.25">
      <c r="A26" s="5" t="s">
        <v>13</v>
      </c>
      <c r="B26" s="9">
        <v>0.12394427396219619</v>
      </c>
    </row>
    <row r="27" spans="1:26" x14ac:dyDescent="0.25">
      <c r="A27" s="5" t="s">
        <v>542</v>
      </c>
      <c r="B27" s="9">
        <v>0.26803593669402498</v>
      </c>
    </row>
  </sheetData>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0 3 X G T g 0 7 9 M y p A A A A + Q A A A B I A H A B D b 2 5 m a W c v U G F j a 2 F n Z S 5 4 b W w g o h g A K K A U A A A A A A A A A A A A A A A A A A A A A A A A A A A A h Y / N C o J A G E V f R W b v / E l R 8 j k u g l Y J U R B t x U Y d 0 j F m x s Z 3 a 9 E j 9 Q o J Z b V r e S / n w r m P 2 x 3 S o W 2 C q z R W d T p B D F M U S F 1 0 J 6 W r B P W u D B c o F b D N i 3 N e y W C E t Y 0 H q x J U O 3 e J C f H e Y x / h z l S E U 8 r I M d v s i 1 q 2 e a i 0 d b k u J P q s T v 9 X S M D h J S M 4 n j M 8 Y 0 u O W U Q Z k K m H T O k v w 0 d l T I H 8 l L D q G 9 c b K U o T r n d A p g j k f U M 8 A V B L A w Q U A A I A C A D T d c Z 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3 X G T i i K R 7 g O A A A A E Q A A A B M A H A B G b 3 J t d W x h c y 9 T Z W N 0 a W 9 u M S 5 t I K I Y A C i g F A A A A A A A A A A A A A A A A A A A A A A A A A A A A C t O T S 7 J z M 9 T C I b Q h t Y A U E s B A i 0 A F A A C A A g A 0 3 X G T g 0 7 9 M y p A A A A + Q A A A B I A A A A A A A A A A A A A A A A A A A A A A E N v b m Z p Z y 9 Q Y W N r Y W d l L n h t b F B L A Q I t A B Q A A g A I A N N 1 x k 4 P y u m r p A A A A O k A A A A T A A A A A A A A A A A A A A A A A P U A A A B b Q 2 9 u d G V u d F 9 U e X B l c 1 0 u e G 1 s U E s B A i 0 A F A A C A A g A 0 3 X G T i 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J / s Y 0 O W 3 x L i + j Z H 2 R S L d 0 A A A A A A g A A A A A A A 2 Y A A M A A A A A Q A A A A L V V Z 8 u 0 T z O B M 9 e y H d m 2 p b w A A A A A E g A A A o A A A A B A A A A B T 3 n w S 0 2 d E x 8 3 E Q y d j i j P f U A A A A P 4 8 a A 8 j X 2 b c 9 R J 8 p o s 4 x Q I / 3 c w 6 I / f E n 0 p V I I 2 1 R l 6 3 Z 3 m f H O C s e G + y P b U V C 8 v V m 3 5 V L O j z + o d m a j P v t 2 l n B Q n K h u k u e j u M j D A h h w M v t z 1 T F A A A A E 0 u 7 9 g X C U S H 7 D C 1 Z 2 + J Y + C D e B B f < / D a t a M a s h u p > 
</file>

<file path=customXml/itemProps1.xml><?xml version="1.0" encoding="utf-8"?>
<ds:datastoreItem xmlns:ds="http://schemas.openxmlformats.org/officeDocument/2006/customXml" ds:itemID="{CF7C5BCB-8621-4465-B516-15B72552C2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Dataset2</vt:lpstr>
      <vt:lpstr>Analysis-section2</vt:lpstr>
      <vt:lpstr>Analysis-class2</vt:lpstr>
      <vt:lpstr>Analysis-class-section2</vt:lpstr>
      <vt:lpstr>Analysis-SubType2</vt:lpstr>
      <vt:lpstr>Dataset23</vt:lpstr>
      <vt:lpstr>Analysis-section23</vt:lpstr>
      <vt:lpstr>Analysis-class23</vt:lpstr>
      <vt:lpstr>Analysis-class-section23</vt:lpstr>
      <vt:lpstr>Analysis-SubType23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2019-06-06T16:19:50Z</dcterms:modified>
</cp:coreProperties>
</file>