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EGION\Desktop\ClionProject\CommissionEmulator\"/>
    </mc:Choice>
  </mc:AlternateContent>
  <xr:revisionPtr revIDLastSave="0" documentId="13_ncr:1_{6552C2F1-7DD7-463B-BA2B-58746CC4811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26" i="1" l="1"/>
  <c r="W126" i="1"/>
  <c r="AD125" i="1"/>
  <c r="W125" i="1"/>
  <c r="AD124" i="1"/>
  <c r="W124" i="1"/>
  <c r="X123" i="1"/>
  <c r="AE123" i="1" s="1"/>
  <c r="AF123" i="1" s="1"/>
  <c r="S119" i="1"/>
  <c r="AE119" i="1" s="1"/>
  <c r="AF119" i="1" s="1"/>
  <c r="S118" i="1"/>
  <c r="AE118" i="1" s="1"/>
  <c r="AF118" i="1" s="1"/>
  <c r="S117" i="1"/>
  <c r="AE117" i="1" s="1"/>
  <c r="AF117" i="1" s="1"/>
  <c r="Z116" i="1"/>
  <c r="AE116" i="1" s="1"/>
  <c r="AF116" i="1" s="1"/>
  <c r="Z115" i="1"/>
  <c r="AE115" i="1" s="1"/>
  <c r="AF115" i="1" s="1"/>
  <c r="Z114" i="1"/>
  <c r="AE114" i="1" s="1"/>
  <c r="AF114" i="1" s="1"/>
  <c r="W113" i="1"/>
  <c r="AE113" i="1" s="1"/>
  <c r="AF113" i="1" s="1"/>
  <c r="W112" i="1"/>
  <c r="AE112" i="1" s="1"/>
  <c r="L112" i="1"/>
  <c r="W111" i="1"/>
  <c r="AE111" i="1" s="1"/>
  <c r="AF111" i="1" s="1"/>
  <c r="W110" i="1"/>
  <c r="AE110" i="1" s="1"/>
  <c r="AF110" i="1" s="1"/>
  <c r="W109" i="1"/>
  <c r="AE109" i="1" s="1"/>
  <c r="L109" i="1"/>
  <c r="W108" i="1"/>
  <c r="AE108" i="1" s="1"/>
  <c r="AF108" i="1" s="1"/>
  <c r="AD107" i="1"/>
  <c r="W107" i="1"/>
  <c r="AD106" i="1"/>
  <c r="W106" i="1"/>
  <c r="AD105" i="1"/>
  <c r="W105" i="1"/>
  <c r="L105" i="1"/>
  <c r="AD104" i="1"/>
  <c r="W104" i="1"/>
  <c r="L104" i="1"/>
  <c r="AD103" i="1"/>
  <c r="W103" i="1"/>
  <c r="AD102" i="1"/>
  <c r="W102" i="1"/>
  <c r="W101" i="1"/>
  <c r="AE101" i="1" s="1"/>
  <c r="AF101" i="1" s="1"/>
  <c r="W100" i="1"/>
  <c r="AE100" i="1" s="1"/>
  <c r="AF100" i="1" s="1"/>
  <c r="W99" i="1"/>
  <c r="AE99" i="1" s="1"/>
  <c r="L99" i="1"/>
  <c r="W98" i="1"/>
  <c r="AE98" i="1" s="1"/>
  <c r="L98" i="1"/>
  <c r="W97" i="1"/>
  <c r="AE97" i="1" s="1"/>
  <c r="AF97" i="1" s="1"/>
  <c r="W96" i="1"/>
  <c r="AE96" i="1" s="1"/>
  <c r="AF96" i="1" s="1"/>
  <c r="AE95" i="1"/>
  <c r="AF95" i="1" s="1"/>
  <c r="AE94" i="1"/>
  <c r="AF94" i="1" s="1"/>
  <c r="AE93" i="1"/>
  <c r="AF93" i="1" s="1"/>
  <c r="W92" i="1"/>
  <c r="AE92" i="1" s="1"/>
  <c r="AF92" i="1" s="1"/>
  <c r="Z91" i="1"/>
  <c r="AE91" i="1" s="1"/>
  <c r="AF91" i="1" s="1"/>
  <c r="Z90" i="1"/>
  <c r="AE90" i="1" s="1"/>
  <c r="AF90" i="1" s="1"/>
  <c r="Z89" i="1"/>
  <c r="AE89" i="1" s="1"/>
  <c r="AF89" i="1" s="1"/>
  <c r="Z88" i="1"/>
  <c r="AE88" i="1" s="1"/>
  <c r="AF88" i="1" s="1"/>
  <c r="Z87" i="1"/>
  <c r="AE87" i="1" s="1"/>
  <c r="AF87" i="1" s="1"/>
  <c r="Z86" i="1"/>
  <c r="AE86" i="1" s="1"/>
  <c r="AF86" i="1" s="1"/>
  <c r="AD85" i="1"/>
  <c r="W85" i="1"/>
  <c r="AD84" i="1"/>
  <c r="W84" i="1"/>
  <c r="AD83" i="1"/>
  <c r="W83" i="1"/>
  <c r="W81" i="1"/>
  <c r="W79" i="1"/>
  <c r="W77" i="1"/>
  <c r="X76" i="1"/>
  <c r="AE76" i="1" s="1"/>
  <c r="AF76" i="1" s="1"/>
  <c r="X72" i="1"/>
  <c r="AE72" i="1" s="1"/>
  <c r="AF72" i="1" s="1"/>
  <c r="X68" i="1"/>
  <c r="AE68" i="1" s="1"/>
  <c r="AF68" i="1" s="1"/>
  <c r="S64" i="1"/>
  <c r="AE64" i="1" s="1"/>
  <c r="L64" i="1"/>
  <c r="S63" i="1"/>
  <c r="AE63" i="1" s="1"/>
  <c r="L63" i="1"/>
  <c r="S62" i="1"/>
  <c r="AE62" i="1" s="1"/>
  <c r="AF62" i="1" s="1"/>
  <c r="W61" i="1"/>
  <c r="S61" i="1"/>
  <c r="W60" i="1"/>
  <c r="S60" i="1"/>
  <c r="W59" i="1"/>
  <c r="S59" i="1"/>
  <c r="L59" i="1"/>
  <c r="Z58" i="1"/>
  <c r="AE58" i="1" s="1"/>
  <c r="AF58" i="1" s="1"/>
  <c r="Z57" i="1"/>
  <c r="AE57" i="1" s="1"/>
  <c r="AF57" i="1" s="1"/>
  <c r="Z56" i="1"/>
  <c r="AE56" i="1" s="1"/>
  <c r="AF56" i="1" s="1"/>
  <c r="Z55" i="1"/>
  <c r="AE55" i="1" s="1"/>
  <c r="AF55" i="1" s="1"/>
  <c r="Z54" i="1"/>
  <c r="AE54" i="1" s="1"/>
  <c r="AF54" i="1" s="1"/>
  <c r="Z53" i="1"/>
  <c r="AE53" i="1" s="1"/>
  <c r="AF53" i="1" s="1"/>
  <c r="Y52" i="1"/>
  <c r="X52" i="1"/>
  <c r="T52" i="1"/>
  <c r="S51" i="1"/>
  <c r="S52" i="1" s="1"/>
  <c r="W50" i="1"/>
  <c r="W49" i="1"/>
  <c r="W48" i="1"/>
  <c r="X47" i="1"/>
  <c r="T47" i="1"/>
  <c r="W46" i="1"/>
  <c r="S46" i="1"/>
  <c r="S47" i="1" s="1"/>
  <c r="W45" i="1"/>
  <c r="W44" i="1"/>
  <c r="W43" i="1"/>
  <c r="X42" i="1"/>
  <c r="T42" i="1"/>
  <c r="W41" i="1"/>
  <c r="S41" i="1"/>
  <c r="S42" i="1" s="1"/>
  <c r="W40" i="1"/>
  <c r="W39" i="1"/>
  <c r="W38" i="1"/>
  <c r="X37" i="1"/>
  <c r="T37" i="1"/>
  <c r="S36" i="1"/>
  <c r="S37" i="1" s="1"/>
  <c r="W35" i="1"/>
  <c r="W34" i="1"/>
  <c r="W33" i="1"/>
  <c r="AB32" i="1"/>
  <c r="X32" i="1"/>
  <c r="T32" i="1"/>
  <c r="AD31" i="1"/>
  <c r="S31" i="1"/>
  <c r="S32" i="1" s="1"/>
  <c r="AD30" i="1"/>
  <c r="W30" i="1"/>
  <c r="AD29" i="1"/>
  <c r="W29" i="1"/>
  <c r="AD28" i="1"/>
  <c r="W28" i="1"/>
  <c r="AB27" i="1"/>
  <c r="X27" i="1"/>
  <c r="T27" i="1"/>
  <c r="AD26" i="1"/>
  <c r="W26" i="1"/>
  <c r="S26" i="1"/>
  <c r="S27" i="1" s="1"/>
  <c r="AD25" i="1"/>
  <c r="W25" i="1"/>
  <c r="AD24" i="1"/>
  <c r="W24" i="1"/>
  <c r="AD23" i="1"/>
  <c r="W23" i="1"/>
  <c r="AB22" i="1"/>
  <c r="X22" i="1"/>
  <c r="T22" i="1"/>
  <c r="S21" i="1"/>
  <c r="S22" i="1" s="1"/>
  <c r="W20" i="1"/>
  <c r="W19" i="1"/>
  <c r="W18" i="1"/>
  <c r="X17" i="1"/>
  <c r="T17" i="1"/>
  <c r="W16" i="1"/>
  <c r="S16" i="1"/>
  <c r="S17" i="1" s="1"/>
  <c r="W15" i="1"/>
  <c r="W14" i="1"/>
  <c r="W13" i="1"/>
  <c r="Y12" i="1"/>
  <c r="X12" i="1"/>
  <c r="T12" i="1"/>
  <c r="Z11" i="1"/>
  <c r="W11" i="1"/>
  <c r="S11" i="1"/>
  <c r="S12" i="1" s="1"/>
  <c r="Z10" i="1"/>
  <c r="W10" i="1"/>
  <c r="Z9" i="1"/>
  <c r="W9" i="1"/>
  <c r="Z8" i="1"/>
  <c r="W8" i="1"/>
  <c r="Y7" i="1"/>
  <c r="X7" i="1"/>
  <c r="T7" i="1"/>
  <c r="Z6" i="1"/>
  <c r="S6" i="1"/>
  <c r="S7" i="1" s="1"/>
  <c r="Z5" i="1"/>
  <c r="W5" i="1"/>
  <c r="Z4" i="1"/>
  <c r="W4" i="1"/>
  <c r="Z3" i="1"/>
  <c r="W3" i="1"/>
  <c r="AE104" i="1" l="1"/>
  <c r="AE84" i="1"/>
  <c r="AF84" i="1" s="1"/>
  <c r="AF109" i="1"/>
  <c r="AF99" i="1"/>
  <c r="AE106" i="1"/>
  <c r="AF106" i="1" s="1"/>
  <c r="W80" i="1"/>
  <c r="AE80" i="1" s="1"/>
  <c r="AF80" i="1" s="1"/>
  <c r="AF112" i="1"/>
  <c r="AF63" i="1"/>
  <c r="W27" i="1"/>
  <c r="W7" i="1"/>
  <c r="AE60" i="1"/>
  <c r="AF60" i="1" s="1"/>
  <c r="W52" i="1"/>
  <c r="AE52" i="1" s="1"/>
  <c r="AF52" i="1" s="1"/>
  <c r="AE61" i="1"/>
  <c r="AF61" i="1" s="1"/>
  <c r="AE83" i="1"/>
  <c r="AF83" i="1" s="1"/>
  <c r="W17" i="1"/>
  <c r="AE17" i="1" s="1"/>
  <c r="AF17" i="1" s="1"/>
  <c r="Z12" i="1"/>
  <c r="W37" i="1"/>
  <c r="AE37" i="1" s="1"/>
  <c r="AF37" i="1" s="1"/>
  <c r="W78" i="1"/>
  <c r="AE78" i="1" s="1"/>
  <c r="AF78" i="1" s="1"/>
  <c r="AF104" i="1"/>
  <c r="AE124" i="1"/>
  <c r="AF124" i="1" s="1"/>
  <c r="W42" i="1"/>
  <c r="AE42" i="1" s="1"/>
  <c r="AF42" i="1" s="1"/>
  <c r="AE126" i="1"/>
  <c r="AF126" i="1" s="1"/>
  <c r="W47" i="1"/>
  <c r="AE47" i="1" s="1"/>
  <c r="AF47" i="1" s="1"/>
  <c r="AF64" i="1"/>
  <c r="AE105" i="1"/>
  <c r="AF105" i="1" s="1"/>
  <c r="AF98" i="1"/>
  <c r="W12" i="1"/>
  <c r="Z7" i="1"/>
  <c r="AE59" i="1"/>
  <c r="AF59" i="1" s="1"/>
  <c r="AE102" i="1"/>
  <c r="AF102" i="1" s="1"/>
  <c r="AE107" i="1"/>
  <c r="AF107" i="1" s="1"/>
  <c r="AE125" i="1"/>
  <c r="AF125" i="1" s="1"/>
  <c r="AE103" i="1"/>
  <c r="AF103" i="1" s="1"/>
  <c r="W22" i="1"/>
  <c r="AE22" i="1" s="1"/>
  <c r="AF22" i="1" s="1"/>
  <c r="AE85" i="1"/>
  <c r="AF85" i="1" s="1"/>
  <c r="W32" i="1"/>
  <c r="AD32" i="1"/>
  <c r="AD27" i="1"/>
  <c r="W82" i="1"/>
  <c r="AE82" i="1" s="1"/>
  <c r="AF82" i="1" s="1"/>
  <c r="AE27" i="1" l="1"/>
  <c r="AF27" i="1" s="1"/>
  <c r="AE7" i="1"/>
  <c r="AF7" i="1" s="1"/>
  <c r="AE12" i="1"/>
  <c r="AF12" i="1" s="1"/>
  <c r="AE32" i="1"/>
  <c r="AF32" i="1" s="1"/>
</calcChain>
</file>

<file path=xl/sharedStrings.xml><?xml version="1.0" encoding="utf-8"?>
<sst xmlns="http://schemas.openxmlformats.org/spreadsheetml/2006/main" count="1012" uniqueCount="322">
  <si>
    <t>Daily</t>
    <phoneticPr fontId="2" type="noConversion"/>
  </si>
  <si>
    <t>Cube</t>
    <phoneticPr fontId="2" type="noConversion"/>
  </si>
  <si>
    <t>DailyCube-1</t>
    <phoneticPr fontId="2" type="noConversion"/>
  </si>
  <si>
    <t>日常资源开发I</t>
  </si>
  <si>
    <t>全部</t>
  </si>
  <si>
    <t>50~80</t>
  </si>
  <si>
    <t>2~4</t>
  </si>
  <si>
    <t>心智魔方</t>
  </si>
  <si>
    <t>日常资源开发III</t>
  </si>
  <si>
    <t>60~90</t>
  </si>
  <si>
    <t>日常资源开发V</t>
  </si>
  <si>
    <t>70~100</t>
  </si>
  <si>
    <t>高阶战术研发I</t>
  </si>
  <si>
    <t>100级一只</t>
  </si>
  <si>
    <t>10~18</t>
  </si>
  <si>
    <t>DailyCube-2</t>
    <phoneticPr fontId="2" type="noConversion"/>
  </si>
  <si>
    <t>日常资源开发II</t>
  </si>
  <si>
    <t>100~170</t>
  </si>
  <si>
    <t>4~7</t>
  </si>
  <si>
    <t>日常资源开发IV</t>
  </si>
  <si>
    <t>120~200</t>
  </si>
  <si>
    <t>日常资源开发VI</t>
  </si>
  <si>
    <t>140~220</t>
  </si>
  <si>
    <t>高阶战术研发II</t>
  </si>
  <si>
    <t>24~32</t>
  </si>
  <si>
    <t>Daily</t>
  </si>
  <si>
    <t>Retrofit</t>
    <phoneticPr fontId="2" type="noConversion"/>
  </si>
  <si>
    <t>Daily-1</t>
    <phoneticPr fontId="2" type="noConversion"/>
  </si>
  <si>
    <t>未知改造图纸T1</t>
  </si>
  <si>
    <t>Daily-2</t>
    <phoneticPr fontId="2" type="noConversion"/>
  </si>
  <si>
    <t>Book</t>
  </si>
  <si>
    <t>DailyBook-1</t>
  </si>
  <si>
    <t>未知教材T2</t>
  </si>
  <si>
    <t>DailyBook-2</t>
  </si>
  <si>
    <t>Drill</t>
  </si>
  <si>
    <t>DailyDrill-1</t>
  </si>
  <si>
    <t>快速完成工具</t>
  </si>
  <si>
    <t>DailyDrill-2</t>
  </si>
  <si>
    <t>Box</t>
  </si>
  <si>
    <t>DailyBox-1</t>
  </si>
  <si>
    <t>未知科技箱T3</t>
  </si>
  <si>
    <t>DailyBox-2</t>
  </si>
  <si>
    <t>Extra</t>
  </si>
  <si>
    <t>Cube</t>
  </si>
  <si>
    <t>ExtraCube-0:30</t>
  </si>
  <si>
    <t>舰队护卫演习</t>
  </si>
  <si>
    <t>驱逐、轻巡、正航、潜艇、潜母</t>
  </si>
  <si>
    <t>ExtraCube-1:30</t>
  </si>
  <si>
    <t>舰队运输演习</t>
  </si>
  <si>
    <t>驱逐、轻巡、战列、潜艇、潜母</t>
  </si>
  <si>
    <t>ExtraCube-3</t>
  </si>
  <si>
    <t>舰队实战演习</t>
  </si>
  <si>
    <t>驱逐、重巡、超巡、战列、潜艇、潜母</t>
  </si>
  <si>
    <t>ExtraCube-4</t>
  </si>
  <si>
    <t>舰队初阶演习</t>
  </si>
  <si>
    <t>驱逐、重巡、超巡、轻航、潜艇、潜母</t>
  </si>
  <si>
    <t>ExtraCube-5</t>
  </si>
  <si>
    <t>舰队中阶演习</t>
  </si>
  <si>
    <t>驱逐、战巡、战列、潜艇、潜母</t>
  </si>
  <si>
    <t>ExtraCube-8</t>
  </si>
  <si>
    <t>舰队高阶演习</t>
  </si>
  <si>
    <t>轻巡、重巡、超巡、战巡</t>
  </si>
  <si>
    <t>ExtraDrill-0:20</t>
  </si>
  <si>
    <t>短距离航行训练</t>
  </si>
  <si>
    <t>驱逐、战巡、潜艇、潜母</t>
  </si>
  <si>
    <t>0~2</t>
  </si>
  <si>
    <t>12~28</t>
  </si>
  <si>
    <t>ExtraDrill-1</t>
  </si>
  <si>
    <t>中距离航行训练</t>
  </si>
  <si>
    <t>45~75</t>
  </si>
  <si>
    <t>ExtraDrill-2</t>
  </si>
  <si>
    <t>远距离航行训练</t>
  </si>
  <si>
    <t>轻巡、重巡、超巡、轻航</t>
  </si>
  <si>
    <t>4~10</t>
  </si>
  <si>
    <t>90~150</t>
  </si>
  <si>
    <t>ExtraDrill-3</t>
  </si>
  <si>
    <t>近海防卫巡逻</t>
  </si>
  <si>
    <t>4~8</t>
  </si>
  <si>
    <t>ExtraDrill-3:20</t>
  </si>
  <si>
    <t>海域浮标检查作业</t>
  </si>
  <si>
    <t>驱逐、重巡、超巡、战巡</t>
  </si>
  <si>
    <t>8~14</t>
  </si>
  <si>
    <t>15~35</t>
  </si>
  <si>
    <t>ExtraDrill-5:20</t>
  </si>
  <si>
    <t>前沿基地防卫巡逻</t>
  </si>
  <si>
    <t>14~22</t>
  </si>
  <si>
    <t>25~55</t>
  </si>
  <si>
    <t>Oil</t>
  </si>
  <si>
    <t>ExtraOil-1</t>
  </si>
  <si>
    <t>小型油田开发I</t>
  </si>
  <si>
    <t>驱逐、轻巡、重巡、超巡、潜艇、潜母</t>
  </si>
  <si>
    <t>15~30</t>
  </si>
  <si>
    <t>0~1</t>
  </si>
  <si>
    <t>小型油田开发II</t>
  </si>
  <si>
    <t>20~40</t>
  </si>
  <si>
    <t>小型油田开发III</t>
  </si>
  <si>
    <t>25~50</t>
  </si>
  <si>
    <t>1~2</t>
  </si>
  <si>
    <t>ExtraOil-4</t>
  </si>
  <si>
    <t>中型油田开发I</t>
  </si>
  <si>
    <t>80~140</t>
  </si>
  <si>
    <t>3~5</t>
  </si>
  <si>
    <t>中型油田开发II</t>
  </si>
  <si>
    <t>驱逐、轻巡、重巡、超巡</t>
  </si>
  <si>
    <t>100~180</t>
  </si>
  <si>
    <t>中型油田开发III</t>
  </si>
  <si>
    <t>轻航、战列、正航</t>
  </si>
  <si>
    <t>120~220</t>
  </si>
  <si>
    <t>5~9</t>
  </si>
  <si>
    <t>ExtraOil-8</t>
  </si>
  <si>
    <t>大型油田开发I</t>
  </si>
  <si>
    <t>驱逐、轻巡、轻航、潜艇、潜母</t>
  </si>
  <si>
    <t>150~300</t>
  </si>
  <si>
    <t>8~10</t>
  </si>
  <si>
    <t>大型油田开发II</t>
  </si>
  <si>
    <t>200~400</t>
  </si>
  <si>
    <t>10~13</t>
  </si>
  <si>
    <t>大型油田开发III</t>
  </si>
  <si>
    <t>重巡、超巡、战列、正航</t>
  </si>
  <si>
    <t>250~500</t>
  </si>
  <si>
    <t>12~16</t>
  </si>
  <si>
    <t>Part</t>
  </si>
  <si>
    <t>ExtraPart-0:30</t>
  </si>
  <si>
    <t>初级矿脉护卫委托</t>
  </si>
  <si>
    <t>有几率获得随机装备部件T1</t>
  </si>
  <si>
    <t>初级林木护卫委托</t>
  </si>
  <si>
    <t>驱逐、轻巡、轻航</t>
  </si>
  <si>
    <t>ExtraPart-1</t>
  </si>
  <si>
    <t>中级矿脉护卫委托</t>
  </si>
  <si>
    <t>40~85</t>
  </si>
  <si>
    <t>有几率获得随机装备部件T1~T2</t>
  </si>
  <si>
    <t>中级林木护卫委托</t>
  </si>
  <si>
    <t>驱逐、轻巡、正航</t>
  </si>
  <si>
    <t>ExtraPart-1:30</t>
  </si>
  <si>
    <t>高级矿脉护卫委托</t>
  </si>
  <si>
    <t>驱逐、重巡、超巡、战列</t>
  </si>
  <si>
    <t>70~190</t>
  </si>
  <si>
    <t>2~3</t>
  </si>
  <si>
    <t>有几率获得随机装备部件T1~T3</t>
  </si>
  <si>
    <t>高级林木护卫委托</t>
  </si>
  <si>
    <t>驱逐、轻航、正航</t>
  </si>
  <si>
    <t>ExtraBook-5</t>
    <phoneticPr fontId="2" type="noConversion"/>
  </si>
  <si>
    <t>小型商船护卫</t>
  </si>
  <si>
    <t>驱逐、轻巡、潜艇、潜母</t>
  </si>
  <si>
    <t>210~350</t>
  </si>
  <si>
    <t>6~9</t>
  </si>
  <si>
    <t>有几率获得随机教材T1</t>
  </si>
  <si>
    <t>Extra</t>
    <phoneticPr fontId="2" type="noConversion"/>
  </si>
  <si>
    <t>ExtraBook-6</t>
    <phoneticPr fontId="2" type="noConversion"/>
  </si>
  <si>
    <t>中型商船护卫</t>
  </si>
  <si>
    <t>驱逐、重巡、超巡、潜艇、潜母</t>
  </si>
  <si>
    <t>260~450</t>
  </si>
  <si>
    <t>7~10</t>
  </si>
  <si>
    <t>有几率获得随机教材T1~T2</t>
  </si>
  <si>
    <t>ExtraBook-8</t>
    <phoneticPr fontId="2" type="noConversion"/>
  </si>
  <si>
    <t>大型商船护卫</t>
  </si>
  <si>
    <t>350~660</t>
  </si>
  <si>
    <t>有几率获得随机教材T1~T3</t>
  </si>
  <si>
    <t>Urgent</t>
  </si>
  <si>
    <t>解救商船Ⅰ</t>
  </si>
  <si>
    <t>驱逐、轻航、正航、潜艇、潜母</t>
  </si>
  <si>
    <t>敌袭Ⅰ</t>
  </si>
  <si>
    <t>解救商船Ⅱ</t>
  </si>
  <si>
    <t>敌袭Ⅱ</t>
  </si>
  <si>
    <t>解救商船Ⅲ</t>
  </si>
  <si>
    <t>敌袭Ⅲ</t>
  </si>
  <si>
    <t>Ship</t>
  </si>
  <si>
    <t>Ship-3</t>
  </si>
  <si>
    <t>小型观舰仪式</t>
  </si>
  <si>
    <t>420~540</t>
  </si>
  <si>
    <t>有几率获得稀有或稀有以下的舰娘</t>
  </si>
  <si>
    <t>轻巡、重巡、超巡、战列</t>
  </si>
  <si>
    <t>15~20</t>
  </si>
  <si>
    <t>UrgentBox-1</t>
  </si>
  <si>
    <t>BIW装备运输</t>
  </si>
  <si>
    <t>有几率获得随机科技箱T2</t>
  </si>
  <si>
    <t>UrgentBox-3</t>
  </si>
  <si>
    <t>BIW物资交接</t>
  </si>
  <si>
    <t>驱逐、潜艇、潜母</t>
  </si>
  <si>
    <t>160~260</t>
  </si>
  <si>
    <t>有几率获得随机科技箱T3</t>
  </si>
  <si>
    <t>UrgentBox-6</t>
  </si>
  <si>
    <t>BIW装备研发</t>
  </si>
  <si>
    <t>战巡、战列、正航</t>
  </si>
  <si>
    <t>360~540</t>
  </si>
  <si>
    <t>有几率获得随机科技箱T4</t>
  </si>
  <si>
    <t>UrgentPart-0:30</t>
  </si>
  <si>
    <t>支援维拉维拉岛</t>
  </si>
  <si>
    <t>UrgentPart-1</t>
  </si>
  <si>
    <t>支援“伊”岛</t>
  </si>
  <si>
    <t>驱逐、重巡、超巡、战巡、潜艇、潜母</t>
  </si>
  <si>
    <t>UrgentPart-1:20</t>
  </si>
  <si>
    <t>支援多伦瓦岛</t>
  </si>
  <si>
    <t>130~240</t>
  </si>
  <si>
    <t>有几率获得随机装备部件T2</t>
  </si>
  <si>
    <t>UrgentPart-1:40</t>
  </si>
  <si>
    <t>支援恐班纳</t>
  </si>
  <si>
    <t>160~300</t>
  </si>
  <si>
    <t>UrgentPart-2</t>
  </si>
  <si>
    <t>支援马内岛</t>
  </si>
  <si>
    <t>190~360</t>
  </si>
  <si>
    <t>5~8</t>
  </si>
  <si>
    <t>有几率获得随机装备部件T3</t>
  </si>
  <si>
    <t>UrgentPart-2:30</t>
  </si>
  <si>
    <t>支援萌岛</t>
  </si>
  <si>
    <t>240~450</t>
  </si>
  <si>
    <t>UrgentBook-0:30</t>
  </si>
  <si>
    <t>支援土豪尔岛</t>
  </si>
  <si>
    <t>UrgentBook-1</t>
  </si>
  <si>
    <t>支援姆波罗岛</t>
  </si>
  <si>
    <t>UrgentBook-1:20</t>
  </si>
  <si>
    <t>支援马拉基岛</t>
  </si>
  <si>
    <t>有几率获得随机教材T2</t>
  </si>
  <si>
    <t>UrgentBook-1:40</t>
  </si>
  <si>
    <t>支援卡波罗岛</t>
  </si>
  <si>
    <t>UrgentBook-2</t>
  </si>
  <si>
    <t>支援玛丽岛</t>
  </si>
  <si>
    <t>有几率获得随机教材T3</t>
  </si>
  <si>
    <t>UrgentBook-2:30</t>
  </si>
  <si>
    <t>支援特林岛</t>
  </si>
  <si>
    <t>轻巡、重巡、超巡、正航</t>
  </si>
  <si>
    <t>保卫运输部队Ⅰ</t>
  </si>
  <si>
    <t>20~50</t>
  </si>
  <si>
    <t>歼灭敌侦查部队</t>
  </si>
  <si>
    <t>保卫运输部队Ⅱ</t>
  </si>
  <si>
    <t>85~125</t>
  </si>
  <si>
    <t>40~70</t>
  </si>
  <si>
    <t>UrgentDrill-2</t>
  </si>
  <si>
    <t>歼灭敌主力部队</t>
  </si>
  <si>
    <t>105~175</t>
  </si>
  <si>
    <t>保卫运输部队Ⅲ</t>
  </si>
  <si>
    <t>145~225</t>
  </si>
  <si>
    <t>80~120</t>
  </si>
  <si>
    <t>歼灭敌精锐部队</t>
  </si>
  <si>
    <t>200~360</t>
  </si>
  <si>
    <t>115~185</t>
  </si>
  <si>
    <t>Night</t>
  </si>
  <si>
    <t>NightCube-6</t>
  </si>
  <si>
    <t xml:space="preserve">	驱逐、重巡、超巡、轻航、潜艇、潜母</t>
  </si>
  <si>
    <t>21:00后6小时内</t>
  </si>
  <si>
    <t>NightCube-7</t>
  </si>
  <si>
    <t xml:space="preserve">	驱逐、战巡、战列、潜艇、潜母</t>
  </si>
  <si>
    <t>NightCube-8</t>
  </si>
  <si>
    <t xml:space="preserve">	轻巡、重巡、超巡、战巡</t>
  </si>
  <si>
    <t>NightDrill-6</t>
  </si>
  <si>
    <t xml:space="preserve">	驱逐、轻巡、战列、潜艇、潜母</t>
  </si>
  <si>
    <t>18~24</t>
  </si>
  <si>
    <t>65~105</t>
  </si>
  <si>
    <t>NightDrill-7</t>
  </si>
  <si>
    <t xml:space="preserve">	驱逐、重巡、超巡、战巡</t>
  </si>
  <si>
    <t xml:space="preserve">20~28	</t>
  </si>
  <si>
    <t>100~160</t>
  </si>
  <si>
    <t>NightDrill-8</t>
  </si>
  <si>
    <t>22~32</t>
  </si>
  <si>
    <t>150~230</t>
  </si>
  <si>
    <t>NightOil-8</t>
  </si>
  <si>
    <t xml:space="preserve">	驱逐、轻巡、轻航、潜艇、潜母</t>
  </si>
  <si>
    <t xml:space="preserve">	轻巡、重巡、超巡、轻航	</t>
  </si>
  <si>
    <t>NightBook-6</t>
  </si>
  <si>
    <t>未知教材T1</t>
  </si>
  <si>
    <t>NightBook-7</t>
  </si>
  <si>
    <t xml:space="preserve">驱逐、重巡、超巡、潜艇、潜母	</t>
  </si>
  <si>
    <t>300~550</t>
  </si>
  <si>
    <t>9~13</t>
  </si>
  <si>
    <t>NightBook-8</t>
  </si>
  <si>
    <t>未知教材T3</t>
  </si>
  <si>
    <t>序号</t>
    <phoneticPr fontId="2" type="noConversion"/>
  </si>
  <si>
    <t>类别</t>
    <phoneticPr fontId="2" type="noConversion"/>
  </si>
  <si>
    <t>类型</t>
    <phoneticPr fontId="2" type="noConversion"/>
  </si>
  <si>
    <t>过滤标签</t>
    <phoneticPr fontId="2" type="noConversion"/>
  </si>
  <si>
    <t>远征名</t>
  </si>
  <si>
    <t>队伍人数需求</t>
  </si>
  <si>
    <t>时间</t>
  </si>
  <si>
    <t>任务等级</t>
  </si>
  <si>
    <t>需求舰娘等级</t>
  </si>
  <si>
    <t>需求舰娘类型</t>
  </si>
  <si>
    <t>Time</t>
    <phoneticPr fontId="2" type="noConversion"/>
  </si>
  <si>
    <t>耗油</t>
  </si>
  <si>
    <t>限制时间</t>
  </si>
  <si>
    <t>获得经验</t>
  </si>
  <si>
    <t>心智单元</t>
  </si>
  <si>
    <t>物资</t>
  </si>
  <si>
    <t>心智换算</t>
    <phoneticPr fontId="2" type="noConversion"/>
  </si>
  <si>
    <t>石油</t>
  </si>
  <si>
    <t>家具币</t>
  </si>
  <si>
    <t>物资换算</t>
    <phoneticPr fontId="2" type="noConversion"/>
  </si>
  <si>
    <t>石油</t>
    <phoneticPr fontId="2" type="noConversion"/>
  </si>
  <si>
    <t>魔方</t>
    <phoneticPr fontId="2" type="noConversion"/>
  </si>
  <si>
    <t>魔方换算</t>
    <phoneticPr fontId="2" type="noConversion"/>
  </si>
  <si>
    <t>金书</t>
    <phoneticPr fontId="2" type="noConversion"/>
  </si>
  <si>
    <t>紫书</t>
    <phoneticPr fontId="2" type="noConversion"/>
  </si>
  <si>
    <t>蓝书</t>
    <phoneticPr fontId="2" type="noConversion"/>
  </si>
  <si>
    <t>技能书换算</t>
    <phoneticPr fontId="2" type="noConversion"/>
  </si>
  <si>
    <t>总收益</t>
    <phoneticPr fontId="2" type="noConversion"/>
  </si>
  <si>
    <t>平均收益</t>
    <phoneticPr fontId="2" type="noConversion"/>
  </si>
  <si>
    <t>概率（必定）获得</t>
  </si>
  <si>
    <t>Urgent</t>
    <phoneticPr fontId="2" type="noConversion"/>
  </si>
  <si>
    <t>UrgentCube-1:30</t>
    <phoneticPr fontId="2" type="noConversion"/>
  </si>
  <si>
    <t>UrgentCube-2:15</t>
    <phoneticPr fontId="2" type="noConversion"/>
  </si>
  <si>
    <t>UrgentCube-4</t>
    <phoneticPr fontId="2" type="noConversion"/>
  </si>
  <si>
    <t>UrgentCube-1:45</t>
    <phoneticPr fontId="2" type="noConversion"/>
  </si>
  <si>
    <t>UrgentCube-3</t>
    <phoneticPr fontId="2" type="noConversion"/>
  </si>
  <si>
    <t>UrgentCube-6</t>
    <phoneticPr fontId="2" type="noConversion"/>
  </si>
  <si>
    <t>UrgentDrill-1</t>
    <phoneticPr fontId="2" type="noConversion"/>
  </si>
  <si>
    <t>UrgentDrill-1:30</t>
    <phoneticPr fontId="2" type="noConversion"/>
  </si>
  <si>
    <t>UrgentDrill-2:40</t>
    <phoneticPr fontId="2" type="noConversion"/>
  </si>
  <si>
    <t>UrgentDrill-4</t>
    <phoneticPr fontId="2" type="noConversion"/>
  </si>
  <si>
    <t>UrgentDrill-1:10</t>
    <phoneticPr fontId="2" type="noConversion"/>
  </si>
  <si>
    <t>Drill</t>
    <phoneticPr fontId="2" type="noConversion"/>
  </si>
  <si>
    <t>Night</t>
    <phoneticPr fontId="2" type="noConversion"/>
  </si>
  <si>
    <t>Gem-2</t>
    <phoneticPr fontId="2" type="noConversion"/>
  </si>
  <si>
    <t>BIW要员护卫</t>
  </si>
  <si>
    <t>Gem-4</t>
    <phoneticPr fontId="2" type="noConversion"/>
  </si>
  <si>
    <t>BIW度假护卫</t>
  </si>
  <si>
    <t>240~360</t>
  </si>
  <si>
    <t>10~14</t>
  </si>
  <si>
    <t>Gem-8</t>
    <phoneticPr fontId="2" type="noConversion"/>
  </si>
  <si>
    <t>BIW巡视护卫</t>
  </si>
  <si>
    <t>480~720</t>
  </si>
  <si>
    <t>20~25</t>
  </si>
  <si>
    <t>Gem</t>
    <phoneticPr fontId="2" type="noConversion"/>
  </si>
  <si>
    <t>钻石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</si>
</sst>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[$-F400]h:mm:ss\ AM/PM"/>
  </numFmts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 applyAlignment="1">
      <alignment horizontal="center" vertical="center"/>
    </xf>
    <xf numFmtId="21" fontId="3" fillId="0" borderId="0" xfId="0" applyNumberFormat="1" applyFont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21" fontId="3" fillId="3" borderId="0" xfId="0" applyNumberFormat="1" applyFont="1" applyFill="1" applyBorder="1" applyAlignment="1">
      <alignment horizontal="center" vertical="center"/>
    </xf>
    <xf numFmtId="176" fontId="3" fillId="3" borderId="0" xfId="0" applyNumberFormat="1" applyFont="1" applyFill="1" applyBorder="1" applyAlignment="1">
      <alignment horizontal="center" vertical="center"/>
    </xf>
    <xf numFmtId="176" fontId="0" fillId="3" borderId="0" xfId="0" applyNumberFormat="1" applyFill="1" applyBorder="1" applyAlignment="1">
      <alignment horizontal="center" vertical="center"/>
    </xf>
    <xf numFmtId="176" fontId="1" fillId="3" borderId="0" xfId="0" applyNumberFormat="1" applyFont="1" applyFill="1" applyBorder="1" applyAlignment="1">
      <alignment horizontal="center" vertical="center"/>
    </xf>
    <xf numFmtId="177" fontId="0" fillId="3" borderId="0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GION/Desktop/&#22996;&#25176;&#25910;&#30410;&#34920;v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输出表及结论"/>
      <sheetName val="模型构建"/>
      <sheetName val="整合数据"/>
      <sheetName val="Daily 每日委托"/>
      <sheetName val="Extra 额外委托"/>
      <sheetName val="Urgent 紧急委托"/>
      <sheetName val="Night 夜间委托"/>
      <sheetName val="Major 主要委托"/>
    </sheetNames>
    <sheetDataSet>
      <sheetData sheetId="0"/>
      <sheetData sheetId="1">
        <row r="5">
          <cell r="C5">
            <v>2000</v>
          </cell>
        </row>
        <row r="6">
          <cell r="C6">
            <v>158.74695734998411</v>
          </cell>
        </row>
        <row r="7">
          <cell r="C7">
            <v>2400</v>
          </cell>
        </row>
        <row r="8">
          <cell r="C8">
            <v>1200</v>
          </cell>
        </row>
        <row r="9">
          <cell r="C9">
            <v>600</v>
          </cell>
        </row>
        <row r="11">
          <cell r="C11">
            <v>7.5392670157068062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29"/>
  <sheetViews>
    <sheetView tabSelected="1" topLeftCell="M1" workbookViewId="0">
      <selection activeCell="W18" sqref="W18"/>
    </sheetView>
  </sheetViews>
  <sheetFormatPr defaultRowHeight="13.8" x14ac:dyDescent="0.25"/>
  <cols>
    <col min="1" max="3" width="8.88671875" style="3"/>
    <col min="4" max="4" width="9.5546875" style="3" customWidth="1"/>
    <col min="5" max="5" width="19.21875" style="3" customWidth="1"/>
    <col min="6" max="6" width="19.44140625" style="3" customWidth="1"/>
    <col min="7" max="7" width="16.44140625" style="3" customWidth="1"/>
    <col min="8" max="9" width="8.88671875" style="3"/>
    <col min="10" max="10" width="13.5546875" style="3" customWidth="1"/>
    <col min="11" max="11" width="35.88671875" style="3" customWidth="1"/>
    <col min="12" max="15" width="8.88671875" style="3"/>
    <col min="16" max="16" width="10.109375" style="3" customWidth="1"/>
    <col min="17" max="17" width="13.33203125" style="3" customWidth="1"/>
    <col min="18" max="32" width="8.88671875" style="3"/>
    <col min="33" max="33" width="18.33203125" style="3" customWidth="1"/>
    <col min="34" max="16384" width="8.88671875" style="3"/>
  </cols>
  <sheetData>
    <row r="1" spans="1:33" x14ac:dyDescent="0.25">
      <c r="A1" s="3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  <c r="AC1" s="3">
        <v>28</v>
      </c>
      <c r="AD1" s="3">
        <v>29</v>
      </c>
      <c r="AE1" s="3">
        <v>30</v>
      </c>
      <c r="AF1" s="3">
        <v>31</v>
      </c>
      <c r="AG1" s="3">
        <v>32</v>
      </c>
    </row>
    <row r="2" spans="1:33" x14ac:dyDescent="0.25">
      <c r="A2" s="4" t="s">
        <v>266</v>
      </c>
      <c r="B2" s="5" t="s">
        <v>266</v>
      </c>
      <c r="C2" s="5" t="s">
        <v>267</v>
      </c>
      <c r="D2" s="5" t="s">
        <v>268</v>
      </c>
      <c r="E2" s="6" t="s">
        <v>269</v>
      </c>
      <c r="F2" s="4" t="s">
        <v>270</v>
      </c>
      <c r="G2" s="4" t="s">
        <v>271</v>
      </c>
      <c r="H2" s="5" t="s">
        <v>272</v>
      </c>
      <c r="I2" s="4" t="s">
        <v>273</v>
      </c>
      <c r="J2" s="4" t="s">
        <v>274</v>
      </c>
      <c r="K2" s="4" t="s">
        <v>275</v>
      </c>
      <c r="L2" s="4" t="s">
        <v>276</v>
      </c>
      <c r="M2" s="5" t="s">
        <v>277</v>
      </c>
      <c r="N2" s="4" t="s">
        <v>278</v>
      </c>
      <c r="O2" s="4" t="s">
        <v>279</v>
      </c>
      <c r="P2" s="4" t="s">
        <v>280</v>
      </c>
      <c r="Q2" s="4" t="s">
        <v>280</v>
      </c>
      <c r="R2" s="4" t="s">
        <v>281</v>
      </c>
      <c r="S2" s="5" t="s">
        <v>282</v>
      </c>
      <c r="T2" s="4" t="s">
        <v>281</v>
      </c>
      <c r="U2" s="4" t="s">
        <v>283</v>
      </c>
      <c r="V2" s="4" t="s">
        <v>284</v>
      </c>
      <c r="W2" s="5" t="s">
        <v>285</v>
      </c>
      <c r="X2" s="5" t="s">
        <v>286</v>
      </c>
      <c r="Y2" s="4" t="s">
        <v>287</v>
      </c>
      <c r="Z2" s="5" t="s">
        <v>288</v>
      </c>
      <c r="AA2" s="4" t="s">
        <v>289</v>
      </c>
      <c r="AB2" s="4" t="s">
        <v>290</v>
      </c>
      <c r="AC2" s="4" t="s">
        <v>291</v>
      </c>
      <c r="AD2" s="5" t="s">
        <v>292</v>
      </c>
      <c r="AE2" s="5" t="s">
        <v>293</v>
      </c>
      <c r="AF2" s="5" t="s">
        <v>294</v>
      </c>
      <c r="AG2" s="4" t="s">
        <v>295</v>
      </c>
    </row>
    <row r="3" spans="1:33" x14ac:dyDescent="0.25">
      <c r="A3" s="7">
        <v>1</v>
      </c>
      <c r="B3" s="7"/>
      <c r="C3" s="8" t="s">
        <v>0</v>
      </c>
      <c r="D3" s="8" t="s">
        <v>1</v>
      </c>
      <c r="E3" s="7" t="s">
        <v>2</v>
      </c>
      <c r="F3" s="8" t="s">
        <v>3</v>
      </c>
      <c r="G3" s="8">
        <v>2</v>
      </c>
      <c r="H3" s="9">
        <v>4.1666666666666664E-2</v>
      </c>
      <c r="I3" s="8">
        <v>1</v>
      </c>
      <c r="J3" s="8">
        <v>1</v>
      </c>
      <c r="K3" s="8" t="s">
        <v>4</v>
      </c>
      <c r="L3" s="10">
        <v>1</v>
      </c>
      <c r="M3" s="7"/>
      <c r="N3" s="7"/>
      <c r="O3" s="8">
        <v>180</v>
      </c>
      <c r="P3" s="7"/>
      <c r="Q3" s="7"/>
      <c r="R3" s="8" t="s">
        <v>5</v>
      </c>
      <c r="S3" s="8"/>
      <c r="T3" s="8">
        <v>65</v>
      </c>
      <c r="U3" s="8" t="s">
        <v>5</v>
      </c>
      <c r="V3" s="8" t="s">
        <v>6</v>
      </c>
      <c r="W3" s="10">
        <f>T3/[1]模型构建!$C$11</f>
        <v>8.6215277777777786</v>
      </c>
      <c r="X3" s="8">
        <v>65</v>
      </c>
      <c r="Y3" s="10">
        <v>0.3</v>
      </c>
      <c r="Z3" s="11">
        <f>Y3*[1]模型构建!$C$5/[1]模型构建!$C$11</f>
        <v>79.583333333333329</v>
      </c>
      <c r="AA3" s="8"/>
      <c r="AB3" s="8"/>
      <c r="AC3" s="8"/>
      <c r="AD3" s="8"/>
      <c r="AE3" s="8"/>
      <c r="AF3" s="8"/>
      <c r="AG3" s="8" t="s">
        <v>7</v>
      </c>
    </row>
    <row r="4" spans="1:33" x14ac:dyDescent="0.25">
      <c r="A4" s="7">
        <v>2</v>
      </c>
      <c r="B4" s="7"/>
      <c r="C4" s="8" t="s">
        <v>0</v>
      </c>
      <c r="D4" s="8" t="s">
        <v>1</v>
      </c>
      <c r="E4" s="7" t="s">
        <v>2</v>
      </c>
      <c r="F4" s="8" t="s">
        <v>8</v>
      </c>
      <c r="G4" s="8">
        <v>3</v>
      </c>
      <c r="H4" s="9">
        <v>4.1666666666666664E-2</v>
      </c>
      <c r="I4" s="8">
        <v>15</v>
      </c>
      <c r="J4" s="8">
        <v>10</v>
      </c>
      <c r="K4" s="8" t="s">
        <v>4</v>
      </c>
      <c r="L4" s="10">
        <v>1</v>
      </c>
      <c r="M4" s="7"/>
      <c r="N4" s="7"/>
      <c r="O4" s="8">
        <v>180</v>
      </c>
      <c r="P4" s="7"/>
      <c r="Q4" s="7"/>
      <c r="R4" s="8" t="s">
        <v>9</v>
      </c>
      <c r="S4" s="8"/>
      <c r="T4" s="8">
        <v>75</v>
      </c>
      <c r="U4" s="8" t="s">
        <v>9</v>
      </c>
      <c r="V4" s="8" t="s">
        <v>6</v>
      </c>
      <c r="W4" s="10">
        <f>T4/[1]模型构建!$C$11</f>
        <v>9.9479166666666661</v>
      </c>
      <c r="X4" s="8">
        <v>75</v>
      </c>
      <c r="Y4" s="10">
        <v>0.3</v>
      </c>
      <c r="Z4" s="11">
        <f>Y4*[1]模型构建!$C$5/[1]模型构建!$C$11</f>
        <v>79.583333333333329</v>
      </c>
      <c r="AA4" s="8"/>
      <c r="AB4" s="8"/>
      <c r="AC4" s="8"/>
      <c r="AD4" s="8"/>
      <c r="AE4" s="8"/>
      <c r="AF4" s="8"/>
      <c r="AG4" s="8" t="s">
        <v>7</v>
      </c>
    </row>
    <row r="5" spans="1:33" x14ac:dyDescent="0.25">
      <c r="A5" s="7">
        <v>3</v>
      </c>
      <c r="B5" s="7"/>
      <c r="C5" s="8" t="s">
        <v>0</v>
      </c>
      <c r="D5" s="8" t="s">
        <v>1</v>
      </c>
      <c r="E5" s="7" t="s">
        <v>2</v>
      </c>
      <c r="F5" s="8" t="s">
        <v>10</v>
      </c>
      <c r="G5" s="8">
        <v>4</v>
      </c>
      <c r="H5" s="9">
        <v>4.1666666666666664E-2</v>
      </c>
      <c r="I5" s="8">
        <v>40</v>
      </c>
      <c r="J5" s="8">
        <v>30</v>
      </c>
      <c r="K5" s="8" t="s">
        <v>4</v>
      </c>
      <c r="L5" s="10">
        <v>1</v>
      </c>
      <c r="M5" s="7"/>
      <c r="N5" s="7"/>
      <c r="O5" s="8">
        <v>180</v>
      </c>
      <c r="P5" s="7"/>
      <c r="Q5" s="7"/>
      <c r="R5" s="8" t="s">
        <v>11</v>
      </c>
      <c r="S5" s="8"/>
      <c r="T5" s="8">
        <v>85</v>
      </c>
      <c r="U5" s="8" t="s">
        <v>11</v>
      </c>
      <c r="V5" s="8" t="s">
        <v>6</v>
      </c>
      <c r="W5" s="10">
        <f>T5/[1]模型构建!$C$11</f>
        <v>11.274305555555555</v>
      </c>
      <c r="X5" s="8">
        <v>85</v>
      </c>
      <c r="Y5" s="10">
        <v>0.3</v>
      </c>
      <c r="Z5" s="11">
        <f>Y5*[1]模型构建!$C$5/[1]模型构建!$C$11</f>
        <v>79.583333333333329</v>
      </c>
      <c r="AA5" s="8"/>
      <c r="AB5" s="8"/>
      <c r="AC5" s="8"/>
      <c r="AD5" s="8"/>
      <c r="AE5" s="8"/>
      <c r="AF5" s="8"/>
      <c r="AG5" s="8" t="s">
        <v>7</v>
      </c>
    </row>
    <row r="6" spans="1:33" x14ac:dyDescent="0.25">
      <c r="A6" s="7">
        <v>4</v>
      </c>
      <c r="B6" s="7"/>
      <c r="C6" s="8" t="s">
        <v>0</v>
      </c>
      <c r="D6" s="8" t="s">
        <v>1</v>
      </c>
      <c r="E6" s="7" t="s">
        <v>2</v>
      </c>
      <c r="F6" s="8" t="s">
        <v>12</v>
      </c>
      <c r="G6" s="8">
        <v>5</v>
      </c>
      <c r="H6" s="9">
        <v>4.1666666666666664E-2</v>
      </c>
      <c r="I6" s="8">
        <v>50</v>
      </c>
      <c r="J6" s="8" t="s">
        <v>13</v>
      </c>
      <c r="K6" s="8" t="s">
        <v>4</v>
      </c>
      <c r="L6" s="10">
        <v>1</v>
      </c>
      <c r="M6" s="7"/>
      <c r="N6" s="7"/>
      <c r="O6" s="8">
        <v>180</v>
      </c>
      <c r="P6" s="8" t="s">
        <v>14</v>
      </c>
      <c r="Q6" s="8">
        <v>14</v>
      </c>
      <c r="R6" s="7"/>
      <c r="S6" s="12">
        <f>Q6*[1]模型构建!$C$6/[1]模型构建!$C$11</f>
        <v>294.78428052351217</v>
      </c>
      <c r="T6" s="7"/>
      <c r="U6" s="8" t="s">
        <v>5</v>
      </c>
      <c r="V6" s="8" t="s">
        <v>6</v>
      </c>
      <c r="W6" s="8"/>
      <c r="X6" s="8">
        <v>65</v>
      </c>
      <c r="Y6" s="10">
        <v>0.3</v>
      </c>
      <c r="Z6" s="11">
        <f>Y6*[1]模型构建!$C$5/[1]模型构建!$C$11</f>
        <v>79.583333333333329</v>
      </c>
      <c r="AA6" s="8"/>
      <c r="AB6" s="8"/>
      <c r="AC6" s="8"/>
      <c r="AD6" s="8"/>
      <c r="AE6" s="8"/>
      <c r="AF6" s="8"/>
      <c r="AG6" s="8" t="s">
        <v>7</v>
      </c>
    </row>
    <row r="7" spans="1:33" x14ac:dyDescent="0.25">
      <c r="A7" s="7"/>
      <c r="B7" s="7">
        <v>1</v>
      </c>
      <c r="C7" s="8" t="s">
        <v>0</v>
      </c>
      <c r="D7" s="8" t="s">
        <v>1</v>
      </c>
      <c r="E7" s="7" t="s">
        <v>2</v>
      </c>
      <c r="F7" s="8"/>
      <c r="G7" s="8"/>
      <c r="H7" s="9">
        <v>4.1666666666666664E-2</v>
      </c>
      <c r="I7" s="8"/>
      <c r="J7" s="8"/>
      <c r="K7" s="8"/>
      <c r="L7" s="10">
        <v>1</v>
      </c>
      <c r="M7" s="7"/>
      <c r="N7" s="7"/>
      <c r="O7" s="8"/>
      <c r="P7" s="8"/>
      <c r="Q7" s="8"/>
      <c r="R7" s="7"/>
      <c r="S7" s="12">
        <f>SUM(S3:S6)/4</f>
        <v>73.696070130878041</v>
      </c>
      <c r="T7" s="12">
        <f t="shared" ref="T7:Z7" si="0">SUM(T3:T6)/4</f>
        <v>56.25</v>
      </c>
      <c r="U7" s="12"/>
      <c r="V7" s="12"/>
      <c r="W7" s="12">
        <f t="shared" si="0"/>
        <v>7.4609375</v>
      </c>
      <c r="X7" s="12">
        <f t="shared" si="0"/>
        <v>72.5</v>
      </c>
      <c r="Y7" s="12">
        <f t="shared" si="0"/>
        <v>0.3</v>
      </c>
      <c r="Z7" s="12">
        <f t="shared" si="0"/>
        <v>79.583333333333329</v>
      </c>
      <c r="AA7" s="12"/>
      <c r="AB7" s="12"/>
      <c r="AC7" s="12"/>
      <c r="AD7" s="12"/>
      <c r="AE7" s="12">
        <f>S7+W7+X7+Z7+AD7-M7</f>
        <v>233.24034096421138</v>
      </c>
      <c r="AF7" s="12">
        <f>AE7/L7</f>
        <v>233.24034096421138</v>
      </c>
      <c r="AG7" s="8"/>
    </row>
    <row r="8" spans="1:33" x14ac:dyDescent="0.25">
      <c r="A8" s="7">
        <v>5</v>
      </c>
      <c r="B8" s="7"/>
      <c r="C8" s="8" t="s">
        <v>0</v>
      </c>
      <c r="D8" s="8" t="s">
        <v>1</v>
      </c>
      <c r="E8" s="7" t="s">
        <v>15</v>
      </c>
      <c r="F8" s="8" t="s">
        <v>16</v>
      </c>
      <c r="G8" s="8">
        <v>2</v>
      </c>
      <c r="H8" s="9">
        <v>8.3333333333333329E-2</v>
      </c>
      <c r="I8" s="8">
        <v>1</v>
      </c>
      <c r="J8" s="8">
        <v>1</v>
      </c>
      <c r="K8" s="8" t="s">
        <v>4</v>
      </c>
      <c r="L8" s="10">
        <v>2</v>
      </c>
      <c r="M8" s="7"/>
      <c r="N8" s="7"/>
      <c r="O8" s="8">
        <v>360</v>
      </c>
      <c r="P8" s="7"/>
      <c r="Q8" s="7"/>
      <c r="R8" s="8" t="s">
        <v>17</v>
      </c>
      <c r="S8" s="8"/>
      <c r="T8" s="8">
        <v>135</v>
      </c>
      <c r="U8" s="8" t="s">
        <v>17</v>
      </c>
      <c r="V8" s="8" t="s">
        <v>18</v>
      </c>
      <c r="W8" s="10">
        <f>T8/[1]模型构建!$C$11</f>
        <v>17.90625</v>
      </c>
      <c r="X8" s="8">
        <v>135</v>
      </c>
      <c r="Y8" s="10">
        <v>0.3</v>
      </c>
      <c r="Z8" s="11">
        <f>Y8*[1]模型构建!$C$5/[1]模型构建!$C$11</f>
        <v>79.583333333333329</v>
      </c>
      <c r="AA8" s="8"/>
      <c r="AB8" s="8"/>
      <c r="AC8" s="8"/>
      <c r="AD8" s="8"/>
      <c r="AE8" s="8"/>
      <c r="AF8" s="8"/>
      <c r="AG8" s="8" t="s">
        <v>7</v>
      </c>
    </row>
    <row r="9" spans="1:33" x14ac:dyDescent="0.25">
      <c r="A9" s="7">
        <v>6</v>
      </c>
      <c r="B9" s="7"/>
      <c r="C9" s="8" t="s">
        <v>0</v>
      </c>
      <c r="D9" s="8" t="s">
        <v>1</v>
      </c>
      <c r="E9" s="7" t="s">
        <v>15</v>
      </c>
      <c r="F9" s="8" t="s">
        <v>19</v>
      </c>
      <c r="G9" s="8">
        <v>3</v>
      </c>
      <c r="H9" s="9">
        <v>8.3333333333333329E-2</v>
      </c>
      <c r="I9" s="8">
        <v>15</v>
      </c>
      <c r="J9" s="8">
        <v>10</v>
      </c>
      <c r="K9" s="8" t="s">
        <v>4</v>
      </c>
      <c r="L9" s="10">
        <v>2</v>
      </c>
      <c r="M9" s="7"/>
      <c r="N9" s="7"/>
      <c r="O9" s="8">
        <v>360</v>
      </c>
      <c r="P9" s="7"/>
      <c r="Q9" s="7"/>
      <c r="R9" s="8" t="s">
        <v>20</v>
      </c>
      <c r="S9" s="8"/>
      <c r="T9" s="8">
        <v>160</v>
      </c>
      <c r="U9" s="8" t="s">
        <v>20</v>
      </c>
      <c r="V9" s="8" t="s">
        <v>18</v>
      </c>
      <c r="W9" s="10">
        <f>T9/[1]模型构建!$C$11</f>
        <v>21.222222222222221</v>
      </c>
      <c r="X9" s="8">
        <v>160</v>
      </c>
      <c r="Y9" s="10">
        <v>0.3</v>
      </c>
      <c r="Z9" s="11">
        <f>Y9*[1]模型构建!$C$5/[1]模型构建!$C$11</f>
        <v>79.583333333333329</v>
      </c>
      <c r="AA9" s="8"/>
      <c r="AB9" s="8"/>
      <c r="AC9" s="8"/>
      <c r="AD9" s="8"/>
      <c r="AE9" s="8"/>
      <c r="AF9" s="8"/>
      <c r="AG9" s="8" t="s">
        <v>7</v>
      </c>
    </row>
    <row r="10" spans="1:33" x14ac:dyDescent="0.25">
      <c r="A10" s="7">
        <v>7</v>
      </c>
      <c r="B10" s="7"/>
      <c r="C10" s="8" t="s">
        <v>0</v>
      </c>
      <c r="D10" s="8" t="s">
        <v>1</v>
      </c>
      <c r="E10" s="7" t="s">
        <v>15</v>
      </c>
      <c r="F10" s="8" t="s">
        <v>21</v>
      </c>
      <c r="G10" s="8">
        <v>4</v>
      </c>
      <c r="H10" s="9">
        <v>8.3333333333333329E-2</v>
      </c>
      <c r="I10" s="8">
        <v>40</v>
      </c>
      <c r="J10" s="8">
        <v>30</v>
      </c>
      <c r="K10" s="8" t="s">
        <v>4</v>
      </c>
      <c r="L10" s="10">
        <v>2</v>
      </c>
      <c r="M10" s="7"/>
      <c r="N10" s="7"/>
      <c r="O10" s="8">
        <v>360</v>
      </c>
      <c r="P10" s="7"/>
      <c r="Q10" s="7"/>
      <c r="R10" s="8" t="s">
        <v>22</v>
      </c>
      <c r="S10" s="8"/>
      <c r="T10" s="8">
        <v>180</v>
      </c>
      <c r="U10" s="8" t="s">
        <v>22</v>
      </c>
      <c r="V10" s="8" t="s">
        <v>18</v>
      </c>
      <c r="W10" s="10">
        <f>T10/[1]模型构建!$C$11</f>
        <v>23.875</v>
      </c>
      <c r="X10" s="8">
        <v>180</v>
      </c>
      <c r="Y10" s="10">
        <v>0.3</v>
      </c>
      <c r="Z10" s="11">
        <f>Y10*[1]模型构建!$C$5/[1]模型构建!$C$11</f>
        <v>79.583333333333329</v>
      </c>
      <c r="AA10" s="8"/>
      <c r="AB10" s="8"/>
      <c r="AC10" s="8"/>
      <c r="AD10" s="8"/>
      <c r="AE10" s="8"/>
      <c r="AF10" s="8"/>
      <c r="AG10" s="8" t="s">
        <v>7</v>
      </c>
    </row>
    <row r="11" spans="1:33" x14ac:dyDescent="0.25">
      <c r="A11" s="7">
        <v>8</v>
      </c>
      <c r="B11" s="7"/>
      <c r="C11" s="8" t="s">
        <v>0</v>
      </c>
      <c r="D11" s="8" t="s">
        <v>1</v>
      </c>
      <c r="E11" s="7" t="s">
        <v>15</v>
      </c>
      <c r="F11" s="8" t="s">
        <v>23</v>
      </c>
      <c r="G11" s="8">
        <v>5</v>
      </c>
      <c r="H11" s="9">
        <v>8.3333333333333329E-2</v>
      </c>
      <c r="I11" s="8">
        <v>50</v>
      </c>
      <c r="J11" s="8" t="s">
        <v>13</v>
      </c>
      <c r="K11" s="8" t="s">
        <v>4</v>
      </c>
      <c r="L11" s="10">
        <v>2</v>
      </c>
      <c r="M11" s="7"/>
      <c r="N11" s="7"/>
      <c r="O11" s="8">
        <v>360</v>
      </c>
      <c r="P11" s="8" t="s">
        <v>24</v>
      </c>
      <c r="Q11" s="8">
        <v>28</v>
      </c>
      <c r="R11" s="8" t="s">
        <v>17</v>
      </c>
      <c r="S11" s="12">
        <f>Q11*[1]模型构建!$C$6/[1]模型构建!$C$11</f>
        <v>589.56856104702433</v>
      </c>
      <c r="T11" s="8">
        <v>135</v>
      </c>
      <c r="U11" s="7"/>
      <c r="V11" s="8" t="s">
        <v>18</v>
      </c>
      <c r="W11" s="10">
        <f>T11/[1]模型构建!$C$11</f>
        <v>17.90625</v>
      </c>
      <c r="X11" s="8"/>
      <c r="Y11" s="10">
        <v>0.3</v>
      </c>
      <c r="Z11" s="11">
        <f>Y11*[1]模型构建!$C$5/[1]模型构建!$C$11</f>
        <v>79.583333333333329</v>
      </c>
      <c r="AA11" s="8"/>
      <c r="AB11" s="8"/>
      <c r="AC11" s="8"/>
      <c r="AD11" s="8"/>
      <c r="AE11" s="8"/>
      <c r="AF11" s="8"/>
      <c r="AG11" s="8" t="s">
        <v>7</v>
      </c>
    </row>
    <row r="12" spans="1:33" x14ac:dyDescent="0.25">
      <c r="A12" s="7"/>
      <c r="B12" s="7">
        <v>2</v>
      </c>
      <c r="C12" s="8" t="s">
        <v>0</v>
      </c>
      <c r="D12" s="8" t="s">
        <v>1</v>
      </c>
      <c r="E12" s="7" t="s">
        <v>15</v>
      </c>
      <c r="F12" s="8"/>
      <c r="G12" s="8"/>
      <c r="H12" s="9">
        <v>8.3333333333333329E-2</v>
      </c>
      <c r="I12" s="8"/>
      <c r="J12" s="8"/>
      <c r="K12" s="8"/>
      <c r="L12" s="10">
        <v>2</v>
      </c>
      <c r="M12" s="7"/>
      <c r="N12" s="7"/>
      <c r="O12" s="8"/>
      <c r="P12" s="8"/>
      <c r="Q12" s="8"/>
      <c r="R12" s="8"/>
      <c r="S12" s="12">
        <f>SUM(S8:S11)/4</f>
        <v>147.39214026175608</v>
      </c>
      <c r="T12" s="12">
        <f t="shared" ref="T12:Z12" si="1">SUM(T8:T11)/4</f>
        <v>152.5</v>
      </c>
      <c r="U12" s="12"/>
      <c r="V12" s="12"/>
      <c r="W12" s="12">
        <f t="shared" si="1"/>
        <v>20.227430555555557</v>
      </c>
      <c r="X12" s="12">
        <f t="shared" si="1"/>
        <v>118.75</v>
      </c>
      <c r="Y12" s="12">
        <f t="shared" si="1"/>
        <v>0.3</v>
      </c>
      <c r="Z12" s="12">
        <f t="shared" si="1"/>
        <v>79.583333333333329</v>
      </c>
      <c r="AA12" s="12"/>
      <c r="AB12" s="12"/>
      <c r="AC12" s="12"/>
      <c r="AD12" s="12"/>
      <c r="AE12" s="12">
        <f>S12+W12+X12+Z12+AD12-M12</f>
        <v>365.95290415064494</v>
      </c>
      <c r="AF12" s="12">
        <f>AE12/L12</f>
        <v>182.97645207532247</v>
      </c>
      <c r="AG12" s="8"/>
    </row>
    <row r="13" spans="1:33" x14ac:dyDescent="0.25">
      <c r="A13" s="7">
        <v>9</v>
      </c>
      <c r="B13" s="7"/>
      <c r="C13" s="3" t="s">
        <v>25</v>
      </c>
      <c r="D13" s="3" t="s">
        <v>26</v>
      </c>
      <c r="E13" s="3" t="s">
        <v>27</v>
      </c>
      <c r="F13" s="3" t="s">
        <v>3</v>
      </c>
      <c r="G13" s="3">
        <v>2</v>
      </c>
      <c r="H13" s="9">
        <v>4.1666666666666664E-2</v>
      </c>
      <c r="I13" s="3">
        <v>1</v>
      </c>
      <c r="J13" s="3">
        <v>1</v>
      </c>
      <c r="K13" s="3" t="s">
        <v>4</v>
      </c>
      <c r="L13" s="11">
        <v>1</v>
      </c>
      <c r="O13" s="3">
        <v>180</v>
      </c>
      <c r="R13" s="3" t="s">
        <v>5</v>
      </c>
      <c r="T13" s="3">
        <v>65</v>
      </c>
      <c r="U13" s="3" t="s">
        <v>5</v>
      </c>
      <c r="V13" s="3" t="s">
        <v>6</v>
      </c>
      <c r="W13" s="10">
        <f>T13/[1]模型构建!$C$11</f>
        <v>8.6215277777777786</v>
      </c>
      <c r="X13" s="3">
        <v>65</v>
      </c>
      <c r="Y13" s="11"/>
      <c r="Z13" s="11"/>
      <c r="AG13" s="3" t="s">
        <v>28</v>
      </c>
    </row>
    <row r="14" spans="1:33" x14ac:dyDescent="0.25">
      <c r="A14" s="7">
        <v>10</v>
      </c>
      <c r="B14" s="7"/>
      <c r="C14" s="3" t="s">
        <v>25</v>
      </c>
      <c r="D14" s="3" t="s">
        <v>26</v>
      </c>
      <c r="E14" s="3" t="s">
        <v>27</v>
      </c>
      <c r="F14" s="3" t="s">
        <v>8</v>
      </c>
      <c r="G14" s="3">
        <v>3</v>
      </c>
      <c r="H14" s="9">
        <v>4.1666666666666664E-2</v>
      </c>
      <c r="I14" s="3">
        <v>15</v>
      </c>
      <c r="J14" s="3">
        <v>10</v>
      </c>
      <c r="K14" s="3" t="s">
        <v>4</v>
      </c>
      <c r="L14" s="11">
        <v>1</v>
      </c>
      <c r="O14" s="3">
        <v>180</v>
      </c>
      <c r="R14" s="3" t="s">
        <v>9</v>
      </c>
      <c r="T14" s="3">
        <v>75</v>
      </c>
      <c r="U14" s="3" t="s">
        <v>9</v>
      </c>
      <c r="V14" s="3" t="s">
        <v>6</v>
      </c>
      <c r="W14" s="10">
        <f>T14/[1]模型构建!$C$11</f>
        <v>9.9479166666666661</v>
      </c>
      <c r="X14" s="3">
        <v>75</v>
      </c>
      <c r="Y14" s="11"/>
      <c r="Z14" s="11"/>
      <c r="AG14" s="3" t="s">
        <v>28</v>
      </c>
    </row>
    <row r="15" spans="1:33" x14ac:dyDescent="0.25">
      <c r="A15" s="7">
        <v>11</v>
      </c>
      <c r="B15" s="7"/>
      <c r="C15" s="3" t="s">
        <v>25</v>
      </c>
      <c r="D15" s="3" t="s">
        <v>26</v>
      </c>
      <c r="E15" s="3" t="s">
        <v>27</v>
      </c>
      <c r="F15" s="3" t="s">
        <v>10</v>
      </c>
      <c r="G15" s="3">
        <v>4</v>
      </c>
      <c r="H15" s="9">
        <v>4.1666666666666664E-2</v>
      </c>
      <c r="I15" s="3">
        <v>40</v>
      </c>
      <c r="J15" s="3">
        <v>30</v>
      </c>
      <c r="K15" s="3" t="s">
        <v>4</v>
      </c>
      <c r="L15" s="11">
        <v>1</v>
      </c>
      <c r="O15" s="3">
        <v>180</v>
      </c>
      <c r="R15" s="3" t="s">
        <v>11</v>
      </c>
      <c r="T15" s="3">
        <v>85</v>
      </c>
      <c r="U15" s="3" t="s">
        <v>11</v>
      </c>
      <c r="V15" s="3" t="s">
        <v>6</v>
      </c>
      <c r="W15" s="10">
        <f>T15/[1]模型构建!$C$11</f>
        <v>11.274305555555555</v>
      </c>
      <c r="X15" s="3">
        <v>85</v>
      </c>
      <c r="Y15" s="11"/>
      <c r="Z15" s="11"/>
      <c r="AG15" s="3" t="s">
        <v>28</v>
      </c>
    </row>
    <row r="16" spans="1:33" x14ac:dyDescent="0.25">
      <c r="A16" s="7">
        <v>12</v>
      </c>
      <c r="B16" s="7"/>
      <c r="C16" s="3" t="s">
        <v>25</v>
      </c>
      <c r="D16" s="3" t="s">
        <v>26</v>
      </c>
      <c r="E16" s="3" t="s">
        <v>27</v>
      </c>
      <c r="F16" s="3" t="s">
        <v>12</v>
      </c>
      <c r="G16" s="3">
        <v>5</v>
      </c>
      <c r="H16" s="9">
        <v>4.1666666666666664E-2</v>
      </c>
      <c r="I16" s="3">
        <v>50</v>
      </c>
      <c r="J16" s="3" t="s">
        <v>13</v>
      </c>
      <c r="K16" s="3" t="s">
        <v>4</v>
      </c>
      <c r="L16" s="11">
        <v>1</v>
      </c>
      <c r="O16" s="3">
        <v>180</v>
      </c>
      <c r="P16" s="3" t="s">
        <v>14</v>
      </c>
      <c r="Q16" s="3">
        <v>14</v>
      </c>
      <c r="R16" s="3" t="s">
        <v>5</v>
      </c>
      <c r="S16" s="12">
        <f>Q16*[1]模型构建!$C$6/[1]模型构建!$C$11</f>
        <v>294.78428052351217</v>
      </c>
      <c r="T16" s="3">
        <v>65</v>
      </c>
      <c r="V16" s="3" t="s">
        <v>6</v>
      </c>
      <c r="W16" s="10">
        <f>T16/[1]模型构建!$C$11</f>
        <v>8.6215277777777786</v>
      </c>
      <c r="Y16" s="11"/>
      <c r="Z16" s="11"/>
      <c r="AG16" s="3" t="s">
        <v>28</v>
      </c>
    </row>
    <row r="17" spans="1:33" x14ac:dyDescent="0.25">
      <c r="A17" s="7"/>
      <c r="B17" s="7">
        <v>3</v>
      </c>
      <c r="C17" s="3" t="s">
        <v>25</v>
      </c>
      <c r="D17" s="3" t="s">
        <v>26</v>
      </c>
      <c r="E17" s="3" t="s">
        <v>27</v>
      </c>
      <c r="H17" s="9">
        <v>4.1666666666666664E-2</v>
      </c>
      <c r="L17" s="11">
        <v>1</v>
      </c>
      <c r="S17" s="12">
        <f>SUM(S13:S16)/4</f>
        <v>73.696070130878041</v>
      </c>
      <c r="T17" s="12">
        <f t="shared" ref="T17" si="2">SUM(T13:T16)/4</f>
        <v>72.5</v>
      </c>
      <c r="U17" s="12"/>
      <c r="V17" s="12"/>
      <c r="W17" s="12">
        <f t="shared" ref="W17:X17" si="3">SUM(W13:W16)/4</f>
        <v>9.6163194444444446</v>
      </c>
      <c r="X17" s="12">
        <f t="shared" si="3"/>
        <v>56.25</v>
      </c>
      <c r="Y17" s="12"/>
      <c r="Z17" s="12"/>
      <c r="AA17" s="12"/>
      <c r="AB17" s="12"/>
      <c r="AC17" s="12"/>
      <c r="AD17" s="12"/>
      <c r="AE17" s="12">
        <f>S17+W17+X17+Z17+AD17-M17</f>
        <v>139.56238957532247</v>
      </c>
      <c r="AF17" s="12">
        <f>AE17/L17</f>
        <v>139.56238957532247</v>
      </c>
    </row>
    <row r="18" spans="1:33" x14ac:dyDescent="0.25">
      <c r="A18" s="7">
        <v>13</v>
      </c>
      <c r="B18" s="7"/>
      <c r="C18" s="3" t="s">
        <v>25</v>
      </c>
      <c r="D18" s="3" t="s">
        <v>26</v>
      </c>
      <c r="E18" s="3" t="s">
        <v>29</v>
      </c>
      <c r="F18" s="3" t="s">
        <v>16</v>
      </c>
      <c r="G18" s="3">
        <v>2</v>
      </c>
      <c r="H18" s="9">
        <v>8.3333333333333329E-2</v>
      </c>
      <c r="I18" s="3">
        <v>1</v>
      </c>
      <c r="J18" s="3">
        <v>1</v>
      </c>
      <c r="K18" s="3" t="s">
        <v>4</v>
      </c>
      <c r="L18" s="11">
        <v>2</v>
      </c>
      <c r="O18" s="3">
        <v>360</v>
      </c>
      <c r="R18" s="3" t="s">
        <v>17</v>
      </c>
      <c r="T18" s="3">
        <v>135</v>
      </c>
      <c r="U18" s="3" t="s">
        <v>17</v>
      </c>
      <c r="V18" s="3" t="s">
        <v>18</v>
      </c>
      <c r="W18" s="10">
        <f>T18/[1]模型构建!$C$11</f>
        <v>17.90625</v>
      </c>
      <c r="X18" s="3">
        <v>135</v>
      </c>
      <c r="Y18" s="11"/>
      <c r="Z18" s="11"/>
      <c r="AG18" s="3" t="s">
        <v>28</v>
      </c>
    </row>
    <row r="19" spans="1:33" x14ac:dyDescent="0.25">
      <c r="A19" s="7">
        <v>14</v>
      </c>
      <c r="B19" s="7"/>
      <c r="C19" s="3" t="s">
        <v>25</v>
      </c>
      <c r="D19" s="3" t="s">
        <v>26</v>
      </c>
      <c r="E19" s="3" t="s">
        <v>29</v>
      </c>
      <c r="F19" s="3" t="s">
        <v>19</v>
      </c>
      <c r="G19" s="3">
        <v>3</v>
      </c>
      <c r="H19" s="9">
        <v>8.3333333333333329E-2</v>
      </c>
      <c r="I19" s="3">
        <v>15</v>
      </c>
      <c r="J19" s="3">
        <v>10</v>
      </c>
      <c r="K19" s="3" t="s">
        <v>4</v>
      </c>
      <c r="L19" s="11">
        <v>2</v>
      </c>
      <c r="O19" s="3">
        <v>360</v>
      </c>
      <c r="R19" s="3" t="s">
        <v>20</v>
      </c>
      <c r="T19" s="3">
        <v>160</v>
      </c>
      <c r="U19" s="3" t="s">
        <v>20</v>
      </c>
      <c r="V19" s="3" t="s">
        <v>18</v>
      </c>
      <c r="W19" s="10">
        <f>T19/[1]模型构建!$C$11</f>
        <v>21.222222222222221</v>
      </c>
      <c r="X19" s="3">
        <v>160</v>
      </c>
      <c r="Y19" s="11"/>
      <c r="Z19" s="11"/>
      <c r="AG19" s="3" t="s">
        <v>28</v>
      </c>
    </row>
    <row r="20" spans="1:33" x14ac:dyDescent="0.25">
      <c r="A20" s="7">
        <v>15</v>
      </c>
      <c r="B20" s="7"/>
      <c r="C20" s="3" t="s">
        <v>25</v>
      </c>
      <c r="D20" s="3" t="s">
        <v>26</v>
      </c>
      <c r="E20" s="3" t="s">
        <v>29</v>
      </c>
      <c r="F20" s="3" t="s">
        <v>21</v>
      </c>
      <c r="G20" s="3">
        <v>4</v>
      </c>
      <c r="H20" s="9">
        <v>8.3333333333333329E-2</v>
      </c>
      <c r="I20" s="3">
        <v>40</v>
      </c>
      <c r="J20" s="3">
        <v>30</v>
      </c>
      <c r="K20" s="3" t="s">
        <v>4</v>
      </c>
      <c r="L20" s="11">
        <v>2</v>
      </c>
      <c r="O20" s="3">
        <v>360</v>
      </c>
      <c r="R20" s="3" t="s">
        <v>22</v>
      </c>
      <c r="T20" s="3">
        <v>180</v>
      </c>
      <c r="U20" s="3" t="s">
        <v>22</v>
      </c>
      <c r="V20" s="3" t="s">
        <v>18</v>
      </c>
      <c r="W20" s="10">
        <f>T20/[1]模型构建!$C$11</f>
        <v>23.875</v>
      </c>
      <c r="X20" s="3">
        <v>180</v>
      </c>
      <c r="Y20" s="11"/>
      <c r="Z20" s="11"/>
      <c r="AG20" s="3" t="s">
        <v>28</v>
      </c>
    </row>
    <row r="21" spans="1:33" x14ac:dyDescent="0.25">
      <c r="A21" s="7">
        <v>16</v>
      </c>
      <c r="B21" s="7"/>
      <c r="C21" s="3" t="s">
        <v>25</v>
      </c>
      <c r="D21" s="3" t="s">
        <v>26</v>
      </c>
      <c r="E21" s="3" t="s">
        <v>29</v>
      </c>
      <c r="F21" s="3" t="s">
        <v>23</v>
      </c>
      <c r="G21" s="3">
        <v>5</v>
      </c>
      <c r="H21" s="9">
        <v>8.3333333333333329E-2</v>
      </c>
      <c r="I21" s="3">
        <v>50</v>
      </c>
      <c r="J21" s="3" t="s">
        <v>13</v>
      </c>
      <c r="K21" s="3" t="s">
        <v>4</v>
      </c>
      <c r="L21" s="11">
        <v>2</v>
      </c>
      <c r="O21" s="3">
        <v>360</v>
      </c>
      <c r="P21" s="3" t="s">
        <v>24</v>
      </c>
      <c r="Q21" s="8">
        <v>28</v>
      </c>
      <c r="S21" s="12">
        <f>Q21*[1]模型构建!$C$6/[1]模型构建!$C$11</f>
        <v>589.56856104702433</v>
      </c>
      <c r="U21" s="3" t="s">
        <v>17</v>
      </c>
      <c r="V21" s="3" t="s">
        <v>18</v>
      </c>
      <c r="X21" s="3">
        <v>135</v>
      </c>
      <c r="Y21" s="11"/>
      <c r="Z21" s="11"/>
      <c r="AG21" s="3" t="s">
        <v>28</v>
      </c>
    </row>
    <row r="22" spans="1:33" x14ac:dyDescent="0.25">
      <c r="A22" s="7"/>
      <c r="B22" s="7">
        <v>4</v>
      </c>
      <c r="C22" s="3" t="s">
        <v>25</v>
      </c>
      <c r="D22" s="3" t="s">
        <v>26</v>
      </c>
      <c r="E22" s="3" t="s">
        <v>29</v>
      </c>
      <c r="H22" s="9">
        <v>8.3333333333333329E-2</v>
      </c>
      <c r="L22" s="11">
        <v>2</v>
      </c>
      <c r="Q22" s="8"/>
      <c r="S22" s="12">
        <f>SUM(S18:S21)/4</f>
        <v>147.39214026175608</v>
      </c>
      <c r="T22" s="12">
        <f t="shared" ref="T22" si="4">SUM(T18:T21)/4</f>
        <v>118.75</v>
      </c>
      <c r="U22" s="12"/>
      <c r="V22" s="12"/>
      <c r="W22" s="12">
        <f t="shared" ref="W22:X22" si="5">SUM(W18:W21)/4</f>
        <v>15.750868055555555</v>
      </c>
      <c r="X22" s="12">
        <f t="shared" si="5"/>
        <v>152.5</v>
      </c>
      <c r="Y22" s="12"/>
      <c r="Z22" s="12"/>
      <c r="AA22" s="12"/>
      <c r="AB22" s="12">
        <f t="shared" ref="AB22" si="6">SUM(AB18:AB21)/4</f>
        <v>0</v>
      </c>
      <c r="AC22" s="12"/>
      <c r="AD22" s="12"/>
      <c r="AE22" s="12">
        <f>S22+W22+X22+Z22+AD22-M22</f>
        <v>315.64300831731163</v>
      </c>
      <c r="AF22" s="12">
        <f>AE22/L22</f>
        <v>157.82150415865581</v>
      </c>
    </row>
    <row r="23" spans="1:33" x14ac:dyDescent="0.25">
      <c r="A23" s="7">
        <v>17</v>
      </c>
      <c r="B23" s="7"/>
      <c r="C23" s="3" t="s">
        <v>25</v>
      </c>
      <c r="D23" s="3" t="s">
        <v>30</v>
      </c>
      <c r="E23" s="3" t="s">
        <v>31</v>
      </c>
      <c r="F23" s="3" t="s">
        <v>3</v>
      </c>
      <c r="G23" s="3">
        <v>2</v>
      </c>
      <c r="H23" s="9">
        <v>4.1666666666666664E-2</v>
      </c>
      <c r="I23" s="3">
        <v>1</v>
      </c>
      <c r="J23" s="3">
        <v>1</v>
      </c>
      <c r="K23" s="3" t="s">
        <v>4</v>
      </c>
      <c r="L23" s="11">
        <v>1</v>
      </c>
      <c r="O23" s="3">
        <v>180</v>
      </c>
      <c r="R23" s="3" t="s">
        <v>5</v>
      </c>
      <c r="T23" s="3">
        <v>65</v>
      </c>
      <c r="U23" s="3" t="s">
        <v>5</v>
      </c>
      <c r="V23" s="3" t="s">
        <v>6</v>
      </c>
      <c r="W23" s="10">
        <f>T23/[1]模型构建!$C$11</f>
        <v>8.6215277777777786</v>
      </c>
      <c r="X23" s="3">
        <v>65</v>
      </c>
      <c r="Y23" s="11"/>
      <c r="Z23" s="11"/>
      <c r="AA23" s="11"/>
      <c r="AB23" s="10">
        <v>0.3</v>
      </c>
      <c r="AC23" s="11"/>
      <c r="AD23" s="11">
        <f>(AA23*[1]模型构建!$C$7+AB23*[1]模型构建!$C$8+AC23*[1]模型构建!$C$9)/[1]模型构建!$C$11</f>
        <v>47.75</v>
      </c>
      <c r="AE23" s="11"/>
      <c r="AF23" s="11"/>
      <c r="AG23" s="3" t="s">
        <v>32</v>
      </c>
    </row>
    <row r="24" spans="1:33" x14ac:dyDescent="0.25">
      <c r="A24" s="7">
        <v>18</v>
      </c>
      <c r="B24" s="7"/>
      <c r="C24" s="3" t="s">
        <v>25</v>
      </c>
      <c r="D24" s="3" t="s">
        <v>30</v>
      </c>
      <c r="E24" s="3" t="s">
        <v>31</v>
      </c>
      <c r="F24" s="3" t="s">
        <v>8</v>
      </c>
      <c r="G24" s="3">
        <v>3</v>
      </c>
      <c r="H24" s="9">
        <v>4.1666666666666664E-2</v>
      </c>
      <c r="I24" s="3">
        <v>15</v>
      </c>
      <c r="J24" s="3">
        <v>10</v>
      </c>
      <c r="K24" s="3" t="s">
        <v>4</v>
      </c>
      <c r="L24" s="11">
        <v>1</v>
      </c>
      <c r="O24" s="3">
        <v>180</v>
      </c>
      <c r="R24" s="3" t="s">
        <v>9</v>
      </c>
      <c r="T24" s="3">
        <v>75</v>
      </c>
      <c r="U24" s="3" t="s">
        <v>9</v>
      </c>
      <c r="V24" s="3" t="s">
        <v>6</v>
      </c>
      <c r="W24" s="10">
        <f>T24/[1]模型构建!$C$11</f>
        <v>9.9479166666666661</v>
      </c>
      <c r="X24" s="3">
        <v>75</v>
      </c>
      <c r="Y24" s="11"/>
      <c r="Z24" s="11"/>
      <c r="AA24" s="11"/>
      <c r="AB24" s="10">
        <v>0.3</v>
      </c>
      <c r="AC24" s="11"/>
      <c r="AD24" s="11">
        <f>(AA24*[1]模型构建!$C$7+AB24*[1]模型构建!$C$8+AC24*[1]模型构建!$C$9)/[1]模型构建!$C$11</f>
        <v>47.75</v>
      </c>
      <c r="AE24" s="11"/>
      <c r="AF24" s="11"/>
      <c r="AG24" s="3" t="s">
        <v>32</v>
      </c>
    </row>
    <row r="25" spans="1:33" x14ac:dyDescent="0.25">
      <c r="A25" s="7">
        <v>19</v>
      </c>
      <c r="B25" s="7"/>
      <c r="C25" s="3" t="s">
        <v>25</v>
      </c>
      <c r="D25" s="3" t="s">
        <v>30</v>
      </c>
      <c r="E25" s="3" t="s">
        <v>31</v>
      </c>
      <c r="F25" s="3" t="s">
        <v>10</v>
      </c>
      <c r="G25" s="3">
        <v>4</v>
      </c>
      <c r="H25" s="9">
        <v>4.1666666666666664E-2</v>
      </c>
      <c r="I25" s="3">
        <v>40</v>
      </c>
      <c r="J25" s="3">
        <v>30</v>
      </c>
      <c r="K25" s="3" t="s">
        <v>4</v>
      </c>
      <c r="L25" s="11">
        <v>1</v>
      </c>
      <c r="O25" s="3">
        <v>180</v>
      </c>
      <c r="R25" s="3" t="s">
        <v>11</v>
      </c>
      <c r="T25" s="3">
        <v>85</v>
      </c>
      <c r="U25" s="3" t="s">
        <v>11</v>
      </c>
      <c r="V25" s="3" t="s">
        <v>6</v>
      </c>
      <c r="W25" s="10">
        <f>T25/[1]模型构建!$C$11</f>
        <v>11.274305555555555</v>
      </c>
      <c r="X25" s="3">
        <v>85</v>
      </c>
      <c r="Y25" s="11"/>
      <c r="Z25" s="11"/>
      <c r="AA25" s="11"/>
      <c r="AB25" s="10">
        <v>0.3</v>
      </c>
      <c r="AC25" s="11"/>
      <c r="AD25" s="11">
        <f>(AA25*[1]模型构建!$C$7+AB25*[1]模型构建!$C$8+AC25*[1]模型构建!$C$9)/[1]模型构建!$C$11</f>
        <v>47.75</v>
      </c>
      <c r="AE25" s="11"/>
      <c r="AF25" s="11"/>
      <c r="AG25" s="3" t="s">
        <v>32</v>
      </c>
    </row>
    <row r="26" spans="1:33" x14ac:dyDescent="0.25">
      <c r="A26" s="7">
        <v>20</v>
      </c>
      <c r="B26" s="7"/>
      <c r="C26" s="3" t="s">
        <v>25</v>
      </c>
      <c r="D26" s="3" t="s">
        <v>30</v>
      </c>
      <c r="E26" s="3" t="s">
        <v>31</v>
      </c>
      <c r="F26" s="3" t="s">
        <v>12</v>
      </c>
      <c r="G26" s="3">
        <v>5</v>
      </c>
      <c r="H26" s="9">
        <v>4.1666666666666664E-2</v>
      </c>
      <c r="I26" s="3">
        <v>50</v>
      </c>
      <c r="J26" s="3" t="s">
        <v>13</v>
      </c>
      <c r="K26" s="3" t="s">
        <v>4</v>
      </c>
      <c r="L26" s="11">
        <v>1</v>
      </c>
      <c r="O26" s="3">
        <v>180</v>
      </c>
      <c r="P26" s="3" t="s">
        <v>14</v>
      </c>
      <c r="Q26" s="8">
        <v>14</v>
      </c>
      <c r="R26" s="3" t="s">
        <v>5</v>
      </c>
      <c r="S26" s="12">
        <f>Q26*[1]模型构建!$C$6/[1]模型构建!$C$11</f>
        <v>294.78428052351217</v>
      </c>
      <c r="T26" s="3">
        <v>65</v>
      </c>
      <c r="V26" s="3" t="s">
        <v>6</v>
      </c>
      <c r="W26" s="10">
        <f>T26/[1]模型构建!$C$11</f>
        <v>8.6215277777777786</v>
      </c>
      <c r="Y26" s="11"/>
      <c r="Z26" s="11"/>
      <c r="AA26" s="11"/>
      <c r="AB26" s="11">
        <v>0.3</v>
      </c>
      <c r="AC26" s="11"/>
      <c r="AD26" s="11">
        <f>(AA26*[1]模型构建!$C$7+AB26*[1]模型构建!$C$8+AC26*[1]模型构建!$C$9)/[1]模型构建!$C$11</f>
        <v>47.75</v>
      </c>
      <c r="AE26" s="11"/>
      <c r="AF26" s="11"/>
      <c r="AG26" s="3" t="s">
        <v>32</v>
      </c>
    </row>
    <row r="27" spans="1:33" x14ac:dyDescent="0.25">
      <c r="A27" s="7"/>
      <c r="B27" s="7">
        <v>5</v>
      </c>
      <c r="C27" s="3" t="s">
        <v>25</v>
      </c>
      <c r="D27" s="3" t="s">
        <v>30</v>
      </c>
      <c r="E27" s="3" t="s">
        <v>31</v>
      </c>
      <c r="F27" s="3" t="s">
        <v>12</v>
      </c>
      <c r="G27" s="3">
        <v>5</v>
      </c>
      <c r="H27" s="9">
        <v>4.1666666666666664E-2</v>
      </c>
      <c r="I27" s="3">
        <v>50</v>
      </c>
      <c r="J27" s="3" t="s">
        <v>13</v>
      </c>
      <c r="K27" s="3" t="s">
        <v>4</v>
      </c>
      <c r="L27" s="11">
        <v>1</v>
      </c>
      <c r="Q27" s="8"/>
      <c r="S27" s="12">
        <f>SUM(S23:S26)/4</f>
        <v>73.696070130878041</v>
      </c>
      <c r="T27" s="12">
        <f t="shared" ref="T27" si="7">SUM(T23:T26)/4</f>
        <v>72.5</v>
      </c>
      <c r="U27" s="12"/>
      <c r="V27" s="12"/>
      <c r="W27" s="12">
        <f t="shared" ref="W27:X27" si="8">SUM(W23:W26)/4</f>
        <v>9.6163194444444446</v>
      </c>
      <c r="X27" s="12">
        <f t="shared" si="8"/>
        <v>56.25</v>
      </c>
      <c r="Y27" s="12"/>
      <c r="Z27" s="12"/>
      <c r="AA27" s="12"/>
      <c r="AB27" s="12">
        <f t="shared" ref="AB27" si="9">SUM(AB23:AB26)/4</f>
        <v>0.3</v>
      </c>
      <c r="AC27" s="12"/>
      <c r="AD27" s="12">
        <f t="shared" ref="AD27" si="10">SUM(AD23:AD26)/4</f>
        <v>47.75</v>
      </c>
      <c r="AE27" s="12">
        <f>S27+W27+X27+Z27+AD27-M27</f>
        <v>187.31238957532247</v>
      </c>
      <c r="AF27" s="12">
        <f>AE27/L27</f>
        <v>187.31238957532247</v>
      </c>
    </row>
    <row r="28" spans="1:33" x14ac:dyDescent="0.25">
      <c r="A28" s="7">
        <v>21</v>
      </c>
      <c r="B28" s="7"/>
      <c r="C28" s="3" t="s">
        <v>25</v>
      </c>
      <c r="D28" s="3" t="s">
        <v>30</v>
      </c>
      <c r="E28" s="3" t="s">
        <v>33</v>
      </c>
      <c r="F28" s="3" t="s">
        <v>16</v>
      </c>
      <c r="G28" s="3">
        <v>2</v>
      </c>
      <c r="H28" s="9">
        <v>8.3333333333333329E-2</v>
      </c>
      <c r="I28" s="3">
        <v>1</v>
      </c>
      <c r="J28" s="3">
        <v>1</v>
      </c>
      <c r="K28" s="3" t="s">
        <v>4</v>
      </c>
      <c r="L28" s="11">
        <v>2</v>
      </c>
      <c r="O28" s="3">
        <v>360</v>
      </c>
      <c r="R28" s="3" t="s">
        <v>17</v>
      </c>
      <c r="T28" s="3">
        <v>135</v>
      </c>
      <c r="U28" s="3" t="s">
        <v>17</v>
      </c>
      <c r="V28" s="3" t="s">
        <v>18</v>
      </c>
      <c r="W28" s="10">
        <f>T28/[1]模型构建!$C$11</f>
        <v>17.90625</v>
      </c>
      <c r="X28" s="3">
        <v>135</v>
      </c>
      <c r="Y28" s="11"/>
      <c r="Z28" s="11"/>
      <c r="AA28" s="11"/>
      <c r="AB28" s="10">
        <v>0.3</v>
      </c>
      <c r="AC28" s="11"/>
      <c r="AD28" s="11">
        <f>(AA28*[1]模型构建!$C$7+AB28*[1]模型构建!$C$8+AC28*[1]模型构建!$C$9)/[1]模型构建!$C$11</f>
        <v>47.75</v>
      </c>
      <c r="AE28" s="11"/>
      <c r="AF28" s="11"/>
      <c r="AG28" s="3" t="s">
        <v>32</v>
      </c>
    </row>
    <row r="29" spans="1:33" x14ac:dyDescent="0.25">
      <c r="A29" s="7">
        <v>22</v>
      </c>
      <c r="B29" s="7"/>
      <c r="C29" s="3" t="s">
        <v>25</v>
      </c>
      <c r="D29" s="3" t="s">
        <v>30</v>
      </c>
      <c r="E29" s="3" t="s">
        <v>33</v>
      </c>
      <c r="F29" s="3" t="s">
        <v>19</v>
      </c>
      <c r="G29" s="3">
        <v>3</v>
      </c>
      <c r="H29" s="9">
        <v>8.3333333333333329E-2</v>
      </c>
      <c r="I29" s="3">
        <v>15</v>
      </c>
      <c r="J29" s="3">
        <v>10</v>
      </c>
      <c r="K29" s="3" t="s">
        <v>4</v>
      </c>
      <c r="L29" s="11">
        <v>2</v>
      </c>
      <c r="O29" s="3">
        <v>360</v>
      </c>
      <c r="R29" s="3" t="s">
        <v>20</v>
      </c>
      <c r="T29" s="3">
        <v>160</v>
      </c>
      <c r="U29" s="3" t="s">
        <v>20</v>
      </c>
      <c r="V29" s="3" t="s">
        <v>18</v>
      </c>
      <c r="W29" s="10">
        <f>T29/[1]模型构建!$C$11</f>
        <v>21.222222222222221</v>
      </c>
      <c r="X29" s="3">
        <v>160</v>
      </c>
      <c r="Y29" s="11"/>
      <c r="Z29" s="11"/>
      <c r="AA29" s="11"/>
      <c r="AB29" s="10">
        <v>0.3</v>
      </c>
      <c r="AC29" s="11"/>
      <c r="AD29" s="11">
        <f>(AA29*[1]模型构建!$C$7+AB29*[1]模型构建!$C$8+AC29*[1]模型构建!$C$9)/[1]模型构建!$C$11</f>
        <v>47.75</v>
      </c>
      <c r="AE29" s="11"/>
      <c r="AF29" s="11"/>
      <c r="AG29" s="3" t="s">
        <v>32</v>
      </c>
    </row>
    <row r="30" spans="1:33" x14ac:dyDescent="0.25">
      <c r="A30" s="7">
        <v>23</v>
      </c>
      <c r="B30" s="7"/>
      <c r="C30" s="3" t="s">
        <v>25</v>
      </c>
      <c r="D30" s="3" t="s">
        <v>30</v>
      </c>
      <c r="E30" s="3" t="s">
        <v>33</v>
      </c>
      <c r="F30" s="3" t="s">
        <v>21</v>
      </c>
      <c r="G30" s="3">
        <v>4</v>
      </c>
      <c r="H30" s="9">
        <v>8.3333333333333329E-2</v>
      </c>
      <c r="I30" s="3">
        <v>40</v>
      </c>
      <c r="J30" s="3">
        <v>30</v>
      </c>
      <c r="K30" s="3" t="s">
        <v>4</v>
      </c>
      <c r="L30" s="11">
        <v>2</v>
      </c>
      <c r="O30" s="3">
        <v>360</v>
      </c>
      <c r="R30" s="3" t="s">
        <v>22</v>
      </c>
      <c r="T30" s="3">
        <v>180</v>
      </c>
      <c r="U30" s="3" t="s">
        <v>22</v>
      </c>
      <c r="V30" s="3" t="s">
        <v>18</v>
      </c>
      <c r="W30" s="10">
        <f>T30/[1]模型构建!$C$11</f>
        <v>23.875</v>
      </c>
      <c r="X30" s="3">
        <v>180</v>
      </c>
      <c r="Y30" s="11"/>
      <c r="Z30" s="11"/>
      <c r="AA30" s="11"/>
      <c r="AB30" s="10">
        <v>0.3</v>
      </c>
      <c r="AC30" s="11"/>
      <c r="AD30" s="11">
        <f>(AA30*[1]模型构建!$C$7+AB30*[1]模型构建!$C$8+AC30*[1]模型构建!$C$9)/[1]模型构建!$C$11</f>
        <v>47.75</v>
      </c>
      <c r="AE30" s="11"/>
      <c r="AF30" s="11"/>
      <c r="AG30" s="3" t="s">
        <v>32</v>
      </c>
    </row>
    <row r="31" spans="1:33" x14ac:dyDescent="0.25">
      <c r="A31" s="7">
        <v>24</v>
      </c>
      <c r="B31" s="7"/>
      <c r="C31" s="3" t="s">
        <v>25</v>
      </c>
      <c r="D31" s="3" t="s">
        <v>30</v>
      </c>
      <c r="E31" s="3" t="s">
        <v>33</v>
      </c>
      <c r="F31" s="3" t="s">
        <v>23</v>
      </c>
      <c r="G31" s="3">
        <v>5</v>
      </c>
      <c r="H31" s="9">
        <v>8.3333333333333329E-2</v>
      </c>
      <c r="I31" s="3">
        <v>50</v>
      </c>
      <c r="J31" s="3" t="s">
        <v>13</v>
      </c>
      <c r="K31" s="3" t="s">
        <v>4</v>
      </c>
      <c r="L31" s="11">
        <v>2</v>
      </c>
      <c r="O31" s="3">
        <v>360</v>
      </c>
      <c r="P31" s="3" t="s">
        <v>24</v>
      </c>
      <c r="Q31" s="8">
        <v>28</v>
      </c>
      <c r="S31" s="12">
        <f>Q31*[1]模型构建!$C$6/[1]模型构建!$C$11</f>
        <v>589.56856104702433</v>
      </c>
      <c r="U31" s="3" t="s">
        <v>17</v>
      </c>
      <c r="V31" s="3" t="s">
        <v>18</v>
      </c>
      <c r="X31" s="3">
        <v>135</v>
      </c>
      <c r="Y31" s="11"/>
      <c r="Z31" s="11"/>
      <c r="AA31" s="11"/>
      <c r="AB31" s="10">
        <v>0.3</v>
      </c>
      <c r="AC31" s="11"/>
      <c r="AD31" s="11">
        <f>(AA31*[1]模型构建!$C$7+AB31*[1]模型构建!$C$8+AC31*[1]模型构建!$C$9)/[1]模型构建!$C$11</f>
        <v>47.75</v>
      </c>
      <c r="AE31" s="11"/>
      <c r="AF31" s="11"/>
      <c r="AG31" s="3" t="s">
        <v>32</v>
      </c>
    </row>
    <row r="32" spans="1:33" x14ac:dyDescent="0.25">
      <c r="A32" s="7"/>
      <c r="B32" s="7">
        <v>6</v>
      </c>
      <c r="C32" s="3" t="s">
        <v>25</v>
      </c>
      <c r="D32" s="3" t="s">
        <v>30</v>
      </c>
      <c r="E32" s="3" t="s">
        <v>33</v>
      </c>
      <c r="F32" s="3" t="s">
        <v>23</v>
      </c>
      <c r="G32" s="3">
        <v>5</v>
      </c>
      <c r="H32" s="9">
        <v>8.3333333333333329E-2</v>
      </c>
      <c r="I32" s="3">
        <v>50</v>
      </c>
      <c r="J32" s="3" t="s">
        <v>13</v>
      </c>
      <c r="K32" s="3" t="s">
        <v>4</v>
      </c>
      <c r="L32" s="11">
        <v>2</v>
      </c>
      <c r="Q32" s="8"/>
      <c r="S32" s="12">
        <f>SUM(S28:S31)/4</f>
        <v>147.39214026175608</v>
      </c>
      <c r="T32" s="12">
        <f t="shared" ref="T32" si="11">SUM(T28:T31)/4</f>
        <v>118.75</v>
      </c>
      <c r="U32" s="12"/>
      <c r="V32" s="12"/>
      <c r="W32" s="12">
        <f t="shared" ref="W32:X32" si="12">SUM(W28:W31)/4</f>
        <v>15.750868055555555</v>
      </c>
      <c r="X32" s="12">
        <f t="shared" si="12"/>
        <v>152.5</v>
      </c>
      <c r="Y32" s="12"/>
      <c r="Z32" s="12"/>
      <c r="AA32" s="12"/>
      <c r="AB32" s="12">
        <f t="shared" ref="AB32" si="13">SUM(AB28:AB31)/4</f>
        <v>0.3</v>
      </c>
      <c r="AC32" s="12"/>
      <c r="AD32" s="12">
        <f t="shared" ref="AD32" si="14">SUM(AD28:AD31)/4</f>
        <v>47.75</v>
      </c>
      <c r="AE32" s="12">
        <f>S32+W32+X32+Z32+AD32-M32</f>
        <v>363.39300831731163</v>
      </c>
      <c r="AF32" s="12">
        <f>AE32/L32</f>
        <v>181.69650415865581</v>
      </c>
    </row>
    <row r="33" spans="1:33" x14ac:dyDescent="0.25">
      <c r="A33" s="7">
        <v>25</v>
      </c>
      <c r="B33" s="7"/>
      <c r="C33" s="3" t="s">
        <v>25</v>
      </c>
      <c r="D33" s="3" t="s">
        <v>34</v>
      </c>
      <c r="E33" s="3" t="s">
        <v>35</v>
      </c>
      <c r="F33" s="3" t="s">
        <v>3</v>
      </c>
      <c r="G33" s="3">
        <v>2</v>
      </c>
      <c r="H33" s="9">
        <v>4.1666666666666664E-2</v>
      </c>
      <c r="I33" s="3">
        <v>1</v>
      </c>
      <c r="J33" s="3">
        <v>1</v>
      </c>
      <c r="K33" s="3" t="s">
        <v>4</v>
      </c>
      <c r="L33" s="11">
        <v>1</v>
      </c>
      <c r="O33" s="3">
        <v>180</v>
      </c>
      <c r="R33" s="3" t="s">
        <v>5</v>
      </c>
      <c r="T33" s="3">
        <v>65</v>
      </c>
      <c r="U33" s="3" t="s">
        <v>5</v>
      </c>
      <c r="V33" s="3" t="s">
        <v>6</v>
      </c>
      <c r="W33" s="10">
        <f>T33/[1]模型构建!$C$11</f>
        <v>8.6215277777777786</v>
      </c>
      <c r="X33" s="3">
        <v>65</v>
      </c>
      <c r="Y33" s="11"/>
      <c r="Z33" s="11"/>
      <c r="AG33" s="3" t="s">
        <v>36</v>
      </c>
    </row>
    <row r="34" spans="1:33" x14ac:dyDescent="0.25">
      <c r="A34" s="7">
        <v>26</v>
      </c>
      <c r="B34" s="7"/>
      <c r="C34" s="3" t="s">
        <v>25</v>
      </c>
      <c r="D34" s="3" t="s">
        <v>34</v>
      </c>
      <c r="E34" s="3" t="s">
        <v>35</v>
      </c>
      <c r="F34" s="3" t="s">
        <v>8</v>
      </c>
      <c r="G34" s="3">
        <v>3</v>
      </c>
      <c r="H34" s="9">
        <v>4.1666666666666664E-2</v>
      </c>
      <c r="I34" s="3">
        <v>15</v>
      </c>
      <c r="J34" s="3">
        <v>10</v>
      </c>
      <c r="K34" s="3" t="s">
        <v>4</v>
      </c>
      <c r="L34" s="11">
        <v>1</v>
      </c>
      <c r="O34" s="3">
        <v>180</v>
      </c>
      <c r="R34" s="3" t="s">
        <v>9</v>
      </c>
      <c r="T34" s="3">
        <v>75</v>
      </c>
      <c r="U34" s="3" t="s">
        <v>9</v>
      </c>
      <c r="V34" s="3" t="s">
        <v>6</v>
      </c>
      <c r="W34" s="10">
        <f>T34/[1]模型构建!$C$11</f>
        <v>9.9479166666666661</v>
      </c>
      <c r="X34" s="3">
        <v>75</v>
      </c>
      <c r="Y34" s="11"/>
      <c r="Z34" s="11"/>
      <c r="AG34" s="3" t="s">
        <v>36</v>
      </c>
    </row>
    <row r="35" spans="1:33" x14ac:dyDescent="0.25">
      <c r="A35" s="7">
        <v>27</v>
      </c>
      <c r="B35" s="7"/>
      <c r="C35" s="3" t="s">
        <v>25</v>
      </c>
      <c r="D35" s="3" t="s">
        <v>34</v>
      </c>
      <c r="E35" s="3" t="s">
        <v>35</v>
      </c>
      <c r="F35" s="3" t="s">
        <v>10</v>
      </c>
      <c r="G35" s="3">
        <v>4</v>
      </c>
      <c r="H35" s="9">
        <v>4.1666666666666664E-2</v>
      </c>
      <c r="I35" s="3">
        <v>40</v>
      </c>
      <c r="J35" s="3">
        <v>30</v>
      </c>
      <c r="K35" s="3" t="s">
        <v>4</v>
      </c>
      <c r="L35" s="11">
        <v>1</v>
      </c>
      <c r="O35" s="3">
        <v>180</v>
      </c>
      <c r="R35" s="3" t="s">
        <v>11</v>
      </c>
      <c r="T35" s="3">
        <v>85</v>
      </c>
      <c r="U35" s="3" t="s">
        <v>11</v>
      </c>
      <c r="V35" s="3" t="s">
        <v>6</v>
      </c>
      <c r="W35" s="10">
        <f>T35/[1]模型构建!$C$11</f>
        <v>11.274305555555555</v>
      </c>
      <c r="X35" s="3">
        <v>85</v>
      </c>
      <c r="Y35" s="11"/>
      <c r="Z35" s="11"/>
      <c r="AG35" s="3" t="s">
        <v>36</v>
      </c>
    </row>
    <row r="36" spans="1:33" x14ac:dyDescent="0.25">
      <c r="A36" s="7">
        <v>28</v>
      </c>
      <c r="B36" s="7"/>
      <c r="C36" s="3" t="s">
        <v>25</v>
      </c>
      <c r="D36" s="3" t="s">
        <v>34</v>
      </c>
      <c r="E36" s="3" t="s">
        <v>35</v>
      </c>
      <c r="F36" s="3" t="s">
        <v>12</v>
      </c>
      <c r="G36" s="3">
        <v>5</v>
      </c>
      <c r="H36" s="9">
        <v>4.1666666666666664E-2</v>
      </c>
      <c r="I36" s="3">
        <v>50</v>
      </c>
      <c r="J36" s="3" t="s">
        <v>13</v>
      </c>
      <c r="K36" s="3" t="s">
        <v>4</v>
      </c>
      <c r="L36" s="11">
        <v>1</v>
      </c>
      <c r="O36" s="3">
        <v>180</v>
      </c>
      <c r="P36" s="3" t="s">
        <v>14</v>
      </c>
      <c r="Q36" s="8">
        <v>14</v>
      </c>
      <c r="S36" s="12">
        <f>Q36*[1]模型构建!$C$6/[1]模型构建!$C$11</f>
        <v>294.78428052351217</v>
      </c>
      <c r="U36" s="3" t="s">
        <v>5</v>
      </c>
      <c r="V36" s="3" t="s">
        <v>6</v>
      </c>
      <c r="X36" s="3">
        <v>65</v>
      </c>
      <c r="Y36" s="11"/>
      <c r="Z36" s="11"/>
      <c r="AG36" s="3" t="s">
        <v>36</v>
      </c>
    </row>
    <row r="37" spans="1:33" x14ac:dyDescent="0.25">
      <c r="A37" s="7"/>
      <c r="B37" s="7">
        <v>7</v>
      </c>
      <c r="C37" s="3" t="s">
        <v>25</v>
      </c>
      <c r="D37" s="3" t="s">
        <v>34</v>
      </c>
      <c r="E37" s="3" t="s">
        <v>35</v>
      </c>
      <c r="F37" s="3" t="s">
        <v>12</v>
      </c>
      <c r="G37" s="3">
        <v>5</v>
      </c>
      <c r="H37" s="9">
        <v>4.1666666666666664E-2</v>
      </c>
      <c r="I37" s="3">
        <v>50</v>
      </c>
      <c r="J37" s="3" t="s">
        <v>13</v>
      </c>
      <c r="K37" s="3" t="s">
        <v>4</v>
      </c>
      <c r="L37" s="11">
        <v>1</v>
      </c>
      <c r="Q37" s="8"/>
      <c r="S37" s="12">
        <f>SUM(S33:S36)/4</f>
        <v>73.696070130878041</v>
      </c>
      <c r="T37" s="12">
        <f t="shared" ref="T37" si="15">SUM(T33:T36)/4</f>
        <v>56.25</v>
      </c>
      <c r="U37" s="12"/>
      <c r="V37" s="12"/>
      <c r="W37" s="12">
        <f t="shared" ref="W37:X37" si="16">SUM(W33:W36)/4</f>
        <v>7.4609375</v>
      </c>
      <c r="X37" s="12">
        <f t="shared" si="16"/>
        <v>72.5</v>
      </c>
      <c r="Y37" s="12"/>
      <c r="Z37" s="12"/>
      <c r="AA37" s="12"/>
      <c r="AB37" s="12"/>
      <c r="AC37" s="12"/>
      <c r="AD37" s="12"/>
      <c r="AE37" s="12">
        <f>S37+W37+X37+Z37+AD37-M37</f>
        <v>153.65700763087804</v>
      </c>
      <c r="AF37" s="12">
        <f>AE37/L37</f>
        <v>153.65700763087804</v>
      </c>
    </row>
    <row r="38" spans="1:33" x14ac:dyDescent="0.25">
      <c r="A38" s="7">
        <v>29</v>
      </c>
      <c r="B38" s="7"/>
      <c r="C38" s="3" t="s">
        <v>25</v>
      </c>
      <c r="D38" s="3" t="s">
        <v>34</v>
      </c>
      <c r="E38" s="3" t="s">
        <v>37</v>
      </c>
      <c r="F38" s="3" t="s">
        <v>16</v>
      </c>
      <c r="G38" s="3">
        <v>2</v>
      </c>
      <c r="H38" s="9">
        <v>8.3333333333333329E-2</v>
      </c>
      <c r="I38" s="3">
        <v>1</v>
      </c>
      <c r="J38" s="3">
        <v>1</v>
      </c>
      <c r="K38" s="3" t="s">
        <v>4</v>
      </c>
      <c r="L38" s="11">
        <v>2</v>
      </c>
      <c r="O38" s="3">
        <v>360</v>
      </c>
      <c r="R38" s="3" t="s">
        <v>17</v>
      </c>
      <c r="T38" s="3">
        <v>135</v>
      </c>
      <c r="U38" s="3" t="s">
        <v>17</v>
      </c>
      <c r="V38" s="3" t="s">
        <v>18</v>
      </c>
      <c r="W38" s="10">
        <f>T38/[1]模型构建!$C$11</f>
        <v>17.90625</v>
      </c>
      <c r="X38" s="3">
        <v>135</v>
      </c>
      <c r="Y38" s="11"/>
      <c r="Z38" s="11"/>
      <c r="AG38" s="3" t="s">
        <v>36</v>
      </c>
    </row>
    <row r="39" spans="1:33" x14ac:dyDescent="0.25">
      <c r="A39" s="7">
        <v>30</v>
      </c>
      <c r="B39" s="7"/>
      <c r="C39" s="3" t="s">
        <v>25</v>
      </c>
      <c r="D39" s="3" t="s">
        <v>34</v>
      </c>
      <c r="E39" s="3" t="s">
        <v>37</v>
      </c>
      <c r="F39" s="3" t="s">
        <v>19</v>
      </c>
      <c r="G39" s="3">
        <v>3</v>
      </c>
      <c r="H39" s="9">
        <v>8.3333333333333329E-2</v>
      </c>
      <c r="I39" s="3">
        <v>15</v>
      </c>
      <c r="J39" s="3">
        <v>10</v>
      </c>
      <c r="K39" s="3" t="s">
        <v>4</v>
      </c>
      <c r="L39" s="11">
        <v>2</v>
      </c>
      <c r="O39" s="3">
        <v>360</v>
      </c>
      <c r="R39" s="3" t="s">
        <v>20</v>
      </c>
      <c r="T39" s="3">
        <v>160</v>
      </c>
      <c r="U39" s="3" t="s">
        <v>20</v>
      </c>
      <c r="V39" s="3" t="s">
        <v>18</v>
      </c>
      <c r="W39" s="10">
        <f>T39/[1]模型构建!$C$11</f>
        <v>21.222222222222221</v>
      </c>
      <c r="X39" s="3">
        <v>160</v>
      </c>
      <c r="Y39" s="11"/>
      <c r="Z39" s="11"/>
      <c r="AG39" s="3" t="s">
        <v>36</v>
      </c>
    </row>
    <row r="40" spans="1:33" x14ac:dyDescent="0.25">
      <c r="A40" s="7">
        <v>31</v>
      </c>
      <c r="B40" s="7"/>
      <c r="C40" s="3" t="s">
        <v>25</v>
      </c>
      <c r="D40" s="3" t="s">
        <v>34</v>
      </c>
      <c r="E40" s="3" t="s">
        <v>37</v>
      </c>
      <c r="F40" s="3" t="s">
        <v>21</v>
      </c>
      <c r="G40" s="3">
        <v>4</v>
      </c>
      <c r="H40" s="9">
        <v>8.3333333333333329E-2</v>
      </c>
      <c r="I40" s="3">
        <v>40</v>
      </c>
      <c r="J40" s="3">
        <v>30</v>
      </c>
      <c r="K40" s="3" t="s">
        <v>4</v>
      </c>
      <c r="L40" s="11">
        <v>2</v>
      </c>
      <c r="O40" s="3">
        <v>360</v>
      </c>
      <c r="R40" s="3" t="s">
        <v>22</v>
      </c>
      <c r="T40" s="3">
        <v>180</v>
      </c>
      <c r="U40" s="3" t="s">
        <v>22</v>
      </c>
      <c r="V40" s="3" t="s">
        <v>18</v>
      </c>
      <c r="W40" s="10">
        <f>T40/[1]模型构建!$C$11</f>
        <v>23.875</v>
      </c>
      <c r="X40" s="3">
        <v>180</v>
      </c>
      <c r="Y40" s="11"/>
      <c r="Z40" s="11"/>
      <c r="AG40" s="3" t="s">
        <v>36</v>
      </c>
    </row>
    <row r="41" spans="1:33" x14ac:dyDescent="0.25">
      <c r="A41" s="7">
        <v>32</v>
      </c>
      <c r="B41" s="7"/>
      <c r="C41" s="3" t="s">
        <v>25</v>
      </c>
      <c r="D41" s="3" t="s">
        <v>34</v>
      </c>
      <c r="E41" s="3" t="s">
        <v>37</v>
      </c>
      <c r="F41" s="3" t="s">
        <v>23</v>
      </c>
      <c r="G41" s="3">
        <v>5</v>
      </c>
      <c r="H41" s="9">
        <v>8.3333333333333329E-2</v>
      </c>
      <c r="I41" s="3">
        <v>50</v>
      </c>
      <c r="J41" s="3" t="s">
        <v>13</v>
      </c>
      <c r="K41" s="3" t="s">
        <v>4</v>
      </c>
      <c r="L41" s="11">
        <v>2</v>
      </c>
      <c r="O41" s="3">
        <v>360</v>
      </c>
      <c r="P41" s="3" t="s">
        <v>24</v>
      </c>
      <c r="Q41" s="8">
        <v>28</v>
      </c>
      <c r="R41" s="3" t="s">
        <v>17</v>
      </c>
      <c r="S41" s="12">
        <f>Q41*[1]模型构建!$C$6/[1]模型构建!$C$11</f>
        <v>589.56856104702433</v>
      </c>
      <c r="T41" s="3">
        <v>135</v>
      </c>
      <c r="V41" s="3" t="s">
        <v>18</v>
      </c>
      <c r="W41" s="10">
        <f>T41/[1]模型构建!$C$11</f>
        <v>17.90625</v>
      </c>
      <c r="Y41" s="11"/>
      <c r="Z41" s="11"/>
      <c r="AG41" s="3" t="s">
        <v>36</v>
      </c>
    </row>
    <row r="42" spans="1:33" x14ac:dyDescent="0.25">
      <c r="A42" s="7"/>
      <c r="B42" s="7">
        <v>8</v>
      </c>
      <c r="C42" s="3" t="s">
        <v>25</v>
      </c>
      <c r="D42" s="3" t="s">
        <v>34</v>
      </c>
      <c r="E42" s="3" t="s">
        <v>37</v>
      </c>
      <c r="F42" s="3" t="s">
        <v>23</v>
      </c>
      <c r="G42" s="3">
        <v>5</v>
      </c>
      <c r="H42" s="9">
        <v>8.3333333333333329E-2</v>
      </c>
      <c r="I42" s="3">
        <v>50</v>
      </c>
      <c r="J42" s="3" t="s">
        <v>13</v>
      </c>
      <c r="K42" s="3" t="s">
        <v>4</v>
      </c>
      <c r="L42" s="11">
        <v>2</v>
      </c>
      <c r="Q42" s="8"/>
      <c r="S42" s="12">
        <f>SUM(S38:S41)/4</f>
        <v>147.39214026175608</v>
      </c>
      <c r="T42" s="12">
        <f t="shared" ref="T42" si="17">SUM(T38:T41)/4</f>
        <v>152.5</v>
      </c>
      <c r="U42" s="12"/>
      <c r="V42" s="12"/>
      <c r="W42" s="12">
        <f t="shared" ref="W42:X42" si="18">SUM(W38:W41)/4</f>
        <v>20.227430555555557</v>
      </c>
      <c r="X42" s="12">
        <f t="shared" si="18"/>
        <v>118.75</v>
      </c>
      <c r="Y42" s="12"/>
      <c r="Z42" s="12"/>
      <c r="AA42" s="12"/>
      <c r="AB42" s="12"/>
      <c r="AC42" s="12"/>
      <c r="AD42" s="12"/>
      <c r="AE42" s="12">
        <f>S42+W42+X42+Z42+AD42-M42</f>
        <v>286.36957081731163</v>
      </c>
      <c r="AF42" s="12">
        <f>AE42/L42</f>
        <v>143.18478540865581</v>
      </c>
    </row>
    <row r="43" spans="1:33" x14ac:dyDescent="0.25">
      <c r="A43" s="7">
        <v>33</v>
      </c>
      <c r="B43" s="7"/>
      <c r="C43" s="3" t="s">
        <v>25</v>
      </c>
      <c r="D43" s="3" t="s">
        <v>38</v>
      </c>
      <c r="E43" s="3" t="s">
        <v>39</v>
      </c>
      <c r="F43" s="3" t="s">
        <v>3</v>
      </c>
      <c r="G43" s="3">
        <v>2</v>
      </c>
      <c r="H43" s="9">
        <v>4.1666666666666664E-2</v>
      </c>
      <c r="I43" s="3">
        <v>1</v>
      </c>
      <c r="J43" s="3">
        <v>1</v>
      </c>
      <c r="K43" s="3" t="s">
        <v>4</v>
      </c>
      <c r="L43" s="11">
        <v>1</v>
      </c>
      <c r="O43" s="3">
        <v>180</v>
      </c>
      <c r="R43" s="3" t="s">
        <v>5</v>
      </c>
      <c r="T43" s="3">
        <v>65</v>
      </c>
      <c r="U43" s="3" t="s">
        <v>5</v>
      </c>
      <c r="V43" s="3" t="s">
        <v>6</v>
      </c>
      <c r="W43" s="10">
        <f>T43/[1]模型构建!$C$11</f>
        <v>8.6215277777777786</v>
      </c>
      <c r="X43" s="3">
        <v>65</v>
      </c>
      <c r="Y43" s="11"/>
      <c r="Z43" s="11"/>
      <c r="AG43" s="3" t="s">
        <v>40</v>
      </c>
    </row>
    <row r="44" spans="1:33" x14ac:dyDescent="0.25">
      <c r="A44" s="7">
        <v>34</v>
      </c>
      <c r="B44" s="7"/>
      <c r="C44" s="3" t="s">
        <v>25</v>
      </c>
      <c r="D44" s="3" t="s">
        <v>38</v>
      </c>
      <c r="E44" s="3" t="s">
        <v>39</v>
      </c>
      <c r="F44" s="3" t="s">
        <v>8</v>
      </c>
      <c r="G44" s="3">
        <v>3</v>
      </c>
      <c r="H44" s="9">
        <v>4.1666666666666664E-2</v>
      </c>
      <c r="I44" s="3">
        <v>15</v>
      </c>
      <c r="J44" s="3">
        <v>10</v>
      </c>
      <c r="K44" s="3" t="s">
        <v>4</v>
      </c>
      <c r="L44" s="11">
        <v>1</v>
      </c>
      <c r="O44" s="3">
        <v>180</v>
      </c>
      <c r="R44" s="3" t="s">
        <v>9</v>
      </c>
      <c r="T44" s="3">
        <v>75</v>
      </c>
      <c r="U44" s="3" t="s">
        <v>9</v>
      </c>
      <c r="V44" s="3" t="s">
        <v>6</v>
      </c>
      <c r="W44" s="10">
        <f>T44/[1]模型构建!$C$11</f>
        <v>9.9479166666666661</v>
      </c>
      <c r="X44" s="3">
        <v>75</v>
      </c>
      <c r="Y44" s="11"/>
      <c r="Z44" s="11"/>
      <c r="AG44" s="3" t="s">
        <v>40</v>
      </c>
    </row>
    <row r="45" spans="1:33" x14ac:dyDescent="0.25">
      <c r="A45" s="7">
        <v>35</v>
      </c>
      <c r="B45" s="7"/>
      <c r="C45" s="3" t="s">
        <v>25</v>
      </c>
      <c r="D45" s="3" t="s">
        <v>38</v>
      </c>
      <c r="E45" s="3" t="s">
        <v>39</v>
      </c>
      <c r="F45" s="3" t="s">
        <v>10</v>
      </c>
      <c r="G45" s="3">
        <v>4</v>
      </c>
      <c r="H45" s="9">
        <v>4.1666666666666664E-2</v>
      </c>
      <c r="I45" s="3">
        <v>40</v>
      </c>
      <c r="J45" s="3">
        <v>30</v>
      </c>
      <c r="K45" s="3" t="s">
        <v>4</v>
      </c>
      <c r="L45" s="11">
        <v>1</v>
      </c>
      <c r="O45" s="3">
        <v>180</v>
      </c>
      <c r="R45" s="3" t="s">
        <v>11</v>
      </c>
      <c r="T45" s="3">
        <v>85</v>
      </c>
      <c r="U45" s="3" t="s">
        <v>11</v>
      </c>
      <c r="V45" s="3" t="s">
        <v>6</v>
      </c>
      <c r="W45" s="10">
        <f>T45/[1]模型构建!$C$11</f>
        <v>11.274305555555555</v>
      </c>
      <c r="X45" s="3">
        <v>85</v>
      </c>
      <c r="Y45" s="11"/>
      <c r="Z45" s="11"/>
      <c r="AG45" s="3" t="s">
        <v>40</v>
      </c>
    </row>
    <row r="46" spans="1:33" x14ac:dyDescent="0.25">
      <c r="A46" s="7">
        <v>36</v>
      </c>
      <c r="B46" s="7"/>
      <c r="C46" s="3" t="s">
        <v>25</v>
      </c>
      <c r="D46" s="3" t="s">
        <v>38</v>
      </c>
      <c r="E46" s="3" t="s">
        <v>39</v>
      </c>
      <c r="F46" s="3" t="s">
        <v>12</v>
      </c>
      <c r="G46" s="3">
        <v>5</v>
      </c>
      <c r="H46" s="9">
        <v>4.1666666666666664E-2</v>
      </c>
      <c r="I46" s="3">
        <v>50</v>
      </c>
      <c r="J46" s="3" t="s">
        <v>13</v>
      </c>
      <c r="K46" s="3" t="s">
        <v>4</v>
      </c>
      <c r="L46" s="11">
        <v>1</v>
      </c>
      <c r="O46" s="3">
        <v>180</v>
      </c>
      <c r="P46" s="3" t="s">
        <v>14</v>
      </c>
      <c r="Q46" s="8">
        <v>14</v>
      </c>
      <c r="R46" s="3" t="s">
        <v>5</v>
      </c>
      <c r="S46" s="12">
        <f>Q46*[1]模型构建!$C$6/[1]模型构建!$C$11</f>
        <v>294.78428052351217</v>
      </c>
      <c r="T46" s="3">
        <v>85</v>
      </c>
      <c r="V46" s="3" t="s">
        <v>6</v>
      </c>
      <c r="W46" s="10">
        <f>T46/[1]模型构建!$C$11</f>
        <v>11.274305555555555</v>
      </c>
      <c r="Y46" s="11"/>
      <c r="Z46" s="11"/>
      <c r="AG46" s="3" t="s">
        <v>40</v>
      </c>
    </row>
    <row r="47" spans="1:33" x14ac:dyDescent="0.25">
      <c r="A47" s="7"/>
      <c r="B47" s="7">
        <v>9</v>
      </c>
      <c r="C47" s="3" t="s">
        <v>25</v>
      </c>
      <c r="D47" s="3" t="s">
        <v>38</v>
      </c>
      <c r="E47" s="3" t="s">
        <v>39</v>
      </c>
      <c r="F47" s="3" t="s">
        <v>12</v>
      </c>
      <c r="G47" s="3">
        <v>5</v>
      </c>
      <c r="H47" s="9">
        <v>4.1666666666666664E-2</v>
      </c>
      <c r="I47" s="3">
        <v>50</v>
      </c>
      <c r="J47" s="3" t="s">
        <v>13</v>
      </c>
      <c r="K47" s="3" t="s">
        <v>4</v>
      </c>
      <c r="L47" s="11">
        <v>1</v>
      </c>
      <c r="Q47" s="8"/>
      <c r="S47" s="12">
        <f>SUM(S43:S46)/4</f>
        <v>73.696070130878041</v>
      </c>
      <c r="T47" s="12">
        <f t="shared" ref="T47" si="19">SUM(T43:T46)/4</f>
        <v>77.5</v>
      </c>
      <c r="U47" s="12"/>
      <c r="V47" s="12"/>
      <c r="W47" s="12">
        <f t="shared" ref="W47:X47" si="20">SUM(W43:W46)/4</f>
        <v>10.279513888888889</v>
      </c>
      <c r="X47" s="12">
        <f t="shared" si="20"/>
        <v>56.25</v>
      </c>
      <c r="Y47" s="12"/>
      <c r="Z47" s="12"/>
      <c r="AA47" s="12"/>
      <c r="AB47" s="12"/>
      <c r="AC47" s="12"/>
      <c r="AD47" s="12"/>
      <c r="AE47" s="12">
        <f>S47+W47+X47+Z47+AD47-M47</f>
        <v>140.22558401976693</v>
      </c>
      <c r="AF47" s="12">
        <f>AE47/L47</f>
        <v>140.22558401976693</v>
      </c>
    </row>
    <row r="48" spans="1:33" x14ac:dyDescent="0.25">
      <c r="A48" s="7">
        <v>37</v>
      </c>
      <c r="B48" s="7"/>
      <c r="C48" s="3" t="s">
        <v>25</v>
      </c>
      <c r="D48" s="3" t="s">
        <v>38</v>
      </c>
      <c r="E48" s="3" t="s">
        <v>41</v>
      </c>
      <c r="F48" s="3" t="s">
        <v>16</v>
      </c>
      <c r="G48" s="3">
        <v>2</v>
      </c>
      <c r="H48" s="9">
        <v>8.3333333333333329E-2</v>
      </c>
      <c r="I48" s="3">
        <v>1</v>
      </c>
      <c r="J48" s="3">
        <v>1</v>
      </c>
      <c r="K48" s="3" t="s">
        <v>4</v>
      </c>
      <c r="L48" s="11">
        <v>2</v>
      </c>
      <c r="O48" s="3">
        <v>360</v>
      </c>
      <c r="R48" s="3" t="s">
        <v>17</v>
      </c>
      <c r="T48" s="3">
        <v>135</v>
      </c>
      <c r="U48" s="3" t="s">
        <v>17</v>
      </c>
      <c r="V48" s="3" t="s">
        <v>18</v>
      </c>
      <c r="W48" s="10">
        <f>T48/[1]模型构建!$C$11</f>
        <v>17.90625</v>
      </c>
      <c r="X48" s="3">
        <v>135</v>
      </c>
      <c r="Y48" s="11"/>
      <c r="Z48" s="11"/>
      <c r="AG48" s="3" t="s">
        <v>40</v>
      </c>
    </row>
    <row r="49" spans="1:33" x14ac:dyDescent="0.25">
      <c r="A49" s="7">
        <v>38</v>
      </c>
      <c r="B49" s="7"/>
      <c r="C49" s="3" t="s">
        <v>25</v>
      </c>
      <c r="D49" s="3" t="s">
        <v>38</v>
      </c>
      <c r="E49" s="3" t="s">
        <v>41</v>
      </c>
      <c r="F49" s="3" t="s">
        <v>19</v>
      </c>
      <c r="G49" s="3">
        <v>3</v>
      </c>
      <c r="H49" s="9">
        <v>8.3333333333333329E-2</v>
      </c>
      <c r="I49" s="3">
        <v>15</v>
      </c>
      <c r="J49" s="3">
        <v>10</v>
      </c>
      <c r="K49" s="3" t="s">
        <v>4</v>
      </c>
      <c r="L49" s="11">
        <v>2</v>
      </c>
      <c r="O49" s="3">
        <v>360</v>
      </c>
      <c r="R49" s="3" t="s">
        <v>20</v>
      </c>
      <c r="T49" s="3">
        <v>160</v>
      </c>
      <c r="U49" s="3" t="s">
        <v>20</v>
      </c>
      <c r="V49" s="3" t="s">
        <v>18</v>
      </c>
      <c r="W49" s="10">
        <f>T49/[1]模型构建!$C$11</f>
        <v>21.222222222222221</v>
      </c>
      <c r="X49" s="3">
        <v>160</v>
      </c>
      <c r="Y49" s="11"/>
      <c r="Z49" s="11"/>
      <c r="AG49" s="3" t="s">
        <v>40</v>
      </c>
    </row>
    <row r="50" spans="1:33" x14ac:dyDescent="0.25">
      <c r="A50" s="7">
        <v>39</v>
      </c>
      <c r="B50" s="7"/>
      <c r="C50" s="3" t="s">
        <v>25</v>
      </c>
      <c r="D50" s="3" t="s">
        <v>38</v>
      </c>
      <c r="E50" s="3" t="s">
        <v>41</v>
      </c>
      <c r="F50" s="3" t="s">
        <v>21</v>
      </c>
      <c r="G50" s="3">
        <v>4</v>
      </c>
      <c r="H50" s="9">
        <v>8.3333333333333329E-2</v>
      </c>
      <c r="I50" s="3">
        <v>40</v>
      </c>
      <c r="J50" s="3">
        <v>30</v>
      </c>
      <c r="K50" s="3" t="s">
        <v>4</v>
      </c>
      <c r="L50" s="11">
        <v>2</v>
      </c>
      <c r="O50" s="3">
        <v>360</v>
      </c>
      <c r="R50" s="3" t="s">
        <v>22</v>
      </c>
      <c r="T50" s="3">
        <v>180</v>
      </c>
      <c r="U50" s="3" t="s">
        <v>22</v>
      </c>
      <c r="V50" s="3" t="s">
        <v>18</v>
      </c>
      <c r="W50" s="10">
        <f>T50/[1]模型构建!$C$11</f>
        <v>23.875</v>
      </c>
      <c r="X50" s="3">
        <v>180</v>
      </c>
      <c r="Y50" s="11"/>
      <c r="Z50" s="11"/>
      <c r="AG50" s="3" t="s">
        <v>40</v>
      </c>
    </row>
    <row r="51" spans="1:33" x14ac:dyDescent="0.25">
      <c r="A51" s="7">
        <v>40</v>
      </c>
      <c r="B51" s="7"/>
      <c r="C51" s="3" t="s">
        <v>25</v>
      </c>
      <c r="D51" s="3" t="s">
        <v>38</v>
      </c>
      <c r="E51" s="3" t="s">
        <v>41</v>
      </c>
      <c r="F51" s="3" t="s">
        <v>23</v>
      </c>
      <c r="G51" s="3">
        <v>5</v>
      </c>
      <c r="H51" s="9">
        <v>8.3333333333333329E-2</v>
      </c>
      <c r="I51" s="3">
        <v>50</v>
      </c>
      <c r="J51" s="3" t="s">
        <v>13</v>
      </c>
      <c r="K51" s="3" t="s">
        <v>4</v>
      </c>
      <c r="L51" s="11">
        <v>2</v>
      </c>
      <c r="O51" s="3">
        <v>360</v>
      </c>
      <c r="P51" s="3" t="s">
        <v>24</v>
      </c>
      <c r="Q51" s="8">
        <v>28</v>
      </c>
      <c r="S51" s="12">
        <f>Q51*[1]模型构建!$C$6/[1]模型构建!$C$11</f>
        <v>589.56856104702433</v>
      </c>
      <c r="U51" s="3" t="s">
        <v>17</v>
      </c>
      <c r="V51" s="3" t="s">
        <v>18</v>
      </c>
      <c r="X51" s="3">
        <v>135</v>
      </c>
      <c r="Y51" s="11"/>
      <c r="Z51" s="11"/>
      <c r="AG51" s="3" t="s">
        <v>40</v>
      </c>
    </row>
    <row r="52" spans="1:33" x14ac:dyDescent="0.25">
      <c r="A52" s="7"/>
      <c r="B52" s="7">
        <v>10</v>
      </c>
      <c r="C52" s="3" t="s">
        <v>25</v>
      </c>
      <c r="D52" s="3" t="s">
        <v>38</v>
      </c>
      <c r="E52" s="3" t="s">
        <v>41</v>
      </c>
      <c r="F52" s="3" t="s">
        <v>23</v>
      </c>
      <c r="G52" s="3">
        <v>5</v>
      </c>
      <c r="H52" s="9">
        <v>8.3333333333333329E-2</v>
      </c>
      <c r="I52" s="3">
        <v>50</v>
      </c>
      <c r="J52" s="3" t="s">
        <v>13</v>
      </c>
      <c r="K52" s="3" t="s">
        <v>4</v>
      </c>
      <c r="L52" s="11">
        <v>2</v>
      </c>
      <c r="Q52" s="8"/>
      <c r="S52" s="12">
        <f>SUM(S48:S51)/4</f>
        <v>147.39214026175608</v>
      </c>
      <c r="T52" s="12">
        <f t="shared" ref="T52" si="21">SUM(T48:T51)/4</f>
        <v>118.75</v>
      </c>
      <c r="U52" s="12"/>
      <c r="V52" s="12"/>
      <c r="W52" s="12">
        <f t="shared" ref="W52:Y52" si="22">SUM(W48:W51)/4</f>
        <v>15.750868055555555</v>
      </c>
      <c r="X52" s="12">
        <f t="shared" si="22"/>
        <v>152.5</v>
      </c>
      <c r="Y52" s="12">
        <f t="shared" si="22"/>
        <v>0</v>
      </c>
      <c r="Z52" s="12"/>
      <c r="AA52" s="12"/>
      <c r="AB52" s="12"/>
      <c r="AC52" s="12"/>
      <c r="AD52" s="12"/>
      <c r="AE52" s="12">
        <f t="shared" ref="AE52:AE64" si="23">S52+W52+X52+Z52+AD52-M52</f>
        <v>315.64300831731163</v>
      </c>
      <c r="AF52" s="12">
        <f t="shared" ref="AF52:AF64" si="24">AE52/L52</f>
        <v>157.82150415865581</v>
      </c>
    </row>
    <row r="53" spans="1:33" x14ac:dyDescent="0.25">
      <c r="A53" s="7">
        <v>41</v>
      </c>
      <c r="B53" s="7">
        <v>11</v>
      </c>
      <c r="C53" s="3" t="s">
        <v>147</v>
      </c>
      <c r="D53" s="3" t="s">
        <v>43</v>
      </c>
      <c r="E53" s="3" t="s">
        <v>44</v>
      </c>
      <c r="F53" s="3" t="s">
        <v>45</v>
      </c>
      <c r="G53" s="3">
        <v>1</v>
      </c>
      <c r="H53" s="9">
        <v>2.0833333333333332E-2</v>
      </c>
      <c r="I53" s="3">
        <v>1</v>
      </c>
      <c r="J53" s="3">
        <v>1</v>
      </c>
      <c r="K53" s="3" t="s">
        <v>46</v>
      </c>
      <c r="L53" s="11">
        <v>0.5</v>
      </c>
      <c r="O53" s="3">
        <v>180</v>
      </c>
      <c r="Y53" s="11">
        <v>0.390625</v>
      </c>
      <c r="Z53" s="11">
        <f>Y53*[1]模型构建!$C$5/[1]模型构建!$C$11</f>
        <v>103.62413194444444</v>
      </c>
      <c r="AE53" s="12">
        <f t="shared" si="23"/>
        <v>103.62413194444444</v>
      </c>
      <c r="AF53" s="12">
        <f t="shared" si="24"/>
        <v>207.24826388888889</v>
      </c>
      <c r="AG53" s="3" t="s">
        <v>7</v>
      </c>
    </row>
    <row r="54" spans="1:33" x14ac:dyDescent="0.25">
      <c r="A54" s="7">
        <v>42</v>
      </c>
      <c r="B54" s="7">
        <v>12</v>
      </c>
      <c r="C54" s="3" t="s">
        <v>42</v>
      </c>
      <c r="D54" s="3" t="s">
        <v>43</v>
      </c>
      <c r="E54" s="3" t="s">
        <v>47</v>
      </c>
      <c r="F54" s="3" t="s">
        <v>48</v>
      </c>
      <c r="G54" s="3">
        <v>3</v>
      </c>
      <c r="H54" s="9">
        <v>6.25E-2</v>
      </c>
      <c r="I54" s="3">
        <v>15</v>
      </c>
      <c r="J54" s="3">
        <v>10</v>
      </c>
      <c r="K54" s="3" t="s">
        <v>49</v>
      </c>
      <c r="L54" s="11">
        <v>1.5</v>
      </c>
      <c r="O54" s="3">
        <v>560</v>
      </c>
      <c r="Y54" s="11">
        <v>0.30493273542600896</v>
      </c>
      <c r="Z54" s="11">
        <f>Y54*[1]模型构建!$C$5/[1]模型构建!$C$11</f>
        <v>80.891878425510711</v>
      </c>
      <c r="AE54" s="12">
        <f t="shared" si="23"/>
        <v>80.891878425510711</v>
      </c>
      <c r="AF54" s="12">
        <f t="shared" si="24"/>
        <v>53.927918950340477</v>
      </c>
      <c r="AG54" s="3" t="s">
        <v>7</v>
      </c>
    </row>
    <row r="55" spans="1:33" x14ac:dyDescent="0.25">
      <c r="A55" s="7">
        <v>43</v>
      </c>
      <c r="B55" s="7">
        <v>13</v>
      </c>
      <c r="C55" s="3" t="s">
        <v>42</v>
      </c>
      <c r="D55" s="3" t="s">
        <v>43</v>
      </c>
      <c r="E55" s="3" t="s">
        <v>50</v>
      </c>
      <c r="F55" s="3" t="s">
        <v>51</v>
      </c>
      <c r="G55" s="3">
        <v>4</v>
      </c>
      <c r="H55" s="9">
        <v>0.125</v>
      </c>
      <c r="I55" s="3">
        <v>40</v>
      </c>
      <c r="J55" s="3">
        <v>30</v>
      </c>
      <c r="K55" s="3" t="s">
        <v>52</v>
      </c>
      <c r="L55" s="11">
        <v>3</v>
      </c>
      <c r="O55" s="3">
        <v>1120</v>
      </c>
      <c r="Y55" s="11">
        <v>0.60572687224669608</v>
      </c>
      <c r="Z55" s="11">
        <f>Y55*[1]模型构建!$C$5/[1]模型构建!$C$11</f>
        <v>160.68587860988742</v>
      </c>
      <c r="AE55" s="12">
        <f t="shared" si="23"/>
        <v>160.68587860988742</v>
      </c>
      <c r="AF55" s="12">
        <f t="shared" si="24"/>
        <v>53.561959536629139</v>
      </c>
      <c r="AG55" s="3" t="s">
        <v>7</v>
      </c>
    </row>
    <row r="56" spans="1:33" x14ac:dyDescent="0.25">
      <c r="A56" s="7">
        <v>44</v>
      </c>
      <c r="B56" s="7">
        <v>14</v>
      </c>
      <c r="C56" s="3" t="s">
        <v>42</v>
      </c>
      <c r="D56" s="3" t="s">
        <v>43</v>
      </c>
      <c r="E56" s="3" t="s">
        <v>53</v>
      </c>
      <c r="F56" s="3" t="s">
        <v>54</v>
      </c>
      <c r="G56" s="3">
        <v>2</v>
      </c>
      <c r="H56" s="9">
        <v>0.16666666666666666</v>
      </c>
      <c r="I56" s="3">
        <v>1</v>
      </c>
      <c r="J56" s="3">
        <v>1</v>
      </c>
      <c r="K56" s="3" t="s">
        <v>55</v>
      </c>
      <c r="L56" s="11">
        <v>4</v>
      </c>
      <c r="O56" s="3">
        <v>1500</v>
      </c>
      <c r="Y56" s="11">
        <v>0.37431192660550461</v>
      </c>
      <c r="Z56" s="11">
        <f>Y56*[1]模型构建!$C$5/[1]模型构建!$C$11</f>
        <v>99.296636085626915</v>
      </c>
      <c r="AE56" s="12">
        <f t="shared" si="23"/>
        <v>99.296636085626915</v>
      </c>
      <c r="AF56" s="12">
        <f t="shared" si="24"/>
        <v>24.824159021406729</v>
      </c>
      <c r="AG56" s="3" t="s">
        <v>7</v>
      </c>
    </row>
    <row r="57" spans="1:33" x14ac:dyDescent="0.25">
      <c r="A57" s="7">
        <v>45</v>
      </c>
      <c r="B57" s="7">
        <v>15</v>
      </c>
      <c r="C57" s="3" t="s">
        <v>42</v>
      </c>
      <c r="D57" s="3" t="s">
        <v>43</v>
      </c>
      <c r="E57" s="3" t="s">
        <v>56</v>
      </c>
      <c r="F57" s="3" t="s">
        <v>57</v>
      </c>
      <c r="G57" s="3">
        <v>4</v>
      </c>
      <c r="H57" s="9">
        <v>0.20833333333333334</v>
      </c>
      <c r="I57" s="3">
        <v>15</v>
      </c>
      <c r="J57" s="3">
        <v>10</v>
      </c>
      <c r="K57" s="3" t="s">
        <v>58</v>
      </c>
      <c r="L57" s="11">
        <v>5</v>
      </c>
      <c r="O57" s="3">
        <v>1880</v>
      </c>
      <c r="Y57" s="11">
        <v>0.29558998808104886</v>
      </c>
      <c r="Z57" s="11">
        <f>Y57*[1]模型构建!$C$5/[1]模型构建!$C$11</f>
        <v>78.413455171500473</v>
      </c>
      <c r="AE57" s="12">
        <f t="shared" si="23"/>
        <v>78.413455171500473</v>
      </c>
      <c r="AF57" s="12">
        <f t="shared" si="24"/>
        <v>15.682691034300095</v>
      </c>
      <c r="AG57" s="3" t="s">
        <v>7</v>
      </c>
    </row>
    <row r="58" spans="1:33" x14ac:dyDescent="0.25">
      <c r="A58" s="7">
        <v>46</v>
      </c>
      <c r="B58" s="7">
        <v>16</v>
      </c>
      <c r="C58" s="3" t="s">
        <v>42</v>
      </c>
      <c r="D58" s="3" t="s">
        <v>43</v>
      </c>
      <c r="E58" s="3" t="s">
        <v>59</v>
      </c>
      <c r="F58" s="3" t="s">
        <v>60</v>
      </c>
      <c r="G58" s="3">
        <v>5</v>
      </c>
      <c r="H58" s="9">
        <v>0.33333333333333331</v>
      </c>
      <c r="I58" s="3">
        <v>40</v>
      </c>
      <c r="J58" s="3">
        <v>30</v>
      </c>
      <c r="K58" s="3" t="s">
        <v>61</v>
      </c>
      <c r="L58" s="11">
        <v>8</v>
      </c>
      <c r="O58" s="3">
        <v>3000</v>
      </c>
      <c r="Y58" s="11">
        <v>0.6056034482758621</v>
      </c>
      <c r="Z58" s="11">
        <f>Y58*[1]模型构建!$C$5/[1]模型构建!$C$11</f>
        <v>160.6531369731801</v>
      </c>
      <c r="AE58" s="12">
        <f t="shared" si="23"/>
        <v>160.6531369731801</v>
      </c>
      <c r="AF58" s="12">
        <f t="shared" si="24"/>
        <v>20.081642121647512</v>
      </c>
      <c r="AG58" s="3" t="s">
        <v>7</v>
      </c>
    </row>
    <row r="59" spans="1:33" x14ac:dyDescent="0.25">
      <c r="A59" s="7">
        <v>47</v>
      </c>
      <c r="B59" s="7">
        <v>17</v>
      </c>
      <c r="C59" s="3" t="s">
        <v>42</v>
      </c>
      <c r="D59" s="3" t="s">
        <v>34</v>
      </c>
      <c r="E59" s="3" t="s">
        <v>62</v>
      </c>
      <c r="F59" s="3" t="s">
        <v>63</v>
      </c>
      <c r="G59" s="3">
        <v>1</v>
      </c>
      <c r="H59" s="9">
        <v>1.3888888888888888E-2</v>
      </c>
      <c r="I59" s="3">
        <v>1</v>
      </c>
      <c r="J59" s="3">
        <v>1</v>
      </c>
      <c r="K59" s="3" t="s">
        <v>64</v>
      </c>
      <c r="L59" s="11">
        <f>1/3</f>
        <v>0.33333333333333331</v>
      </c>
      <c r="O59" s="3">
        <v>120</v>
      </c>
      <c r="P59" s="3" t="s">
        <v>65</v>
      </c>
      <c r="Q59" s="3">
        <v>1</v>
      </c>
      <c r="R59" s="3" t="s">
        <v>66</v>
      </c>
      <c r="S59" s="12">
        <f>Q59*[1]模型构建!$C$6/[1]模型构建!$C$11</f>
        <v>21.056020037393726</v>
      </c>
      <c r="T59" s="3">
        <v>20</v>
      </c>
      <c r="W59" s="10">
        <f>T59/[1]模型构建!$C$11</f>
        <v>2.6527777777777777</v>
      </c>
      <c r="Y59" s="11"/>
      <c r="Z59" s="11"/>
      <c r="AE59" s="12">
        <f t="shared" si="23"/>
        <v>23.708797815171504</v>
      </c>
      <c r="AF59" s="12">
        <f t="shared" si="24"/>
        <v>71.126393445514523</v>
      </c>
      <c r="AG59" s="3" t="s">
        <v>36</v>
      </c>
    </row>
    <row r="60" spans="1:33" x14ac:dyDescent="0.25">
      <c r="A60" s="7">
        <v>48</v>
      </c>
      <c r="B60" s="7">
        <v>18</v>
      </c>
      <c r="C60" s="3" t="s">
        <v>42</v>
      </c>
      <c r="D60" s="3" t="s">
        <v>34</v>
      </c>
      <c r="E60" s="3" t="s">
        <v>67</v>
      </c>
      <c r="F60" s="3" t="s">
        <v>68</v>
      </c>
      <c r="G60" s="3">
        <v>3</v>
      </c>
      <c r="H60" s="9">
        <v>4.1666666666666664E-2</v>
      </c>
      <c r="I60" s="3">
        <v>15</v>
      </c>
      <c r="J60" s="3">
        <v>10</v>
      </c>
      <c r="K60" s="3" t="s">
        <v>46</v>
      </c>
      <c r="L60" s="11">
        <v>1</v>
      </c>
      <c r="O60" s="3">
        <v>380</v>
      </c>
      <c r="P60" s="3" t="s">
        <v>6</v>
      </c>
      <c r="Q60" s="3">
        <v>3</v>
      </c>
      <c r="R60" s="3" t="s">
        <v>69</v>
      </c>
      <c r="S60" s="12">
        <f>Q60*[1]模型构建!$C$6/[1]模型构建!$C$11</f>
        <v>63.16806011218118</v>
      </c>
      <c r="T60" s="3">
        <v>60</v>
      </c>
      <c r="W60" s="10">
        <f>T60/[1]模型构建!$C$11</f>
        <v>7.958333333333333</v>
      </c>
      <c r="Y60" s="11"/>
      <c r="Z60" s="11"/>
      <c r="AE60" s="12">
        <f t="shared" si="23"/>
        <v>71.126393445514509</v>
      </c>
      <c r="AF60" s="12">
        <f t="shared" si="24"/>
        <v>71.126393445514509</v>
      </c>
      <c r="AG60" s="3" t="s">
        <v>36</v>
      </c>
    </row>
    <row r="61" spans="1:33" x14ac:dyDescent="0.25">
      <c r="A61" s="7">
        <v>49</v>
      </c>
      <c r="B61" s="7">
        <v>19</v>
      </c>
      <c r="C61" s="3" t="s">
        <v>42</v>
      </c>
      <c r="D61" s="3" t="s">
        <v>34</v>
      </c>
      <c r="E61" s="3" t="s">
        <v>70</v>
      </c>
      <c r="F61" s="3" t="s">
        <v>71</v>
      </c>
      <c r="G61" s="3">
        <v>4</v>
      </c>
      <c r="H61" s="9">
        <v>8.3333333333333329E-2</v>
      </c>
      <c r="I61" s="3">
        <v>40</v>
      </c>
      <c r="J61" s="3">
        <v>30</v>
      </c>
      <c r="K61" s="3" t="s">
        <v>72</v>
      </c>
      <c r="L61" s="11">
        <v>2</v>
      </c>
      <c r="O61" s="3">
        <v>750</v>
      </c>
      <c r="P61" s="3" t="s">
        <v>73</v>
      </c>
      <c r="Q61" s="3">
        <v>7</v>
      </c>
      <c r="R61" s="3" t="s">
        <v>74</v>
      </c>
      <c r="S61" s="12">
        <f>Q61*[1]模型构建!$C$6/[1]模型构建!$C$11</f>
        <v>147.39214026175608</v>
      </c>
      <c r="T61" s="3">
        <v>120</v>
      </c>
      <c r="W61" s="10">
        <f>T61/[1]模型构建!$C$11</f>
        <v>15.916666666666666</v>
      </c>
      <c r="Y61" s="11"/>
      <c r="Z61" s="11"/>
      <c r="AE61" s="12">
        <f t="shared" si="23"/>
        <v>163.30880692842274</v>
      </c>
      <c r="AF61" s="12">
        <f t="shared" si="24"/>
        <v>81.65440346421137</v>
      </c>
      <c r="AG61" s="3" t="s">
        <v>36</v>
      </c>
    </row>
    <row r="62" spans="1:33" x14ac:dyDescent="0.25">
      <c r="A62" s="7">
        <v>50</v>
      </c>
      <c r="B62" s="7">
        <v>20</v>
      </c>
      <c r="C62" s="3" t="s">
        <v>42</v>
      </c>
      <c r="D62" s="3" t="s">
        <v>34</v>
      </c>
      <c r="E62" s="3" t="s">
        <v>75</v>
      </c>
      <c r="F62" s="3" t="s">
        <v>76</v>
      </c>
      <c r="G62" s="3">
        <v>2</v>
      </c>
      <c r="H62" s="9">
        <v>0.125</v>
      </c>
      <c r="I62" s="3">
        <v>1</v>
      </c>
      <c r="J62" s="3">
        <v>1</v>
      </c>
      <c r="K62" s="3" t="s">
        <v>49</v>
      </c>
      <c r="L62" s="11">
        <v>3</v>
      </c>
      <c r="O62" s="3">
        <v>1000</v>
      </c>
      <c r="P62" s="3" t="s">
        <v>77</v>
      </c>
      <c r="Q62" s="3">
        <v>6</v>
      </c>
      <c r="S62" s="12">
        <f>Q62*[1]模型构建!$C$6/[1]模型构建!$C$11</f>
        <v>126.33612022436236</v>
      </c>
      <c r="U62" s="3" t="s">
        <v>66</v>
      </c>
      <c r="X62" s="3">
        <v>20</v>
      </c>
      <c r="Y62" s="11"/>
      <c r="Z62" s="11"/>
      <c r="AE62" s="12">
        <f t="shared" si="23"/>
        <v>146.33612022436236</v>
      </c>
      <c r="AF62" s="12">
        <f t="shared" si="24"/>
        <v>48.778706741454123</v>
      </c>
      <c r="AG62" s="3" t="s">
        <v>36</v>
      </c>
    </row>
    <row r="63" spans="1:33" x14ac:dyDescent="0.25">
      <c r="A63" s="7">
        <v>51</v>
      </c>
      <c r="B63" s="7">
        <v>21</v>
      </c>
      <c r="C63" s="3" t="s">
        <v>42</v>
      </c>
      <c r="D63" s="3" t="s">
        <v>34</v>
      </c>
      <c r="E63" s="3" t="s">
        <v>78</v>
      </c>
      <c r="F63" s="3" t="s">
        <v>79</v>
      </c>
      <c r="G63" s="3">
        <v>4</v>
      </c>
      <c r="H63" s="9">
        <v>0.1388888888888889</v>
      </c>
      <c r="I63" s="3">
        <v>15</v>
      </c>
      <c r="J63" s="3">
        <v>10</v>
      </c>
      <c r="K63" s="3" t="s">
        <v>80</v>
      </c>
      <c r="L63" s="11">
        <f>3+1/3</f>
        <v>3.3333333333333335</v>
      </c>
      <c r="O63" s="3">
        <v>1250</v>
      </c>
      <c r="P63" s="3" t="s">
        <v>81</v>
      </c>
      <c r="Q63" s="3">
        <v>11</v>
      </c>
      <c r="S63" s="12">
        <f>Q63*[1]模型构建!$C$6/[1]模型构建!$C$11</f>
        <v>231.61622041133097</v>
      </c>
      <c r="U63" s="3" t="s">
        <v>82</v>
      </c>
      <c r="X63" s="3">
        <v>25</v>
      </c>
      <c r="Y63" s="11"/>
      <c r="Z63" s="11"/>
      <c r="AE63" s="12">
        <f t="shared" si="23"/>
        <v>256.61622041133097</v>
      </c>
      <c r="AF63" s="12">
        <f t="shared" si="24"/>
        <v>76.984866123399286</v>
      </c>
      <c r="AG63" s="3" t="s">
        <v>36</v>
      </c>
    </row>
    <row r="64" spans="1:33" x14ac:dyDescent="0.25">
      <c r="A64" s="7">
        <v>52</v>
      </c>
      <c r="B64" s="7">
        <v>22</v>
      </c>
      <c r="C64" s="3" t="s">
        <v>42</v>
      </c>
      <c r="D64" s="3" t="s">
        <v>34</v>
      </c>
      <c r="E64" s="3" t="s">
        <v>83</v>
      </c>
      <c r="F64" s="3" t="s">
        <v>84</v>
      </c>
      <c r="G64" s="3">
        <v>5</v>
      </c>
      <c r="H64" s="9">
        <v>0.22222222222222221</v>
      </c>
      <c r="I64" s="3">
        <v>40</v>
      </c>
      <c r="J64" s="3">
        <v>30</v>
      </c>
      <c r="K64" s="3" t="s">
        <v>55</v>
      </c>
      <c r="L64" s="11">
        <f>5+1/3</f>
        <v>5.333333333333333</v>
      </c>
      <c r="O64" s="3">
        <v>2000</v>
      </c>
      <c r="P64" s="3" t="s">
        <v>85</v>
      </c>
      <c r="Q64" s="3">
        <v>18</v>
      </c>
      <c r="S64" s="12">
        <f>Q64*[1]模型构建!$C$6/[1]模型构建!$C$11</f>
        <v>379.00836067308705</v>
      </c>
      <c r="U64" s="3" t="s">
        <v>86</v>
      </c>
      <c r="X64" s="3">
        <v>40</v>
      </c>
      <c r="Y64" s="11"/>
      <c r="Z64" s="11"/>
      <c r="AE64" s="12">
        <f t="shared" si="23"/>
        <v>419.00836067308705</v>
      </c>
      <c r="AF64" s="12">
        <f t="shared" si="24"/>
        <v>78.564067626203823</v>
      </c>
      <c r="AG64" s="3" t="s">
        <v>36</v>
      </c>
    </row>
    <row r="65" spans="1:33" x14ac:dyDescent="0.25">
      <c r="A65" s="7">
        <v>53</v>
      </c>
      <c r="B65" s="7"/>
      <c r="C65" s="3" t="s">
        <v>42</v>
      </c>
      <c r="D65" s="3" t="s">
        <v>87</v>
      </c>
      <c r="E65" s="3" t="s">
        <v>88</v>
      </c>
      <c r="F65" s="3" t="s">
        <v>89</v>
      </c>
      <c r="G65" s="3">
        <v>3</v>
      </c>
      <c r="H65" s="9">
        <v>4.1666666666666664E-2</v>
      </c>
      <c r="I65" s="3">
        <v>1</v>
      </c>
      <c r="J65" s="3">
        <v>1</v>
      </c>
      <c r="K65" s="3" t="s">
        <v>90</v>
      </c>
      <c r="L65" s="11">
        <v>1</v>
      </c>
      <c r="O65" s="3">
        <v>120</v>
      </c>
      <c r="U65" s="3" t="s">
        <v>91</v>
      </c>
      <c r="V65" s="3" t="s">
        <v>92</v>
      </c>
      <c r="X65" s="3">
        <v>22.5</v>
      </c>
      <c r="Y65" s="11"/>
      <c r="Z65" s="11"/>
    </row>
    <row r="66" spans="1:33" x14ac:dyDescent="0.25">
      <c r="A66" s="7">
        <v>54</v>
      </c>
      <c r="B66" s="7"/>
      <c r="C66" s="3" t="s">
        <v>42</v>
      </c>
      <c r="D66" s="3" t="s">
        <v>87</v>
      </c>
      <c r="E66" s="3" t="s">
        <v>88</v>
      </c>
      <c r="F66" s="3" t="s">
        <v>93</v>
      </c>
      <c r="G66" s="3">
        <v>4</v>
      </c>
      <c r="H66" s="9">
        <v>4.1666666666666664E-2</v>
      </c>
      <c r="I66" s="3">
        <v>15</v>
      </c>
      <c r="J66" s="3">
        <v>10</v>
      </c>
      <c r="K66" s="3" t="s">
        <v>90</v>
      </c>
      <c r="L66" s="11">
        <v>1</v>
      </c>
      <c r="O66" s="3">
        <v>120</v>
      </c>
      <c r="U66" s="3" t="s">
        <v>94</v>
      </c>
      <c r="V66" s="3" t="s">
        <v>65</v>
      </c>
      <c r="X66" s="3">
        <v>30</v>
      </c>
      <c r="Y66" s="11"/>
      <c r="Z66" s="11"/>
    </row>
    <row r="67" spans="1:33" x14ac:dyDescent="0.25">
      <c r="A67" s="7">
        <v>55</v>
      </c>
      <c r="B67" s="7"/>
      <c r="C67" s="3" t="s">
        <v>42</v>
      </c>
      <c r="D67" s="3" t="s">
        <v>87</v>
      </c>
      <c r="E67" s="3" t="s">
        <v>88</v>
      </c>
      <c r="F67" s="3" t="s">
        <v>95</v>
      </c>
      <c r="G67" s="3">
        <v>5</v>
      </c>
      <c r="H67" s="9">
        <v>4.1666666666666664E-2</v>
      </c>
      <c r="I67" s="3">
        <v>40</v>
      </c>
      <c r="J67" s="3">
        <v>30</v>
      </c>
      <c r="K67" s="3" t="s">
        <v>55</v>
      </c>
      <c r="L67" s="11">
        <v>1</v>
      </c>
      <c r="O67" s="3">
        <v>120</v>
      </c>
      <c r="U67" s="3" t="s">
        <v>96</v>
      </c>
      <c r="V67" s="3" t="s">
        <v>97</v>
      </c>
      <c r="X67" s="3">
        <v>37.5</v>
      </c>
      <c r="Y67" s="11"/>
      <c r="Z67" s="11"/>
    </row>
    <row r="68" spans="1:33" x14ac:dyDescent="0.25">
      <c r="A68" s="7"/>
      <c r="B68" s="7">
        <v>23</v>
      </c>
      <c r="C68" s="3" t="s">
        <v>42</v>
      </c>
      <c r="D68" s="3" t="s">
        <v>87</v>
      </c>
      <c r="E68" s="3" t="s">
        <v>88</v>
      </c>
      <c r="F68" s="3" t="s">
        <v>95</v>
      </c>
      <c r="G68" s="3">
        <v>5</v>
      </c>
      <c r="H68" s="9">
        <v>4.1666666666666664E-2</v>
      </c>
      <c r="I68" s="3">
        <v>40</v>
      </c>
      <c r="J68" s="3">
        <v>30</v>
      </c>
      <c r="K68" s="3" t="s">
        <v>55</v>
      </c>
      <c r="L68" s="11">
        <v>1</v>
      </c>
      <c r="X68" s="3">
        <f>SUM(X65:X67)/3</f>
        <v>30</v>
      </c>
      <c r="Y68" s="11"/>
      <c r="Z68" s="11"/>
      <c r="AE68" s="12">
        <f>S68+W68+X68+Z68+AD68-M68</f>
        <v>30</v>
      </c>
      <c r="AF68" s="12">
        <f>AE68/L68</f>
        <v>30</v>
      </c>
    </row>
    <row r="69" spans="1:33" x14ac:dyDescent="0.25">
      <c r="A69" s="7">
        <v>56</v>
      </c>
      <c r="B69" s="7"/>
      <c r="C69" s="3" t="s">
        <v>42</v>
      </c>
      <c r="D69" s="3" t="s">
        <v>87</v>
      </c>
      <c r="E69" s="3" t="s">
        <v>98</v>
      </c>
      <c r="F69" s="3" t="s">
        <v>99</v>
      </c>
      <c r="G69" s="3">
        <v>3</v>
      </c>
      <c r="H69" s="9">
        <v>0.16666666666666666</v>
      </c>
      <c r="I69" s="3">
        <v>1</v>
      </c>
      <c r="J69" s="3">
        <v>1</v>
      </c>
      <c r="K69" s="3" t="s">
        <v>52</v>
      </c>
      <c r="L69" s="11">
        <v>4</v>
      </c>
      <c r="O69" s="3">
        <v>480</v>
      </c>
      <c r="U69" s="3" t="s">
        <v>100</v>
      </c>
      <c r="V69" s="3" t="s">
        <v>101</v>
      </c>
      <c r="X69" s="3">
        <v>110</v>
      </c>
      <c r="Y69" s="11"/>
      <c r="Z69" s="11"/>
    </row>
    <row r="70" spans="1:33" x14ac:dyDescent="0.25">
      <c r="A70" s="7">
        <v>57</v>
      </c>
      <c r="B70" s="7"/>
      <c r="C70" s="3" t="s">
        <v>42</v>
      </c>
      <c r="D70" s="3" t="s">
        <v>87</v>
      </c>
      <c r="E70" s="3" t="s">
        <v>98</v>
      </c>
      <c r="F70" s="3" t="s">
        <v>102</v>
      </c>
      <c r="G70" s="3">
        <v>4</v>
      </c>
      <c r="H70" s="9">
        <v>0.16666666666666666</v>
      </c>
      <c r="I70" s="3">
        <v>15</v>
      </c>
      <c r="J70" s="3">
        <v>10</v>
      </c>
      <c r="K70" s="3" t="s">
        <v>103</v>
      </c>
      <c r="L70" s="11">
        <v>4</v>
      </c>
      <c r="O70" s="3">
        <v>480</v>
      </c>
      <c r="U70" s="3" t="s">
        <v>104</v>
      </c>
      <c r="V70" s="3" t="s">
        <v>18</v>
      </c>
      <c r="X70" s="3">
        <v>140</v>
      </c>
      <c r="Y70" s="11"/>
      <c r="Z70" s="11"/>
    </row>
    <row r="71" spans="1:33" x14ac:dyDescent="0.25">
      <c r="A71" s="7">
        <v>58</v>
      </c>
      <c r="B71" s="7"/>
      <c r="C71" s="3" t="s">
        <v>42</v>
      </c>
      <c r="D71" s="3" t="s">
        <v>87</v>
      </c>
      <c r="E71" s="3" t="s">
        <v>98</v>
      </c>
      <c r="F71" s="3" t="s">
        <v>105</v>
      </c>
      <c r="G71" s="3">
        <v>5</v>
      </c>
      <c r="H71" s="9">
        <v>0.16666666666666666</v>
      </c>
      <c r="I71" s="3">
        <v>40</v>
      </c>
      <c r="J71" s="3">
        <v>30</v>
      </c>
      <c r="K71" s="3" t="s">
        <v>106</v>
      </c>
      <c r="L71" s="11">
        <v>4</v>
      </c>
      <c r="O71" s="3">
        <v>480</v>
      </c>
      <c r="U71" s="3" t="s">
        <v>107</v>
      </c>
      <c r="V71" s="3" t="s">
        <v>108</v>
      </c>
      <c r="X71" s="3">
        <v>170</v>
      </c>
      <c r="Y71" s="11"/>
      <c r="Z71" s="11"/>
    </row>
    <row r="72" spans="1:33" x14ac:dyDescent="0.25">
      <c r="A72" s="7"/>
      <c r="B72" s="7">
        <v>24</v>
      </c>
      <c r="C72" s="3" t="s">
        <v>42</v>
      </c>
      <c r="D72" s="3" t="s">
        <v>87</v>
      </c>
      <c r="E72" s="3" t="s">
        <v>98</v>
      </c>
      <c r="F72" s="3" t="s">
        <v>105</v>
      </c>
      <c r="G72" s="3">
        <v>5</v>
      </c>
      <c r="H72" s="9">
        <v>0.16666666666666666</v>
      </c>
      <c r="I72" s="3">
        <v>40</v>
      </c>
      <c r="J72" s="3">
        <v>30</v>
      </c>
      <c r="K72" s="3" t="s">
        <v>106</v>
      </c>
      <c r="L72" s="11">
        <v>4</v>
      </c>
      <c r="X72" s="3">
        <f>SUM(X69:X71)/3</f>
        <v>140</v>
      </c>
      <c r="Y72" s="11"/>
      <c r="Z72" s="11"/>
      <c r="AE72" s="12">
        <f>S72+W72+X72+Z72+AD72-M72</f>
        <v>140</v>
      </c>
      <c r="AF72" s="12">
        <f>AE72/L72</f>
        <v>35</v>
      </c>
    </row>
    <row r="73" spans="1:33" x14ac:dyDescent="0.25">
      <c r="A73" s="7">
        <v>59</v>
      </c>
      <c r="B73" s="7"/>
      <c r="C73" s="3" t="s">
        <v>42</v>
      </c>
      <c r="D73" s="3" t="s">
        <v>87</v>
      </c>
      <c r="E73" s="3" t="s">
        <v>109</v>
      </c>
      <c r="F73" s="3" t="s">
        <v>110</v>
      </c>
      <c r="G73" s="3">
        <v>3</v>
      </c>
      <c r="H73" s="9">
        <v>0.33333333333333331</v>
      </c>
      <c r="I73" s="3">
        <v>1</v>
      </c>
      <c r="J73" s="3">
        <v>1</v>
      </c>
      <c r="K73" s="3" t="s">
        <v>111</v>
      </c>
      <c r="L73" s="11">
        <v>8</v>
      </c>
      <c r="O73" s="3">
        <v>960</v>
      </c>
      <c r="U73" s="3" t="s">
        <v>112</v>
      </c>
      <c r="V73" s="3" t="s">
        <v>113</v>
      </c>
      <c r="X73" s="3">
        <v>225</v>
      </c>
      <c r="Y73" s="11"/>
      <c r="Z73" s="11"/>
    </row>
    <row r="74" spans="1:33" x14ac:dyDescent="0.25">
      <c r="A74" s="7">
        <v>60</v>
      </c>
      <c r="B74" s="7"/>
      <c r="C74" s="3" t="s">
        <v>42</v>
      </c>
      <c r="D74" s="3" t="s">
        <v>87</v>
      </c>
      <c r="E74" s="3" t="s">
        <v>109</v>
      </c>
      <c r="F74" s="3" t="s">
        <v>114</v>
      </c>
      <c r="G74" s="3">
        <v>4</v>
      </c>
      <c r="H74" s="9">
        <v>0.33333333333333331</v>
      </c>
      <c r="I74" s="3">
        <v>15</v>
      </c>
      <c r="J74" s="3">
        <v>10</v>
      </c>
      <c r="K74" s="3" t="s">
        <v>72</v>
      </c>
      <c r="L74" s="11">
        <v>8</v>
      </c>
      <c r="O74" s="3">
        <v>960</v>
      </c>
      <c r="U74" s="3" t="s">
        <v>115</v>
      </c>
      <c r="V74" s="3" t="s">
        <v>116</v>
      </c>
      <c r="X74" s="3">
        <v>300</v>
      </c>
      <c r="Y74" s="11"/>
      <c r="Z74" s="11"/>
    </row>
    <row r="75" spans="1:33" x14ac:dyDescent="0.25">
      <c r="A75" s="7">
        <v>61</v>
      </c>
      <c r="B75" s="7"/>
      <c r="C75" s="3" t="s">
        <v>42</v>
      </c>
      <c r="D75" s="3" t="s">
        <v>87</v>
      </c>
      <c r="E75" s="3" t="s">
        <v>109</v>
      </c>
      <c r="F75" s="3" t="s">
        <v>117</v>
      </c>
      <c r="G75" s="3">
        <v>5</v>
      </c>
      <c r="H75" s="9">
        <v>0.33333333333333331</v>
      </c>
      <c r="I75" s="3">
        <v>40</v>
      </c>
      <c r="J75" s="3">
        <v>30</v>
      </c>
      <c r="K75" s="3" t="s">
        <v>118</v>
      </c>
      <c r="L75" s="11">
        <v>8</v>
      </c>
      <c r="O75" s="3">
        <v>960</v>
      </c>
      <c r="U75" s="3" t="s">
        <v>119</v>
      </c>
      <c r="V75" s="3" t="s">
        <v>120</v>
      </c>
      <c r="X75" s="3">
        <v>325</v>
      </c>
      <c r="Y75" s="11"/>
      <c r="Z75" s="11"/>
    </row>
    <row r="76" spans="1:33" x14ac:dyDescent="0.25">
      <c r="A76" s="7"/>
      <c r="B76" s="7">
        <v>25</v>
      </c>
      <c r="C76" s="3" t="s">
        <v>42</v>
      </c>
      <c r="D76" s="3" t="s">
        <v>87</v>
      </c>
      <c r="E76" s="3" t="s">
        <v>109</v>
      </c>
      <c r="F76" s="3" t="s">
        <v>117</v>
      </c>
      <c r="G76" s="3">
        <v>5</v>
      </c>
      <c r="H76" s="9">
        <v>0.33333333333333331</v>
      </c>
      <c r="I76" s="3">
        <v>40</v>
      </c>
      <c r="J76" s="3">
        <v>30</v>
      </c>
      <c r="K76" s="3" t="s">
        <v>118</v>
      </c>
      <c r="L76" s="11">
        <v>8</v>
      </c>
      <c r="X76" s="3">
        <f>SUM(X73:X75)/3</f>
        <v>283.33333333333331</v>
      </c>
      <c r="Y76" s="11"/>
      <c r="Z76" s="11"/>
      <c r="AE76" s="12">
        <f>S76+W76+X76+Z76+AD76-M76</f>
        <v>283.33333333333331</v>
      </c>
      <c r="AF76" s="12">
        <f>AE76/L76</f>
        <v>35.416666666666664</v>
      </c>
    </row>
    <row r="77" spans="1:33" x14ac:dyDescent="0.25">
      <c r="A77" s="7">
        <v>62</v>
      </c>
      <c r="B77" s="7"/>
      <c r="C77" s="3" t="s">
        <v>42</v>
      </c>
      <c r="D77" s="3" t="s">
        <v>121</v>
      </c>
      <c r="E77" s="3" t="s">
        <v>122</v>
      </c>
      <c r="F77" s="3" t="s">
        <v>123</v>
      </c>
      <c r="G77" s="3">
        <v>2</v>
      </c>
      <c r="H77" s="9">
        <v>2.0833333333333332E-2</v>
      </c>
      <c r="I77" s="3">
        <v>1</v>
      </c>
      <c r="J77" s="3">
        <v>1</v>
      </c>
      <c r="K77" s="3" t="s">
        <v>103</v>
      </c>
      <c r="L77" s="11">
        <v>0.5</v>
      </c>
      <c r="O77" s="3">
        <v>60</v>
      </c>
      <c r="R77" s="3" t="s">
        <v>94</v>
      </c>
      <c r="T77" s="3">
        <v>30</v>
      </c>
      <c r="V77" s="3" t="s">
        <v>92</v>
      </c>
      <c r="W77" s="10">
        <f>T77/[1]模型构建!$C$11</f>
        <v>3.9791666666666665</v>
      </c>
      <c r="Y77" s="11"/>
      <c r="Z77" s="11"/>
      <c r="AG77" s="3" t="s">
        <v>124</v>
      </c>
    </row>
    <row r="78" spans="1:33" x14ac:dyDescent="0.25">
      <c r="A78" s="7"/>
      <c r="B78" s="7">
        <v>26</v>
      </c>
      <c r="C78" s="3" t="s">
        <v>42</v>
      </c>
      <c r="D78" s="3" t="s">
        <v>121</v>
      </c>
      <c r="E78" s="3" t="s">
        <v>122</v>
      </c>
      <c r="F78" s="3" t="s">
        <v>125</v>
      </c>
      <c r="G78" s="3">
        <v>2</v>
      </c>
      <c r="H78" s="9">
        <v>2.0833333333333332E-2</v>
      </c>
      <c r="I78" s="3">
        <v>1</v>
      </c>
      <c r="J78" s="3">
        <v>1</v>
      </c>
      <c r="K78" s="3" t="s">
        <v>126</v>
      </c>
      <c r="L78" s="11">
        <v>0.5</v>
      </c>
      <c r="W78" s="10" t="e">
        <f>(W77+#REF!)/2</f>
        <v>#REF!</v>
      </c>
      <c r="Y78" s="11"/>
      <c r="Z78" s="11"/>
      <c r="AE78" s="12" t="e">
        <f>S78+W78+X78+Z78+AD78-M78</f>
        <v>#REF!</v>
      </c>
      <c r="AF78" s="12" t="e">
        <f>AE78/L78</f>
        <v>#REF!</v>
      </c>
    </row>
    <row r="79" spans="1:33" x14ac:dyDescent="0.25">
      <c r="A79" s="7">
        <v>64</v>
      </c>
      <c r="B79" s="7"/>
      <c r="C79" s="3" t="s">
        <v>42</v>
      </c>
      <c r="D79" s="3" t="s">
        <v>121</v>
      </c>
      <c r="E79" s="3" t="s">
        <v>127</v>
      </c>
      <c r="F79" s="3" t="s">
        <v>128</v>
      </c>
      <c r="G79" s="3">
        <v>3</v>
      </c>
      <c r="H79" s="9">
        <v>4.1666666666666664E-2</v>
      </c>
      <c r="I79" s="3">
        <v>15</v>
      </c>
      <c r="J79" s="3">
        <v>10</v>
      </c>
      <c r="K79" s="3" t="s">
        <v>80</v>
      </c>
      <c r="L79" s="11">
        <v>1</v>
      </c>
      <c r="O79" s="3">
        <v>120</v>
      </c>
      <c r="R79" s="3" t="s">
        <v>129</v>
      </c>
      <c r="T79" s="3">
        <v>62.5</v>
      </c>
      <c r="V79" s="3" t="s">
        <v>97</v>
      </c>
      <c r="W79" s="10">
        <f>T79/[1]模型构建!$C$11</f>
        <v>8.2899305555555554</v>
      </c>
      <c r="Y79" s="11"/>
      <c r="Z79" s="11"/>
      <c r="AG79" s="3" t="s">
        <v>130</v>
      </c>
    </row>
    <row r="80" spans="1:33" x14ac:dyDescent="0.25">
      <c r="A80" s="7"/>
      <c r="B80" s="7">
        <v>27</v>
      </c>
      <c r="C80" s="3" t="s">
        <v>42</v>
      </c>
      <c r="D80" s="3" t="s">
        <v>121</v>
      </c>
      <c r="E80" s="3" t="s">
        <v>127</v>
      </c>
      <c r="F80" s="3" t="s">
        <v>131</v>
      </c>
      <c r="G80" s="3">
        <v>3</v>
      </c>
      <c r="H80" s="9">
        <v>4.1666666666666664E-2</v>
      </c>
      <c r="I80" s="3">
        <v>15</v>
      </c>
      <c r="J80" s="3">
        <v>10</v>
      </c>
      <c r="K80" s="3" t="s">
        <v>132</v>
      </c>
      <c r="L80" s="11">
        <v>1</v>
      </c>
      <c r="W80" s="10" t="e">
        <f>(W79+#REF!)/2</f>
        <v>#REF!</v>
      </c>
      <c r="Y80" s="11"/>
      <c r="Z80" s="11"/>
      <c r="AE80" s="12" t="e">
        <f>S80+W80+X80+Z80+AD80-M80</f>
        <v>#REF!</v>
      </c>
      <c r="AF80" s="12" t="e">
        <f>AE80/L80</f>
        <v>#REF!</v>
      </c>
    </row>
    <row r="81" spans="1:33" x14ac:dyDescent="0.25">
      <c r="A81" s="7">
        <v>66</v>
      </c>
      <c r="B81" s="7"/>
      <c r="C81" s="3" t="s">
        <v>42</v>
      </c>
      <c r="D81" s="3" t="s">
        <v>121</v>
      </c>
      <c r="E81" s="3" t="s">
        <v>133</v>
      </c>
      <c r="F81" s="3" t="s">
        <v>134</v>
      </c>
      <c r="G81" s="3">
        <v>4</v>
      </c>
      <c r="H81" s="9">
        <v>6.25E-2</v>
      </c>
      <c r="I81" s="3">
        <v>40</v>
      </c>
      <c r="J81" s="3">
        <v>30</v>
      </c>
      <c r="K81" s="3" t="s">
        <v>135</v>
      </c>
      <c r="L81" s="11">
        <v>1.5</v>
      </c>
      <c r="O81" s="3">
        <v>180</v>
      </c>
      <c r="R81" s="3" t="s">
        <v>136</v>
      </c>
      <c r="T81" s="3">
        <v>130</v>
      </c>
      <c r="V81" s="3" t="s">
        <v>137</v>
      </c>
      <c r="W81" s="10">
        <f>T81/[1]模型构建!$C$11</f>
        <v>17.243055555555557</v>
      </c>
      <c r="Y81" s="11"/>
      <c r="Z81" s="11"/>
      <c r="AG81" s="3" t="s">
        <v>138</v>
      </c>
    </row>
    <row r="82" spans="1:33" x14ac:dyDescent="0.25">
      <c r="A82" s="7"/>
      <c r="B82" s="7">
        <v>28</v>
      </c>
      <c r="C82" s="3" t="s">
        <v>42</v>
      </c>
      <c r="D82" s="3" t="s">
        <v>121</v>
      </c>
      <c r="E82" s="3" t="s">
        <v>133</v>
      </c>
      <c r="F82" s="3" t="s">
        <v>139</v>
      </c>
      <c r="G82" s="3">
        <v>4</v>
      </c>
      <c r="H82" s="9">
        <v>6.25E-2</v>
      </c>
      <c r="I82" s="3">
        <v>40</v>
      </c>
      <c r="J82" s="3">
        <v>30</v>
      </c>
      <c r="K82" s="3" t="s">
        <v>140</v>
      </c>
      <c r="L82" s="11">
        <v>1.5</v>
      </c>
      <c r="W82" s="10" t="e">
        <f>(W81+#REF!)/2</f>
        <v>#REF!</v>
      </c>
      <c r="Y82" s="11"/>
      <c r="Z82" s="11"/>
      <c r="AE82" s="12" t="e">
        <f t="shared" ref="AE82:AE119" si="25">S82+W82+X82+Z82+AD82-M82</f>
        <v>#REF!</v>
      </c>
      <c r="AF82" s="12" t="e">
        <f t="shared" ref="AF82:AF119" si="26">AE82/L82</f>
        <v>#REF!</v>
      </c>
    </row>
    <row r="83" spans="1:33" x14ac:dyDescent="0.25">
      <c r="A83" s="7">
        <v>68</v>
      </c>
      <c r="B83" s="7">
        <v>29</v>
      </c>
      <c r="C83" s="3" t="s">
        <v>42</v>
      </c>
      <c r="D83" s="3" t="s">
        <v>30</v>
      </c>
      <c r="E83" s="3" t="s">
        <v>141</v>
      </c>
      <c r="F83" s="3" t="s">
        <v>142</v>
      </c>
      <c r="G83" s="3">
        <v>3</v>
      </c>
      <c r="H83" s="9">
        <v>0.20833333333333334</v>
      </c>
      <c r="I83" s="3">
        <v>1</v>
      </c>
      <c r="J83" s="3">
        <v>1</v>
      </c>
      <c r="K83" s="3" t="s">
        <v>143</v>
      </c>
      <c r="L83" s="11">
        <v>5</v>
      </c>
      <c r="O83" s="3">
        <v>600</v>
      </c>
      <c r="R83" s="3" t="s">
        <v>144</v>
      </c>
      <c r="T83" s="3">
        <v>280</v>
      </c>
      <c r="V83" s="3" t="s">
        <v>145</v>
      </c>
      <c r="W83" s="10">
        <f>T83/[1]模型构建!$C$11</f>
        <v>37.138888888888886</v>
      </c>
      <c r="Y83" s="11"/>
      <c r="Z83" s="11"/>
      <c r="AA83" s="11"/>
      <c r="AB83" s="11"/>
      <c r="AC83" s="11">
        <v>0.26224783861671469</v>
      </c>
      <c r="AD83" s="11">
        <f>(AA83*[1]模型构建!$C$7+AB83*[1]模型构建!$C$8+AC83*[1]模型构建!$C$9)/[1]模型构建!$C$11</f>
        <v>20.870557156580212</v>
      </c>
      <c r="AE83" s="12">
        <f t="shared" si="25"/>
        <v>58.009446045469097</v>
      </c>
      <c r="AF83" s="12">
        <f t="shared" si="26"/>
        <v>11.601889209093819</v>
      </c>
      <c r="AG83" s="3" t="s">
        <v>146</v>
      </c>
    </row>
    <row r="84" spans="1:33" x14ac:dyDescent="0.25">
      <c r="A84" s="7">
        <v>69</v>
      </c>
      <c r="B84" s="7">
        <v>30</v>
      </c>
      <c r="C84" s="3" t="s">
        <v>147</v>
      </c>
      <c r="D84" s="3" t="s">
        <v>30</v>
      </c>
      <c r="E84" s="3" t="s">
        <v>148</v>
      </c>
      <c r="F84" s="3" t="s">
        <v>149</v>
      </c>
      <c r="G84" s="3">
        <v>4</v>
      </c>
      <c r="H84" s="9">
        <v>0.25</v>
      </c>
      <c r="I84" s="3">
        <v>15</v>
      </c>
      <c r="J84" s="3">
        <v>10</v>
      </c>
      <c r="K84" s="3" t="s">
        <v>150</v>
      </c>
      <c r="L84" s="11">
        <v>6</v>
      </c>
      <c r="O84" s="3">
        <v>720</v>
      </c>
      <c r="R84" s="3" t="s">
        <v>151</v>
      </c>
      <c r="T84" s="3">
        <v>355</v>
      </c>
      <c r="V84" s="3" t="s">
        <v>152</v>
      </c>
      <c r="W84" s="10">
        <f>T84/[1]模型构建!$C$11</f>
        <v>47.086805555555557</v>
      </c>
      <c r="Y84" s="11"/>
      <c r="Z84" s="11"/>
      <c r="AA84" s="11"/>
      <c r="AB84" s="11">
        <v>0.31643002028397565</v>
      </c>
      <c r="AC84" s="11"/>
      <c r="AD84" s="11">
        <f>(AA84*[1]模型构建!$C$7+AB84*[1]模型构建!$C$8+AC84*[1]模型构建!$C$9)/[1]模型构建!$C$11</f>
        <v>50.365111561866122</v>
      </c>
      <c r="AE84" s="12">
        <f t="shared" si="25"/>
        <v>97.451917117421686</v>
      </c>
      <c r="AF84" s="12">
        <f t="shared" si="26"/>
        <v>16.241986186236947</v>
      </c>
      <c r="AG84" s="3" t="s">
        <v>153</v>
      </c>
    </row>
    <row r="85" spans="1:33" x14ac:dyDescent="0.25">
      <c r="A85" s="7">
        <v>70</v>
      </c>
      <c r="B85" s="7">
        <v>31</v>
      </c>
      <c r="C85" s="3" t="s">
        <v>42</v>
      </c>
      <c r="D85" s="3" t="s">
        <v>30</v>
      </c>
      <c r="E85" s="3" t="s">
        <v>154</v>
      </c>
      <c r="F85" s="3" t="s">
        <v>155</v>
      </c>
      <c r="G85" s="3">
        <v>5</v>
      </c>
      <c r="H85" s="9">
        <v>0.33333333333333331</v>
      </c>
      <c r="I85" s="3">
        <v>40</v>
      </c>
      <c r="J85" s="3">
        <v>30</v>
      </c>
      <c r="K85" s="3" t="s">
        <v>52</v>
      </c>
      <c r="L85" s="11">
        <v>8</v>
      </c>
      <c r="O85" s="3">
        <v>960</v>
      </c>
      <c r="R85" s="3" t="s">
        <v>156</v>
      </c>
      <c r="T85" s="3">
        <v>505</v>
      </c>
      <c r="V85" s="3" t="s">
        <v>120</v>
      </c>
      <c r="W85" s="10">
        <f>T85/[1]模型构建!$C$11</f>
        <v>66.982638888888886</v>
      </c>
      <c r="Y85" s="11"/>
      <c r="Z85" s="11"/>
      <c r="AA85" s="11">
        <v>0.28856243441762852</v>
      </c>
      <c r="AB85" s="11"/>
      <c r="AC85" s="11"/>
      <c r="AD85" s="11">
        <f>(AA85*[1]模型构建!$C$7+AB85*[1]模型构建!$C$8+AC85*[1]模型构建!$C$9)/[1]模型构建!$C$11</f>
        <v>91.859041622945085</v>
      </c>
      <c r="AE85" s="12">
        <f t="shared" si="25"/>
        <v>158.84168051183397</v>
      </c>
      <c r="AF85" s="12">
        <f t="shared" si="26"/>
        <v>19.855210063979246</v>
      </c>
      <c r="AG85" s="3" t="s">
        <v>157</v>
      </c>
    </row>
    <row r="86" spans="1:33" x14ac:dyDescent="0.25">
      <c r="A86" s="7">
        <v>71</v>
      </c>
      <c r="B86" s="7">
        <v>32</v>
      </c>
      <c r="C86" s="3" t="s">
        <v>296</v>
      </c>
      <c r="D86" s="3" t="s">
        <v>43</v>
      </c>
      <c r="E86" s="3" t="s">
        <v>297</v>
      </c>
      <c r="F86" s="3" t="s">
        <v>159</v>
      </c>
      <c r="G86" s="3">
        <v>3</v>
      </c>
      <c r="H86" s="9">
        <v>6.25E-2</v>
      </c>
      <c r="I86" s="3">
        <v>1</v>
      </c>
      <c r="J86" s="3">
        <v>5</v>
      </c>
      <c r="K86" s="3" t="s">
        <v>160</v>
      </c>
      <c r="L86" s="11">
        <v>1.5</v>
      </c>
      <c r="M86" s="3">
        <v>5</v>
      </c>
      <c r="N86" s="13">
        <v>0.125</v>
      </c>
      <c r="O86" s="3">
        <v>840</v>
      </c>
      <c r="Y86" s="11">
        <v>0.65768958185683912</v>
      </c>
      <c r="Z86" s="11">
        <f>Y86*[1]模型构建!$C$5/[1]模型构建!$C$11</f>
        <v>174.47043074257817</v>
      </c>
      <c r="AE86" s="12">
        <f t="shared" si="25"/>
        <v>169.47043074257817</v>
      </c>
      <c r="AF86" s="12">
        <f t="shared" si="26"/>
        <v>112.98028716171878</v>
      </c>
      <c r="AG86" s="3" t="s">
        <v>7</v>
      </c>
    </row>
    <row r="87" spans="1:33" x14ac:dyDescent="0.25">
      <c r="A87" s="7">
        <v>72</v>
      </c>
      <c r="B87" s="7">
        <v>33</v>
      </c>
      <c r="C87" s="3" t="s">
        <v>158</v>
      </c>
      <c r="D87" s="3" t="s">
        <v>43</v>
      </c>
      <c r="E87" s="3" t="s">
        <v>300</v>
      </c>
      <c r="F87" s="3" t="s">
        <v>161</v>
      </c>
      <c r="G87" s="3">
        <v>3</v>
      </c>
      <c r="H87" s="9">
        <v>7.2916666666666671E-2</v>
      </c>
      <c r="I87" s="3">
        <v>15</v>
      </c>
      <c r="J87" s="3">
        <v>12</v>
      </c>
      <c r="K87" s="3" t="s">
        <v>46</v>
      </c>
      <c r="L87" s="11">
        <v>1.75</v>
      </c>
      <c r="M87" s="3">
        <v>10</v>
      </c>
      <c r="N87" s="13">
        <v>9.7222222222222224E-2</v>
      </c>
      <c r="O87" s="3">
        <v>990</v>
      </c>
      <c r="Y87" s="11">
        <v>0.6165605095541401</v>
      </c>
      <c r="Z87" s="11">
        <f>Y87*[1]模型构建!$C$5/[1]模型构建!$C$11</f>
        <v>163.55980184005662</v>
      </c>
      <c r="AE87" s="12">
        <f t="shared" si="25"/>
        <v>153.55980184005662</v>
      </c>
      <c r="AF87" s="12">
        <f t="shared" si="26"/>
        <v>87.748458194318076</v>
      </c>
      <c r="AG87" s="3" t="s">
        <v>7</v>
      </c>
    </row>
    <row r="88" spans="1:33" x14ac:dyDescent="0.25">
      <c r="A88" s="7">
        <v>73</v>
      </c>
      <c r="B88" s="7">
        <v>34</v>
      </c>
      <c r="C88" s="3" t="s">
        <v>158</v>
      </c>
      <c r="D88" s="3" t="s">
        <v>43</v>
      </c>
      <c r="E88" s="3" t="s">
        <v>298</v>
      </c>
      <c r="F88" s="3" t="s">
        <v>162</v>
      </c>
      <c r="G88" s="3">
        <v>4</v>
      </c>
      <c r="H88" s="9">
        <v>9.375E-2</v>
      </c>
      <c r="I88" s="3">
        <v>25</v>
      </c>
      <c r="J88" s="3">
        <v>25</v>
      </c>
      <c r="K88" s="3" t="s">
        <v>160</v>
      </c>
      <c r="L88" s="11">
        <v>2.25</v>
      </c>
      <c r="M88" s="3">
        <v>15</v>
      </c>
      <c r="N88" s="13">
        <v>0.1388888888888889</v>
      </c>
      <c r="O88" s="3">
        <v>1260</v>
      </c>
      <c r="Y88" s="11">
        <v>0.54046242774566478</v>
      </c>
      <c r="Z88" s="11">
        <f>Y88*[1]模型构建!$C$5/[1]模型构建!$C$11</f>
        <v>143.37267180475274</v>
      </c>
      <c r="AE88" s="12">
        <f t="shared" si="25"/>
        <v>128.37267180475274</v>
      </c>
      <c r="AF88" s="12">
        <f t="shared" si="26"/>
        <v>57.054520802112329</v>
      </c>
      <c r="AG88" s="3" t="s">
        <v>7</v>
      </c>
    </row>
    <row r="89" spans="1:33" x14ac:dyDescent="0.25">
      <c r="A89" s="7">
        <v>74</v>
      </c>
      <c r="B89" s="7">
        <v>35</v>
      </c>
      <c r="C89" s="3" t="s">
        <v>158</v>
      </c>
      <c r="D89" s="3" t="s">
        <v>43</v>
      </c>
      <c r="E89" s="3" t="s">
        <v>301</v>
      </c>
      <c r="F89" s="3" t="s">
        <v>163</v>
      </c>
      <c r="G89" s="3">
        <v>4</v>
      </c>
      <c r="H89" s="9">
        <v>0.125</v>
      </c>
      <c r="I89" s="3">
        <v>40</v>
      </c>
      <c r="J89" s="3">
        <v>35</v>
      </c>
      <c r="K89" s="3" t="s">
        <v>46</v>
      </c>
      <c r="L89" s="11">
        <v>3</v>
      </c>
      <c r="M89" s="3">
        <v>20</v>
      </c>
      <c r="N89" s="13">
        <v>0.47222222222222227</v>
      </c>
      <c r="O89" s="3">
        <v>1680</v>
      </c>
      <c r="Y89" s="11">
        <v>1.0049627791563276</v>
      </c>
      <c r="Z89" s="11">
        <f>Y89*[1]模型构建!$C$5/[1]模型构建!$C$11</f>
        <v>266.59429280397023</v>
      </c>
      <c r="AE89" s="12">
        <f t="shared" si="25"/>
        <v>246.59429280397023</v>
      </c>
      <c r="AF89" s="12">
        <f t="shared" si="26"/>
        <v>82.198097601323411</v>
      </c>
      <c r="AG89" s="3" t="s">
        <v>7</v>
      </c>
    </row>
    <row r="90" spans="1:33" x14ac:dyDescent="0.25">
      <c r="A90" s="7">
        <v>75</v>
      </c>
      <c r="B90" s="7">
        <v>36</v>
      </c>
      <c r="C90" s="3" t="s">
        <v>158</v>
      </c>
      <c r="D90" s="3" t="s">
        <v>43</v>
      </c>
      <c r="E90" s="3" t="s">
        <v>299</v>
      </c>
      <c r="F90" s="3" t="s">
        <v>164</v>
      </c>
      <c r="G90" s="3">
        <v>5</v>
      </c>
      <c r="H90" s="9">
        <v>0.16666666666666666</v>
      </c>
      <c r="I90" s="3">
        <v>60</v>
      </c>
      <c r="J90" s="3">
        <v>50</v>
      </c>
      <c r="K90" s="3" t="s">
        <v>140</v>
      </c>
      <c r="L90" s="11">
        <v>4</v>
      </c>
      <c r="M90" s="3">
        <v>25</v>
      </c>
      <c r="N90" s="13">
        <v>0.73611111111111116</v>
      </c>
      <c r="O90" s="3">
        <v>2250</v>
      </c>
      <c r="Y90" s="11">
        <v>0.63555413711583919</v>
      </c>
      <c r="Z90" s="11">
        <f>Y90*[1]模型构建!$C$5/[1]模型构建!$C$11</f>
        <v>168.59838915156291</v>
      </c>
      <c r="AE90" s="12">
        <f t="shared" si="25"/>
        <v>143.59838915156291</v>
      </c>
      <c r="AF90" s="12">
        <f t="shared" si="26"/>
        <v>35.899597287890728</v>
      </c>
      <c r="AG90" s="3" t="s">
        <v>7</v>
      </c>
    </row>
    <row r="91" spans="1:33" x14ac:dyDescent="0.25">
      <c r="A91" s="7">
        <v>76</v>
      </c>
      <c r="B91" s="7">
        <v>37</v>
      </c>
      <c r="C91" s="3" t="s">
        <v>158</v>
      </c>
      <c r="D91" s="3" t="s">
        <v>43</v>
      </c>
      <c r="E91" s="3" t="s">
        <v>302</v>
      </c>
      <c r="F91" s="3" t="s">
        <v>165</v>
      </c>
      <c r="G91" s="3">
        <v>5</v>
      </c>
      <c r="H91" s="9">
        <v>0.25</v>
      </c>
      <c r="I91" s="3">
        <v>90</v>
      </c>
      <c r="J91" s="3">
        <v>60</v>
      </c>
      <c r="K91" s="3" t="s">
        <v>46</v>
      </c>
      <c r="L91" s="11">
        <v>6</v>
      </c>
      <c r="M91" s="3">
        <v>30</v>
      </c>
      <c r="N91" s="13">
        <v>0.73611111111111116</v>
      </c>
      <c r="O91" s="3">
        <v>3375</v>
      </c>
      <c r="Y91" s="11">
        <v>1.0769230769230769</v>
      </c>
      <c r="Z91" s="11">
        <f>Y91*[1]模型构建!$C$5/[1]模型构建!$C$11</f>
        <v>285.68376068376068</v>
      </c>
      <c r="AE91" s="12">
        <f t="shared" si="25"/>
        <v>255.68376068376068</v>
      </c>
      <c r="AF91" s="12">
        <f t="shared" si="26"/>
        <v>42.613960113960111</v>
      </c>
      <c r="AG91" s="3" t="s">
        <v>7</v>
      </c>
    </row>
    <row r="92" spans="1:33" x14ac:dyDescent="0.25">
      <c r="A92" s="7">
        <v>77</v>
      </c>
      <c r="B92" s="7">
        <v>38</v>
      </c>
      <c r="C92" s="3" t="s">
        <v>158</v>
      </c>
      <c r="D92" s="3" t="s">
        <v>166</v>
      </c>
      <c r="E92" s="3" t="s">
        <v>167</v>
      </c>
      <c r="F92" s="3" t="s">
        <v>168</v>
      </c>
      <c r="G92" s="3">
        <v>3</v>
      </c>
      <c r="H92" s="9">
        <v>0.125</v>
      </c>
      <c r="I92" s="3">
        <v>15</v>
      </c>
      <c r="J92" s="3">
        <v>20</v>
      </c>
      <c r="K92" s="3" t="s">
        <v>103</v>
      </c>
      <c r="L92" s="11">
        <v>3</v>
      </c>
      <c r="M92" s="3">
        <v>30</v>
      </c>
      <c r="N92" s="13">
        <v>0.25</v>
      </c>
      <c r="O92" s="3">
        <v>1120</v>
      </c>
      <c r="R92" s="3" t="s">
        <v>169</v>
      </c>
      <c r="T92" s="3">
        <v>480</v>
      </c>
      <c r="V92" s="3" t="s">
        <v>152</v>
      </c>
      <c r="W92" s="10">
        <f>T92/[1]模型构建!$C$11</f>
        <v>63.666666666666664</v>
      </c>
      <c r="Y92" s="11"/>
      <c r="Z92" s="11"/>
      <c r="AE92" s="12">
        <f t="shared" si="25"/>
        <v>33.666666666666664</v>
      </c>
      <c r="AF92" s="12">
        <f t="shared" si="26"/>
        <v>11.222222222222221</v>
      </c>
      <c r="AG92" s="3" t="s">
        <v>170</v>
      </c>
    </row>
    <row r="93" spans="1:33" x14ac:dyDescent="0.25">
      <c r="A93" s="7">
        <v>80</v>
      </c>
      <c r="B93" s="7">
        <v>41</v>
      </c>
      <c r="C93" s="3" t="s">
        <v>158</v>
      </c>
      <c r="D93" s="3" t="s">
        <v>38</v>
      </c>
      <c r="E93" s="3" t="s">
        <v>173</v>
      </c>
      <c r="F93" s="3" t="s">
        <v>174</v>
      </c>
      <c r="G93" s="3">
        <v>3</v>
      </c>
      <c r="H93" s="9">
        <v>4.1666666666666664E-2</v>
      </c>
      <c r="I93" s="3">
        <v>1</v>
      </c>
      <c r="J93" s="3">
        <v>5</v>
      </c>
      <c r="K93" s="3" t="s">
        <v>143</v>
      </c>
      <c r="L93" s="11">
        <v>1</v>
      </c>
      <c r="M93" s="3">
        <v>5</v>
      </c>
      <c r="N93" s="13">
        <v>0.22222222222222221</v>
      </c>
      <c r="O93" s="3">
        <v>180</v>
      </c>
      <c r="U93" s="3" t="s">
        <v>5</v>
      </c>
      <c r="V93" s="3" t="s">
        <v>6</v>
      </c>
      <c r="X93" s="3">
        <v>65</v>
      </c>
      <c r="Y93" s="11"/>
      <c r="Z93" s="11"/>
      <c r="AE93" s="12">
        <f t="shared" si="25"/>
        <v>60</v>
      </c>
      <c r="AF93" s="12">
        <f t="shared" si="26"/>
        <v>60</v>
      </c>
      <c r="AG93" s="3" t="s">
        <v>175</v>
      </c>
    </row>
    <row r="94" spans="1:33" x14ac:dyDescent="0.25">
      <c r="A94" s="7">
        <v>82</v>
      </c>
      <c r="B94" s="7">
        <v>43</v>
      </c>
      <c r="C94" s="3" t="s">
        <v>158</v>
      </c>
      <c r="D94" s="3" t="s">
        <v>38</v>
      </c>
      <c r="E94" s="3" t="s">
        <v>176</v>
      </c>
      <c r="F94" s="3" t="s">
        <v>177</v>
      </c>
      <c r="G94" s="3">
        <v>4</v>
      </c>
      <c r="H94" s="9">
        <v>0.125</v>
      </c>
      <c r="I94" s="3">
        <v>25</v>
      </c>
      <c r="J94" s="3">
        <v>25</v>
      </c>
      <c r="K94" s="3" t="s">
        <v>178</v>
      </c>
      <c r="L94" s="11">
        <v>3</v>
      </c>
      <c r="M94" s="3">
        <v>15</v>
      </c>
      <c r="N94" s="13">
        <v>0.47222222222222227</v>
      </c>
      <c r="O94" s="3">
        <v>540</v>
      </c>
      <c r="U94" s="3" t="s">
        <v>179</v>
      </c>
      <c r="V94" s="3" t="s">
        <v>152</v>
      </c>
      <c r="X94" s="3">
        <v>210</v>
      </c>
      <c r="Y94" s="11"/>
      <c r="Z94" s="11"/>
      <c r="AE94" s="12">
        <f t="shared" si="25"/>
        <v>195</v>
      </c>
      <c r="AF94" s="12">
        <f t="shared" si="26"/>
        <v>65</v>
      </c>
      <c r="AG94" s="3" t="s">
        <v>180</v>
      </c>
    </row>
    <row r="95" spans="1:33" x14ac:dyDescent="0.25">
      <c r="A95" s="7">
        <v>84</v>
      </c>
      <c r="B95" s="7">
        <v>45</v>
      </c>
      <c r="C95" s="3" t="s">
        <v>158</v>
      </c>
      <c r="D95" s="3" t="s">
        <v>38</v>
      </c>
      <c r="E95" s="3" t="s">
        <v>181</v>
      </c>
      <c r="F95" s="3" t="s">
        <v>182</v>
      </c>
      <c r="G95" s="3">
        <v>5</v>
      </c>
      <c r="H95" s="9">
        <v>0.25</v>
      </c>
      <c r="I95" s="3">
        <v>60</v>
      </c>
      <c r="J95" s="3">
        <v>50</v>
      </c>
      <c r="K95" s="3" t="s">
        <v>183</v>
      </c>
      <c r="L95" s="11">
        <v>6</v>
      </c>
      <c r="M95" s="3">
        <v>25</v>
      </c>
      <c r="N95" s="13">
        <v>0.27777777777777779</v>
      </c>
      <c r="O95" s="3">
        <v>1080</v>
      </c>
      <c r="U95" s="3" t="s">
        <v>184</v>
      </c>
      <c r="V95" s="3" t="s">
        <v>172</v>
      </c>
      <c r="X95" s="3">
        <v>450</v>
      </c>
      <c r="Y95" s="11"/>
      <c r="Z95" s="11"/>
      <c r="AE95" s="12">
        <f t="shared" si="25"/>
        <v>425</v>
      </c>
      <c r="AF95" s="12">
        <f t="shared" si="26"/>
        <v>70.833333333333329</v>
      </c>
      <c r="AG95" s="3" t="s">
        <v>185</v>
      </c>
    </row>
    <row r="96" spans="1:33" x14ac:dyDescent="0.25">
      <c r="A96" s="7">
        <v>86</v>
      </c>
      <c r="B96" s="7">
        <v>47</v>
      </c>
      <c r="C96" s="3" t="s">
        <v>158</v>
      </c>
      <c r="D96" s="3" t="s">
        <v>121</v>
      </c>
      <c r="E96" s="3" t="s">
        <v>186</v>
      </c>
      <c r="F96" s="3" t="s">
        <v>187</v>
      </c>
      <c r="G96" s="3">
        <v>3</v>
      </c>
      <c r="H96" s="9">
        <v>2.0833333333333332E-2</v>
      </c>
      <c r="I96" s="3">
        <v>1</v>
      </c>
      <c r="J96" s="3">
        <v>5</v>
      </c>
      <c r="K96" s="3" t="s">
        <v>49</v>
      </c>
      <c r="L96" s="11">
        <v>0.5</v>
      </c>
      <c r="M96" s="3">
        <v>5</v>
      </c>
      <c r="N96" s="13">
        <v>8.3333333333333329E-2</v>
      </c>
      <c r="O96" s="3">
        <v>90</v>
      </c>
      <c r="R96" s="3" t="s">
        <v>5</v>
      </c>
      <c r="T96" s="3">
        <v>65</v>
      </c>
      <c r="V96" s="3" t="s">
        <v>97</v>
      </c>
      <c r="W96" s="10">
        <f>T96/[1]模型构建!$C$11</f>
        <v>8.6215277777777786</v>
      </c>
      <c r="Y96" s="11"/>
      <c r="Z96" s="11"/>
      <c r="AE96" s="12">
        <f t="shared" si="25"/>
        <v>3.6215277777777786</v>
      </c>
      <c r="AF96" s="12">
        <f t="shared" si="26"/>
        <v>7.2430555555555571</v>
      </c>
      <c r="AG96" s="3" t="s">
        <v>124</v>
      </c>
    </row>
    <row r="97" spans="1:33" x14ac:dyDescent="0.25">
      <c r="A97" s="7">
        <v>87</v>
      </c>
      <c r="B97" s="7">
        <v>48</v>
      </c>
      <c r="C97" s="3" t="s">
        <v>296</v>
      </c>
      <c r="D97" s="3" t="s">
        <v>121</v>
      </c>
      <c r="E97" s="3" t="s">
        <v>188</v>
      </c>
      <c r="F97" s="3" t="s">
        <v>189</v>
      </c>
      <c r="G97" s="3">
        <v>3</v>
      </c>
      <c r="H97" s="9">
        <v>4.1666666666666664E-2</v>
      </c>
      <c r="I97" s="3">
        <v>15</v>
      </c>
      <c r="J97" s="3">
        <v>12</v>
      </c>
      <c r="K97" s="3" t="s">
        <v>190</v>
      </c>
      <c r="L97" s="11">
        <v>1</v>
      </c>
      <c r="M97" s="3">
        <v>10</v>
      </c>
      <c r="N97" s="13">
        <v>8.3333333333333329E-2</v>
      </c>
      <c r="O97" s="3">
        <v>180</v>
      </c>
      <c r="R97" s="3" t="s">
        <v>17</v>
      </c>
      <c r="T97" s="3">
        <v>135</v>
      </c>
      <c r="V97" s="3" t="s">
        <v>6</v>
      </c>
      <c r="W97" s="10">
        <f>T97/[1]模型构建!$C$11</f>
        <v>17.90625</v>
      </c>
      <c r="Y97" s="11"/>
      <c r="Z97" s="11"/>
      <c r="AE97" s="12">
        <f t="shared" si="25"/>
        <v>7.90625</v>
      </c>
      <c r="AF97" s="12">
        <f t="shared" si="26"/>
        <v>7.90625</v>
      </c>
      <c r="AG97" s="3" t="s">
        <v>124</v>
      </c>
    </row>
    <row r="98" spans="1:33" x14ac:dyDescent="0.25">
      <c r="A98" s="7">
        <v>88</v>
      </c>
      <c r="B98" s="7">
        <v>49</v>
      </c>
      <c r="C98" s="3" t="s">
        <v>158</v>
      </c>
      <c r="D98" s="3" t="s">
        <v>121</v>
      </c>
      <c r="E98" s="3" t="s">
        <v>191</v>
      </c>
      <c r="F98" s="3" t="s">
        <v>192</v>
      </c>
      <c r="G98" s="3">
        <v>4</v>
      </c>
      <c r="H98" s="9">
        <v>5.5555555555555552E-2</v>
      </c>
      <c r="I98" s="3">
        <v>25</v>
      </c>
      <c r="J98" s="3">
        <v>25</v>
      </c>
      <c r="K98" s="3" t="s">
        <v>49</v>
      </c>
      <c r="L98" s="11">
        <f>1+1/3</f>
        <v>1.3333333333333333</v>
      </c>
      <c r="M98" s="3">
        <v>15</v>
      </c>
      <c r="N98" s="13">
        <v>0.20833333333333334</v>
      </c>
      <c r="O98" s="3">
        <v>240</v>
      </c>
      <c r="R98" s="3" t="s">
        <v>193</v>
      </c>
      <c r="T98" s="3">
        <v>185</v>
      </c>
      <c r="V98" s="3" t="s">
        <v>101</v>
      </c>
      <c r="W98" s="10">
        <f>T98/[1]模型构建!$C$11</f>
        <v>24.538194444444443</v>
      </c>
      <c r="Y98" s="11"/>
      <c r="Z98" s="11"/>
      <c r="AE98" s="12">
        <f t="shared" si="25"/>
        <v>9.5381944444444429</v>
      </c>
      <c r="AF98" s="12">
        <f t="shared" si="26"/>
        <v>7.1536458333333321</v>
      </c>
      <c r="AG98" s="3" t="s">
        <v>194</v>
      </c>
    </row>
    <row r="99" spans="1:33" x14ac:dyDescent="0.25">
      <c r="A99" s="7">
        <v>89</v>
      </c>
      <c r="B99" s="7">
        <v>50</v>
      </c>
      <c r="C99" s="3" t="s">
        <v>158</v>
      </c>
      <c r="D99" s="3" t="s">
        <v>121</v>
      </c>
      <c r="E99" s="3" t="s">
        <v>195</v>
      </c>
      <c r="F99" s="3" t="s">
        <v>196</v>
      </c>
      <c r="G99" s="3">
        <v>4</v>
      </c>
      <c r="H99" s="9">
        <v>6.9444444444444434E-2</v>
      </c>
      <c r="I99" s="3">
        <v>25</v>
      </c>
      <c r="J99" s="3">
        <v>35</v>
      </c>
      <c r="K99" s="3" t="s">
        <v>190</v>
      </c>
      <c r="L99" s="11">
        <f>1+2/3</f>
        <v>1.6666666666666665</v>
      </c>
      <c r="M99" s="3">
        <v>20</v>
      </c>
      <c r="N99" s="13">
        <v>0.20833333333333334</v>
      </c>
      <c r="O99" s="3">
        <v>300</v>
      </c>
      <c r="R99" s="3" t="s">
        <v>197</v>
      </c>
      <c r="T99" s="3">
        <v>230</v>
      </c>
      <c r="V99" s="3" t="s">
        <v>18</v>
      </c>
      <c r="W99" s="10">
        <f>T99/[1]模型构建!$C$11</f>
        <v>30.506944444444443</v>
      </c>
      <c r="Y99" s="11"/>
      <c r="Z99" s="11"/>
      <c r="AE99" s="12">
        <f t="shared" si="25"/>
        <v>10.506944444444443</v>
      </c>
      <c r="AF99" s="12">
        <f t="shared" si="26"/>
        <v>6.3041666666666663</v>
      </c>
      <c r="AG99" s="3" t="s">
        <v>194</v>
      </c>
    </row>
    <row r="100" spans="1:33" x14ac:dyDescent="0.25">
      <c r="A100" s="7">
        <v>90</v>
      </c>
      <c r="B100" s="7">
        <v>51</v>
      </c>
      <c r="C100" s="3" t="s">
        <v>158</v>
      </c>
      <c r="D100" s="3" t="s">
        <v>121</v>
      </c>
      <c r="E100" s="3" t="s">
        <v>198</v>
      </c>
      <c r="F100" s="3" t="s">
        <v>199</v>
      </c>
      <c r="G100" s="3">
        <v>5</v>
      </c>
      <c r="H100" s="9">
        <v>8.3333333333333329E-2</v>
      </c>
      <c r="I100" s="3">
        <v>60</v>
      </c>
      <c r="J100" s="3">
        <v>50</v>
      </c>
      <c r="K100" s="3" t="s">
        <v>61</v>
      </c>
      <c r="L100" s="11">
        <v>2</v>
      </c>
      <c r="M100" s="3">
        <v>25</v>
      </c>
      <c r="N100" s="13">
        <v>0.5</v>
      </c>
      <c r="O100" s="3">
        <v>360</v>
      </c>
      <c r="R100" s="3" t="s">
        <v>200</v>
      </c>
      <c r="T100" s="3">
        <v>275</v>
      </c>
      <c r="V100" s="3" t="s">
        <v>201</v>
      </c>
      <c r="W100" s="10">
        <f>T100/[1]模型构建!$C$11</f>
        <v>36.475694444444443</v>
      </c>
      <c r="Y100" s="11"/>
      <c r="Z100" s="11"/>
      <c r="AE100" s="12">
        <f t="shared" si="25"/>
        <v>11.475694444444443</v>
      </c>
      <c r="AF100" s="12">
        <f t="shared" si="26"/>
        <v>5.7378472222222214</v>
      </c>
      <c r="AG100" s="3" t="s">
        <v>202</v>
      </c>
    </row>
    <row r="101" spans="1:33" x14ac:dyDescent="0.25">
      <c r="A101" s="7">
        <v>91</v>
      </c>
      <c r="B101" s="7">
        <v>52</v>
      </c>
      <c r="C101" s="3" t="s">
        <v>158</v>
      </c>
      <c r="D101" s="3" t="s">
        <v>121</v>
      </c>
      <c r="E101" s="3" t="s">
        <v>203</v>
      </c>
      <c r="F101" s="3" t="s">
        <v>204</v>
      </c>
      <c r="G101" s="3">
        <v>5</v>
      </c>
      <c r="H101" s="9">
        <v>0.10416666666666667</v>
      </c>
      <c r="I101" s="3">
        <v>90</v>
      </c>
      <c r="J101" s="3">
        <v>60</v>
      </c>
      <c r="K101" s="3" t="s">
        <v>72</v>
      </c>
      <c r="L101" s="11">
        <v>2.5</v>
      </c>
      <c r="M101" s="3">
        <v>30</v>
      </c>
      <c r="N101" s="13">
        <v>0.41666666666666669</v>
      </c>
      <c r="O101" s="3">
        <v>450</v>
      </c>
      <c r="R101" s="3" t="s">
        <v>205</v>
      </c>
      <c r="T101" s="3">
        <v>345</v>
      </c>
      <c r="V101" s="3" t="s">
        <v>145</v>
      </c>
      <c r="W101" s="10">
        <f>T101/[1]模型构建!$C$11</f>
        <v>45.760416666666664</v>
      </c>
      <c r="Y101" s="11"/>
      <c r="Z101" s="11"/>
      <c r="AE101" s="12">
        <f t="shared" si="25"/>
        <v>15.760416666666664</v>
      </c>
      <c r="AF101" s="12">
        <f t="shared" si="26"/>
        <v>6.3041666666666654</v>
      </c>
      <c r="AG101" s="3" t="s">
        <v>202</v>
      </c>
    </row>
    <row r="102" spans="1:33" x14ac:dyDescent="0.25">
      <c r="A102" s="7">
        <v>92</v>
      </c>
      <c r="B102" s="7">
        <v>53</v>
      </c>
      <c r="C102" s="3" t="s">
        <v>158</v>
      </c>
      <c r="D102" s="3" t="s">
        <v>30</v>
      </c>
      <c r="E102" s="3" t="s">
        <v>206</v>
      </c>
      <c r="F102" s="3" t="s">
        <v>207</v>
      </c>
      <c r="G102" s="3">
        <v>3</v>
      </c>
      <c r="H102" s="9">
        <v>2.0833333333333332E-2</v>
      </c>
      <c r="I102" s="3">
        <v>1</v>
      </c>
      <c r="J102" s="3">
        <v>5</v>
      </c>
      <c r="K102" s="3" t="s">
        <v>46</v>
      </c>
      <c r="L102" s="11">
        <v>0.5</v>
      </c>
      <c r="M102" s="3">
        <v>5</v>
      </c>
      <c r="N102" s="13">
        <v>8.3333333333333329E-2</v>
      </c>
      <c r="O102" s="3">
        <v>90</v>
      </c>
      <c r="R102" s="3" t="s">
        <v>5</v>
      </c>
      <c r="T102" s="3">
        <v>65</v>
      </c>
      <c r="V102" s="3" t="s">
        <v>97</v>
      </c>
      <c r="W102" s="10">
        <f>T102/[1]模型构建!$C$11</f>
        <v>8.6215277777777786</v>
      </c>
      <c r="Y102" s="11"/>
      <c r="Z102" s="11"/>
      <c r="AA102" s="11"/>
      <c r="AB102" s="11"/>
      <c r="AC102" s="11">
        <v>0.6295336787564767</v>
      </c>
      <c r="AD102" s="11">
        <f>(AA102*[1]模型构建!$C$7+AB102*[1]模型构建!$C$8+AC102*[1]模型构建!$C$9)/[1]模型构建!$C$11</f>
        <v>50.100388601036272</v>
      </c>
      <c r="AE102" s="12">
        <f t="shared" si="25"/>
        <v>53.721916378814051</v>
      </c>
      <c r="AF102" s="12">
        <f t="shared" si="26"/>
        <v>107.4438327576281</v>
      </c>
      <c r="AG102" s="3" t="s">
        <v>146</v>
      </c>
    </row>
    <row r="103" spans="1:33" x14ac:dyDescent="0.25">
      <c r="A103" s="7">
        <v>93</v>
      </c>
      <c r="B103" s="7">
        <v>54</v>
      </c>
      <c r="C103" s="3" t="s">
        <v>158</v>
      </c>
      <c r="D103" s="3" t="s">
        <v>30</v>
      </c>
      <c r="E103" s="3" t="s">
        <v>208</v>
      </c>
      <c r="F103" s="3" t="s">
        <v>209</v>
      </c>
      <c r="G103" s="3">
        <v>3</v>
      </c>
      <c r="H103" s="9">
        <v>4.1666666666666664E-2</v>
      </c>
      <c r="I103" s="3">
        <v>15</v>
      </c>
      <c r="J103" s="3">
        <v>12</v>
      </c>
      <c r="K103" s="3" t="s">
        <v>111</v>
      </c>
      <c r="L103" s="11">
        <v>1</v>
      </c>
      <c r="M103" s="3">
        <v>10</v>
      </c>
      <c r="N103" s="13">
        <v>8.3333333333333329E-2</v>
      </c>
      <c r="O103" s="3">
        <v>180</v>
      </c>
      <c r="R103" s="3" t="s">
        <v>17</v>
      </c>
      <c r="T103" s="3">
        <v>135</v>
      </c>
      <c r="V103" s="3" t="s">
        <v>6</v>
      </c>
      <c r="W103" s="10">
        <f>T103/[1]模型构建!$C$11</f>
        <v>17.90625</v>
      </c>
      <c r="Y103" s="11"/>
      <c r="Z103" s="11"/>
      <c r="AA103" s="11"/>
      <c r="AB103" s="11"/>
      <c r="AC103" s="11">
        <v>0.63316582914572861</v>
      </c>
      <c r="AD103" s="11">
        <f>(AA103*[1]模型构建!$C$7+AB103*[1]模型构建!$C$8+AC103*[1]模型构建!$C$9)/[1]模型构建!$C$11</f>
        <v>50.389447236180899</v>
      </c>
      <c r="AE103" s="12">
        <f t="shared" si="25"/>
        <v>58.295697236180899</v>
      </c>
      <c r="AF103" s="12">
        <f t="shared" si="26"/>
        <v>58.295697236180899</v>
      </c>
      <c r="AG103" s="3" t="s">
        <v>146</v>
      </c>
    </row>
    <row r="104" spans="1:33" x14ac:dyDescent="0.25">
      <c r="A104" s="7">
        <v>94</v>
      </c>
      <c r="B104" s="7">
        <v>55</v>
      </c>
      <c r="C104" s="3" t="s">
        <v>158</v>
      </c>
      <c r="D104" s="3" t="s">
        <v>30</v>
      </c>
      <c r="E104" s="3" t="s">
        <v>210</v>
      </c>
      <c r="F104" s="3" t="s">
        <v>211</v>
      </c>
      <c r="G104" s="3">
        <v>4</v>
      </c>
      <c r="H104" s="9">
        <v>5.5555555555555552E-2</v>
      </c>
      <c r="I104" s="3">
        <v>25</v>
      </c>
      <c r="J104" s="3">
        <v>25</v>
      </c>
      <c r="K104" s="3" t="s">
        <v>46</v>
      </c>
      <c r="L104" s="11">
        <f>1+1/3</f>
        <v>1.3333333333333333</v>
      </c>
      <c r="M104" s="3">
        <v>15</v>
      </c>
      <c r="N104" s="13">
        <v>0.20833333333333334</v>
      </c>
      <c r="O104" s="3">
        <v>240</v>
      </c>
      <c r="R104" s="3" t="s">
        <v>193</v>
      </c>
      <c r="T104" s="3">
        <v>185</v>
      </c>
      <c r="V104" s="3" t="s">
        <v>101</v>
      </c>
      <c r="W104" s="10">
        <f>T104/[1]模型构建!$C$11</f>
        <v>24.538194444444443</v>
      </c>
      <c r="Y104" s="11"/>
      <c r="Z104" s="11"/>
      <c r="AA104" s="11"/>
      <c r="AB104" s="11">
        <v>0.56028368794326244</v>
      </c>
      <c r="AC104" s="11"/>
      <c r="AD104" s="11">
        <f>(AA104*[1]模型构建!$C$7+AB104*[1]模型构建!$C$8+AC104*[1]模型构建!$C$9)/[1]模型构建!$C$11</f>
        <v>89.178486997635929</v>
      </c>
      <c r="AE104" s="12">
        <f t="shared" si="25"/>
        <v>98.716681442080372</v>
      </c>
      <c r="AF104" s="12">
        <f t="shared" si="26"/>
        <v>74.037511081560282</v>
      </c>
      <c r="AG104" s="3" t="s">
        <v>212</v>
      </c>
    </row>
    <row r="105" spans="1:33" x14ac:dyDescent="0.25">
      <c r="A105" s="7">
        <v>95</v>
      </c>
      <c r="B105" s="7">
        <v>56</v>
      </c>
      <c r="C105" s="3" t="s">
        <v>158</v>
      </c>
      <c r="D105" s="3" t="s">
        <v>30</v>
      </c>
      <c r="E105" s="3" t="s">
        <v>213</v>
      </c>
      <c r="F105" s="3" t="s">
        <v>214</v>
      </c>
      <c r="G105" s="3">
        <v>4</v>
      </c>
      <c r="H105" s="9">
        <v>6.9444444444444434E-2</v>
      </c>
      <c r="I105" s="3">
        <v>25</v>
      </c>
      <c r="J105" s="3">
        <v>35</v>
      </c>
      <c r="K105" s="3" t="s">
        <v>111</v>
      </c>
      <c r="L105" s="11">
        <f>1+2/3</f>
        <v>1.6666666666666665</v>
      </c>
      <c r="M105" s="3">
        <v>20</v>
      </c>
      <c r="N105" s="13">
        <v>0.20833333333333334</v>
      </c>
      <c r="O105" s="3">
        <v>300</v>
      </c>
      <c r="R105" s="3" t="s">
        <v>197</v>
      </c>
      <c r="T105" s="3">
        <v>230</v>
      </c>
      <c r="V105" s="3" t="s">
        <v>18</v>
      </c>
      <c r="W105" s="10">
        <f>T105/[1]模型构建!$C$11</f>
        <v>30.506944444444443</v>
      </c>
      <c r="Y105" s="11"/>
      <c r="Z105" s="11"/>
      <c r="AA105" s="11"/>
      <c r="AB105" s="11">
        <v>0.63565891472868219</v>
      </c>
      <c r="AC105" s="11"/>
      <c r="AD105" s="11">
        <f>(AA105*[1]模型构建!$C$7+AB105*[1]模型构建!$C$8+AC105*[1]模型构建!$C$9)/[1]模型构建!$C$11</f>
        <v>101.17571059431525</v>
      </c>
      <c r="AE105" s="12">
        <f t="shared" si="25"/>
        <v>111.68265503875969</v>
      </c>
      <c r="AF105" s="12">
        <f t="shared" si="26"/>
        <v>67.009593023255817</v>
      </c>
      <c r="AG105" s="3" t="s">
        <v>212</v>
      </c>
    </row>
    <row r="106" spans="1:33" x14ac:dyDescent="0.25">
      <c r="A106" s="7">
        <v>96</v>
      </c>
      <c r="B106" s="7">
        <v>57</v>
      </c>
      <c r="C106" s="3" t="s">
        <v>158</v>
      </c>
      <c r="D106" s="3" t="s">
        <v>30</v>
      </c>
      <c r="E106" s="3" t="s">
        <v>215</v>
      </c>
      <c r="F106" s="3" t="s">
        <v>216</v>
      </c>
      <c r="G106" s="3">
        <v>5</v>
      </c>
      <c r="H106" s="9">
        <v>8.3333333333333329E-2</v>
      </c>
      <c r="I106" s="3">
        <v>60</v>
      </c>
      <c r="J106" s="3">
        <v>50</v>
      </c>
      <c r="K106" s="3" t="s">
        <v>171</v>
      </c>
      <c r="L106" s="11">
        <v>2</v>
      </c>
      <c r="M106" s="3">
        <v>25</v>
      </c>
      <c r="N106" s="13">
        <v>0.5</v>
      </c>
      <c r="O106" s="3">
        <v>360</v>
      </c>
      <c r="R106" s="3" t="s">
        <v>200</v>
      </c>
      <c r="T106" s="3">
        <v>275</v>
      </c>
      <c r="V106" s="3" t="s">
        <v>201</v>
      </c>
      <c r="W106" s="10">
        <f>T106/[1]模型构建!$C$11</f>
        <v>36.475694444444443</v>
      </c>
      <c r="Y106" s="11"/>
      <c r="Z106" s="11"/>
      <c r="AA106" s="11">
        <v>0.58858858858858853</v>
      </c>
      <c r="AB106" s="11"/>
      <c r="AC106" s="11"/>
      <c r="AD106" s="11">
        <f>(AA106*[1]模型构建!$C$7+AB106*[1]模型构建!$C$8+AC106*[1]模型构建!$C$9)/[1]模型构建!$C$11</f>
        <v>187.36736736736736</v>
      </c>
      <c r="AE106" s="12">
        <f t="shared" si="25"/>
        <v>198.84306181181182</v>
      </c>
      <c r="AF106" s="12">
        <f t="shared" si="26"/>
        <v>99.421530905905911</v>
      </c>
      <c r="AG106" s="3" t="s">
        <v>217</v>
      </c>
    </row>
    <row r="107" spans="1:33" x14ac:dyDescent="0.25">
      <c r="A107" s="7">
        <v>97</v>
      </c>
      <c r="B107" s="7">
        <v>58</v>
      </c>
      <c r="C107" s="3" t="s">
        <v>158</v>
      </c>
      <c r="D107" s="3" t="s">
        <v>30</v>
      </c>
      <c r="E107" s="3" t="s">
        <v>218</v>
      </c>
      <c r="F107" s="3" t="s">
        <v>219</v>
      </c>
      <c r="G107" s="3">
        <v>5</v>
      </c>
      <c r="H107" s="9">
        <v>0.10416666666666667</v>
      </c>
      <c r="I107" s="3">
        <v>90</v>
      </c>
      <c r="J107" s="3">
        <v>60</v>
      </c>
      <c r="K107" s="3" t="s">
        <v>220</v>
      </c>
      <c r="L107" s="11">
        <v>2.5</v>
      </c>
      <c r="M107" s="3">
        <v>30</v>
      </c>
      <c r="N107" s="13">
        <v>0.5</v>
      </c>
      <c r="O107" s="3">
        <v>450</v>
      </c>
      <c r="R107" s="3" t="s">
        <v>205</v>
      </c>
      <c r="T107" s="3">
        <v>245</v>
      </c>
      <c r="V107" s="3" t="s">
        <v>145</v>
      </c>
      <c r="W107" s="10">
        <f>T107/[1]模型构建!$C$11</f>
        <v>32.496527777777779</v>
      </c>
      <c r="Y107" s="11"/>
      <c r="Z107" s="11"/>
      <c r="AA107" s="11">
        <v>0.58461538461538465</v>
      </c>
      <c r="AB107" s="11"/>
      <c r="AC107" s="11"/>
      <c r="AD107" s="11">
        <f>(AA107*[1]模型构建!$C$7+AB107*[1]模型构建!$C$8+AC107*[1]模型构建!$C$9)/[1]模型构建!$C$11</f>
        <v>186.10256410256412</v>
      </c>
      <c r="AE107" s="12">
        <f t="shared" si="25"/>
        <v>188.59909188034189</v>
      </c>
      <c r="AF107" s="12">
        <f t="shared" si="26"/>
        <v>75.439636752136749</v>
      </c>
      <c r="AG107" s="3" t="s">
        <v>217</v>
      </c>
    </row>
    <row r="108" spans="1:33" x14ac:dyDescent="0.25">
      <c r="A108" s="7">
        <v>98</v>
      </c>
      <c r="B108" s="7">
        <v>59</v>
      </c>
      <c r="C108" s="3" t="s">
        <v>158</v>
      </c>
      <c r="D108" s="3" t="s">
        <v>34</v>
      </c>
      <c r="E108" s="3" t="s">
        <v>303</v>
      </c>
      <c r="F108" s="3" t="s">
        <v>221</v>
      </c>
      <c r="G108" s="3">
        <v>3</v>
      </c>
      <c r="H108" s="9">
        <v>4.1666666666666664E-2</v>
      </c>
      <c r="I108" s="3">
        <v>1</v>
      </c>
      <c r="J108" s="3">
        <v>5</v>
      </c>
      <c r="K108" s="3" t="s">
        <v>52</v>
      </c>
      <c r="L108" s="11">
        <v>1</v>
      </c>
      <c r="M108" s="3">
        <v>5</v>
      </c>
      <c r="N108" s="13">
        <v>0.125</v>
      </c>
      <c r="O108" s="3">
        <v>600</v>
      </c>
      <c r="R108" s="3" t="s">
        <v>5</v>
      </c>
      <c r="T108" s="3">
        <v>65</v>
      </c>
      <c r="U108" s="3" t="s">
        <v>222</v>
      </c>
      <c r="W108" s="10">
        <f>T108/[1]模型构建!$C$11</f>
        <v>8.6215277777777786</v>
      </c>
      <c r="X108" s="3">
        <v>35</v>
      </c>
      <c r="Y108" s="11"/>
      <c r="Z108" s="11"/>
      <c r="AE108" s="12">
        <f t="shared" si="25"/>
        <v>38.621527777777779</v>
      </c>
      <c r="AF108" s="12">
        <f t="shared" si="26"/>
        <v>38.621527777777779</v>
      </c>
      <c r="AG108" s="3" t="s">
        <v>36</v>
      </c>
    </row>
    <row r="109" spans="1:33" x14ac:dyDescent="0.25">
      <c r="A109" s="7">
        <v>99</v>
      </c>
      <c r="B109" s="7">
        <v>60</v>
      </c>
      <c r="C109" s="3" t="s">
        <v>158</v>
      </c>
      <c r="D109" s="3" t="s">
        <v>34</v>
      </c>
      <c r="E109" s="3" t="s">
        <v>307</v>
      </c>
      <c r="F109" s="3" t="s">
        <v>223</v>
      </c>
      <c r="G109" s="3">
        <v>3</v>
      </c>
      <c r="H109" s="9">
        <v>4.8611111111111112E-2</v>
      </c>
      <c r="I109" s="3">
        <v>15</v>
      </c>
      <c r="J109" s="3">
        <v>12</v>
      </c>
      <c r="K109" s="3" t="s">
        <v>190</v>
      </c>
      <c r="L109" s="11">
        <f>1+1/6</f>
        <v>1.1666666666666667</v>
      </c>
      <c r="M109" s="3">
        <v>10</v>
      </c>
      <c r="N109" s="13">
        <v>9.7222222222222224E-2</v>
      </c>
      <c r="O109" s="3">
        <v>660</v>
      </c>
      <c r="R109" s="3" t="s">
        <v>9</v>
      </c>
      <c r="T109" s="3">
        <v>75</v>
      </c>
      <c r="U109" s="3" t="s">
        <v>86</v>
      </c>
      <c r="W109" s="10">
        <f>T109/[1]模型构建!$C$11</f>
        <v>9.9479166666666661</v>
      </c>
      <c r="X109" s="3">
        <v>40</v>
      </c>
      <c r="Y109" s="11"/>
      <c r="Z109" s="11"/>
      <c r="AE109" s="12">
        <f t="shared" si="25"/>
        <v>39.947916666666664</v>
      </c>
      <c r="AF109" s="12">
        <f t="shared" si="26"/>
        <v>34.241071428571423</v>
      </c>
      <c r="AG109" s="3" t="s">
        <v>36</v>
      </c>
    </row>
    <row r="110" spans="1:33" x14ac:dyDescent="0.25">
      <c r="A110" s="7">
        <v>100</v>
      </c>
      <c r="B110" s="7">
        <v>61</v>
      </c>
      <c r="C110" s="3" t="s">
        <v>158</v>
      </c>
      <c r="D110" s="3" t="s">
        <v>308</v>
      </c>
      <c r="E110" s="3" t="s">
        <v>304</v>
      </c>
      <c r="F110" s="3" t="s">
        <v>224</v>
      </c>
      <c r="G110" s="3">
        <v>4</v>
      </c>
      <c r="H110" s="9">
        <v>6.25E-2</v>
      </c>
      <c r="I110" s="3">
        <v>25</v>
      </c>
      <c r="J110" s="3">
        <v>25</v>
      </c>
      <c r="K110" s="3" t="s">
        <v>52</v>
      </c>
      <c r="L110" s="11">
        <v>1.5</v>
      </c>
      <c r="M110" s="3">
        <v>15</v>
      </c>
      <c r="N110" s="13">
        <v>0.1388888888888889</v>
      </c>
      <c r="O110" s="3">
        <v>840</v>
      </c>
      <c r="R110" s="3" t="s">
        <v>225</v>
      </c>
      <c r="T110" s="3">
        <v>105</v>
      </c>
      <c r="U110" s="3" t="s">
        <v>226</v>
      </c>
      <c r="W110" s="10">
        <f>T110/[1]模型构建!$C$11</f>
        <v>13.927083333333334</v>
      </c>
      <c r="X110" s="3">
        <v>55</v>
      </c>
      <c r="Y110" s="11"/>
      <c r="Z110" s="11"/>
      <c r="AE110" s="12">
        <f t="shared" si="25"/>
        <v>53.927083333333329</v>
      </c>
      <c r="AF110" s="12">
        <f t="shared" si="26"/>
        <v>35.951388888888886</v>
      </c>
      <c r="AG110" s="3" t="s">
        <v>36</v>
      </c>
    </row>
    <row r="111" spans="1:33" x14ac:dyDescent="0.25">
      <c r="A111" s="7">
        <v>101</v>
      </c>
      <c r="B111" s="7">
        <v>62</v>
      </c>
      <c r="C111" s="3" t="s">
        <v>158</v>
      </c>
      <c r="D111" s="3" t="s">
        <v>34</v>
      </c>
      <c r="E111" s="3" t="s">
        <v>227</v>
      </c>
      <c r="F111" s="3" t="s">
        <v>228</v>
      </c>
      <c r="G111" s="3">
        <v>4</v>
      </c>
      <c r="H111" s="9">
        <v>8.3333333333333329E-2</v>
      </c>
      <c r="I111" s="3">
        <v>40</v>
      </c>
      <c r="J111" s="3">
        <v>35</v>
      </c>
      <c r="K111" s="3" t="s">
        <v>190</v>
      </c>
      <c r="L111" s="11">
        <v>2</v>
      </c>
      <c r="M111" s="3">
        <v>20</v>
      </c>
      <c r="N111" s="13">
        <v>0.47222222222222227</v>
      </c>
      <c r="O111" s="3">
        <v>1125</v>
      </c>
      <c r="R111" s="3" t="s">
        <v>229</v>
      </c>
      <c r="T111" s="3">
        <v>140</v>
      </c>
      <c r="U111" s="3" t="s">
        <v>9</v>
      </c>
      <c r="W111" s="10">
        <f>T111/[1]模型构建!$C$11</f>
        <v>18.569444444444443</v>
      </c>
      <c r="X111" s="3">
        <v>75</v>
      </c>
      <c r="Y111" s="11"/>
      <c r="Z111" s="11"/>
      <c r="AE111" s="12">
        <f t="shared" si="25"/>
        <v>73.569444444444443</v>
      </c>
      <c r="AF111" s="12">
        <f t="shared" si="26"/>
        <v>36.784722222222221</v>
      </c>
      <c r="AG111" s="3" t="s">
        <v>36</v>
      </c>
    </row>
    <row r="112" spans="1:33" x14ac:dyDescent="0.25">
      <c r="A112" s="7">
        <v>102</v>
      </c>
      <c r="B112" s="7">
        <v>63</v>
      </c>
      <c r="C112" s="3" t="s">
        <v>158</v>
      </c>
      <c r="D112" s="3" t="s">
        <v>34</v>
      </c>
      <c r="E112" s="3" t="s">
        <v>305</v>
      </c>
      <c r="F112" s="3" t="s">
        <v>230</v>
      </c>
      <c r="G112" s="3">
        <v>5</v>
      </c>
      <c r="H112" s="9">
        <v>0.1111111111111111</v>
      </c>
      <c r="I112" s="3">
        <v>60</v>
      </c>
      <c r="J112" s="3">
        <v>50</v>
      </c>
      <c r="K112" s="3" t="s">
        <v>52</v>
      </c>
      <c r="L112" s="11">
        <f>2+2/3</f>
        <v>2.6666666666666665</v>
      </c>
      <c r="M112" s="3">
        <v>25</v>
      </c>
      <c r="N112" s="13">
        <v>0.73611111111111116</v>
      </c>
      <c r="O112" s="3">
        <v>1500</v>
      </c>
      <c r="R112" s="3" t="s">
        <v>231</v>
      </c>
      <c r="T112" s="3">
        <v>185</v>
      </c>
      <c r="U112" s="3" t="s">
        <v>232</v>
      </c>
      <c r="W112" s="10">
        <f>T112/[1]模型构建!$C$11</f>
        <v>24.538194444444443</v>
      </c>
      <c r="X112" s="3">
        <v>100</v>
      </c>
      <c r="Y112" s="11"/>
      <c r="Z112" s="11"/>
      <c r="AE112" s="12">
        <f t="shared" si="25"/>
        <v>99.538194444444443</v>
      </c>
      <c r="AF112" s="12">
        <f t="shared" si="26"/>
        <v>37.326822916666671</v>
      </c>
      <c r="AG112" s="3" t="s">
        <v>36</v>
      </c>
    </row>
    <row r="113" spans="1:33" x14ac:dyDescent="0.25">
      <c r="A113" s="7">
        <v>103</v>
      </c>
      <c r="B113" s="7">
        <v>64</v>
      </c>
      <c r="C113" s="3" t="s">
        <v>158</v>
      </c>
      <c r="D113" s="3" t="s">
        <v>34</v>
      </c>
      <c r="E113" s="3" t="s">
        <v>306</v>
      </c>
      <c r="F113" s="3" t="s">
        <v>233</v>
      </c>
      <c r="G113" s="3">
        <v>5</v>
      </c>
      <c r="H113" s="9">
        <v>0.16666666666666666</v>
      </c>
      <c r="I113" s="3">
        <v>90</v>
      </c>
      <c r="J113" s="3">
        <v>60</v>
      </c>
      <c r="K113" s="3" t="s">
        <v>190</v>
      </c>
      <c r="L113" s="11">
        <v>4</v>
      </c>
      <c r="M113" s="3">
        <v>30</v>
      </c>
      <c r="N113" s="13">
        <v>0.73611111111111116</v>
      </c>
      <c r="O113" s="3">
        <v>2250</v>
      </c>
      <c r="R113" s="3" t="s">
        <v>234</v>
      </c>
      <c r="T113" s="3">
        <v>280</v>
      </c>
      <c r="U113" s="3" t="s">
        <v>235</v>
      </c>
      <c r="W113" s="10">
        <f>T113/[1]模型构建!$C$11</f>
        <v>37.138888888888886</v>
      </c>
      <c r="X113" s="3">
        <v>150</v>
      </c>
      <c r="Y113" s="11"/>
      <c r="Z113" s="11"/>
      <c r="AE113" s="12">
        <f t="shared" si="25"/>
        <v>157.13888888888889</v>
      </c>
      <c r="AF113" s="12">
        <f t="shared" si="26"/>
        <v>39.284722222222221</v>
      </c>
      <c r="AG113" s="3" t="s">
        <v>36</v>
      </c>
    </row>
    <row r="114" spans="1:33" x14ac:dyDescent="0.25">
      <c r="A114" s="7">
        <v>104</v>
      </c>
      <c r="B114" s="7">
        <v>65</v>
      </c>
      <c r="C114" s="3" t="s">
        <v>309</v>
      </c>
      <c r="D114" s="3" t="s">
        <v>43</v>
      </c>
      <c r="E114" s="3" t="s">
        <v>237</v>
      </c>
      <c r="F114" s="3" t="s">
        <v>54</v>
      </c>
      <c r="G114" s="3">
        <v>2</v>
      </c>
      <c r="H114" s="9">
        <v>0.25</v>
      </c>
      <c r="I114" s="3">
        <v>1</v>
      </c>
      <c r="J114" s="3">
        <v>1</v>
      </c>
      <c r="K114" s="3" t="s">
        <v>238</v>
      </c>
      <c r="L114" s="11">
        <v>6</v>
      </c>
      <c r="N114" s="3" t="s">
        <v>239</v>
      </c>
      <c r="O114" s="3">
        <v>2240</v>
      </c>
      <c r="Y114" s="11">
        <v>0.37431192660550461</v>
      </c>
      <c r="Z114" s="11">
        <f>Y114*[1]模型构建!$C$5/[1]模型构建!$C$11</f>
        <v>99.296636085626915</v>
      </c>
      <c r="AE114" s="12">
        <f t="shared" si="25"/>
        <v>99.296636085626915</v>
      </c>
      <c r="AF114" s="12">
        <f t="shared" si="26"/>
        <v>16.549439347604487</v>
      </c>
      <c r="AG114" s="3" t="s">
        <v>7</v>
      </c>
    </row>
    <row r="115" spans="1:33" x14ac:dyDescent="0.25">
      <c r="A115" s="7">
        <v>105</v>
      </c>
      <c r="B115" s="7">
        <v>66</v>
      </c>
      <c r="C115" s="3" t="s">
        <v>236</v>
      </c>
      <c r="D115" s="3" t="s">
        <v>43</v>
      </c>
      <c r="E115" s="3" t="s">
        <v>240</v>
      </c>
      <c r="F115" s="3" t="s">
        <v>57</v>
      </c>
      <c r="G115" s="3">
        <v>4</v>
      </c>
      <c r="H115" s="9">
        <v>0.29166666666666669</v>
      </c>
      <c r="I115" s="3">
        <v>15</v>
      </c>
      <c r="J115" s="3">
        <v>10</v>
      </c>
      <c r="K115" s="3" t="s">
        <v>241</v>
      </c>
      <c r="L115" s="11">
        <v>7</v>
      </c>
      <c r="N115" s="3" t="s">
        <v>239</v>
      </c>
      <c r="O115" s="3">
        <v>2600</v>
      </c>
      <c r="Y115" s="11">
        <v>0.29558998808104886</v>
      </c>
      <c r="Z115" s="11">
        <f>Y115*[1]模型构建!$C$5/[1]模型构建!$C$11</f>
        <v>78.413455171500473</v>
      </c>
      <c r="AE115" s="12">
        <f t="shared" si="25"/>
        <v>78.413455171500473</v>
      </c>
      <c r="AF115" s="12">
        <f t="shared" si="26"/>
        <v>11.20192216735721</v>
      </c>
      <c r="AG115" s="3" t="s">
        <v>7</v>
      </c>
    </row>
    <row r="116" spans="1:33" x14ac:dyDescent="0.25">
      <c r="A116" s="7">
        <v>106</v>
      </c>
      <c r="B116" s="7">
        <v>67</v>
      </c>
      <c r="C116" s="3" t="s">
        <v>236</v>
      </c>
      <c r="D116" s="3" t="s">
        <v>43</v>
      </c>
      <c r="E116" s="3" t="s">
        <v>242</v>
      </c>
      <c r="F116" s="3" t="s">
        <v>60</v>
      </c>
      <c r="G116" s="3">
        <v>5</v>
      </c>
      <c r="H116" s="9">
        <v>0.33333333333333331</v>
      </c>
      <c r="I116" s="3">
        <v>40</v>
      </c>
      <c r="J116" s="3">
        <v>30</v>
      </c>
      <c r="K116" s="3" t="s">
        <v>243</v>
      </c>
      <c r="L116" s="11">
        <v>8</v>
      </c>
      <c r="N116" s="3" t="s">
        <v>239</v>
      </c>
      <c r="O116" s="3">
        <v>3000</v>
      </c>
      <c r="Y116" s="11">
        <v>0.6056034482758621</v>
      </c>
      <c r="Z116" s="11">
        <f>Y116*[1]模型构建!$C$5/[1]模型构建!$C$11</f>
        <v>160.6531369731801</v>
      </c>
      <c r="AE116" s="12">
        <f t="shared" si="25"/>
        <v>160.6531369731801</v>
      </c>
      <c r="AF116" s="12">
        <f t="shared" si="26"/>
        <v>20.081642121647512</v>
      </c>
      <c r="AG116" s="3" t="s">
        <v>7</v>
      </c>
    </row>
    <row r="117" spans="1:33" x14ac:dyDescent="0.25">
      <c r="A117" s="7">
        <v>107</v>
      </c>
      <c r="B117" s="7">
        <v>68</v>
      </c>
      <c r="C117" s="3" t="s">
        <v>236</v>
      </c>
      <c r="D117" s="3" t="s">
        <v>34</v>
      </c>
      <c r="E117" s="3" t="s">
        <v>244</v>
      </c>
      <c r="F117" s="3" t="s">
        <v>76</v>
      </c>
      <c r="G117" s="3">
        <v>2</v>
      </c>
      <c r="H117" s="9">
        <v>0.25</v>
      </c>
      <c r="I117" s="3">
        <v>1</v>
      </c>
      <c r="J117" s="3">
        <v>1</v>
      </c>
      <c r="K117" s="3" t="s">
        <v>245</v>
      </c>
      <c r="L117" s="11">
        <v>6</v>
      </c>
      <c r="N117" s="3" t="s">
        <v>239</v>
      </c>
      <c r="O117" s="3">
        <v>2240</v>
      </c>
      <c r="P117" s="3" t="s">
        <v>246</v>
      </c>
      <c r="Q117" s="3">
        <v>21</v>
      </c>
      <c r="S117" s="12">
        <f>Q117*[1]模型构建!$C$6/[1]模型构建!$C$11</f>
        <v>442.17642078526825</v>
      </c>
      <c r="U117" s="3" t="s">
        <v>247</v>
      </c>
      <c r="X117" s="3">
        <v>85</v>
      </c>
      <c r="Y117" s="11"/>
      <c r="Z117" s="11"/>
      <c r="AE117" s="12">
        <f t="shared" si="25"/>
        <v>527.17642078526819</v>
      </c>
      <c r="AF117" s="12">
        <f t="shared" si="26"/>
        <v>87.862736797544699</v>
      </c>
      <c r="AG117" s="3" t="s">
        <v>36</v>
      </c>
    </row>
    <row r="118" spans="1:33" x14ac:dyDescent="0.25">
      <c r="A118" s="7">
        <v>108</v>
      </c>
      <c r="B118" s="7">
        <v>69</v>
      </c>
      <c r="C118" s="3" t="s">
        <v>236</v>
      </c>
      <c r="D118" s="3" t="s">
        <v>34</v>
      </c>
      <c r="E118" s="3" t="s">
        <v>248</v>
      </c>
      <c r="F118" s="3" t="s">
        <v>79</v>
      </c>
      <c r="G118" s="3">
        <v>4</v>
      </c>
      <c r="H118" s="9">
        <v>0.29166666666666669</v>
      </c>
      <c r="I118" s="3">
        <v>15</v>
      </c>
      <c r="J118" s="3">
        <v>10</v>
      </c>
      <c r="K118" s="3" t="s">
        <v>249</v>
      </c>
      <c r="L118" s="11">
        <v>7</v>
      </c>
      <c r="N118" s="3" t="s">
        <v>239</v>
      </c>
      <c r="O118" s="3">
        <v>2600</v>
      </c>
      <c r="P118" s="3" t="s">
        <v>250</v>
      </c>
      <c r="Q118" s="3">
        <v>24</v>
      </c>
      <c r="S118" s="12">
        <f>Q118*[1]模型构建!$C$6/[1]模型构建!$C$11</f>
        <v>505.34448089744944</v>
      </c>
      <c r="U118" s="3" t="s">
        <v>251</v>
      </c>
      <c r="X118" s="3">
        <v>130</v>
      </c>
      <c r="Y118" s="11"/>
      <c r="Z118" s="11"/>
      <c r="AE118" s="12">
        <f t="shared" si="25"/>
        <v>635.34448089744944</v>
      </c>
      <c r="AF118" s="12">
        <f t="shared" si="26"/>
        <v>90.76349727106421</v>
      </c>
      <c r="AG118" s="3" t="s">
        <v>36</v>
      </c>
    </row>
    <row r="119" spans="1:33" x14ac:dyDescent="0.25">
      <c r="A119" s="7">
        <v>109</v>
      </c>
      <c r="B119" s="7">
        <v>70</v>
      </c>
      <c r="C119" s="3" t="s">
        <v>236</v>
      </c>
      <c r="D119" s="3" t="s">
        <v>34</v>
      </c>
      <c r="E119" s="3" t="s">
        <v>252</v>
      </c>
      <c r="F119" s="3" t="s">
        <v>84</v>
      </c>
      <c r="G119" s="3">
        <v>5</v>
      </c>
      <c r="H119" s="9">
        <v>0.33333333333333331</v>
      </c>
      <c r="I119" s="3">
        <v>40</v>
      </c>
      <c r="J119" s="3">
        <v>30</v>
      </c>
      <c r="K119" s="3" t="s">
        <v>238</v>
      </c>
      <c r="L119" s="11">
        <v>8</v>
      </c>
      <c r="N119" s="3" t="s">
        <v>239</v>
      </c>
      <c r="O119" s="3">
        <v>3000</v>
      </c>
      <c r="P119" s="3" t="s">
        <v>253</v>
      </c>
      <c r="Q119" s="3">
        <v>26</v>
      </c>
      <c r="S119" s="12">
        <f>Q119*[1]模型构建!$C$6/[1]模型构建!$C$11</f>
        <v>547.45652097223683</v>
      </c>
      <c r="U119" s="3" t="s">
        <v>254</v>
      </c>
      <c r="X119" s="3">
        <v>190</v>
      </c>
      <c r="Y119" s="11"/>
      <c r="Z119" s="11"/>
      <c r="AE119" s="12">
        <f t="shared" si="25"/>
        <v>737.45652097223683</v>
      </c>
      <c r="AF119" s="12">
        <f t="shared" si="26"/>
        <v>92.182065121529604</v>
      </c>
      <c r="AG119" s="3" t="s">
        <v>36</v>
      </c>
    </row>
    <row r="120" spans="1:33" x14ac:dyDescent="0.25">
      <c r="A120" s="7">
        <v>110</v>
      </c>
      <c r="B120" s="7"/>
      <c r="C120" s="3" t="s">
        <v>236</v>
      </c>
      <c r="D120" s="3" t="s">
        <v>87</v>
      </c>
      <c r="E120" s="3" t="s">
        <v>255</v>
      </c>
      <c r="F120" s="3" t="s">
        <v>110</v>
      </c>
      <c r="G120" s="3">
        <v>3</v>
      </c>
      <c r="H120" s="9">
        <v>0.33333333333333331</v>
      </c>
      <c r="I120" s="3">
        <v>1</v>
      </c>
      <c r="J120" s="3">
        <v>1</v>
      </c>
      <c r="K120" s="3" t="s">
        <v>256</v>
      </c>
      <c r="L120" s="11">
        <v>8</v>
      </c>
      <c r="N120" s="3" t="s">
        <v>239</v>
      </c>
      <c r="O120" s="3">
        <v>960</v>
      </c>
      <c r="U120" s="3" t="s">
        <v>112</v>
      </c>
      <c r="V120" s="3" t="s">
        <v>113</v>
      </c>
      <c r="X120" s="3">
        <v>225</v>
      </c>
      <c r="Y120" s="11"/>
      <c r="Z120" s="11"/>
    </row>
    <row r="121" spans="1:33" x14ac:dyDescent="0.25">
      <c r="A121" s="7">
        <v>111</v>
      </c>
      <c r="B121" s="7"/>
      <c r="C121" s="3" t="s">
        <v>236</v>
      </c>
      <c r="D121" s="3" t="s">
        <v>87</v>
      </c>
      <c r="E121" s="3" t="s">
        <v>255</v>
      </c>
      <c r="F121" s="3" t="s">
        <v>114</v>
      </c>
      <c r="G121" s="3">
        <v>4</v>
      </c>
      <c r="H121" s="9">
        <v>0.33333333333333331</v>
      </c>
      <c r="I121" s="3">
        <v>15</v>
      </c>
      <c r="J121" s="3">
        <v>10</v>
      </c>
      <c r="K121" s="3" t="s">
        <v>257</v>
      </c>
      <c r="L121" s="11">
        <v>8</v>
      </c>
      <c r="N121" s="3" t="s">
        <v>239</v>
      </c>
      <c r="O121" s="3">
        <v>960</v>
      </c>
      <c r="U121" s="3" t="s">
        <v>115</v>
      </c>
      <c r="V121" s="3" t="s">
        <v>116</v>
      </c>
      <c r="X121" s="3">
        <v>300</v>
      </c>
      <c r="Y121" s="11"/>
      <c r="Z121" s="11"/>
    </row>
    <row r="122" spans="1:33" x14ac:dyDescent="0.25">
      <c r="A122" s="7">
        <v>112</v>
      </c>
      <c r="B122" s="7"/>
      <c r="C122" s="3" t="s">
        <v>236</v>
      </c>
      <c r="D122" s="3" t="s">
        <v>87</v>
      </c>
      <c r="E122" s="3" t="s">
        <v>255</v>
      </c>
      <c r="F122" s="3" t="s">
        <v>117</v>
      </c>
      <c r="G122" s="3">
        <v>5</v>
      </c>
      <c r="H122" s="9">
        <v>0.33333333333333331</v>
      </c>
      <c r="I122" s="3">
        <v>40</v>
      </c>
      <c r="J122" s="3">
        <v>30</v>
      </c>
      <c r="K122" s="3" t="s">
        <v>118</v>
      </c>
      <c r="L122" s="11">
        <v>8</v>
      </c>
      <c r="N122" s="3" t="s">
        <v>239</v>
      </c>
      <c r="O122" s="3">
        <v>960</v>
      </c>
      <c r="U122" s="3" t="s">
        <v>119</v>
      </c>
      <c r="V122" s="3" t="s">
        <v>120</v>
      </c>
      <c r="X122" s="3">
        <v>375</v>
      </c>
      <c r="Y122" s="11"/>
      <c r="Z122" s="11"/>
    </row>
    <row r="123" spans="1:33" x14ac:dyDescent="0.25">
      <c r="A123" s="7"/>
      <c r="B123" s="7">
        <v>71</v>
      </c>
      <c r="C123" s="3" t="s">
        <v>236</v>
      </c>
      <c r="D123" s="3" t="s">
        <v>87</v>
      </c>
      <c r="E123" s="3" t="s">
        <v>255</v>
      </c>
      <c r="F123" s="3" t="s">
        <v>117</v>
      </c>
      <c r="G123" s="3">
        <v>5</v>
      </c>
      <c r="H123" s="9">
        <v>0.33333333333333331</v>
      </c>
      <c r="I123" s="3">
        <v>40</v>
      </c>
      <c r="J123" s="3">
        <v>30</v>
      </c>
      <c r="K123" s="3" t="s">
        <v>118</v>
      </c>
      <c r="L123" s="11">
        <v>8</v>
      </c>
      <c r="X123" s="3">
        <f>(X122+X121+X120)/3</f>
        <v>300</v>
      </c>
      <c r="Y123" s="11"/>
      <c r="Z123" s="11"/>
      <c r="AE123" s="12">
        <f>S123+W123+X123+Z123+AD123-M123</f>
        <v>300</v>
      </c>
      <c r="AF123" s="12">
        <f>AE123/L123</f>
        <v>37.5</v>
      </c>
    </row>
    <row r="124" spans="1:33" x14ac:dyDescent="0.25">
      <c r="A124" s="7">
        <v>113</v>
      </c>
      <c r="B124" s="7">
        <v>72</v>
      </c>
      <c r="C124" s="3" t="s">
        <v>236</v>
      </c>
      <c r="D124" s="3" t="s">
        <v>30</v>
      </c>
      <c r="E124" s="3" t="s">
        <v>258</v>
      </c>
      <c r="F124" s="3" t="s">
        <v>142</v>
      </c>
      <c r="G124" s="3">
        <v>3</v>
      </c>
      <c r="H124" s="9">
        <v>0.25</v>
      </c>
      <c r="I124" s="3">
        <v>1</v>
      </c>
      <c r="J124" s="3">
        <v>1</v>
      </c>
      <c r="K124" s="3" t="s">
        <v>143</v>
      </c>
      <c r="L124" s="11">
        <v>6</v>
      </c>
      <c r="N124" s="3" t="s">
        <v>239</v>
      </c>
      <c r="O124" s="3">
        <v>720</v>
      </c>
      <c r="R124" s="3" t="s">
        <v>151</v>
      </c>
      <c r="T124" s="3">
        <v>355</v>
      </c>
      <c r="V124" s="3" t="s">
        <v>152</v>
      </c>
      <c r="W124" s="10">
        <f>T124/[1]模型构建!$C$11</f>
        <v>47.086805555555557</v>
      </c>
      <c r="Y124" s="11"/>
      <c r="Z124" s="11"/>
      <c r="AA124" s="11"/>
      <c r="AB124" s="11"/>
      <c r="AC124" s="11">
        <v>0.26224783861671469</v>
      </c>
      <c r="AD124" s="11">
        <f>(AA124*[1]模型构建!$C$7+AB124*[1]模型构建!$C$8+AC124*[1]模型构建!$C$9)/[1]模型构建!$C$11</f>
        <v>20.870557156580212</v>
      </c>
      <c r="AE124" s="12">
        <f>S124+W124+X124+Z124+AD124-M124</f>
        <v>67.957362712135762</v>
      </c>
      <c r="AF124" s="12">
        <f>AE124/L124</f>
        <v>11.326227118689294</v>
      </c>
      <c r="AG124" s="3" t="s">
        <v>259</v>
      </c>
    </row>
    <row r="125" spans="1:33" x14ac:dyDescent="0.25">
      <c r="A125" s="7">
        <v>114</v>
      </c>
      <c r="B125" s="7">
        <v>73</v>
      </c>
      <c r="C125" s="3" t="s">
        <v>236</v>
      </c>
      <c r="D125" s="3" t="s">
        <v>30</v>
      </c>
      <c r="E125" s="3" t="s">
        <v>260</v>
      </c>
      <c r="F125" s="3" t="s">
        <v>149</v>
      </c>
      <c r="G125" s="3">
        <v>4</v>
      </c>
      <c r="H125" s="9">
        <v>0.29166666666666669</v>
      </c>
      <c r="I125" s="3">
        <v>15</v>
      </c>
      <c r="J125" s="3">
        <v>10</v>
      </c>
      <c r="K125" s="3" t="s">
        <v>261</v>
      </c>
      <c r="L125" s="11">
        <v>7</v>
      </c>
      <c r="N125" s="3" t="s">
        <v>239</v>
      </c>
      <c r="O125" s="3">
        <v>840</v>
      </c>
      <c r="R125" s="3" t="s">
        <v>262</v>
      </c>
      <c r="T125" s="3">
        <v>425</v>
      </c>
      <c r="V125" s="3" t="s">
        <v>263</v>
      </c>
      <c r="W125" s="10">
        <f>T125/[1]模型构建!$C$11</f>
        <v>56.371527777777779</v>
      </c>
      <c r="Y125" s="11"/>
      <c r="Z125" s="11"/>
      <c r="AA125" s="11"/>
      <c r="AB125" s="11">
        <v>0.31643002028397565</v>
      </c>
      <c r="AC125" s="11"/>
      <c r="AD125" s="11">
        <f>(AA125*[1]模型构建!$C$7+AB125*[1]模型构建!$C$8+AC125*[1]模型构建!$C$9)/[1]模型构建!$C$11</f>
        <v>50.365111561866122</v>
      </c>
      <c r="AE125" s="12">
        <f>S125+W125+X125+Z125+AD125-M125</f>
        <v>106.7366393396439</v>
      </c>
      <c r="AF125" s="12">
        <f>AE125/L125</f>
        <v>15.248091334234843</v>
      </c>
      <c r="AG125" s="3" t="s">
        <v>32</v>
      </c>
    </row>
    <row r="126" spans="1:33" x14ac:dyDescent="0.25">
      <c r="A126" s="7">
        <v>115</v>
      </c>
      <c r="B126" s="7">
        <v>74</v>
      </c>
      <c r="C126" s="3" t="s">
        <v>236</v>
      </c>
      <c r="D126" s="3" t="s">
        <v>30</v>
      </c>
      <c r="E126" s="3" t="s">
        <v>264</v>
      </c>
      <c r="F126" s="3" t="s">
        <v>155</v>
      </c>
      <c r="G126" s="3">
        <v>5</v>
      </c>
      <c r="H126" s="9">
        <v>0.33333333333333331</v>
      </c>
      <c r="I126" s="3">
        <v>40</v>
      </c>
      <c r="J126" s="3">
        <v>30</v>
      </c>
      <c r="K126" s="3" t="s">
        <v>52</v>
      </c>
      <c r="L126" s="11">
        <v>8</v>
      </c>
      <c r="N126" s="3" t="s">
        <v>239</v>
      </c>
      <c r="O126" s="3">
        <v>960</v>
      </c>
      <c r="R126" s="3" t="s">
        <v>156</v>
      </c>
      <c r="T126" s="3">
        <v>355</v>
      </c>
      <c r="W126" s="10">
        <f>T126/[1]模型构建!$C$11</f>
        <v>47.086805555555557</v>
      </c>
      <c r="Y126" s="11"/>
      <c r="Z126" s="11"/>
      <c r="AA126" s="11">
        <v>0.28856243441762852</v>
      </c>
      <c r="AB126" s="11"/>
      <c r="AC126" s="11"/>
      <c r="AD126" s="11">
        <f>(AA126*[1]模型构建!$C$7+AB126*[1]模型构建!$C$8+AC126*[1]模型构建!$C$9)/[1]模型构建!$C$11</f>
        <v>91.859041622945085</v>
      </c>
      <c r="AE126" s="12">
        <f>S126+W126+X126+Z126+AD126-M126</f>
        <v>138.94584717850063</v>
      </c>
      <c r="AF126" s="12">
        <f>AE126/L126</f>
        <v>17.368230897312579</v>
      </c>
      <c r="AG126" s="3" t="s">
        <v>265</v>
      </c>
    </row>
    <row r="127" spans="1:33" x14ac:dyDescent="0.25">
      <c r="A127" s="3">
        <v>116</v>
      </c>
      <c r="C127" s="3" t="s">
        <v>158</v>
      </c>
      <c r="D127" s="3" t="s">
        <v>320</v>
      </c>
      <c r="E127" s="6" t="s">
        <v>310</v>
      </c>
      <c r="F127" s="1" t="s">
        <v>311</v>
      </c>
      <c r="H127" s="2">
        <v>8.3333333333333329E-2</v>
      </c>
      <c r="I127" s="1">
        <v>15</v>
      </c>
      <c r="O127" s="3">
        <v>360</v>
      </c>
      <c r="U127" s="1" t="s">
        <v>17</v>
      </c>
      <c r="V127" s="1" t="s">
        <v>18</v>
      </c>
      <c r="AG127" s="3" t="s">
        <v>321</v>
      </c>
    </row>
    <row r="128" spans="1:33" x14ac:dyDescent="0.25">
      <c r="A128" s="7">
        <v>117</v>
      </c>
      <c r="C128" s="3" t="s">
        <v>158</v>
      </c>
      <c r="D128" s="3" t="s">
        <v>320</v>
      </c>
      <c r="E128" s="6" t="s">
        <v>312</v>
      </c>
      <c r="F128" s="1" t="s">
        <v>313</v>
      </c>
      <c r="H128" s="2">
        <v>0.16666666666666666</v>
      </c>
      <c r="I128" s="1">
        <v>40</v>
      </c>
      <c r="O128" s="3">
        <v>720</v>
      </c>
      <c r="U128" s="1" t="s">
        <v>314</v>
      </c>
      <c r="V128" s="1" t="s">
        <v>315</v>
      </c>
      <c r="AG128" s="3" t="s">
        <v>321</v>
      </c>
    </row>
    <row r="129" spans="1:33" x14ac:dyDescent="0.25">
      <c r="A129" s="7">
        <v>118</v>
      </c>
      <c r="C129" s="3" t="s">
        <v>158</v>
      </c>
      <c r="D129" s="3" t="s">
        <v>320</v>
      </c>
      <c r="E129" s="6" t="s">
        <v>316</v>
      </c>
      <c r="F129" s="1" t="s">
        <v>317</v>
      </c>
      <c r="H129" s="2">
        <v>0.33333333333333331</v>
      </c>
      <c r="I129" s="1">
        <v>90</v>
      </c>
      <c r="O129" s="3">
        <v>1440</v>
      </c>
      <c r="U129" s="1" t="s">
        <v>318</v>
      </c>
      <c r="V129" s="1" t="s">
        <v>319</v>
      </c>
      <c r="AG129" s="3" t="s">
        <v>321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</dc:creator>
  <cp:lastModifiedBy>LEGION</cp:lastModifiedBy>
  <dcterms:created xsi:type="dcterms:W3CDTF">2015-06-05T18:19:34Z</dcterms:created>
  <dcterms:modified xsi:type="dcterms:W3CDTF">2023-08-02T16:25:58Z</dcterms:modified>
</cp:coreProperties>
</file>