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s°\Documents\2019-2\gestion empresarial\"/>
    </mc:Choice>
  </mc:AlternateContent>
  <xr:revisionPtr revIDLastSave="0" documentId="13_ncr:1_{D5B66067-6239-4CD9-916C-CCA0D1EA2B35}" xr6:coauthVersionLast="43" xr6:coauthVersionMax="43" xr10:uidLastSave="{00000000-0000-0000-0000-000000000000}"/>
  <bookViews>
    <workbookView xWindow="-120" yWindow="-120" windowWidth="20730" windowHeight="11760" tabRatio="283" activeTab="1" xr2:uid="{50C67CFE-E55D-4510-B25C-2A115092C465}"/>
  </bookViews>
  <sheets>
    <sheet name="Proyeccion" sheetId="2" r:id="rId1"/>
    <sheet name="Actividad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2" l="1"/>
  <c r="F82" i="2" s="1"/>
  <c r="AA90" i="2"/>
  <c r="C90" i="2"/>
  <c r="P90" i="2"/>
  <c r="F90" i="2"/>
  <c r="G90" i="2"/>
  <c r="H90" i="2"/>
  <c r="I90" i="2"/>
  <c r="J90" i="2"/>
  <c r="K90" i="2"/>
  <c r="L90" i="2"/>
  <c r="M90" i="2"/>
  <c r="N90" i="2"/>
  <c r="O90" i="2"/>
  <c r="Q90" i="2"/>
  <c r="R90" i="2"/>
  <c r="S90" i="2"/>
  <c r="T90" i="2"/>
  <c r="U90" i="2"/>
  <c r="V90" i="2"/>
  <c r="W90" i="2"/>
  <c r="X90" i="2"/>
  <c r="Y90" i="2"/>
  <c r="Z90" i="2"/>
  <c r="E90" i="2"/>
  <c r="D90" i="2"/>
  <c r="E40" i="2"/>
  <c r="F22" i="2"/>
  <c r="D22" i="2"/>
  <c r="P81" i="2"/>
  <c r="Z64" i="2"/>
  <c r="Y64" i="2"/>
  <c r="X64" i="2"/>
  <c r="X81" i="2" s="1"/>
  <c r="X82" i="2" s="1"/>
  <c r="W64" i="2"/>
  <c r="W81" i="2" s="1"/>
  <c r="W82" i="2" s="1"/>
  <c r="V64" i="2"/>
  <c r="U64" i="2"/>
  <c r="T64" i="2"/>
  <c r="S64" i="2"/>
  <c r="S81" i="2" s="1"/>
  <c r="R64" i="2"/>
  <c r="Q64" i="2"/>
  <c r="P64" i="2"/>
  <c r="O64" i="2"/>
  <c r="N64" i="2"/>
  <c r="M64" i="2"/>
  <c r="M81" i="2" s="1"/>
  <c r="M82" i="2" s="1"/>
  <c r="L64" i="2"/>
  <c r="K64" i="2"/>
  <c r="J64" i="2"/>
  <c r="I64" i="2"/>
  <c r="H64" i="2"/>
  <c r="H81" i="2" s="1"/>
  <c r="H82" i="2" s="1"/>
  <c r="G64" i="2"/>
  <c r="F64" i="2"/>
  <c r="E64" i="2"/>
  <c r="E81" i="2" s="1"/>
  <c r="E82" i="2" s="1"/>
  <c r="D64" i="2"/>
  <c r="C64" i="2"/>
  <c r="Z58" i="2"/>
  <c r="Y58" i="2"/>
  <c r="Y40" i="2"/>
  <c r="X58" i="2"/>
  <c r="U58" i="2"/>
  <c r="V58" i="2"/>
  <c r="W58" i="2"/>
  <c r="T58" i="2"/>
  <c r="S58" i="2"/>
  <c r="R58" i="2"/>
  <c r="Q58" i="2"/>
  <c r="P58" i="2"/>
  <c r="O58" i="2"/>
  <c r="I58" i="2"/>
  <c r="J58" i="2"/>
  <c r="K58" i="2"/>
  <c r="L58" i="2"/>
  <c r="M58" i="2"/>
  <c r="N58" i="2"/>
  <c r="H58" i="2"/>
  <c r="G58" i="2"/>
  <c r="F58" i="2"/>
  <c r="E58" i="2"/>
  <c r="R81" i="2"/>
  <c r="T81" i="2"/>
  <c r="T82" i="2" s="1"/>
  <c r="D58" i="2"/>
  <c r="C58" i="2"/>
  <c r="Z40" i="2"/>
  <c r="X40" i="2"/>
  <c r="U40" i="2"/>
  <c r="V40" i="2"/>
  <c r="W40" i="2"/>
  <c r="T40" i="2"/>
  <c r="S40" i="2"/>
  <c r="R40" i="2"/>
  <c r="Q40" i="2"/>
  <c r="P40" i="2"/>
  <c r="O40" i="2"/>
  <c r="I40" i="2"/>
  <c r="J40" i="2"/>
  <c r="K40" i="2"/>
  <c r="L40" i="2"/>
  <c r="M40" i="2"/>
  <c r="N40" i="2"/>
  <c r="H40" i="2"/>
  <c r="G40" i="2"/>
  <c r="F40" i="2"/>
  <c r="F7" i="2"/>
  <c r="N81" i="2"/>
  <c r="N82" i="2" s="1"/>
  <c r="O81" i="2"/>
  <c r="O82" i="2" s="1"/>
  <c r="D40" i="2"/>
  <c r="C40" i="2"/>
  <c r="Z22" i="2"/>
  <c r="Y22" i="2"/>
  <c r="X22" i="2"/>
  <c r="U22" i="2"/>
  <c r="V22" i="2"/>
  <c r="W22" i="2"/>
  <c r="T22" i="2"/>
  <c r="S22" i="2"/>
  <c r="R22" i="2"/>
  <c r="Q22" i="2"/>
  <c r="P22" i="2"/>
  <c r="O22" i="2"/>
  <c r="I22" i="2"/>
  <c r="J22" i="2"/>
  <c r="K22" i="2"/>
  <c r="L22" i="2"/>
  <c r="M22" i="2"/>
  <c r="N22" i="2"/>
  <c r="H22" i="2"/>
  <c r="G22" i="2"/>
  <c r="E22" i="2"/>
  <c r="C22" i="2"/>
  <c r="D81" i="2"/>
  <c r="D82" i="2" s="1"/>
  <c r="I81" i="2"/>
  <c r="I82" i="2" s="1"/>
  <c r="J81" i="2"/>
  <c r="Q81" i="2"/>
  <c r="Q82" i="2" s="1"/>
  <c r="U81" i="2"/>
  <c r="U82" i="2" s="1"/>
  <c r="V81" i="2"/>
  <c r="V82" i="2" s="1"/>
  <c r="Y81" i="2"/>
  <c r="Z81" i="2"/>
  <c r="C81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E7" i="2"/>
  <c r="D7" i="2"/>
  <c r="C7" i="2"/>
  <c r="T18" i="1"/>
  <c r="T19" i="1" s="1"/>
  <c r="P82" i="2" l="1"/>
  <c r="G81" i="2"/>
  <c r="G82" i="2" s="1"/>
  <c r="J82" i="2"/>
  <c r="Z82" i="2"/>
  <c r="Y82" i="2"/>
  <c r="S82" i="2"/>
  <c r="R82" i="2"/>
  <c r="C82" i="2"/>
  <c r="K81" i="2"/>
  <c r="K82" i="2" s="1"/>
  <c r="L81" i="2"/>
  <c r="L82" i="2" s="1"/>
  <c r="AA82" i="2" l="1"/>
</calcChain>
</file>

<file path=xl/sharedStrings.xml><?xml version="1.0" encoding="utf-8"?>
<sst xmlns="http://schemas.openxmlformats.org/spreadsheetml/2006/main" count="189" uniqueCount="87">
  <si>
    <t>Acv Clave</t>
  </si>
  <si>
    <t>Rec Clave</t>
  </si>
  <si>
    <t>Quien</t>
  </si>
  <si>
    <t>Donde</t>
  </si>
  <si>
    <t>Muebles</t>
  </si>
  <si>
    <t>tiempo</t>
  </si>
  <si>
    <t>ACT 1</t>
  </si>
  <si>
    <t>MES/tiempo</t>
  </si>
  <si>
    <t>Equipo</t>
  </si>
  <si>
    <t>ACT 2</t>
  </si>
  <si>
    <t>PRODUCTO</t>
  </si>
  <si>
    <t>Precio/Costos</t>
  </si>
  <si>
    <t>Donde/ tamaño 9 m2</t>
  </si>
  <si>
    <t>Muebles/ equipos</t>
  </si>
  <si>
    <t>act                                                     -                                                mout</t>
  </si>
  <si>
    <t>ACT 7</t>
  </si>
  <si>
    <t>ACT 8</t>
  </si>
  <si>
    <t>ACT 10</t>
  </si>
  <si>
    <t>ACT 10                  Realizar documento de recomendacionde  herramientas tegnologicas</t>
  </si>
  <si>
    <t>Max 2 Horas</t>
  </si>
  <si>
    <t>1 a 2 dias</t>
  </si>
  <si>
    <t>Max 1 Hora</t>
  </si>
  <si>
    <t>Max 3 Horas</t>
  </si>
  <si>
    <t xml:space="preserve"> Depende</t>
  </si>
  <si>
    <t>depende</t>
  </si>
  <si>
    <t>ACT 2                                                               Reunion consulta</t>
  </si>
  <si>
    <t>ACT 12                    Asesoramiento en paralelo al desarrollo de su sistema</t>
  </si>
  <si>
    <t>Depende</t>
  </si>
  <si>
    <t>ACT 11                                                          Presentacion Final y entrega de documentos.</t>
  </si>
  <si>
    <t>ACT 3</t>
  </si>
  <si>
    <t>ACT 4</t>
  </si>
  <si>
    <t>ACT 5</t>
  </si>
  <si>
    <t>ACT11</t>
  </si>
  <si>
    <t>ACT12</t>
  </si>
  <si>
    <t>ACT 9</t>
  </si>
  <si>
    <t>ACT 6</t>
  </si>
  <si>
    <t>Insumos</t>
  </si>
  <si>
    <t>N.A.</t>
  </si>
  <si>
    <t>ACT 1                                        Venta Servicio</t>
  </si>
  <si>
    <t>ACT 3                                                                          Reunion explicativa</t>
  </si>
  <si>
    <t>Agenda 15000 pesos colombianos.</t>
  </si>
  <si>
    <t>Grabadora de voz de mano 90000 pesos colombianos</t>
  </si>
  <si>
    <t>Impresiones 10000 pesos colombianos</t>
  </si>
  <si>
    <t>Documentos entregados</t>
  </si>
  <si>
    <t>Ing. Multimedia o con conocimiento en el Fron end              (28000 por hora) pesos colombianos</t>
  </si>
  <si>
    <t>ACT 9                                  Correcion de diagramas y mock caps</t>
  </si>
  <si>
    <t>Costos por mes</t>
  </si>
  <si>
    <t>Costo por hora de servicios</t>
  </si>
  <si>
    <t>Costo de producto permanente</t>
  </si>
  <si>
    <t>Tiempo Total Estimado por Servicio</t>
  </si>
  <si>
    <t>TOTAL</t>
  </si>
  <si>
    <t>PRECIO/VENTAS/ INGRESOS</t>
  </si>
  <si>
    <t>28000(hora) +28000(hora)</t>
  </si>
  <si>
    <t>56000 por Hora</t>
  </si>
  <si>
    <t>por servicio</t>
  </si>
  <si>
    <t>ACT 4                        Proceso de analisis en la empresa para los fines del sistema</t>
  </si>
  <si>
    <t>ACT 6           Realizar mock caps</t>
  </si>
  <si>
    <t>ACT 8                                                                   Reunion para concretar conceptos e ideas correctivas</t>
  </si>
  <si>
    <t>ACT 7                                                       Socializacion de Avances</t>
  </si>
  <si>
    <t>ACT 5                                Realizar Diagramas UML</t>
  </si>
  <si>
    <t>5 dias   -      6 dias</t>
  </si>
  <si>
    <t>Mul</t>
  </si>
  <si>
    <t>Tema</t>
  </si>
  <si>
    <t>2 horas (por tarea)</t>
  </si>
  <si>
    <t>3 horas</t>
  </si>
  <si>
    <t>Ingresos estimados por mes</t>
  </si>
  <si>
    <t>Mock caps (300000)</t>
  </si>
  <si>
    <t>Diagramas UML (200000)</t>
  </si>
  <si>
    <t>Costo Total</t>
  </si>
  <si>
    <t>Rentabilidad</t>
  </si>
  <si>
    <t>Asesoramien en desarrollo (80000xhora)</t>
  </si>
  <si>
    <t>¬Computadora empresarial 2 Millones pesos colombanos por unidad   o                                          Computadora Personal</t>
  </si>
  <si>
    <t>¬Computadora empresarial 2 Millones pesos colombanos por unidad   o                                          Computadora Personal                                    ¬Grabadora de voz de mano 90000 pesos colombianos</t>
  </si>
  <si>
    <t>¬Computadora empresarial 2 Millones pesos colombanos por unidad   o                                          Computadora Personal                                  ¬Grabadora de voz de mano 90000 pesos colombianos</t>
  </si>
  <si>
    <t>¬Computadora empresarial 2 Millones pesos colombanos por unidad   o                                          Computadora Personal                                                           ¬Grabadora de voz de mano 90000 pesos colombianos</t>
  </si>
  <si>
    <t>¬Computadora empresarial 2 Millones pesos colombanos por unidad   o                                          Computadora Personal                                                       ¬Grabadora de voz de mano 90000 pesos colombianos</t>
  </si>
  <si>
    <t>¬Computadora empresarial 2 Millones pesos colombanos por unidad   o                                          Computadora Personal                                      ¬Grabadora de voz de mano 90000 pesos colombianos</t>
  </si>
  <si>
    <t xml:space="preserve">¬Ing. Sistema   (210000 por mes) pesos colombianos   </t>
  </si>
  <si>
    <t>¬Ing. Sistema   (210000 por mes) pesos colombianos                                                          ¬Ing. Multimedia  (28000 por hora) pesos colombianos</t>
  </si>
  <si>
    <t>¬Ing. Sistema   (210000 por mes) pesos colombianos                                                       ¬Ing. Multimedia  (28000 por hora) pesos colombianos</t>
  </si>
  <si>
    <t xml:space="preserve">Ingeniero con conocimiento en el tema, tiene que estar certificado.                                ¬Ing. Sistema   (210000 por mes) pesos colombianos   </t>
  </si>
  <si>
    <t>¬Ing. Sistema   (210000 por mes) pesos colombianos                                                  ¬Persona conocedora del campo donde se va trabajar  (28000 por hora) pesos colombianos                                                            ¬Ing. Multimedia  (28000 por hora) pesos colombianos</t>
  </si>
  <si>
    <t xml:space="preserve">¬Ing. Sistema   (210000 por mes) pesos colombianos                </t>
  </si>
  <si>
    <t xml:space="preserve">Persona con conocimiento en desarrollo de sistemas de gestion de negocio.    ¬Ing. Sistema   (210000 por mes) pesos colombianos   </t>
  </si>
  <si>
    <t>https://cowo.com.co/planes/</t>
  </si>
  <si>
    <t xml:space="preserve">Oficina (3m^2)+  sala reuniones  (7m^2)  =(45000 por mes)pesos colombianos </t>
  </si>
  <si>
    <t>90000+2000000=2090000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</si>
</sst>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9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0" xfId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6" xfId="0" applyBorder="1"/>
    <xf numFmtId="0" fontId="0" fillId="0" borderId="23" xfId="0" applyFill="1" applyBorder="1" applyAlignment="1">
      <alignment horizontal="center" vertical="center" wrapText="1"/>
    </xf>
    <xf numFmtId="0" fontId="0" fillId="0" borderId="26" xfId="0" applyBorder="1" applyAlignment="1"/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/>
    <xf numFmtId="0" fontId="0" fillId="0" borderId="22" xfId="0" applyBorder="1" applyAlignment="1"/>
    <xf numFmtId="0" fontId="0" fillId="0" borderId="20" xfId="0" applyBorder="1"/>
    <xf numFmtId="0" fontId="0" fillId="0" borderId="16" xfId="0" applyFill="1" applyBorder="1"/>
    <xf numFmtId="0" fontId="0" fillId="0" borderId="23" xfId="0" applyBorder="1"/>
    <xf numFmtId="0" fontId="0" fillId="0" borderId="23" xfId="0" applyBorder="1" applyAlignment="1"/>
    <xf numFmtId="0" fontId="0" fillId="0" borderId="22" xfId="0" applyBorder="1"/>
    <xf numFmtId="0" fontId="0" fillId="0" borderId="18" xfId="0" applyBorder="1"/>
    <xf numFmtId="0" fontId="0" fillId="2" borderId="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29" xfId="0" applyFill="1" applyBorder="1"/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wo.com.co/pla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CDD-C512-4677-8279-599B4D8FD962}">
  <dimension ref="A1:AB90"/>
  <sheetViews>
    <sheetView zoomScale="84" zoomScaleNormal="84" workbookViewId="0">
      <selection activeCell="J85" sqref="J85"/>
    </sheetView>
  </sheetViews>
  <sheetFormatPr defaultRowHeight="15" x14ac:dyDescent="0.25"/>
  <cols>
    <col min="2" max="2" width="23.42578125" customWidth="1"/>
    <col min="27" max="27" width="10" bestFit="1" customWidth="1"/>
  </cols>
  <sheetData>
    <row r="1" spans="1:27" ht="15.75" thickBot="1" x14ac:dyDescent="0.3"/>
    <row r="2" spans="1:27" ht="15.75" thickBot="1" x14ac:dyDescent="0.3">
      <c r="B2" s="26" t="s">
        <v>7</v>
      </c>
      <c r="C2" s="31">
        <v>1</v>
      </c>
      <c r="D2" s="29">
        <v>2</v>
      </c>
      <c r="E2" s="29">
        <v>3</v>
      </c>
      <c r="F2" s="30">
        <v>4</v>
      </c>
      <c r="G2" s="29">
        <v>5</v>
      </c>
      <c r="H2" s="29">
        <v>6</v>
      </c>
      <c r="I2" s="29">
        <v>7</v>
      </c>
      <c r="J2" s="30">
        <v>8</v>
      </c>
      <c r="K2" s="29">
        <v>9</v>
      </c>
      <c r="L2" s="29">
        <v>10</v>
      </c>
      <c r="M2" s="29">
        <v>11</v>
      </c>
      <c r="N2" s="30">
        <v>12</v>
      </c>
      <c r="O2" s="29">
        <v>13</v>
      </c>
      <c r="P2" s="29">
        <v>14</v>
      </c>
      <c r="Q2" s="29">
        <v>15</v>
      </c>
      <c r="R2" s="30">
        <v>16</v>
      </c>
      <c r="S2" s="29">
        <v>17</v>
      </c>
      <c r="T2" s="29">
        <v>18</v>
      </c>
      <c r="U2" s="29">
        <v>19</v>
      </c>
      <c r="V2" s="30">
        <v>20</v>
      </c>
      <c r="W2" s="29">
        <v>21</v>
      </c>
      <c r="X2" s="29">
        <v>22</v>
      </c>
      <c r="Y2" s="29">
        <v>23</v>
      </c>
      <c r="Z2" s="30">
        <v>24</v>
      </c>
    </row>
    <row r="3" spans="1:27" ht="15.75" thickBot="1" x14ac:dyDescent="0.3">
      <c r="B3" s="22" t="s">
        <v>10</v>
      </c>
      <c r="C3" s="85" t="s">
        <v>51</v>
      </c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7"/>
    </row>
    <row r="4" spans="1:27" x14ac:dyDescent="0.25">
      <c r="A4" s="81"/>
      <c r="B4" s="59" t="s">
        <v>67</v>
      </c>
      <c r="C4" s="34">
        <v>600000</v>
      </c>
      <c r="D4" s="34">
        <v>900000</v>
      </c>
      <c r="E4" s="32">
        <v>300000</v>
      </c>
      <c r="F4" s="28">
        <v>1200000</v>
      </c>
      <c r="G4" s="32">
        <v>300000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2">
        <v>300000</v>
      </c>
      <c r="P4" s="28">
        <v>1200000</v>
      </c>
      <c r="Q4" s="32">
        <v>300000</v>
      </c>
      <c r="R4" s="28">
        <v>600000</v>
      </c>
      <c r="S4" s="32">
        <v>300000</v>
      </c>
      <c r="T4" s="35">
        <v>0</v>
      </c>
      <c r="U4" s="35">
        <v>0</v>
      </c>
      <c r="V4" s="35">
        <v>0</v>
      </c>
      <c r="W4" s="35">
        <v>0</v>
      </c>
      <c r="X4" s="32">
        <v>300000</v>
      </c>
      <c r="Y4" s="28">
        <v>600000</v>
      </c>
      <c r="Z4" s="46">
        <v>300000</v>
      </c>
    </row>
    <row r="5" spans="1:27" x14ac:dyDescent="0.25">
      <c r="A5" s="81"/>
      <c r="B5" s="22" t="s">
        <v>66</v>
      </c>
      <c r="C5" s="32">
        <v>600000</v>
      </c>
      <c r="D5" s="32">
        <v>900000</v>
      </c>
      <c r="E5" s="32">
        <v>300000</v>
      </c>
      <c r="F5" s="28">
        <v>1200000</v>
      </c>
      <c r="G5" s="32">
        <v>300000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32">
        <v>300000</v>
      </c>
      <c r="P5" s="28">
        <v>1200000</v>
      </c>
      <c r="Q5" s="32">
        <v>300000</v>
      </c>
      <c r="R5" s="28">
        <v>600000</v>
      </c>
      <c r="S5" s="32">
        <v>300000</v>
      </c>
      <c r="T5" s="28">
        <v>0</v>
      </c>
      <c r="U5" s="28">
        <v>0</v>
      </c>
      <c r="V5" s="28">
        <v>0</v>
      </c>
      <c r="W5" s="28">
        <v>0</v>
      </c>
      <c r="X5" s="32">
        <v>300000</v>
      </c>
      <c r="Y5" s="28">
        <v>600000</v>
      </c>
      <c r="Z5" s="46">
        <v>300000</v>
      </c>
    </row>
    <row r="6" spans="1:27" ht="30.75" thickBot="1" x14ac:dyDescent="0.3">
      <c r="A6" s="81"/>
      <c r="B6" s="24" t="s">
        <v>70</v>
      </c>
      <c r="C6" s="38">
        <v>0</v>
      </c>
      <c r="D6" s="38">
        <v>0</v>
      </c>
      <c r="E6" s="38">
        <v>0</v>
      </c>
      <c r="F6" s="38">
        <v>160000</v>
      </c>
      <c r="G6" s="39">
        <v>320000</v>
      </c>
      <c r="H6" s="39">
        <v>240000</v>
      </c>
      <c r="I6" s="39">
        <v>160000</v>
      </c>
      <c r="J6" s="39">
        <v>320000</v>
      </c>
      <c r="K6" s="39">
        <v>160000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80000</v>
      </c>
      <c r="R6" s="39">
        <v>160000</v>
      </c>
      <c r="S6" s="39">
        <v>240000</v>
      </c>
      <c r="T6" s="39">
        <v>160000</v>
      </c>
      <c r="U6" s="39">
        <v>240000</v>
      </c>
      <c r="V6" s="39">
        <v>0</v>
      </c>
      <c r="W6" s="39">
        <v>0</v>
      </c>
      <c r="X6" s="39">
        <v>0</v>
      </c>
      <c r="Y6" s="39">
        <v>80000</v>
      </c>
      <c r="Z6" s="40">
        <v>160000</v>
      </c>
    </row>
    <row r="7" spans="1:27" ht="30.75" thickBot="1" x14ac:dyDescent="0.3">
      <c r="A7" s="41"/>
      <c r="B7" s="42" t="s">
        <v>65</v>
      </c>
      <c r="C7" s="43">
        <f>SUM(C4:C6)</f>
        <v>1200000</v>
      </c>
      <c r="D7" s="44">
        <f>SUM(D4:D6)</f>
        <v>1800000</v>
      </c>
      <c r="E7" s="44">
        <f>SUM(E4:E6)</f>
        <v>600000</v>
      </c>
      <c r="F7" s="44">
        <f>SUM(F4:F6)</f>
        <v>2560000</v>
      </c>
      <c r="G7" s="44">
        <f t="shared" ref="G7:Z7" si="0">SUM(G4:G6)</f>
        <v>920000</v>
      </c>
      <c r="H7" s="44">
        <f t="shared" si="0"/>
        <v>240000</v>
      </c>
      <c r="I7" s="44">
        <f t="shared" si="0"/>
        <v>160000</v>
      </c>
      <c r="J7" s="44">
        <f t="shared" si="0"/>
        <v>320000</v>
      </c>
      <c r="K7" s="44">
        <f t="shared" si="0"/>
        <v>160000</v>
      </c>
      <c r="L7" s="44">
        <f t="shared" si="0"/>
        <v>0</v>
      </c>
      <c r="M7" s="44">
        <f t="shared" si="0"/>
        <v>0</v>
      </c>
      <c r="N7" s="44">
        <f t="shared" si="0"/>
        <v>0</v>
      </c>
      <c r="O7" s="44">
        <f t="shared" si="0"/>
        <v>600000</v>
      </c>
      <c r="P7" s="44">
        <f t="shared" si="0"/>
        <v>2400000</v>
      </c>
      <c r="Q7" s="44">
        <f t="shared" si="0"/>
        <v>680000</v>
      </c>
      <c r="R7" s="44">
        <f t="shared" si="0"/>
        <v>1360000</v>
      </c>
      <c r="S7" s="44">
        <f t="shared" si="0"/>
        <v>840000</v>
      </c>
      <c r="T7" s="44">
        <f t="shared" si="0"/>
        <v>160000</v>
      </c>
      <c r="U7" s="44">
        <f t="shared" si="0"/>
        <v>240000</v>
      </c>
      <c r="V7" s="44">
        <f t="shared" si="0"/>
        <v>0</v>
      </c>
      <c r="W7" s="44">
        <f t="shared" si="0"/>
        <v>0</v>
      </c>
      <c r="X7" s="44">
        <f t="shared" si="0"/>
        <v>600000</v>
      </c>
      <c r="Y7" s="44">
        <f t="shared" si="0"/>
        <v>1280000</v>
      </c>
      <c r="Z7" s="45">
        <f t="shared" si="0"/>
        <v>760000</v>
      </c>
    </row>
    <row r="8" spans="1:27" ht="15.75" thickBot="1" x14ac:dyDescent="0.3">
      <c r="B8" s="82" t="s">
        <v>11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4"/>
    </row>
    <row r="9" spans="1:27" ht="15.75" thickBot="1" x14ac:dyDescent="0.3">
      <c r="B9" s="48" t="s">
        <v>6</v>
      </c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9"/>
    </row>
    <row r="10" spans="1:27" x14ac:dyDescent="0.25">
      <c r="B10" s="54" t="s">
        <v>2</v>
      </c>
      <c r="C10" s="56">
        <v>210000</v>
      </c>
      <c r="D10" s="60">
        <v>210000</v>
      </c>
      <c r="E10" s="60">
        <v>210000</v>
      </c>
      <c r="F10" s="60">
        <v>210000</v>
      </c>
      <c r="G10" s="60">
        <v>210000</v>
      </c>
      <c r="H10" s="60">
        <v>210000</v>
      </c>
      <c r="I10" s="60">
        <v>210000</v>
      </c>
      <c r="J10" s="60">
        <v>210000</v>
      </c>
      <c r="K10" s="60">
        <v>210000</v>
      </c>
      <c r="L10" s="60">
        <v>0</v>
      </c>
      <c r="M10" s="60">
        <v>0</v>
      </c>
      <c r="N10" s="60">
        <v>0</v>
      </c>
      <c r="O10" s="60">
        <v>210000</v>
      </c>
      <c r="P10" s="60">
        <v>210000</v>
      </c>
      <c r="Q10" s="60">
        <v>210000</v>
      </c>
      <c r="R10" s="60">
        <v>210000</v>
      </c>
      <c r="S10" s="60">
        <v>210000</v>
      </c>
      <c r="T10" s="60">
        <v>210000</v>
      </c>
      <c r="U10" s="60">
        <v>210000</v>
      </c>
      <c r="V10" s="60">
        <v>0</v>
      </c>
      <c r="W10" s="60">
        <v>0</v>
      </c>
      <c r="X10" s="60">
        <v>210000</v>
      </c>
      <c r="Y10" s="60">
        <v>210000</v>
      </c>
      <c r="Z10" s="66">
        <v>210000</v>
      </c>
      <c r="AA10" s="20"/>
    </row>
    <row r="11" spans="1:27" x14ac:dyDescent="0.25">
      <c r="B11" s="47" t="s">
        <v>3</v>
      </c>
      <c r="C11" s="57">
        <v>45000</v>
      </c>
      <c r="D11" s="55">
        <v>45000</v>
      </c>
      <c r="E11" s="55">
        <v>45000</v>
      </c>
      <c r="F11" s="55">
        <v>45000</v>
      </c>
      <c r="G11" s="55">
        <v>45000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45000</v>
      </c>
      <c r="P11" s="55">
        <v>45000</v>
      </c>
      <c r="Q11" s="55">
        <v>45000</v>
      </c>
      <c r="R11" s="55">
        <v>45000</v>
      </c>
      <c r="S11" s="55">
        <v>45000</v>
      </c>
      <c r="T11" s="55">
        <v>0</v>
      </c>
      <c r="U11" s="55">
        <v>0</v>
      </c>
      <c r="V11" s="55">
        <v>0</v>
      </c>
      <c r="W11" s="55">
        <v>0</v>
      </c>
      <c r="X11" s="55">
        <v>45000</v>
      </c>
      <c r="Y11" s="55">
        <v>45000</v>
      </c>
      <c r="Z11" s="69">
        <v>45000</v>
      </c>
      <c r="AA11" s="20"/>
    </row>
    <row r="12" spans="1:27" x14ac:dyDescent="0.25">
      <c r="B12" s="47" t="s">
        <v>4</v>
      </c>
      <c r="C12" s="58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69">
        <v>0</v>
      </c>
      <c r="AA12" s="20"/>
    </row>
    <row r="13" spans="1:27" x14ac:dyDescent="0.25">
      <c r="B13" s="47" t="s">
        <v>8</v>
      </c>
      <c r="C13" s="58">
        <v>2000000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5">
        <v>0</v>
      </c>
      <c r="X13" s="55">
        <v>0</v>
      </c>
      <c r="Y13" s="55">
        <v>0</v>
      </c>
      <c r="Z13" s="69">
        <v>0</v>
      </c>
      <c r="AA13" s="20"/>
    </row>
    <row r="14" spans="1:27" ht="15.75" thickBot="1" x14ac:dyDescent="0.3">
      <c r="B14" s="49" t="s">
        <v>36</v>
      </c>
      <c r="C14" s="70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63">
        <v>0</v>
      </c>
      <c r="AA14" s="20"/>
    </row>
    <row r="15" spans="1:27" ht="15.75" thickBot="1" x14ac:dyDescent="0.3">
      <c r="B15" s="25" t="s">
        <v>9</v>
      </c>
      <c r="C15" s="88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  <c r="AA15" s="20"/>
    </row>
    <row r="16" spans="1:27" x14ac:dyDescent="0.25">
      <c r="B16" s="54" t="s">
        <v>2</v>
      </c>
      <c r="C16" s="56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6">
        <v>0</v>
      </c>
      <c r="AA16" s="20"/>
    </row>
    <row r="17" spans="2:27" x14ac:dyDescent="0.25">
      <c r="B17" s="47" t="s">
        <v>3</v>
      </c>
      <c r="C17" s="57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69">
        <v>0</v>
      </c>
      <c r="AA17" s="20"/>
    </row>
    <row r="18" spans="2:27" x14ac:dyDescent="0.25">
      <c r="B18" s="47" t="s">
        <v>4</v>
      </c>
      <c r="C18" s="57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69">
        <v>0</v>
      </c>
      <c r="AA18" s="20"/>
    </row>
    <row r="19" spans="2:27" x14ac:dyDescent="0.25">
      <c r="B19" s="47" t="s">
        <v>8</v>
      </c>
      <c r="C19" s="58">
        <v>90000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69">
        <v>0</v>
      </c>
      <c r="AA19" s="20"/>
    </row>
    <row r="20" spans="2:27" ht="15.75" thickBot="1" x14ac:dyDescent="0.3">
      <c r="B20" s="49" t="s">
        <v>36</v>
      </c>
      <c r="C20" s="70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63">
        <v>0</v>
      </c>
      <c r="AA20" s="20"/>
    </row>
    <row r="21" spans="2:27" ht="15.75" thickBot="1" x14ac:dyDescent="0.3">
      <c r="B21" s="25" t="s">
        <v>29</v>
      </c>
      <c r="C21" s="88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90"/>
      <c r="AA21" s="20"/>
    </row>
    <row r="22" spans="2:27" x14ac:dyDescent="0.25">
      <c r="B22" s="54" t="s">
        <v>2</v>
      </c>
      <c r="C22" s="71">
        <f>(   (28000*(2))  *  (2)  )  + (   (28000*(2))   *   (2)   )</f>
        <v>224000</v>
      </c>
      <c r="D22" s="72">
        <f>(   (28000*(2))  *  (3)  )  + (   (28000*(2))   *   (3)   )</f>
        <v>336000</v>
      </c>
      <c r="E22" s="72">
        <f>(   (28000*(2))  *  (1)  )  + (   (28000*(2))   *   (1)   )</f>
        <v>112000</v>
      </c>
      <c r="F22" s="72">
        <f>(   (28000*(2))  *  (4)  )  + (   (28000*(2))   *   (4)   )</f>
        <v>448000</v>
      </c>
      <c r="G22" s="72">
        <f>(   (28000*(2))  *  (1)  )  + (   (28000*(2))   *   (1)   )</f>
        <v>112000</v>
      </c>
      <c r="H22" s="72">
        <f>(   (28000*(2))  *  (0)  )  + (   (28000*(2))   *   (0)   )</f>
        <v>0</v>
      </c>
      <c r="I22" s="72">
        <f t="shared" ref="I22:N22" si="1">(   (28000*(2))  *  (0)  )  + (   (28000*(2))   *   (0)   )</f>
        <v>0</v>
      </c>
      <c r="J22" s="72">
        <f t="shared" si="1"/>
        <v>0</v>
      </c>
      <c r="K22" s="72">
        <f t="shared" si="1"/>
        <v>0</v>
      </c>
      <c r="L22" s="72">
        <f t="shared" si="1"/>
        <v>0</v>
      </c>
      <c r="M22" s="72">
        <f t="shared" si="1"/>
        <v>0</v>
      </c>
      <c r="N22" s="72">
        <f t="shared" si="1"/>
        <v>0</v>
      </c>
      <c r="O22" s="72">
        <f>(   (28000*(2))  *  (1)  )  + (   (28000*(2))   *   (1)   )</f>
        <v>112000</v>
      </c>
      <c r="P22" s="72">
        <f>(   (28000*(2))  *  (4)  )  + (   (28000*(4))   *   (4)   )</f>
        <v>672000</v>
      </c>
      <c r="Q22" s="72">
        <f>(   (28000*(2))  *  (1)  )  + (   (28000*(2))   *   (1)   )</f>
        <v>112000</v>
      </c>
      <c r="R22" s="72">
        <f>(   (28000*(2))  *  (2)  )  + (   (28000*(2))   *   (2)   )</f>
        <v>224000</v>
      </c>
      <c r="S22" s="72">
        <f>(   (28000*(2))  *  (1)  )  + (   (28000*(2))   *   (1)   )</f>
        <v>112000</v>
      </c>
      <c r="T22" s="72">
        <f>(   (28000*(2))  *  (0)  )  + (   (28000*(2))   *   (0)   )</f>
        <v>0</v>
      </c>
      <c r="U22" s="72">
        <f t="shared" ref="U22:W22" si="2">(   (28000*(2))  *  (0)  )  + (   (28000*(2))   *   (0)   )</f>
        <v>0</v>
      </c>
      <c r="V22" s="72">
        <f t="shared" si="2"/>
        <v>0</v>
      </c>
      <c r="W22" s="72">
        <f t="shared" si="2"/>
        <v>0</v>
      </c>
      <c r="X22" s="72">
        <f>(   (28000*(2))  *  (1)  )  + (   (28000*(2))   *   (1)   )</f>
        <v>112000</v>
      </c>
      <c r="Y22" s="72">
        <f>(   (28000*(2))  *  (2)  )  + (   (28000*(2))   *   (2)   )</f>
        <v>224000</v>
      </c>
      <c r="Z22" s="73">
        <f>(   (28000*(2))  *  (1)  )  + (   (28000*(2))   *   (1)   )</f>
        <v>112000</v>
      </c>
      <c r="AA22" s="20"/>
    </row>
    <row r="23" spans="2:27" x14ac:dyDescent="0.25">
      <c r="B23" s="47" t="s">
        <v>3</v>
      </c>
      <c r="C23" s="57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55">
        <v>0</v>
      </c>
      <c r="T23" s="55">
        <v>0</v>
      </c>
      <c r="U23" s="55">
        <v>0</v>
      </c>
      <c r="V23" s="55">
        <v>0</v>
      </c>
      <c r="W23" s="55">
        <v>0</v>
      </c>
      <c r="X23" s="55">
        <v>0</v>
      </c>
      <c r="Y23" s="55">
        <v>0</v>
      </c>
      <c r="Z23" s="69">
        <v>0</v>
      </c>
      <c r="AA23" s="20"/>
    </row>
    <row r="24" spans="2:27" x14ac:dyDescent="0.25">
      <c r="B24" s="47" t="s">
        <v>4</v>
      </c>
      <c r="C24" s="57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69">
        <v>0</v>
      </c>
      <c r="AA24" s="20"/>
    </row>
    <row r="25" spans="2:27" x14ac:dyDescent="0.25">
      <c r="B25" s="47" t="s">
        <v>8</v>
      </c>
      <c r="C25" s="57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0</v>
      </c>
      <c r="Y25" s="55">
        <v>0</v>
      </c>
      <c r="Z25" s="69">
        <v>0</v>
      </c>
      <c r="AA25" s="20"/>
    </row>
    <row r="26" spans="2:27" ht="15.75" thickBot="1" x14ac:dyDescent="0.3">
      <c r="B26" s="49" t="s">
        <v>36</v>
      </c>
      <c r="C26" s="74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46">
        <v>0</v>
      </c>
      <c r="AA26" s="20"/>
    </row>
    <row r="27" spans="2:27" ht="15.75" thickBot="1" x14ac:dyDescent="0.3">
      <c r="B27" s="25" t="s">
        <v>30</v>
      </c>
      <c r="C27" s="85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7"/>
      <c r="AA27" s="20"/>
    </row>
    <row r="28" spans="2:27" x14ac:dyDescent="0.25">
      <c r="B28" s="54" t="s">
        <v>2</v>
      </c>
      <c r="C28" s="56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  <c r="Y28" s="60">
        <v>0</v>
      </c>
      <c r="Z28" s="66">
        <v>0</v>
      </c>
      <c r="AA28" s="20"/>
    </row>
    <row r="29" spans="2:27" x14ac:dyDescent="0.25">
      <c r="B29" s="47" t="s">
        <v>3</v>
      </c>
      <c r="C29" s="75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36">
        <v>0</v>
      </c>
      <c r="AA29" s="20"/>
    </row>
    <row r="30" spans="2:27" x14ac:dyDescent="0.25">
      <c r="B30" s="47" t="s">
        <v>4</v>
      </c>
      <c r="C30" s="75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36">
        <v>0</v>
      </c>
      <c r="AA30" s="20"/>
    </row>
    <row r="31" spans="2:27" x14ac:dyDescent="0.25">
      <c r="B31" s="47" t="s">
        <v>8</v>
      </c>
      <c r="C31" s="75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36">
        <v>0</v>
      </c>
      <c r="AA31" s="20"/>
    </row>
    <row r="32" spans="2:27" ht="15.75" thickBot="1" x14ac:dyDescent="0.3">
      <c r="B32" s="49" t="s">
        <v>36</v>
      </c>
      <c r="C32" s="76">
        <v>15000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0</v>
      </c>
      <c r="P32" s="61">
        <v>0</v>
      </c>
      <c r="Q32" s="61">
        <v>0</v>
      </c>
      <c r="R32" s="61">
        <v>0</v>
      </c>
      <c r="S32" s="61">
        <v>0</v>
      </c>
      <c r="T32" s="61">
        <v>0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7">
        <v>0</v>
      </c>
      <c r="AA32" s="20"/>
    </row>
    <row r="33" spans="2:27" ht="15.75" thickBot="1" x14ac:dyDescent="0.3">
      <c r="B33" s="25" t="s">
        <v>31</v>
      </c>
      <c r="C33" s="88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90"/>
      <c r="AA33" s="20"/>
    </row>
    <row r="34" spans="2:27" x14ac:dyDescent="0.25">
      <c r="B34" s="54" t="s">
        <v>2</v>
      </c>
      <c r="C34" s="56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6">
        <v>0</v>
      </c>
      <c r="AA34" s="20"/>
    </row>
    <row r="35" spans="2:27" x14ac:dyDescent="0.25">
      <c r="B35" s="47" t="s">
        <v>3</v>
      </c>
      <c r="C35" s="57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69">
        <v>0</v>
      </c>
      <c r="AA35" s="20"/>
    </row>
    <row r="36" spans="2:27" x14ac:dyDescent="0.25">
      <c r="B36" s="47" t="s">
        <v>4</v>
      </c>
      <c r="C36" s="57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69">
        <v>0</v>
      </c>
      <c r="AA36" s="20"/>
    </row>
    <row r="37" spans="2:27" x14ac:dyDescent="0.25">
      <c r="B37" s="47" t="s">
        <v>8</v>
      </c>
      <c r="C37" s="57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69">
        <v>0</v>
      </c>
      <c r="AA37" s="20"/>
    </row>
    <row r="38" spans="2:27" ht="15.75" thickBot="1" x14ac:dyDescent="0.3">
      <c r="B38" s="49" t="s">
        <v>36</v>
      </c>
      <c r="C38" s="70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63">
        <v>0</v>
      </c>
      <c r="AA38" s="20"/>
    </row>
    <row r="39" spans="2:27" ht="15.75" thickBot="1" x14ac:dyDescent="0.3">
      <c r="B39" s="25" t="s">
        <v>35</v>
      </c>
      <c r="C39" s="88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90"/>
      <c r="AA39" s="20"/>
    </row>
    <row r="40" spans="2:27" x14ac:dyDescent="0.25">
      <c r="B40" s="54" t="s">
        <v>2</v>
      </c>
      <c r="C40" s="71">
        <f>(28000*(3))*2</f>
        <v>168000</v>
      </c>
      <c r="D40" s="72">
        <f>(28000*(3))*3</f>
        <v>252000</v>
      </c>
      <c r="E40" s="72">
        <f>(28000*(3))*1</f>
        <v>84000</v>
      </c>
      <c r="F40" s="72">
        <f>(28000*(3))*4</f>
        <v>336000</v>
      </c>
      <c r="G40" s="72">
        <f>(28000*(3))*1</f>
        <v>84000</v>
      </c>
      <c r="H40" s="72">
        <f>(28000*(3))*0</f>
        <v>0</v>
      </c>
      <c r="I40" s="72">
        <f t="shared" ref="I40:N40" si="3">(28000*(3))*0</f>
        <v>0</v>
      </c>
      <c r="J40" s="72">
        <f t="shared" si="3"/>
        <v>0</v>
      </c>
      <c r="K40" s="72">
        <f t="shared" si="3"/>
        <v>0</v>
      </c>
      <c r="L40" s="72">
        <f t="shared" si="3"/>
        <v>0</v>
      </c>
      <c r="M40" s="72">
        <f t="shared" si="3"/>
        <v>0</v>
      </c>
      <c r="N40" s="72">
        <f t="shared" si="3"/>
        <v>0</v>
      </c>
      <c r="O40" s="72">
        <f>(28000*(3))*1</f>
        <v>84000</v>
      </c>
      <c r="P40" s="72">
        <f>(28000*(3))*4</f>
        <v>336000</v>
      </c>
      <c r="Q40" s="72">
        <f>(28000*(3))*1</f>
        <v>84000</v>
      </c>
      <c r="R40" s="72">
        <f>(28000*(3))*2</f>
        <v>168000</v>
      </c>
      <c r="S40" s="72">
        <f>(28000*(3))*1</f>
        <v>84000</v>
      </c>
      <c r="T40" s="72">
        <f>(28000*(3))*0</f>
        <v>0</v>
      </c>
      <c r="U40" s="72">
        <f t="shared" ref="U40:W40" si="4">(28000*(3))*0</f>
        <v>0</v>
      </c>
      <c r="V40" s="72">
        <f t="shared" si="4"/>
        <v>0</v>
      </c>
      <c r="W40" s="72">
        <f t="shared" si="4"/>
        <v>0</v>
      </c>
      <c r="X40" s="72">
        <f>(28000*(3))*1</f>
        <v>84000</v>
      </c>
      <c r="Y40" s="72">
        <f>(28000*(3))*2</f>
        <v>168000</v>
      </c>
      <c r="Z40" s="73">
        <f>(28000*(3))*1</f>
        <v>84000</v>
      </c>
      <c r="AA40" s="20"/>
    </row>
    <row r="41" spans="2:27" x14ac:dyDescent="0.25">
      <c r="B41" s="47" t="s">
        <v>3</v>
      </c>
      <c r="C41" s="57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5">
        <v>0</v>
      </c>
      <c r="Z41" s="69">
        <v>0</v>
      </c>
      <c r="AA41" s="20"/>
    </row>
    <row r="42" spans="2:27" x14ac:dyDescent="0.25">
      <c r="B42" s="47" t="s">
        <v>4</v>
      </c>
      <c r="C42" s="57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69">
        <v>0</v>
      </c>
      <c r="AA42" s="20"/>
    </row>
    <row r="43" spans="2:27" x14ac:dyDescent="0.25">
      <c r="B43" s="47" t="s">
        <v>8</v>
      </c>
      <c r="C43" s="57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69">
        <v>0</v>
      </c>
      <c r="AA43" s="20"/>
    </row>
    <row r="44" spans="2:27" ht="15.75" thickBot="1" x14ac:dyDescent="0.3">
      <c r="B44" s="49" t="s">
        <v>36</v>
      </c>
      <c r="C44" s="70">
        <v>0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63"/>
      <c r="AA44" s="20"/>
    </row>
    <row r="45" spans="2:27" ht="15.75" thickBot="1" x14ac:dyDescent="0.3">
      <c r="B45" s="25" t="s">
        <v>15</v>
      </c>
      <c r="C45" s="88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90"/>
      <c r="AA45" s="20"/>
    </row>
    <row r="46" spans="2:27" x14ac:dyDescent="0.25">
      <c r="B46" s="54" t="s">
        <v>2</v>
      </c>
      <c r="C46" s="56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6">
        <v>0</v>
      </c>
      <c r="AA46" s="20"/>
    </row>
    <row r="47" spans="2:27" x14ac:dyDescent="0.25">
      <c r="B47" s="47" t="s">
        <v>3</v>
      </c>
      <c r="C47" s="57">
        <v>0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5">
        <v>0</v>
      </c>
      <c r="K47" s="55">
        <v>0</v>
      </c>
      <c r="L47" s="55">
        <v>0</v>
      </c>
      <c r="M47" s="55">
        <v>0</v>
      </c>
      <c r="N47" s="55">
        <v>0</v>
      </c>
      <c r="O47" s="55">
        <v>0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 s="55">
        <v>0</v>
      </c>
      <c r="Z47" s="69">
        <v>0</v>
      </c>
      <c r="AA47" s="20"/>
    </row>
    <row r="48" spans="2:27" x14ac:dyDescent="0.25">
      <c r="B48" s="47" t="s">
        <v>4</v>
      </c>
      <c r="C48" s="57">
        <v>0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5">
        <v>0</v>
      </c>
      <c r="J48" s="55">
        <v>0</v>
      </c>
      <c r="K48" s="55">
        <v>0</v>
      </c>
      <c r="L48" s="55">
        <v>0</v>
      </c>
      <c r="M48" s="55">
        <v>0</v>
      </c>
      <c r="N48" s="55">
        <v>0</v>
      </c>
      <c r="O48" s="55">
        <v>0</v>
      </c>
      <c r="P48" s="55">
        <v>0</v>
      </c>
      <c r="Q48" s="55">
        <v>0</v>
      </c>
      <c r="R48" s="55">
        <v>0</v>
      </c>
      <c r="S48" s="55">
        <v>0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55">
        <v>0</v>
      </c>
      <c r="Z48" s="69">
        <v>0</v>
      </c>
      <c r="AA48" s="20"/>
    </row>
    <row r="49" spans="2:27" x14ac:dyDescent="0.25">
      <c r="B49" s="47" t="s">
        <v>8</v>
      </c>
      <c r="C49" s="57">
        <v>0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5">
        <v>0</v>
      </c>
      <c r="J49" s="55">
        <v>0</v>
      </c>
      <c r="K49" s="55">
        <v>0</v>
      </c>
      <c r="L49" s="55">
        <v>0</v>
      </c>
      <c r="M49" s="55">
        <v>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  <c r="X49" s="55">
        <v>0</v>
      </c>
      <c r="Y49" s="55">
        <v>0</v>
      </c>
      <c r="Z49" s="69">
        <v>0</v>
      </c>
      <c r="AA49" s="20"/>
    </row>
    <row r="50" spans="2:27" ht="15.75" thickBot="1" x14ac:dyDescent="0.3">
      <c r="B50" s="49" t="s">
        <v>36</v>
      </c>
      <c r="C50" s="70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63">
        <v>0</v>
      </c>
      <c r="AA50" s="20"/>
    </row>
    <row r="51" spans="2:27" ht="15.75" thickBot="1" x14ac:dyDescent="0.3">
      <c r="B51" s="25" t="s">
        <v>16</v>
      </c>
      <c r="C51" s="88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90"/>
      <c r="AA51" s="20"/>
    </row>
    <row r="52" spans="2:27" x14ac:dyDescent="0.25">
      <c r="B52" s="54" t="s">
        <v>2</v>
      </c>
      <c r="C52" s="56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  <c r="Y52" s="60">
        <v>0</v>
      </c>
      <c r="Z52" s="66">
        <v>0</v>
      </c>
      <c r="AA52" s="20"/>
    </row>
    <row r="53" spans="2:27" x14ac:dyDescent="0.25">
      <c r="B53" s="47" t="s">
        <v>3</v>
      </c>
      <c r="C53" s="57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5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69">
        <v>0</v>
      </c>
      <c r="AA53" s="20"/>
    </row>
    <row r="54" spans="2:27" x14ac:dyDescent="0.25">
      <c r="B54" s="47" t="s">
        <v>4</v>
      </c>
      <c r="C54" s="57">
        <v>0</v>
      </c>
      <c r="D54" s="55">
        <v>0</v>
      </c>
      <c r="E54" s="55">
        <v>0</v>
      </c>
      <c r="F54" s="55">
        <v>0</v>
      </c>
      <c r="G54" s="55">
        <v>0</v>
      </c>
      <c r="H54" s="55">
        <v>0</v>
      </c>
      <c r="I54" s="55">
        <v>0</v>
      </c>
      <c r="J54" s="55">
        <v>0</v>
      </c>
      <c r="K54" s="55">
        <v>0</v>
      </c>
      <c r="L54" s="55">
        <v>0</v>
      </c>
      <c r="M54" s="55">
        <v>0</v>
      </c>
      <c r="N54" s="55">
        <v>0</v>
      </c>
      <c r="O54" s="55">
        <v>0</v>
      </c>
      <c r="P54" s="55">
        <v>0</v>
      </c>
      <c r="Q54" s="55">
        <v>0</v>
      </c>
      <c r="R54" s="55">
        <v>0</v>
      </c>
      <c r="S54" s="55">
        <v>0</v>
      </c>
      <c r="T54" s="55">
        <v>0</v>
      </c>
      <c r="U54" s="55">
        <v>0</v>
      </c>
      <c r="V54" s="55">
        <v>0</v>
      </c>
      <c r="W54" s="55">
        <v>0</v>
      </c>
      <c r="X54" s="55">
        <v>0</v>
      </c>
      <c r="Y54" s="55">
        <v>0</v>
      </c>
      <c r="Z54" s="69">
        <v>0</v>
      </c>
      <c r="AA54" s="20"/>
    </row>
    <row r="55" spans="2:27" x14ac:dyDescent="0.25">
      <c r="B55" s="47" t="s">
        <v>8</v>
      </c>
      <c r="C55" s="57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55">
        <v>0</v>
      </c>
      <c r="L55" s="55">
        <v>0</v>
      </c>
      <c r="M55" s="55">
        <v>0</v>
      </c>
      <c r="N55" s="55">
        <v>0</v>
      </c>
      <c r="O55" s="55">
        <v>0</v>
      </c>
      <c r="P55" s="55">
        <v>0</v>
      </c>
      <c r="Q55" s="55">
        <v>0</v>
      </c>
      <c r="R55" s="55">
        <v>0</v>
      </c>
      <c r="S55" s="55">
        <v>0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0</v>
      </c>
      <c r="Z55" s="69">
        <v>0</v>
      </c>
      <c r="AA55" s="20"/>
    </row>
    <row r="56" spans="2:27" ht="15.75" thickBot="1" x14ac:dyDescent="0.3">
      <c r="B56" s="49" t="s">
        <v>36</v>
      </c>
      <c r="C56" s="70">
        <v>0</v>
      </c>
      <c r="D56" s="38"/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63">
        <v>0</v>
      </c>
      <c r="AA56" s="20"/>
    </row>
    <row r="57" spans="2:27" ht="15.75" thickBot="1" x14ac:dyDescent="0.3">
      <c r="B57" s="25" t="s">
        <v>34</v>
      </c>
      <c r="C57" s="88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90"/>
      <c r="AA57" s="20"/>
    </row>
    <row r="58" spans="2:27" x14ac:dyDescent="0.25">
      <c r="B58" s="53" t="s">
        <v>2</v>
      </c>
      <c r="C58" s="72">
        <f>(28000*(2))*2</f>
        <v>112000</v>
      </c>
      <c r="D58" s="72">
        <f>(28000*(2))*3</f>
        <v>168000</v>
      </c>
      <c r="E58" s="72">
        <f>(28000*(2))*1</f>
        <v>56000</v>
      </c>
      <c r="F58" s="72">
        <f>(28000*(2))*4</f>
        <v>224000</v>
      </c>
      <c r="G58" s="72">
        <f>(28000*(2))*1</f>
        <v>56000</v>
      </c>
      <c r="H58" s="72">
        <f>(28000*(2))*0</f>
        <v>0</v>
      </c>
      <c r="I58" s="72">
        <f t="shared" ref="I58:N58" si="5">(28000*(2))*0</f>
        <v>0</v>
      </c>
      <c r="J58" s="72">
        <f t="shared" si="5"/>
        <v>0</v>
      </c>
      <c r="K58" s="72">
        <f t="shared" si="5"/>
        <v>0</v>
      </c>
      <c r="L58" s="72">
        <f t="shared" si="5"/>
        <v>0</v>
      </c>
      <c r="M58" s="72">
        <f t="shared" si="5"/>
        <v>0</v>
      </c>
      <c r="N58" s="72">
        <f t="shared" si="5"/>
        <v>0</v>
      </c>
      <c r="O58" s="72">
        <f>(28000*(2))*1</f>
        <v>56000</v>
      </c>
      <c r="P58" s="72">
        <f>(28000*(2))*4</f>
        <v>224000</v>
      </c>
      <c r="Q58" s="72">
        <f>(28000*(2))*1</f>
        <v>56000</v>
      </c>
      <c r="R58" s="72">
        <f>(28000*(2))*2</f>
        <v>112000</v>
      </c>
      <c r="S58" s="72">
        <f>(28000*(2))*1</f>
        <v>56000</v>
      </c>
      <c r="T58" s="72">
        <f>(28000*(2))*0</f>
        <v>0</v>
      </c>
      <c r="U58" s="72">
        <f t="shared" ref="U58:W58" si="6">(28000*(2))*0</f>
        <v>0</v>
      </c>
      <c r="V58" s="72">
        <f t="shared" si="6"/>
        <v>0</v>
      </c>
      <c r="W58" s="72">
        <f t="shared" si="6"/>
        <v>0</v>
      </c>
      <c r="X58" s="72">
        <f>(28000*(2))*1</f>
        <v>56000</v>
      </c>
      <c r="Y58" s="72">
        <f>(28000*(2))*2</f>
        <v>112000</v>
      </c>
      <c r="Z58" s="73">
        <f>(28000*(2))*1</f>
        <v>56000</v>
      </c>
      <c r="AA58" s="20"/>
    </row>
    <row r="59" spans="2:27" x14ac:dyDescent="0.25">
      <c r="B59" s="23" t="s">
        <v>3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0</v>
      </c>
      <c r="S59" s="55">
        <v>0</v>
      </c>
      <c r="T59" s="55">
        <v>0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69">
        <v>0</v>
      </c>
      <c r="AA59" s="20"/>
    </row>
    <row r="60" spans="2:27" x14ac:dyDescent="0.25">
      <c r="B60" s="23" t="s">
        <v>4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55">
        <v>0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0</v>
      </c>
      <c r="S60" s="55">
        <v>0</v>
      </c>
      <c r="T60" s="55">
        <v>0</v>
      </c>
      <c r="U60" s="55">
        <v>0</v>
      </c>
      <c r="V60" s="55">
        <v>0</v>
      </c>
      <c r="W60" s="55">
        <v>0</v>
      </c>
      <c r="X60" s="55">
        <v>0</v>
      </c>
      <c r="Y60" s="55">
        <v>0</v>
      </c>
      <c r="Z60" s="69">
        <v>0</v>
      </c>
      <c r="AA60" s="20"/>
    </row>
    <row r="61" spans="2:27" x14ac:dyDescent="0.25">
      <c r="B61" s="23" t="s">
        <v>8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69">
        <v>0</v>
      </c>
      <c r="AA61" s="20"/>
    </row>
    <row r="62" spans="2:27" ht="15.75" thickBot="1" x14ac:dyDescent="0.3">
      <c r="B62" s="51" t="s">
        <v>36</v>
      </c>
      <c r="C62" s="77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63">
        <v>0</v>
      </c>
      <c r="AA62" s="20"/>
    </row>
    <row r="63" spans="2:27" ht="15.75" thickBot="1" x14ac:dyDescent="0.3">
      <c r="B63" s="25" t="s">
        <v>17</v>
      </c>
      <c r="C63" s="88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90"/>
      <c r="AA63" s="20"/>
    </row>
    <row r="64" spans="2:27" x14ac:dyDescent="0.25">
      <c r="B64" s="54" t="s">
        <v>2</v>
      </c>
      <c r="C64" s="71">
        <f>(28000*(3))*2</f>
        <v>168000</v>
      </c>
      <c r="D64" s="72">
        <f>(28000*(3))*3</f>
        <v>252000</v>
      </c>
      <c r="E64" s="72">
        <f>(28000*(3))*1</f>
        <v>84000</v>
      </c>
      <c r="F64" s="72">
        <f>(28000*(3))*4</f>
        <v>336000</v>
      </c>
      <c r="G64" s="72">
        <f>(28000*(3))*1</f>
        <v>84000</v>
      </c>
      <c r="H64" s="72">
        <f>(28000*(3))*0</f>
        <v>0</v>
      </c>
      <c r="I64" s="72">
        <f t="shared" ref="I64:N64" si="7">(28000*(3))*0</f>
        <v>0</v>
      </c>
      <c r="J64" s="72">
        <f t="shared" si="7"/>
        <v>0</v>
      </c>
      <c r="K64" s="72">
        <f t="shared" si="7"/>
        <v>0</v>
      </c>
      <c r="L64" s="72">
        <f t="shared" si="7"/>
        <v>0</v>
      </c>
      <c r="M64" s="72">
        <f t="shared" si="7"/>
        <v>0</v>
      </c>
      <c r="N64" s="72">
        <f t="shared" si="7"/>
        <v>0</v>
      </c>
      <c r="O64" s="72">
        <f>(28000*(3))*1</f>
        <v>84000</v>
      </c>
      <c r="P64" s="72">
        <f>(28000*(3))*4</f>
        <v>336000</v>
      </c>
      <c r="Q64" s="72">
        <f>(28000*(3))*1</f>
        <v>84000</v>
      </c>
      <c r="R64" s="72">
        <f>(28000*(3))*2</f>
        <v>168000</v>
      </c>
      <c r="S64" s="72">
        <f>(28000*(3))*1</f>
        <v>84000</v>
      </c>
      <c r="T64" s="72">
        <f>(28000*(3))*0</f>
        <v>0</v>
      </c>
      <c r="U64" s="72">
        <f t="shared" ref="U64:W64" si="8">(28000*(3))*0</f>
        <v>0</v>
      </c>
      <c r="V64" s="72">
        <f t="shared" si="8"/>
        <v>0</v>
      </c>
      <c r="W64" s="72">
        <f t="shared" si="8"/>
        <v>0</v>
      </c>
      <c r="X64" s="72">
        <f>(28000*(3))*1</f>
        <v>84000</v>
      </c>
      <c r="Y64" s="72">
        <f>(28000*(3))*2</f>
        <v>168000</v>
      </c>
      <c r="Z64" s="73">
        <f>(28000*(3))*1</f>
        <v>84000</v>
      </c>
      <c r="AA64" s="20"/>
    </row>
    <row r="65" spans="2:27" x14ac:dyDescent="0.25">
      <c r="B65" s="47" t="s">
        <v>3</v>
      </c>
      <c r="C65" s="57">
        <v>0</v>
      </c>
      <c r="D65" s="55">
        <v>0</v>
      </c>
      <c r="E65" s="55">
        <v>0</v>
      </c>
      <c r="F65" s="55">
        <v>0</v>
      </c>
      <c r="G65" s="55">
        <v>0</v>
      </c>
      <c r="H65" s="55">
        <v>0</v>
      </c>
      <c r="I65" s="55">
        <v>0</v>
      </c>
      <c r="J65" s="55">
        <v>0</v>
      </c>
      <c r="K65" s="55">
        <v>0</v>
      </c>
      <c r="L65" s="55">
        <v>0</v>
      </c>
      <c r="M65" s="55">
        <v>0</v>
      </c>
      <c r="N65" s="55">
        <v>0</v>
      </c>
      <c r="O65" s="55">
        <v>0</v>
      </c>
      <c r="P65" s="55">
        <v>0</v>
      </c>
      <c r="Q65" s="55">
        <v>0</v>
      </c>
      <c r="R65" s="55">
        <v>0</v>
      </c>
      <c r="S65" s="55">
        <v>0</v>
      </c>
      <c r="T65" s="55">
        <v>0</v>
      </c>
      <c r="U65" s="55">
        <v>0</v>
      </c>
      <c r="V65" s="55">
        <v>0</v>
      </c>
      <c r="W65" s="55">
        <v>0</v>
      </c>
      <c r="X65" s="55">
        <v>0</v>
      </c>
      <c r="Y65" s="55">
        <v>0</v>
      </c>
      <c r="Z65" s="69">
        <v>0</v>
      </c>
      <c r="AA65" s="20"/>
    </row>
    <row r="66" spans="2:27" x14ac:dyDescent="0.25">
      <c r="B66" s="47" t="s">
        <v>4</v>
      </c>
      <c r="C66" s="57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69">
        <v>0</v>
      </c>
      <c r="AA66" s="20"/>
    </row>
    <row r="67" spans="2:27" x14ac:dyDescent="0.25">
      <c r="B67" s="47" t="s">
        <v>8</v>
      </c>
      <c r="C67" s="57">
        <v>0</v>
      </c>
      <c r="D67" s="55">
        <v>0</v>
      </c>
      <c r="E67" s="55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0</v>
      </c>
      <c r="X67" s="55">
        <v>0</v>
      </c>
      <c r="Y67" s="55">
        <v>0</v>
      </c>
      <c r="Z67" s="69">
        <v>0</v>
      </c>
      <c r="AA67" s="20"/>
    </row>
    <row r="68" spans="2:27" ht="15.75" thickBot="1" x14ac:dyDescent="0.3">
      <c r="B68" s="49" t="s">
        <v>36</v>
      </c>
      <c r="C68" s="70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63">
        <v>0</v>
      </c>
      <c r="AA68" s="20"/>
    </row>
    <row r="69" spans="2:27" ht="15.75" thickBot="1" x14ac:dyDescent="0.3">
      <c r="B69" s="25" t="s">
        <v>32</v>
      </c>
      <c r="C69" s="91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3"/>
      <c r="AA69" s="20"/>
    </row>
    <row r="70" spans="2:27" x14ac:dyDescent="0.25">
      <c r="B70" s="53" t="s">
        <v>2</v>
      </c>
      <c r="C70" s="55">
        <v>0</v>
      </c>
      <c r="D70" s="60">
        <v>0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6">
        <v>0</v>
      </c>
      <c r="AA70" s="20"/>
    </row>
    <row r="71" spans="2:27" x14ac:dyDescent="0.25">
      <c r="B71" s="23" t="s">
        <v>3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  <c r="H71" s="55">
        <v>0</v>
      </c>
      <c r="I71" s="55">
        <v>0</v>
      </c>
      <c r="J71" s="55">
        <v>0</v>
      </c>
      <c r="K71" s="55">
        <v>0</v>
      </c>
      <c r="L71" s="55">
        <v>0</v>
      </c>
      <c r="M71" s="55">
        <v>0</v>
      </c>
      <c r="N71" s="55">
        <v>0</v>
      </c>
      <c r="O71" s="55">
        <v>0</v>
      </c>
      <c r="P71" s="55">
        <v>0</v>
      </c>
      <c r="Q71" s="55">
        <v>0</v>
      </c>
      <c r="R71" s="55">
        <v>0</v>
      </c>
      <c r="S71" s="55">
        <v>0</v>
      </c>
      <c r="T71" s="55">
        <v>0</v>
      </c>
      <c r="U71" s="55">
        <v>0</v>
      </c>
      <c r="V71" s="55">
        <v>0</v>
      </c>
      <c r="W71" s="55">
        <v>0</v>
      </c>
      <c r="X71" s="55">
        <v>0</v>
      </c>
      <c r="Y71" s="55">
        <v>0</v>
      </c>
      <c r="Z71" s="69">
        <v>0</v>
      </c>
      <c r="AA71" s="20"/>
    </row>
    <row r="72" spans="2:27" x14ac:dyDescent="0.25">
      <c r="B72" s="23" t="s">
        <v>4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  <c r="H72" s="55">
        <v>0</v>
      </c>
      <c r="I72" s="55">
        <v>0</v>
      </c>
      <c r="J72" s="55">
        <v>0</v>
      </c>
      <c r="K72" s="55">
        <v>0</v>
      </c>
      <c r="L72" s="55">
        <v>0</v>
      </c>
      <c r="M72" s="55">
        <v>0</v>
      </c>
      <c r="N72" s="55">
        <v>0</v>
      </c>
      <c r="O72" s="55">
        <v>0</v>
      </c>
      <c r="P72" s="55">
        <v>0</v>
      </c>
      <c r="Q72" s="55">
        <v>0</v>
      </c>
      <c r="R72" s="55">
        <v>0</v>
      </c>
      <c r="S72" s="55">
        <v>0</v>
      </c>
      <c r="T72" s="55">
        <v>0</v>
      </c>
      <c r="U72" s="55">
        <v>0</v>
      </c>
      <c r="V72" s="55">
        <v>0</v>
      </c>
      <c r="W72" s="55">
        <v>0</v>
      </c>
      <c r="X72" s="55">
        <v>0</v>
      </c>
      <c r="Y72" s="55">
        <v>0</v>
      </c>
      <c r="Z72" s="69">
        <v>0</v>
      </c>
      <c r="AA72" s="20"/>
    </row>
    <row r="73" spans="2:27" x14ac:dyDescent="0.25">
      <c r="B73" s="23" t="s">
        <v>8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  <c r="H73" s="55">
        <v>0</v>
      </c>
      <c r="I73" s="55">
        <v>0</v>
      </c>
      <c r="J73" s="55">
        <v>0</v>
      </c>
      <c r="K73" s="55">
        <v>0</v>
      </c>
      <c r="L73" s="55">
        <v>0</v>
      </c>
      <c r="M73" s="55">
        <v>0</v>
      </c>
      <c r="N73" s="55">
        <v>0</v>
      </c>
      <c r="O73" s="55">
        <v>0</v>
      </c>
      <c r="P73" s="55">
        <v>0</v>
      </c>
      <c r="Q73" s="55">
        <v>0</v>
      </c>
      <c r="R73" s="55">
        <v>0</v>
      </c>
      <c r="S73" s="55">
        <v>0</v>
      </c>
      <c r="T73" s="55">
        <v>0</v>
      </c>
      <c r="U73" s="55">
        <v>0</v>
      </c>
      <c r="V73" s="55">
        <v>0</v>
      </c>
      <c r="W73" s="55">
        <v>0</v>
      </c>
      <c r="X73" s="55">
        <v>0</v>
      </c>
      <c r="Y73" s="55">
        <v>0</v>
      </c>
      <c r="Z73" s="69">
        <v>0</v>
      </c>
      <c r="AA73" s="20"/>
    </row>
    <row r="74" spans="2:27" ht="15.75" thickBot="1" x14ac:dyDescent="0.3">
      <c r="B74" s="51" t="s">
        <v>36</v>
      </c>
      <c r="C74" s="78">
        <v>10000</v>
      </c>
      <c r="D74" s="62">
        <v>10000</v>
      </c>
      <c r="E74" s="62">
        <v>10000</v>
      </c>
      <c r="F74" s="62">
        <v>10000</v>
      </c>
      <c r="G74" s="62">
        <v>10000</v>
      </c>
      <c r="H74" s="62">
        <v>10000</v>
      </c>
      <c r="I74" s="62">
        <v>10000</v>
      </c>
      <c r="J74" s="62">
        <v>10000</v>
      </c>
      <c r="K74" s="62">
        <v>10000</v>
      </c>
      <c r="L74" s="62">
        <v>10000</v>
      </c>
      <c r="M74" s="62">
        <v>10000</v>
      </c>
      <c r="N74" s="62">
        <v>10000</v>
      </c>
      <c r="O74" s="62">
        <v>10000</v>
      </c>
      <c r="P74" s="62">
        <v>10000</v>
      </c>
      <c r="Q74" s="62">
        <v>10000</v>
      </c>
      <c r="R74" s="62">
        <v>10000</v>
      </c>
      <c r="S74" s="62">
        <v>10000</v>
      </c>
      <c r="T74" s="62">
        <v>10000</v>
      </c>
      <c r="U74" s="62">
        <v>10000</v>
      </c>
      <c r="V74" s="62">
        <v>10000</v>
      </c>
      <c r="W74" s="62">
        <v>10000</v>
      </c>
      <c r="X74" s="62">
        <v>10000</v>
      </c>
      <c r="Y74" s="62">
        <v>10000</v>
      </c>
      <c r="Z74" s="68">
        <v>10000</v>
      </c>
      <c r="AA74" s="20"/>
    </row>
    <row r="75" spans="2:27" ht="15.75" thickBot="1" x14ac:dyDescent="0.3">
      <c r="B75" s="52" t="s">
        <v>33</v>
      </c>
      <c r="C75" s="94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6"/>
      <c r="AA75" s="20"/>
    </row>
    <row r="76" spans="2:27" x14ac:dyDescent="0.25">
      <c r="B76" s="47" t="s">
        <v>2</v>
      </c>
      <c r="C76" s="56">
        <v>0</v>
      </c>
      <c r="D76" s="60">
        <v>0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  <c r="Y76" s="60">
        <v>0</v>
      </c>
      <c r="Z76" s="66">
        <v>0</v>
      </c>
      <c r="AA76" s="20"/>
    </row>
    <row r="77" spans="2:27" x14ac:dyDescent="0.25">
      <c r="B77" s="47" t="s">
        <v>3</v>
      </c>
      <c r="C77" s="75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36">
        <v>0</v>
      </c>
      <c r="AA77" s="20"/>
    </row>
    <row r="78" spans="2:27" x14ac:dyDescent="0.25">
      <c r="B78" s="47" t="s">
        <v>4</v>
      </c>
      <c r="C78" s="75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36">
        <v>0</v>
      </c>
      <c r="AA78" s="20"/>
    </row>
    <row r="79" spans="2:27" x14ac:dyDescent="0.25">
      <c r="B79" s="47" t="s">
        <v>8</v>
      </c>
      <c r="C79" s="75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36">
        <v>0</v>
      </c>
      <c r="AA79" s="20"/>
    </row>
    <row r="80" spans="2:27" ht="15.75" thickBot="1" x14ac:dyDescent="0.3">
      <c r="B80" s="47" t="s">
        <v>36</v>
      </c>
      <c r="C80" s="80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63">
        <v>0</v>
      </c>
      <c r="AA80" s="20"/>
    </row>
    <row r="81" spans="2:28" ht="15.75" thickBot="1" x14ac:dyDescent="0.3">
      <c r="B81" s="50" t="s">
        <v>68</v>
      </c>
      <c r="C81" s="37">
        <f>SUM(C76:C80,C70:C74,C64:C68,C58:C62,C52:C56,C46:C50,C40:C44,C34:C38,C28:C32,C22:C26,C16:C20,C10:C14)</f>
        <v>3042000</v>
      </c>
      <c r="D81" s="38">
        <f>SUM(D76:D80,D70:D74,D64:D68,D58:D62,D52:D56,D46:D50,D40:D44,D34:D38,D28:D32,D22:D26,D16:D20,D10:D14)</f>
        <v>1273000</v>
      </c>
      <c r="E81" s="38">
        <f t="shared" ref="E81:Z81" si="9">SUM(E76:E80,E70:E74,E64:E68,E58:E62,E52:E56,E46:E50,E40:E44,E34:E38,E28:E32,E22:E26,E16:E20,E10:E14)</f>
        <v>601000</v>
      </c>
      <c r="F81" s="38">
        <f t="shared" si="9"/>
        <v>1609000</v>
      </c>
      <c r="G81" s="38">
        <f t="shared" si="9"/>
        <v>601000</v>
      </c>
      <c r="H81" s="38">
        <f t="shared" si="9"/>
        <v>220000</v>
      </c>
      <c r="I81" s="38">
        <f t="shared" si="9"/>
        <v>220000</v>
      </c>
      <c r="J81" s="38">
        <f t="shared" si="9"/>
        <v>220000</v>
      </c>
      <c r="K81" s="38">
        <f t="shared" si="9"/>
        <v>220000</v>
      </c>
      <c r="L81" s="38">
        <f t="shared" si="9"/>
        <v>10000</v>
      </c>
      <c r="M81" s="38">
        <f t="shared" si="9"/>
        <v>10000</v>
      </c>
      <c r="N81" s="38">
        <f t="shared" si="9"/>
        <v>10000</v>
      </c>
      <c r="O81" s="38">
        <f t="shared" si="9"/>
        <v>601000</v>
      </c>
      <c r="P81" s="38">
        <f>SUM(P76:P80,P70:P74,P64:P68,P58:P62,P52:P56,P46:P50,P40:P44,P34:P38,P28:P32,P22:P26,P16:P20,P10:P14)</f>
        <v>1833000</v>
      </c>
      <c r="Q81" s="38">
        <f t="shared" si="9"/>
        <v>601000</v>
      </c>
      <c r="R81" s="38">
        <f t="shared" si="9"/>
        <v>937000</v>
      </c>
      <c r="S81" s="38">
        <f t="shared" si="9"/>
        <v>601000</v>
      </c>
      <c r="T81" s="38">
        <f t="shared" si="9"/>
        <v>220000</v>
      </c>
      <c r="U81" s="38">
        <f t="shared" si="9"/>
        <v>220000</v>
      </c>
      <c r="V81" s="38">
        <f t="shared" si="9"/>
        <v>10000</v>
      </c>
      <c r="W81" s="38">
        <f t="shared" si="9"/>
        <v>10000</v>
      </c>
      <c r="X81" s="38">
        <f t="shared" si="9"/>
        <v>601000</v>
      </c>
      <c r="Y81" s="38">
        <f t="shared" si="9"/>
        <v>937000</v>
      </c>
      <c r="Z81" s="63">
        <f t="shared" si="9"/>
        <v>601000</v>
      </c>
      <c r="AA81" s="20"/>
    </row>
    <row r="82" spans="2:28" ht="15.75" thickBot="1" x14ac:dyDescent="0.3">
      <c r="B82" s="50" t="s">
        <v>69</v>
      </c>
      <c r="C82" s="44">
        <f>C7-C81</f>
        <v>-1842000</v>
      </c>
      <c r="D82" s="44">
        <f>D7-D81</f>
        <v>527000</v>
      </c>
      <c r="E82" s="44">
        <f>E7-E81</f>
        <v>-1000</v>
      </c>
      <c r="F82" s="44">
        <f t="shared" ref="F82:Z82" si="10">F7-F81</f>
        <v>951000</v>
      </c>
      <c r="G82" s="44">
        <f t="shared" si="10"/>
        <v>319000</v>
      </c>
      <c r="H82" s="44">
        <f t="shared" si="10"/>
        <v>20000</v>
      </c>
      <c r="I82" s="44">
        <f t="shared" si="10"/>
        <v>-60000</v>
      </c>
      <c r="J82" s="44">
        <f t="shared" si="10"/>
        <v>100000</v>
      </c>
      <c r="K82" s="44">
        <f t="shared" si="10"/>
        <v>-60000</v>
      </c>
      <c r="L82" s="44">
        <f t="shared" si="10"/>
        <v>-10000</v>
      </c>
      <c r="M82" s="44">
        <f t="shared" si="10"/>
        <v>-10000</v>
      </c>
      <c r="N82" s="44">
        <f t="shared" si="10"/>
        <v>-10000</v>
      </c>
      <c r="O82" s="44">
        <f t="shared" si="10"/>
        <v>-1000</v>
      </c>
      <c r="P82" s="44">
        <f t="shared" si="10"/>
        <v>567000</v>
      </c>
      <c r="Q82" s="44">
        <f t="shared" si="10"/>
        <v>79000</v>
      </c>
      <c r="R82" s="44">
        <f t="shared" si="10"/>
        <v>423000</v>
      </c>
      <c r="S82" s="44">
        <f t="shared" si="10"/>
        <v>239000</v>
      </c>
      <c r="T82" s="44">
        <f>T7-T81</f>
        <v>-60000</v>
      </c>
      <c r="U82" s="44">
        <f t="shared" si="10"/>
        <v>20000</v>
      </c>
      <c r="V82" s="44">
        <f t="shared" si="10"/>
        <v>-10000</v>
      </c>
      <c r="W82" s="44">
        <f t="shared" si="10"/>
        <v>-10000</v>
      </c>
      <c r="X82" s="44">
        <f t="shared" si="10"/>
        <v>-1000</v>
      </c>
      <c r="Y82" s="44">
        <f t="shared" si="10"/>
        <v>343000</v>
      </c>
      <c r="Z82" s="45">
        <f t="shared" si="10"/>
        <v>159000</v>
      </c>
      <c r="AA82" s="79">
        <f>SUM(C82:Z82)</f>
        <v>1672000</v>
      </c>
      <c r="AB82" s="65" t="s">
        <v>50</v>
      </c>
    </row>
    <row r="90" spans="2:28" x14ac:dyDescent="0.25">
      <c r="C90">
        <f>SUM(C64+C58+C40+(C22/2))</f>
        <v>560000</v>
      </c>
      <c r="D90">
        <f>SUM(D64+D58+D40+(D22/2))</f>
        <v>840000</v>
      </c>
      <c r="E90">
        <f>SUM(E64+E58+E40+(E22/2))</f>
        <v>280000</v>
      </c>
      <c r="F90">
        <f t="shared" ref="F90:Z90" si="11">SUM(F64+F58+F40+(F22/2))</f>
        <v>1120000</v>
      </c>
      <c r="G90">
        <f t="shared" si="11"/>
        <v>280000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280000</v>
      </c>
      <c r="P90">
        <f>SUM(P64+P58+P40+(P22/2))</f>
        <v>1232000</v>
      </c>
      <c r="Q90">
        <f t="shared" si="11"/>
        <v>280000</v>
      </c>
      <c r="R90">
        <f t="shared" si="11"/>
        <v>560000</v>
      </c>
      <c r="S90">
        <f t="shared" si="11"/>
        <v>280000</v>
      </c>
      <c r="T90">
        <f t="shared" si="11"/>
        <v>0</v>
      </c>
      <c r="U90">
        <f t="shared" si="11"/>
        <v>0</v>
      </c>
      <c r="V90">
        <f t="shared" si="11"/>
        <v>0</v>
      </c>
      <c r="W90">
        <f t="shared" si="11"/>
        <v>0</v>
      </c>
      <c r="X90">
        <f t="shared" si="11"/>
        <v>280000</v>
      </c>
      <c r="Y90">
        <f t="shared" si="11"/>
        <v>560000</v>
      </c>
      <c r="Z90">
        <f t="shared" si="11"/>
        <v>280000</v>
      </c>
      <c r="AA90">
        <f>SUM(C90:Z90)</f>
        <v>6832000</v>
      </c>
    </row>
  </sheetData>
  <mergeCells count="15">
    <mergeCell ref="C57:Z57"/>
    <mergeCell ref="C63:Z63"/>
    <mergeCell ref="C69:Z69"/>
    <mergeCell ref="C75:Z75"/>
    <mergeCell ref="C15:Z15"/>
    <mergeCell ref="C21:Z21"/>
    <mergeCell ref="C27:Z27"/>
    <mergeCell ref="C33:Z33"/>
    <mergeCell ref="C39:Z39"/>
    <mergeCell ref="A4:A6"/>
    <mergeCell ref="B8:Z8"/>
    <mergeCell ref="C3:Z3"/>
    <mergeCell ref="C45:Z45"/>
    <mergeCell ref="C51:Z51"/>
    <mergeCell ref="C9:Z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B792-F1DC-49AB-A796-654F00BD5E06}">
  <dimension ref="B3:X29"/>
  <sheetViews>
    <sheetView tabSelected="1" topLeftCell="J6" zoomScale="64" zoomScaleNormal="64" workbookViewId="0">
      <selection activeCell="C6" sqref="C6"/>
    </sheetView>
  </sheetViews>
  <sheetFormatPr defaultRowHeight="15" x14ac:dyDescent="0.25"/>
  <cols>
    <col min="2" max="2" width="13.85546875" customWidth="1"/>
    <col min="4" max="4" width="21.140625" customWidth="1"/>
    <col min="5" max="5" width="24.42578125" customWidth="1"/>
    <col min="6" max="6" width="35.28515625" customWidth="1"/>
    <col min="7" max="8" width="34.85546875" customWidth="1"/>
    <col min="9" max="9" width="22.140625" customWidth="1"/>
    <col min="10" max="10" width="27.28515625" customWidth="1"/>
    <col min="11" max="11" width="34.140625" customWidth="1"/>
    <col min="12" max="12" width="19" hidden="1" customWidth="1"/>
    <col min="13" max="13" width="35.140625" customWidth="1"/>
    <col min="14" max="14" width="21" customWidth="1"/>
    <col min="15" max="15" width="21.140625" customWidth="1"/>
    <col min="16" max="16" width="35.140625" customWidth="1"/>
    <col min="17" max="17" width="28.42578125" customWidth="1"/>
    <col min="18" max="18" width="17.42578125" customWidth="1"/>
    <col min="19" max="19" width="16.42578125" customWidth="1"/>
    <col min="20" max="20" width="14.28515625" customWidth="1"/>
    <col min="21" max="21" width="11.7109375" customWidth="1"/>
  </cols>
  <sheetData>
    <row r="3" spans="2:24" ht="15.75" thickBot="1" x14ac:dyDescent="0.3"/>
    <row r="4" spans="2:24" ht="39.75" customHeight="1" x14ac:dyDescent="0.25">
      <c r="B4" s="1" t="s">
        <v>0</v>
      </c>
      <c r="D4" s="113" t="s">
        <v>14</v>
      </c>
      <c r="E4" s="103" t="s">
        <v>38</v>
      </c>
      <c r="F4" s="103" t="s">
        <v>25</v>
      </c>
      <c r="G4" s="103" t="s">
        <v>39</v>
      </c>
      <c r="H4" s="103" t="s">
        <v>55</v>
      </c>
      <c r="I4" s="103" t="s">
        <v>59</v>
      </c>
      <c r="J4" s="103" t="s">
        <v>56</v>
      </c>
      <c r="K4" s="103" t="s">
        <v>58</v>
      </c>
      <c r="L4" s="20"/>
      <c r="M4" s="103" t="s">
        <v>57</v>
      </c>
      <c r="N4" s="103" t="s">
        <v>45</v>
      </c>
      <c r="O4" s="103" t="s">
        <v>18</v>
      </c>
      <c r="P4" s="103" t="s">
        <v>28</v>
      </c>
      <c r="Q4" s="105" t="s">
        <v>26</v>
      </c>
      <c r="R4" s="107" t="s">
        <v>46</v>
      </c>
      <c r="S4" s="109" t="s">
        <v>47</v>
      </c>
      <c r="T4" s="107" t="s">
        <v>48</v>
      </c>
      <c r="U4" s="111" t="s">
        <v>49</v>
      </c>
      <c r="X4" s="28"/>
    </row>
    <row r="5" spans="2:24" ht="58.5" customHeight="1" thickBot="1" x14ac:dyDescent="0.3">
      <c r="B5" s="1" t="s">
        <v>1</v>
      </c>
      <c r="D5" s="114"/>
      <c r="E5" s="104"/>
      <c r="F5" s="104"/>
      <c r="G5" s="104"/>
      <c r="H5" s="104"/>
      <c r="I5" s="104"/>
      <c r="J5" s="104"/>
      <c r="K5" s="104"/>
      <c r="L5" s="20"/>
      <c r="M5" s="104"/>
      <c r="N5" s="104"/>
      <c r="O5" s="104"/>
      <c r="P5" s="104"/>
      <c r="Q5" s="106"/>
      <c r="R5" s="108"/>
      <c r="S5" s="110"/>
      <c r="T5" s="108"/>
      <c r="U5" s="112"/>
    </row>
    <row r="6" spans="2:24" ht="151.5" customHeight="1" x14ac:dyDescent="0.25">
      <c r="D6" s="6" t="s">
        <v>2</v>
      </c>
      <c r="E6" s="3" t="s">
        <v>83</v>
      </c>
      <c r="F6" s="3" t="s">
        <v>82</v>
      </c>
      <c r="G6" s="3" t="s">
        <v>81</v>
      </c>
      <c r="H6" s="3" t="s">
        <v>77</v>
      </c>
      <c r="I6" s="3" t="s">
        <v>80</v>
      </c>
      <c r="J6" s="3" t="s">
        <v>44</v>
      </c>
      <c r="K6" s="3" t="s">
        <v>77</v>
      </c>
      <c r="L6" s="20"/>
      <c r="M6" s="3" t="s">
        <v>77</v>
      </c>
      <c r="N6" s="3" t="s">
        <v>79</v>
      </c>
      <c r="O6" s="3" t="s">
        <v>78</v>
      </c>
      <c r="P6" s="3" t="s">
        <v>77</v>
      </c>
      <c r="Q6" s="8" t="s">
        <v>77</v>
      </c>
      <c r="R6" s="21">
        <v>200000</v>
      </c>
      <c r="S6" s="33" t="s">
        <v>52</v>
      </c>
      <c r="T6" s="21">
        <v>0</v>
      </c>
      <c r="U6" s="100" t="s">
        <v>60</v>
      </c>
    </row>
    <row r="7" spans="2:24" ht="97.5" customHeight="1" x14ac:dyDescent="0.25">
      <c r="D7" s="5" t="s">
        <v>12</v>
      </c>
      <c r="E7" s="3" t="s">
        <v>85</v>
      </c>
      <c r="F7" s="3" t="s">
        <v>85</v>
      </c>
      <c r="G7" s="3" t="s">
        <v>85</v>
      </c>
      <c r="H7" s="12" t="s">
        <v>24</v>
      </c>
      <c r="I7" s="3" t="s">
        <v>85</v>
      </c>
      <c r="J7" s="3" t="s">
        <v>85</v>
      </c>
      <c r="K7" s="3" t="s">
        <v>85</v>
      </c>
      <c r="L7" s="20"/>
      <c r="M7" s="3" t="s">
        <v>85</v>
      </c>
      <c r="N7" s="3" t="s">
        <v>85</v>
      </c>
      <c r="O7" s="3" t="s">
        <v>85</v>
      </c>
      <c r="P7" s="3" t="s">
        <v>85</v>
      </c>
      <c r="Q7" s="3" t="s">
        <v>85</v>
      </c>
      <c r="R7" s="22">
        <v>0</v>
      </c>
      <c r="S7" s="21">
        <v>0</v>
      </c>
      <c r="T7" s="21">
        <v>0</v>
      </c>
      <c r="U7" s="101"/>
    </row>
    <row r="8" spans="2:24" ht="45" customHeight="1" x14ac:dyDescent="0.25">
      <c r="D8" s="5" t="s">
        <v>13</v>
      </c>
      <c r="E8" s="2" t="s">
        <v>37</v>
      </c>
      <c r="F8" s="2" t="s">
        <v>37</v>
      </c>
      <c r="G8" s="2" t="s">
        <v>37</v>
      </c>
      <c r="H8" s="2" t="s">
        <v>37</v>
      </c>
      <c r="I8" s="2" t="s">
        <v>37</v>
      </c>
      <c r="J8" s="2" t="s">
        <v>37</v>
      </c>
      <c r="K8" s="2" t="s">
        <v>37</v>
      </c>
      <c r="L8" s="20"/>
      <c r="M8" s="2" t="s">
        <v>37</v>
      </c>
      <c r="N8" s="2" t="s">
        <v>37</v>
      </c>
      <c r="O8" s="2" t="s">
        <v>37</v>
      </c>
      <c r="P8" s="2" t="s">
        <v>37</v>
      </c>
      <c r="Q8" s="7" t="s">
        <v>27</v>
      </c>
      <c r="R8" s="21">
        <v>0</v>
      </c>
      <c r="S8" s="21">
        <v>0</v>
      </c>
      <c r="T8" s="22">
        <v>0</v>
      </c>
      <c r="U8" s="101"/>
    </row>
    <row r="9" spans="2:24" x14ac:dyDescent="0.25">
      <c r="D9" s="11" t="s">
        <v>5</v>
      </c>
      <c r="E9" s="12" t="s">
        <v>21</v>
      </c>
      <c r="F9" s="12" t="s">
        <v>19</v>
      </c>
      <c r="G9" s="12" t="s">
        <v>19</v>
      </c>
      <c r="H9" s="64" t="s">
        <v>20</v>
      </c>
      <c r="I9" s="12" t="s">
        <v>64</v>
      </c>
      <c r="J9" s="12" t="s">
        <v>64</v>
      </c>
      <c r="K9" s="12" t="s">
        <v>19</v>
      </c>
      <c r="L9" s="20"/>
      <c r="M9" s="12" t="s">
        <v>19</v>
      </c>
      <c r="N9" s="13" t="s">
        <v>63</v>
      </c>
      <c r="O9" s="12" t="s">
        <v>22</v>
      </c>
      <c r="P9" s="12" t="s">
        <v>22</v>
      </c>
      <c r="Q9" s="27" t="s">
        <v>23</v>
      </c>
      <c r="R9" s="21">
        <v>0</v>
      </c>
      <c r="S9" s="21">
        <v>0</v>
      </c>
      <c r="T9" s="21">
        <v>0</v>
      </c>
      <c r="U9" s="101"/>
    </row>
    <row r="10" spans="2:24" ht="30" x14ac:dyDescent="0.25">
      <c r="D10" s="15" t="s">
        <v>36</v>
      </c>
      <c r="E10" s="14" t="s">
        <v>37</v>
      </c>
      <c r="F10" s="14" t="s">
        <v>37</v>
      </c>
      <c r="G10" s="14" t="s">
        <v>37</v>
      </c>
      <c r="H10" s="14" t="s">
        <v>40</v>
      </c>
      <c r="I10" s="14" t="s">
        <v>37</v>
      </c>
      <c r="J10" s="14" t="s">
        <v>37</v>
      </c>
      <c r="K10" s="14" t="s">
        <v>37</v>
      </c>
      <c r="L10" s="20"/>
      <c r="M10" s="14" t="s">
        <v>37</v>
      </c>
      <c r="N10" s="14" t="s">
        <v>37</v>
      </c>
      <c r="O10" s="14" t="s">
        <v>37</v>
      </c>
      <c r="P10" s="14" t="s">
        <v>42</v>
      </c>
      <c r="Q10" s="16" t="s">
        <v>43</v>
      </c>
      <c r="R10" s="22">
        <v>10000</v>
      </c>
      <c r="S10" s="21">
        <v>0</v>
      </c>
      <c r="T10" s="22">
        <v>15000</v>
      </c>
      <c r="U10" s="101"/>
    </row>
    <row r="11" spans="2:24" ht="147.75" customHeight="1" thickBot="1" x14ac:dyDescent="0.3">
      <c r="D11" s="17" t="s">
        <v>8</v>
      </c>
      <c r="E11" s="18" t="s">
        <v>71</v>
      </c>
      <c r="F11" s="9" t="s">
        <v>72</v>
      </c>
      <c r="G11" s="9" t="s">
        <v>73</v>
      </c>
      <c r="H11" s="9" t="s">
        <v>41</v>
      </c>
      <c r="I11" s="9" t="s">
        <v>71</v>
      </c>
      <c r="J11" s="9" t="s">
        <v>71</v>
      </c>
      <c r="K11" s="9" t="s">
        <v>74</v>
      </c>
      <c r="L11" s="20"/>
      <c r="M11" s="9" t="s">
        <v>75</v>
      </c>
      <c r="N11" s="9" t="s">
        <v>71</v>
      </c>
      <c r="O11" s="9" t="s">
        <v>71</v>
      </c>
      <c r="P11" s="9" t="s">
        <v>76</v>
      </c>
      <c r="Q11" s="19" t="s">
        <v>41</v>
      </c>
      <c r="R11" s="24">
        <v>0</v>
      </c>
      <c r="S11" s="24">
        <v>0</v>
      </c>
      <c r="T11" s="24" t="s">
        <v>86</v>
      </c>
      <c r="U11" s="102"/>
    </row>
    <row r="12" spans="2:24" ht="15.75" thickBot="1" x14ac:dyDescent="0.3"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6">
        <v>210000</v>
      </c>
      <c r="S12" s="26" t="s">
        <v>53</v>
      </c>
      <c r="T12" s="26">
        <v>2090000</v>
      </c>
      <c r="U12" s="26" t="s">
        <v>50</v>
      </c>
    </row>
    <row r="16" spans="2:24" x14ac:dyDescent="0.25">
      <c r="D16" s="10"/>
    </row>
    <row r="17" spans="16:23" x14ac:dyDescent="0.25">
      <c r="P17" s="10" t="s">
        <v>84</v>
      </c>
      <c r="R17" t="s">
        <v>62</v>
      </c>
      <c r="S17">
        <v>2</v>
      </c>
      <c r="T17">
        <v>28000</v>
      </c>
    </row>
    <row r="18" spans="16:23" x14ac:dyDescent="0.25">
      <c r="R18" t="s">
        <v>61</v>
      </c>
      <c r="S18">
        <v>10</v>
      </c>
      <c r="T18">
        <f>S18*T17</f>
        <v>280000</v>
      </c>
    </row>
    <row r="19" spans="16:23" x14ac:dyDescent="0.25">
      <c r="S19" t="s">
        <v>54</v>
      </c>
      <c r="T19">
        <f>SUM(T17:T18)</f>
        <v>308000</v>
      </c>
    </row>
    <row r="29" spans="16:23" x14ac:dyDescent="0.25">
      <c r="W29" s="4"/>
    </row>
  </sheetData>
  <mergeCells count="18">
    <mergeCell ref="D4:D5"/>
    <mergeCell ref="E4:E5"/>
    <mergeCell ref="F4:F5"/>
    <mergeCell ref="G4:G5"/>
    <mergeCell ref="I4:I5"/>
    <mergeCell ref="U6:U11"/>
    <mergeCell ref="J4:J5"/>
    <mergeCell ref="K4:K5"/>
    <mergeCell ref="H4:H5"/>
    <mergeCell ref="M4:M5"/>
    <mergeCell ref="N4:N5"/>
    <mergeCell ref="O4:O5"/>
    <mergeCell ref="P4:P5"/>
    <mergeCell ref="Q4:Q5"/>
    <mergeCell ref="R4:R5"/>
    <mergeCell ref="S4:S5"/>
    <mergeCell ref="T4:T5"/>
    <mergeCell ref="U4:U5"/>
  </mergeCells>
  <hyperlinks>
    <hyperlink ref="P17" r:id="rId1" xr:uid="{88E1C997-8CAF-47BB-BF94-17DE4762E285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Proyeccion</vt:lpstr>
      <vt:lpstr>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 Mesa</dc:creator>
  <cp:lastModifiedBy>Oka Mesa</cp:lastModifiedBy>
  <dcterms:created xsi:type="dcterms:W3CDTF">2019-07-29T22:44:15Z</dcterms:created>
  <dcterms:modified xsi:type="dcterms:W3CDTF">2019-08-13T14:54:56Z</dcterms:modified>
</cp:coreProperties>
</file>