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205\Downloads\"/>
    </mc:Choice>
  </mc:AlternateContent>
  <bookViews>
    <workbookView xWindow="0" yWindow="0" windowWidth="19200" windowHeight="11595" tabRatio="731" activeTab="2"/>
  </bookViews>
  <sheets>
    <sheet name="Prueba de medias 2 forma" sheetId="1" r:id="rId1"/>
    <sheet name="Pruebas de varianza" sheetId="2" r:id="rId2"/>
    <sheet name="pru_uniformidad_chicuadrada" sheetId="3" r:id="rId3"/>
    <sheet name="pruebaunifor_kolmogorov-smirnov" sheetId="4" r:id="rId4"/>
    <sheet name="aleind_corridas arrib" sheetId="5" r:id="rId5"/>
    <sheet name="poker" sheetId="6" r:id="rId6"/>
    <sheet name="series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3" l="1"/>
  <c r="F26" i="3"/>
  <c r="C14" i="3"/>
  <c r="F11" i="2"/>
  <c r="J9" i="2"/>
  <c r="J8" i="2"/>
  <c r="C43" i="2"/>
  <c r="C4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" i="2"/>
  <c r="F8" i="2"/>
  <c r="A42" i="2"/>
  <c r="F9" i="2"/>
  <c r="C39" i="7" l="1"/>
  <c r="G29" i="7" s="1"/>
  <c r="B10" i="7"/>
  <c r="B19" i="7"/>
  <c r="B12" i="7"/>
  <c r="B13" i="7"/>
  <c r="B14" i="7"/>
  <c r="B15" i="7"/>
  <c r="B16" i="7"/>
  <c r="B17" i="7"/>
  <c r="B18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11" i="7"/>
  <c r="G15" i="6"/>
  <c r="G22" i="6" s="1"/>
  <c r="G16" i="6"/>
  <c r="G17" i="6"/>
  <c r="G18" i="6"/>
  <c r="G19" i="6"/>
  <c r="G20" i="6"/>
  <c r="G21" i="6"/>
  <c r="I17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B12" i="5"/>
  <c r="C10" i="5"/>
  <c r="D10" i="5"/>
  <c r="E10" i="5"/>
  <c r="F10" i="5"/>
  <c r="G10" i="5"/>
  <c r="H10" i="5"/>
  <c r="I10" i="5"/>
  <c r="J10" i="5"/>
  <c r="B10" i="5"/>
  <c r="C8" i="5"/>
  <c r="I21" i="5" s="1"/>
  <c r="I24" i="5" s="1"/>
  <c r="E6" i="4"/>
  <c r="G6" i="4"/>
  <c r="I6" i="4"/>
  <c r="K6" i="4"/>
  <c r="C6" i="4"/>
  <c r="E5" i="4"/>
  <c r="E7" i="4" s="1"/>
  <c r="G5" i="4"/>
  <c r="G7" i="4" s="1"/>
  <c r="I5" i="4"/>
  <c r="I7" i="4" s="1"/>
  <c r="K5" i="4"/>
  <c r="K7" i="4" s="1"/>
  <c r="C5" i="4"/>
  <c r="C7" i="4" s="1"/>
  <c r="E3" i="4"/>
  <c r="G3" i="4"/>
  <c r="I3" i="4"/>
  <c r="K3" i="4"/>
  <c r="C3" i="4"/>
  <c r="A11" i="4"/>
  <c r="F6" i="4" s="1"/>
  <c r="J17" i="3"/>
  <c r="F19" i="3"/>
  <c r="E22" i="3"/>
  <c r="F22" i="3" s="1"/>
  <c r="E24" i="3"/>
  <c r="F24" i="3" s="1"/>
  <c r="E17" i="3"/>
  <c r="F17" i="3" s="1"/>
  <c r="E19" i="3"/>
  <c r="E21" i="3"/>
  <c r="F21" i="3" s="1"/>
  <c r="D26" i="3"/>
  <c r="E25" i="3"/>
  <c r="F25" i="3" s="1"/>
  <c r="F13" i="2"/>
  <c r="K29" i="1"/>
  <c r="K28" i="1"/>
  <c r="K6" i="1"/>
  <c r="I17" i="6" l="1"/>
  <c r="J17" i="6" s="1"/>
  <c r="I20" i="6"/>
  <c r="J20" i="6" s="1"/>
  <c r="I15" i="6"/>
  <c r="J15" i="6" s="1"/>
  <c r="I16" i="6"/>
  <c r="J16" i="6" s="1"/>
  <c r="I19" i="6"/>
  <c r="J19" i="6" s="1"/>
  <c r="I21" i="6"/>
  <c r="J21" i="6" s="1"/>
  <c r="I18" i="6"/>
  <c r="J18" i="6" s="1"/>
  <c r="G36" i="7"/>
  <c r="G32" i="7"/>
  <c r="E16" i="3"/>
  <c r="F16" i="3" s="1"/>
  <c r="E18" i="3"/>
  <c r="F18" i="3" s="1"/>
  <c r="E23" i="3"/>
  <c r="F23" i="3" s="1"/>
  <c r="L3" i="4"/>
  <c r="H3" i="4"/>
  <c r="D3" i="4"/>
  <c r="J5" i="4"/>
  <c r="J7" i="4" s="1"/>
  <c r="F5" i="4"/>
  <c r="F7" i="4" s="1"/>
  <c r="D13" i="4" s="1"/>
  <c r="L6" i="4"/>
  <c r="H6" i="4"/>
  <c r="D6" i="4"/>
  <c r="D12" i="4" s="1"/>
  <c r="D14" i="4" s="1"/>
  <c r="G35" i="7"/>
  <c r="G31" i="7"/>
  <c r="G34" i="7"/>
  <c r="G30" i="7"/>
  <c r="E20" i="3"/>
  <c r="F20" i="3" s="1"/>
  <c r="J3" i="4"/>
  <c r="F3" i="4"/>
  <c r="L5" i="4"/>
  <c r="L7" i="4" s="1"/>
  <c r="H5" i="4"/>
  <c r="H7" i="4" s="1"/>
  <c r="D5" i="4"/>
  <c r="D7" i="4" s="1"/>
  <c r="J6" i="4"/>
  <c r="G28" i="7"/>
  <c r="G33" i="7"/>
  <c r="J23" i="6" l="1"/>
</calcChain>
</file>

<file path=xl/sharedStrings.xml><?xml version="1.0" encoding="utf-8"?>
<sst xmlns="http://schemas.openxmlformats.org/spreadsheetml/2006/main" count="157" uniqueCount="116">
  <si>
    <t>Com el valor del promedio: r = 0.43250 se encuentra entre los limites de aceptación, se concluye que no se puede rechazar que el conjunto</t>
  </si>
  <si>
    <t>de 40 numeros ri tienen un valor esperado de 0.5, con un nivel de acepatcion del 95 por ciento.</t>
  </si>
  <si>
    <t>r = 0.43250</t>
  </si>
  <si>
    <t>LIMITE INFERIOR</t>
  </si>
  <si>
    <t>LIMITE SUPERIOR</t>
  </si>
  <si>
    <t>varianza</t>
  </si>
  <si>
    <t>la varianza 0.08703 se encuentra dentro de los limites</t>
  </si>
  <si>
    <t>m=</t>
  </si>
  <si>
    <t>n</t>
  </si>
  <si>
    <t>n=</t>
  </si>
  <si>
    <t>limite inferior</t>
  </si>
  <si>
    <t>limite superior</t>
  </si>
  <si>
    <t>Clase</t>
  </si>
  <si>
    <t>y mayor...</t>
  </si>
  <si>
    <t>Frecuencia</t>
  </si>
  <si>
    <t>FRECUENCIA OBSERVADA</t>
  </si>
  <si>
    <t>FRECUENCIA ESPERADA Ei=n/m</t>
  </si>
  <si>
    <t>( Ei-Oi)²/Ei</t>
  </si>
  <si>
    <t>chi cuadrado de la tabla</t>
  </si>
  <si>
    <t>alfa 5%</t>
  </si>
  <si>
    <t>grados de libertad = m-1</t>
  </si>
  <si>
    <t>i</t>
  </si>
  <si>
    <t>i/n</t>
  </si>
  <si>
    <t>ri</t>
  </si>
  <si>
    <t>(i-1)/n</t>
  </si>
  <si>
    <t>(i/n)-ri</t>
  </si>
  <si>
    <t>ri-( (i-1)/n)</t>
  </si>
  <si>
    <t>D+</t>
  </si>
  <si>
    <t>D-</t>
  </si>
  <si>
    <t>D</t>
  </si>
  <si>
    <t>Co</t>
  </si>
  <si>
    <t>0,8955&lt;1,96</t>
  </si>
  <si>
    <t>1P</t>
  </si>
  <si>
    <t>TD</t>
  </si>
  <si>
    <t>T</t>
  </si>
  <si>
    <t>TP</t>
  </si>
  <si>
    <t>2P</t>
  </si>
  <si>
    <t>Categoría</t>
  </si>
  <si>
    <t>Probabilidad</t>
  </si>
  <si>
    <t>Todos diferentes (TD)</t>
  </si>
  <si>
    <t>Exactamente un par (1P)</t>
  </si>
  <si>
    <t>0.5040</t>
  </si>
  <si>
    <t>0.5040n</t>
  </si>
  <si>
    <t>Dos pares (2P)</t>
  </si>
  <si>
    <t>0.1080</t>
  </si>
  <si>
    <t>0.1080n</t>
  </si>
  <si>
    <t>Una tercia y una par (TP)</t>
  </si>
  <si>
    <t>0.0090</t>
  </si>
  <si>
    <t>0.0090n</t>
  </si>
  <si>
    <t>Tercia (T)</t>
  </si>
  <si>
    <t>0.0720</t>
  </si>
  <si>
    <t>0.0720n</t>
  </si>
  <si>
    <t>Póker (P)</t>
  </si>
  <si>
    <t>0.0045</t>
  </si>
  <si>
    <t>0.0045n</t>
  </si>
  <si>
    <t>Quintilla (Q)</t>
  </si>
  <si>
    <t>0.0001</t>
  </si>
  <si>
    <t>0.0001n</t>
  </si>
  <si>
    <r>
      <t>E</t>
    </r>
    <r>
      <rPr>
        <b/>
        <i/>
        <vertAlign val="subscript"/>
        <sz val="10"/>
        <color rgb="FF000000"/>
        <rFont val="Georgia"/>
        <family val="1"/>
      </rPr>
      <t>i</t>
    </r>
  </si>
  <si>
    <t>Frec Obs</t>
  </si>
  <si>
    <t>Frec Esp</t>
  </si>
  <si>
    <t>0,3024n</t>
  </si>
  <si>
    <r>
      <t>O</t>
    </r>
    <r>
      <rPr>
        <b/>
        <i/>
        <vertAlign val="subscript"/>
        <sz val="18"/>
        <color rgb="FF000000"/>
        <rFont val="Georgia"/>
        <family val="1"/>
      </rPr>
      <t>i</t>
    </r>
  </si>
  <si>
    <r>
      <t>E</t>
    </r>
    <r>
      <rPr>
        <b/>
        <i/>
        <vertAlign val="subscript"/>
        <sz val="18"/>
        <color rgb="FF000000"/>
        <rFont val="Georgia"/>
        <family val="1"/>
      </rPr>
      <t>i</t>
    </r>
  </si>
  <si>
    <t xml:space="preserve">X^2 de la tabla </t>
  </si>
  <si>
    <t>X^2 calculada</t>
  </si>
  <si>
    <r>
      <t>•</t>
    </r>
    <r>
      <rPr>
        <sz val="20"/>
        <color rgb="FF000000"/>
        <rFont val="Georgia"/>
        <family val="1"/>
      </rPr>
      <t xml:space="preserve">El estadístico  </t>
    </r>
  </si>
  <si>
    <r>
      <t xml:space="preserve">En consecuencia, se rechaza que los números del conjunto </t>
    </r>
    <r>
      <rPr>
        <i/>
        <sz val="20"/>
        <color rgb="FF000000"/>
        <rFont val="Georgia"/>
        <family val="1"/>
      </rPr>
      <t>r</t>
    </r>
    <r>
      <rPr>
        <i/>
        <vertAlign val="subscript"/>
        <sz val="20"/>
        <color rgb="FF000000"/>
        <rFont val="Georgia"/>
        <family val="1"/>
      </rPr>
      <t>i</t>
    </r>
    <r>
      <rPr>
        <sz val="20"/>
        <color rgb="FF000000"/>
        <rFont val="Georgia"/>
        <family val="1"/>
      </rPr>
      <t xml:space="preserve"> son independientes.</t>
    </r>
  </si>
  <si>
    <t xml:space="preserve">es mayor que el estadístico correspondiente de la Chi-cuadrada:                          </t>
  </si>
  <si>
    <t>r1,r2</t>
  </si>
  <si>
    <t>r2,r3</t>
  </si>
  <si>
    <t>r3,r4</t>
  </si>
  <si>
    <t>r4,r5</t>
  </si>
  <si>
    <t>r5,r6</t>
  </si>
  <si>
    <t>r6,r7</t>
  </si>
  <si>
    <t>r7,r8</t>
  </si>
  <si>
    <t>r8,r9</t>
  </si>
  <si>
    <t>r9,r10</t>
  </si>
  <si>
    <t>r12,r13</t>
  </si>
  <si>
    <t>r13,r14</t>
  </si>
  <si>
    <t>r14,r15</t>
  </si>
  <si>
    <t>r15,r16</t>
  </si>
  <si>
    <t>r16,r17</t>
  </si>
  <si>
    <t>r17,r18</t>
  </si>
  <si>
    <t>r18,r19</t>
  </si>
  <si>
    <t>r19,r20</t>
  </si>
  <si>
    <t>r20,r21</t>
  </si>
  <si>
    <t>r21,r22</t>
  </si>
  <si>
    <t>r22,r23</t>
  </si>
  <si>
    <t>r23,r24</t>
  </si>
  <si>
    <t>r24,r25</t>
  </si>
  <si>
    <t>r25,r26</t>
  </si>
  <si>
    <t>r26,r27</t>
  </si>
  <si>
    <t>r27,r28</t>
  </si>
  <si>
    <t>r28,r29</t>
  </si>
  <si>
    <t>r29,r30</t>
  </si>
  <si>
    <t>r10,r11</t>
  </si>
  <si>
    <t>r11,112</t>
  </si>
  <si>
    <t>x</t>
  </si>
  <si>
    <t>y</t>
  </si>
  <si>
    <t>r(i+1)</t>
  </si>
  <si>
    <t>intervalo</t>
  </si>
  <si>
    <t>total de pares</t>
  </si>
  <si>
    <t>xi</t>
  </si>
  <si>
    <t>promedio</t>
  </si>
  <si>
    <t>xi-promedio</t>
  </si>
  <si>
    <t>(xi-promedio)^2</t>
  </si>
  <si>
    <t>alfa medio</t>
  </si>
  <si>
    <t>1-alfa medio</t>
  </si>
  <si>
    <t>chi-cuadrada</t>
  </si>
  <si>
    <t>Limite Superior</t>
  </si>
  <si>
    <t>Limite Inferior</t>
  </si>
  <si>
    <t>0,0505&lt;0,08703&lt;0,124188</t>
  </si>
  <si>
    <r>
      <rPr>
        <b/>
        <sz val="11"/>
        <color rgb="FFFF0000"/>
        <rFont val="Calibri"/>
        <family val="2"/>
        <scheme val="minor"/>
      </rPr>
      <t>Conclusión:</t>
    </r>
    <r>
      <rPr>
        <sz val="11"/>
        <color theme="1"/>
        <rFont val="Calibri"/>
        <family val="2"/>
        <scheme val="minor"/>
      </rPr>
      <t xml:space="preserve"> por lo tanto aceptamos la hipótesis nula, no se puede rechazar que el conjunto de los 40 números  ri tiene una varianza de 1/12.</t>
    </r>
  </si>
  <si>
    <t xml:space="preserve">valor de la tabla </t>
  </si>
  <si>
    <t>El estadístico = 6.2  es menor  al estadístico correspondiente de la chi- cuadrada =16.91.  En consecuencia, no se puede rechazar que los números r_i siguen una distribución uniforme, por lo tanto se acepta la hipótesis nula con un nivel de confianza del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</si>
</sst>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31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Times New Roman"/>
      <family val="1"/>
    </font>
    <font>
      <sz val="14"/>
      <color rgb="FF000000"/>
      <name val="Georgia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00"/>
      <name val="Georgia"/>
      <family val="1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0000"/>
      <name val="Georgia"/>
      <family val="1"/>
    </font>
    <font>
      <sz val="16"/>
      <color rgb="FF000000"/>
      <name val="Arial Narrow"/>
      <family val="2"/>
    </font>
    <font>
      <b/>
      <sz val="14"/>
      <color rgb="FF000000"/>
      <name val="Arial Narrow"/>
      <family val="2"/>
    </font>
    <font>
      <b/>
      <sz val="10"/>
      <color rgb="FF000000"/>
      <name val="Georgia"/>
      <family val="1"/>
    </font>
    <font>
      <b/>
      <i/>
      <sz val="10"/>
      <color rgb="FF000000"/>
      <name val="Georgia"/>
      <family val="1"/>
    </font>
    <font>
      <b/>
      <i/>
      <vertAlign val="subscript"/>
      <sz val="10"/>
      <color rgb="FF000000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Arial Narrow"/>
      <family val="2"/>
    </font>
    <font>
      <b/>
      <i/>
      <sz val="18"/>
      <color rgb="FF000000"/>
      <name val="Georgia"/>
      <family val="1"/>
    </font>
    <font>
      <b/>
      <i/>
      <vertAlign val="subscript"/>
      <sz val="18"/>
      <color rgb="FF000000"/>
      <name val="Georgia"/>
      <family val="1"/>
    </font>
    <font>
      <sz val="14.3"/>
      <color theme="1"/>
      <name val="Arial"/>
      <family val="2"/>
    </font>
    <font>
      <sz val="20"/>
      <color rgb="FF000000"/>
      <name val="Georgia"/>
      <family val="1"/>
    </font>
    <font>
      <i/>
      <sz val="20"/>
      <color rgb="FF000000"/>
      <name val="Georgia"/>
      <family val="1"/>
    </font>
    <font>
      <i/>
      <vertAlign val="subscript"/>
      <sz val="20"/>
      <color rgb="FF000000"/>
      <name val="Georgia"/>
      <family val="1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EDEA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F3EA"/>
        <bgColor indexed="64"/>
      </patternFill>
    </fill>
    <fill>
      <patternFill patternType="solid">
        <fgColor rgb="FFFDEFE9"/>
        <bgColor indexed="64"/>
      </patternFill>
    </fill>
    <fill>
      <patternFill patternType="solid">
        <fgColor rgb="FFFCD5B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8064A2"/>
      </left>
      <right style="medium">
        <color rgb="FF8064A2"/>
      </right>
      <top style="medium">
        <color rgb="FF8064A2"/>
      </top>
      <bottom style="medium">
        <color rgb="FF8064A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9BBB59"/>
      </left>
      <right style="medium">
        <color rgb="FF9BBB59"/>
      </right>
      <top style="medium">
        <color rgb="FF9BBB59"/>
      </top>
      <bottom style="medium">
        <color rgb="FF9BBB59"/>
      </bottom>
      <diagonal/>
    </border>
    <border>
      <left style="medium">
        <color rgb="FFF79646"/>
      </left>
      <right style="medium">
        <color rgb="FFF79646"/>
      </right>
      <top style="medium">
        <color rgb="FFF79646"/>
      </top>
      <bottom style="medium">
        <color rgb="FFF7964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0" fontId="5" fillId="3" borderId="0" xfId="0" applyFont="1" applyFill="1" applyBorder="1" applyAlignment="1">
      <alignment horizontal="right" wrapText="1" readingOrder="1"/>
    </xf>
    <xf numFmtId="2" fontId="0" fillId="0" borderId="0" xfId="0" applyNumberFormat="1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8" fillId="0" borderId="4" xfId="0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right" wrapText="1" readingOrder="1"/>
    </xf>
    <xf numFmtId="0" fontId="8" fillId="0" borderId="0" xfId="0" applyFont="1" applyFill="1" applyBorder="1" applyAlignment="1">
      <alignment horizontal="center"/>
    </xf>
    <xf numFmtId="0" fontId="9" fillId="0" borderId="0" xfId="0" applyFont="1"/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 readingOrder="1"/>
    </xf>
    <xf numFmtId="0" fontId="7" fillId="0" borderId="1" xfId="0" applyFont="1" applyBorder="1" applyAlignment="1">
      <alignment vertical="center" wrapText="1"/>
    </xf>
    <xf numFmtId="0" fontId="10" fillId="0" borderId="1" xfId="0" applyFont="1" applyBorder="1"/>
    <xf numFmtId="0" fontId="0" fillId="0" borderId="0" xfId="0" applyAlignment="1">
      <alignment horizontal="center"/>
    </xf>
    <xf numFmtId="0" fontId="9" fillId="4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11" fillId="0" borderId="7" xfId="0" applyFont="1" applyBorder="1" applyAlignment="1">
      <alignment horizontal="center" vertical="center" wrapText="1" readingOrder="1"/>
    </xf>
    <xf numFmtId="0" fontId="12" fillId="0" borderId="0" xfId="0" applyFont="1"/>
    <xf numFmtId="0" fontId="11" fillId="0" borderId="1" xfId="0" applyFont="1" applyBorder="1" applyAlignment="1">
      <alignment horizontal="center" vertical="center" wrapText="1" readingOrder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2" fontId="14" fillId="9" borderId="8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1" fillId="0" borderId="0" xfId="0" applyFont="1" applyFill="1" applyBorder="1" applyAlignment="1">
      <alignment horizontal="center" vertical="center" wrapText="1" readingOrder="1"/>
    </xf>
    <xf numFmtId="0" fontId="15" fillId="10" borderId="9" xfId="0" applyFont="1" applyFill="1" applyBorder="1" applyAlignment="1">
      <alignment horizontal="center" vertical="center" wrapText="1" readingOrder="1"/>
    </xf>
    <xf numFmtId="0" fontId="16" fillId="11" borderId="10" xfId="0" applyFont="1" applyFill="1" applyBorder="1" applyAlignment="1">
      <alignment horizontal="center" vertical="center" wrapText="1" readingOrder="1"/>
    </xf>
    <xf numFmtId="0" fontId="17" fillId="12" borderId="10" xfId="0" applyFont="1" applyFill="1" applyBorder="1" applyAlignment="1">
      <alignment horizontal="center" vertical="center" wrapText="1" readingOrder="1"/>
    </xf>
    <xf numFmtId="0" fontId="18" fillId="11" borderId="10" xfId="0" applyFont="1" applyFill="1" applyBorder="1" applyAlignment="1">
      <alignment horizontal="center" vertical="center" wrapText="1" readingOrder="1"/>
    </xf>
    <xf numFmtId="0" fontId="19" fillId="11" borderId="10" xfId="0" applyFont="1" applyFill="1" applyBorder="1" applyAlignment="1">
      <alignment horizontal="center" vertical="center" wrapText="1" readingOrder="1"/>
    </xf>
    <xf numFmtId="0" fontId="21" fillId="11" borderId="10" xfId="0" applyFont="1" applyFill="1" applyBorder="1" applyAlignment="1">
      <alignment horizontal="left" vertical="center" wrapText="1" readingOrder="1"/>
    </xf>
    <xf numFmtId="0" fontId="21" fillId="11" borderId="10" xfId="0" applyFont="1" applyFill="1" applyBorder="1" applyAlignment="1">
      <alignment horizontal="center" vertical="center" wrapText="1" readingOrder="1"/>
    </xf>
    <xf numFmtId="0" fontId="7" fillId="0" borderId="0" xfId="0" applyFont="1"/>
    <xf numFmtId="0" fontId="0" fillId="0" borderId="11" xfId="0" applyBorder="1" applyAlignment="1">
      <alignment horizontal="center"/>
    </xf>
    <xf numFmtId="0" fontId="22" fillId="12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3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center"/>
    </xf>
    <xf numFmtId="0" fontId="25" fillId="0" borderId="0" xfId="0" applyFont="1" applyAlignment="1">
      <alignment horizontal="left" vertical="center" indent="4" readingOrder="1"/>
    </xf>
    <xf numFmtId="0" fontId="26" fillId="0" borderId="0" xfId="0" applyFont="1" applyAlignment="1">
      <alignment horizontal="left" vertical="center" indent="4" readingOrder="1"/>
    </xf>
    <xf numFmtId="0" fontId="0" fillId="0" borderId="0" xfId="0" applyAlignment="1">
      <alignment horizontal="right"/>
    </xf>
    <xf numFmtId="164" fontId="6" fillId="0" borderId="0" xfId="0" applyNumberFormat="1" applyFont="1"/>
    <xf numFmtId="164" fontId="0" fillId="0" borderId="12" xfId="0" applyNumberFormat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0" fillId="4" borderId="0" xfId="0" applyFill="1"/>
    <xf numFmtId="0" fontId="9" fillId="4" borderId="0" xfId="0" applyFont="1" applyFill="1" applyAlignment="1">
      <alignment horizontal="center" vertical="center"/>
    </xf>
    <xf numFmtId="165" fontId="9" fillId="4" borderId="0" xfId="0" applyNumberFormat="1" applyFont="1" applyFill="1" applyAlignment="1">
      <alignment horizontal="center" vertical="center"/>
    </xf>
    <xf numFmtId="0" fontId="9" fillId="4" borderId="13" xfId="0" applyFont="1" applyFill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2" fontId="29" fillId="4" borderId="0" xfId="0" applyNumberFormat="1" applyFont="1" applyFill="1" applyBorder="1" applyAlignment="1">
      <alignment horizontal="center"/>
    </xf>
    <xf numFmtId="0" fontId="30" fillId="4" borderId="0" xfId="0" applyFont="1" applyFill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pru_uniformidad_chicuadrada!$E$31:$E$42</c:f>
              <c:strCache>
                <c:ptCount val="12"/>
                <c:pt idx="0">
                  <c:v>0,00</c:v>
                </c:pt>
                <c:pt idx="1">
                  <c:v>0,10</c:v>
                </c:pt>
                <c:pt idx="2">
                  <c:v>0,20</c:v>
                </c:pt>
                <c:pt idx="3">
                  <c:v>0,30</c:v>
                </c:pt>
                <c:pt idx="4">
                  <c:v>0,40</c:v>
                </c:pt>
                <c:pt idx="5">
                  <c:v>0,50</c:v>
                </c:pt>
                <c:pt idx="6">
                  <c:v>0,60</c:v>
                </c:pt>
                <c:pt idx="7">
                  <c:v>0,70</c:v>
                </c:pt>
                <c:pt idx="8">
                  <c:v>0,80</c:v>
                </c:pt>
                <c:pt idx="9">
                  <c:v>0,90</c:v>
                </c:pt>
                <c:pt idx="10">
                  <c:v>1,00</c:v>
                </c:pt>
                <c:pt idx="11">
                  <c:v>y mayor...</c:v>
                </c:pt>
              </c:strCache>
            </c:strRef>
          </c:cat>
          <c:val>
            <c:numRef>
              <c:f>pru_uniformidad_chicuadrada!$F$31:$F$42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14</c:v>
                </c:pt>
                <c:pt idx="6">
                  <c:v>7</c:v>
                </c:pt>
                <c:pt idx="7">
                  <c:v>11</c:v>
                </c:pt>
                <c:pt idx="8">
                  <c:v>14</c:v>
                </c:pt>
                <c:pt idx="9">
                  <c:v>9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901280"/>
        <c:axId val="248901672"/>
      </c:barChart>
      <c:catAx>
        <c:axId val="24890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901672"/>
        <c:crosses val="autoZero"/>
        <c:auto val="1"/>
        <c:lblAlgn val="ctr"/>
        <c:lblOffset val="100"/>
        <c:noMultiLvlLbl val="0"/>
      </c:catAx>
      <c:valAx>
        <c:axId val="248901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90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series!$B$9:$B$37</c:f>
              <c:numCache>
                <c:formatCode>General</c:formatCode>
                <c:ptCount val="29"/>
                <c:pt idx="0">
                  <c:v>0.872</c:v>
                </c:pt>
                <c:pt idx="1">
                  <c:v>0.219</c:v>
                </c:pt>
                <c:pt idx="2">
                  <c:v>0.56999999999999995</c:v>
                </c:pt>
                <c:pt idx="3">
                  <c:v>0.61799999999999999</c:v>
                </c:pt>
                <c:pt idx="4">
                  <c:v>0.29099999999999998</c:v>
                </c:pt>
                <c:pt idx="5">
                  <c:v>0.91300000000000003</c:v>
                </c:pt>
                <c:pt idx="6">
                  <c:v>0.95</c:v>
                </c:pt>
                <c:pt idx="7">
                  <c:v>4.1000000000000002E-2</c:v>
                </c:pt>
                <c:pt idx="8">
                  <c:v>0.84199999999999997</c:v>
                </c:pt>
                <c:pt idx="9">
                  <c:v>0.152</c:v>
                </c:pt>
                <c:pt idx="10">
                  <c:v>0.151</c:v>
                </c:pt>
                <c:pt idx="11">
                  <c:v>0.151</c:v>
                </c:pt>
                <c:pt idx="12">
                  <c:v>0.51100000000000001</c:v>
                </c:pt>
                <c:pt idx="13">
                  <c:v>0.34300000000000003</c:v>
                </c:pt>
                <c:pt idx="14">
                  <c:v>3.5999999999999997E-2</c:v>
                </c:pt>
                <c:pt idx="15">
                  <c:v>0.70599999999999996</c:v>
                </c:pt>
                <c:pt idx="16">
                  <c:v>0.46200000000000002</c:v>
                </c:pt>
                <c:pt idx="17">
                  <c:v>0.59599999999999997</c:v>
                </c:pt>
                <c:pt idx="18">
                  <c:v>0.58599999999999997</c:v>
                </c:pt>
                <c:pt idx="19">
                  <c:v>5.8000000000000003E-2</c:v>
                </c:pt>
                <c:pt idx="20">
                  <c:v>0.21299999999999999</c:v>
                </c:pt>
                <c:pt idx="21">
                  <c:v>0.80900000000000005</c:v>
                </c:pt>
                <c:pt idx="22">
                  <c:v>5.0000000000000001E-3</c:v>
                </c:pt>
                <c:pt idx="23">
                  <c:v>0.443</c:v>
                </c:pt>
                <c:pt idx="24">
                  <c:v>0.60799999999999998</c:v>
                </c:pt>
                <c:pt idx="25">
                  <c:v>0.38400000000000001</c:v>
                </c:pt>
                <c:pt idx="26">
                  <c:v>0.94599999999999995</c:v>
                </c:pt>
                <c:pt idx="27">
                  <c:v>0.3</c:v>
                </c:pt>
                <c:pt idx="28">
                  <c:v>0.20300000000000001</c:v>
                </c:pt>
              </c:numCache>
            </c:numRef>
          </c:xVal>
          <c:yVal>
            <c:numRef>
              <c:f>series!$C$9:$C$37</c:f>
              <c:numCache>
                <c:formatCode>General</c:formatCode>
                <c:ptCount val="29"/>
                <c:pt idx="0">
                  <c:v>0.219</c:v>
                </c:pt>
                <c:pt idx="1">
                  <c:v>0.56999999999999995</c:v>
                </c:pt>
                <c:pt idx="2">
                  <c:v>0.61799999999999999</c:v>
                </c:pt>
                <c:pt idx="3">
                  <c:v>0.29099999999999998</c:v>
                </c:pt>
                <c:pt idx="4">
                  <c:v>0.91300000000000003</c:v>
                </c:pt>
                <c:pt idx="5">
                  <c:v>0.95</c:v>
                </c:pt>
                <c:pt idx="6">
                  <c:v>4.1000000000000002E-2</c:v>
                </c:pt>
                <c:pt idx="7">
                  <c:v>0.84199999999999997</c:v>
                </c:pt>
                <c:pt idx="8">
                  <c:v>0.152</c:v>
                </c:pt>
                <c:pt idx="9">
                  <c:v>0.151</c:v>
                </c:pt>
                <c:pt idx="10">
                  <c:v>0.51100000000000001</c:v>
                </c:pt>
                <c:pt idx="11">
                  <c:v>0.34300000000000003</c:v>
                </c:pt>
                <c:pt idx="12">
                  <c:v>3.5999999999999997E-2</c:v>
                </c:pt>
                <c:pt idx="13">
                  <c:v>0.70599999999999996</c:v>
                </c:pt>
                <c:pt idx="14">
                  <c:v>0.46200000000000002</c:v>
                </c:pt>
                <c:pt idx="15">
                  <c:v>0.59599999999999997</c:v>
                </c:pt>
                <c:pt idx="16">
                  <c:v>0.58599999999999997</c:v>
                </c:pt>
                <c:pt idx="17">
                  <c:v>5.8000000000000003E-2</c:v>
                </c:pt>
                <c:pt idx="18">
                  <c:v>0.21299999999999999</c:v>
                </c:pt>
                <c:pt idx="19">
                  <c:v>0.80900000000000005</c:v>
                </c:pt>
                <c:pt idx="20">
                  <c:v>5.0000000000000001E-3</c:v>
                </c:pt>
                <c:pt idx="21">
                  <c:v>0.443</c:v>
                </c:pt>
                <c:pt idx="22">
                  <c:v>0.60799999999999998</c:v>
                </c:pt>
                <c:pt idx="23">
                  <c:v>0.38400000000000001</c:v>
                </c:pt>
                <c:pt idx="24">
                  <c:v>0.94599999999999995</c:v>
                </c:pt>
                <c:pt idx="25">
                  <c:v>0.3</c:v>
                </c:pt>
                <c:pt idx="26">
                  <c:v>0.20300000000000001</c:v>
                </c:pt>
                <c:pt idx="27">
                  <c:v>0.86799999999999999</c:v>
                </c:pt>
                <c:pt idx="28">
                  <c:v>0.879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02456"/>
        <c:axId val="259072608"/>
      </c:scatterChart>
      <c:valAx>
        <c:axId val="248902456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59072608"/>
        <c:crosses val="autoZero"/>
        <c:crossBetween val="midCat"/>
      </c:valAx>
      <c:valAx>
        <c:axId val="259072608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48902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161924</xdr:rowOff>
    </xdr:from>
    <xdr:to>
      <xdr:col>8</xdr:col>
      <xdr:colOff>752475</xdr:colOff>
      <xdr:row>4</xdr:row>
      <xdr:rowOff>76199</xdr:rowOff>
    </xdr:to>
    <xdr:sp macro="" textlink="">
      <xdr:nvSpPr>
        <xdr:cNvPr id="2" name="1 CuadroTexto"/>
        <xdr:cNvSpPr txBox="1"/>
      </xdr:nvSpPr>
      <xdr:spPr>
        <a:xfrm>
          <a:off x="742950" y="161924"/>
          <a:ext cx="6105525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Ejemplo</a:t>
          </a:r>
          <a:r>
            <a:rPr lang="es-MX" sz="1100" baseline="0"/>
            <a:t> 2.11</a:t>
          </a:r>
        </a:p>
        <a:p>
          <a:r>
            <a:rPr lang="es-MX" sz="1100" baseline="0"/>
            <a:t>Considere los 40 numeros del conjunto  ri que se presenta a continuación, y determine si tienen un valor esperado de 1/2 con un nivel de aceptacion del 95 por ciento.</a:t>
          </a:r>
          <a:endParaRPr lang="es-MX" sz="1100"/>
        </a:p>
      </xdr:txBody>
    </xdr:sp>
    <xdr:clientData/>
  </xdr:twoCellAnchor>
  <xdr:twoCellAnchor>
    <xdr:from>
      <xdr:col>1</xdr:col>
      <xdr:colOff>9525</xdr:colOff>
      <xdr:row>10</xdr:row>
      <xdr:rowOff>180975</xdr:rowOff>
    </xdr:from>
    <xdr:to>
      <xdr:col>9</xdr:col>
      <xdr:colOff>200025</xdr:colOff>
      <xdr:row>14</xdr:row>
      <xdr:rowOff>28575</xdr:rowOff>
    </xdr:to>
    <xdr:sp macro="" textlink="">
      <xdr:nvSpPr>
        <xdr:cNvPr id="3" name="2 CuadroTexto"/>
        <xdr:cNvSpPr txBox="1"/>
      </xdr:nvSpPr>
      <xdr:spPr>
        <a:xfrm>
          <a:off x="771525" y="2085975"/>
          <a:ext cx="6286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El conjunto ri contiene 40 numeros,</a:t>
          </a:r>
          <a:r>
            <a:rPr lang="es-MX" sz="1100" baseline="0"/>
            <a:t> por lo tanto, n = 40. Un nivel de acepatción de 95% implica que </a:t>
          </a:r>
          <a:r>
            <a:rPr lang="el-GR" sz="1100" baseline="0"/>
            <a:t>α</a:t>
          </a:r>
          <a:r>
            <a:rPr lang="es-MX" sz="1100" baseline="0"/>
            <a:t> = 5%. Enseguida procedemos a calcular el promedio de los números y los limites de aceptación:</a:t>
          </a:r>
        </a:p>
        <a:p>
          <a:endParaRPr lang="es-MX" sz="1100"/>
        </a:p>
      </xdr:txBody>
    </xdr:sp>
    <xdr:clientData/>
  </xdr:twoCellAnchor>
  <xdr:twoCellAnchor>
    <xdr:from>
      <xdr:col>3</xdr:col>
      <xdr:colOff>323850</xdr:colOff>
      <xdr:row>14</xdr:row>
      <xdr:rowOff>142875</xdr:rowOff>
    </xdr:from>
    <xdr:to>
      <xdr:col>6</xdr:col>
      <xdr:colOff>371475</xdr:colOff>
      <xdr:row>19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609850" y="2809875"/>
          <a:ext cx="2333625" cy="8096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8</xdr:col>
      <xdr:colOff>276225</xdr:colOff>
      <xdr:row>23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62000" y="3810000"/>
          <a:ext cx="5610225" cy="6762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533400</xdr:colOff>
      <xdr:row>26</xdr:row>
      <xdr:rowOff>0</xdr:rowOff>
    </xdr:from>
    <xdr:to>
      <xdr:col>5</xdr:col>
      <xdr:colOff>466725</xdr:colOff>
      <xdr:row>29</xdr:row>
      <xdr:rowOff>19050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" y="4953000"/>
          <a:ext cx="3743325" cy="800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552450</xdr:colOff>
      <xdr:row>29</xdr:row>
      <xdr:rowOff>171450</xdr:rowOff>
    </xdr:from>
    <xdr:to>
      <xdr:col>9</xdr:col>
      <xdr:colOff>0</xdr:colOff>
      <xdr:row>38</xdr:row>
      <xdr:rowOff>66675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2450" y="5905500"/>
          <a:ext cx="6305550" cy="17811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542925</xdr:colOff>
      <xdr:row>40</xdr:row>
      <xdr:rowOff>9525</xdr:rowOff>
    </xdr:from>
    <xdr:to>
      <xdr:col>8</xdr:col>
      <xdr:colOff>752475</xdr:colOff>
      <xdr:row>50</xdr:row>
      <xdr:rowOff>38100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42925" y="8010525"/>
          <a:ext cx="6305550" cy="19335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647700</xdr:colOff>
      <xdr:row>52</xdr:row>
      <xdr:rowOff>0</xdr:rowOff>
    </xdr:from>
    <xdr:to>
      <xdr:col>11</xdr:col>
      <xdr:colOff>666750</xdr:colOff>
      <xdr:row>54</xdr:row>
      <xdr:rowOff>85725</xdr:rowOff>
    </xdr:to>
    <xdr:sp macro="" textlink="">
      <xdr:nvSpPr>
        <xdr:cNvPr id="17" name="16 CuadroTexto"/>
        <xdr:cNvSpPr txBox="1"/>
      </xdr:nvSpPr>
      <xdr:spPr>
        <a:xfrm>
          <a:off x="647700" y="10287000"/>
          <a:ext cx="840105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El valor de Z lo obtenemos de la tabla de la distribucion normal, ya que requerimos tener 95% de confiabilidad buscamos ese valor </a:t>
          </a:r>
          <a:r>
            <a:rPr lang="es-MX"/>
            <a:t> </a:t>
          </a:r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dentro de la tabla y buscamos afuera el valor de Z que en este caso es 1.96.</a:t>
          </a:r>
          <a:r>
            <a:rPr lang="es-MX"/>
            <a:t> </a:t>
          </a:r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25</xdr:row>
      <xdr:rowOff>76199</xdr:rowOff>
    </xdr:from>
    <xdr:to>
      <xdr:col>12</xdr:col>
      <xdr:colOff>666749</xdr:colOff>
      <xdr:row>41</xdr:row>
      <xdr:rowOff>38099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16</xdr:row>
      <xdr:rowOff>19049</xdr:rowOff>
    </xdr:from>
    <xdr:ext cx="102870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2"/>
            <xdr:cNvSpPr txBox="1"/>
          </xdr:nvSpPr>
          <xdr:spPr>
            <a:xfrm>
              <a:off x="1609725" y="3133724"/>
              <a:ext cx="102870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2"/>
            <xdr:cNvSpPr txBox="1"/>
          </xdr:nvSpPr>
          <xdr:spPr>
            <a:xfrm>
              <a:off x="1609725" y="3133724"/>
              <a:ext cx="102870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s-CO" sz="1100" b="0" i="0">
                  <a:latin typeface="Cambria Math"/>
                  <a:ea typeface="Cambria Math" panose="02040503050406030204" pitchFamily="18" charset="0"/>
                </a:rPr>
                <a:t>_(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</a:t>
              </a:r>
              <a:r>
                <a:rPr lang="es-CO" sz="1100" b="0" i="0">
                  <a:latin typeface="Cambria Math"/>
                  <a:ea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𝑜</a:t>
              </a:r>
              <a:r>
                <a:rPr lang="es-CO" sz="1100" b="0" i="0">
                  <a:latin typeface="Cambria Math"/>
                  <a:ea typeface="Cambria Math" panose="02040503050406030204" pitchFamily="18" charset="0"/>
                </a:rPr>
                <a:t> )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s-CO" sz="1100" b="0" i="0">
                  <a:latin typeface="Cambria Math"/>
                  <a:ea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2𝑛−1</a:t>
              </a:r>
              <a:r>
                <a:rPr lang="es-CO" sz="1100" b="0" i="0">
                  <a:latin typeface="Cambria Math"/>
                  <a:ea typeface="Cambria Math" panose="02040503050406030204" pitchFamily="18" charset="0"/>
                </a:rPr>
                <a:t>)/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20</xdr:row>
      <xdr:rowOff>0</xdr:rowOff>
    </xdr:from>
    <xdr:ext cx="1059393" cy="346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3"/>
            <xdr:cNvSpPr txBox="1"/>
          </xdr:nvSpPr>
          <xdr:spPr>
            <a:xfrm>
              <a:off x="1638300" y="3876675"/>
              <a:ext cx="1059393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2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sub>
                      <m:sup>
                        <m:r>
                          <a:rPr lang="es-CO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s-CO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16</m:t>
                        </m:r>
                        <m:r>
                          <a:rPr lang="es-CO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O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−29</m:t>
                        </m:r>
                      </m:num>
                      <m:den>
                        <m:r>
                          <a:rPr lang="es-CO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90</m:t>
                        </m:r>
                      </m:den>
                    </m:f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3" name="CuadroTexto 3"/>
            <xdr:cNvSpPr txBox="1"/>
          </xdr:nvSpPr>
          <xdr:spPr>
            <a:xfrm>
              <a:off x="1638300" y="3876675"/>
              <a:ext cx="1059393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s-CO" sz="1200" i="0">
                  <a:latin typeface="Cambria Math"/>
                  <a:ea typeface="Cambria Math" panose="02040503050406030204" pitchFamily="18" charset="0"/>
                </a:rPr>
                <a:t>_(</a:t>
              </a:r>
              <a:r>
                <a:rPr lang="es-CO" sz="1200" b="0" i="0">
                  <a:latin typeface="Cambria Math" panose="02040503050406030204" pitchFamily="18" charset="0"/>
                </a:rPr>
                <a:t>𝐶</a:t>
              </a:r>
              <a:r>
                <a:rPr lang="es-CO" sz="1200" b="0" i="0">
                  <a:latin typeface="Cambria Math"/>
                </a:rPr>
                <a:t>_</a:t>
              </a:r>
              <a:r>
                <a:rPr lang="es-CO" sz="1200" b="0" i="0">
                  <a:latin typeface="Cambria Math" panose="02040503050406030204" pitchFamily="18" charset="0"/>
                </a:rPr>
                <a:t>𝑜</a:t>
              </a:r>
              <a:r>
                <a:rPr lang="es-CO" sz="1200" b="0" i="0">
                  <a:latin typeface="Cambria Math"/>
                </a:rPr>
                <a:t>)^</a:t>
              </a:r>
              <a:r>
                <a:rPr lang="es-CO" sz="1200" b="0" i="0">
                  <a:latin typeface="Cambria Math" panose="02040503050406030204" pitchFamily="18" charset="0"/>
                </a:rPr>
                <a:t>2=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16𝑛−29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</a:t>
              </a:r>
              <a:endParaRPr lang="es-CO" sz="1200"/>
            </a:p>
          </xdr:txBody>
        </xdr:sp>
      </mc:Fallback>
    </mc:AlternateContent>
    <xdr:clientData/>
  </xdr:oneCellAnchor>
  <xdr:oneCellAnchor>
    <xdr:from>
      <xdr:col>4</xdr:col>
      <xdr:colOff>0</xdr:colOff>
      <xdr:row>23</xdr:row>
      <xdr:rowOff>0</xdr:rowOff>
    </xdr:from>
    <xdr:ext cx="964816" cy="389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8"/>
            <xdr:cNvSpPr txBox="1"/>
          </xdr:nvSpPr>
          <xdr:spPr>
            <a:xfrm>
              <a:off x="1638300" y="4448175"/>
              <a:ext cx="964816" cy="389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s-CO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O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s-CO" sz="11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s-CO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O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s-CO" sz="1100" b="0" i="1">
                                        <a:latin typeface="Cambria Math" panose="02040503050406030204" pitchFamily="18" charset="0"/>
                                      </a:rPr>
                                      <m:t>𝑜</m:t>
                                    </m:r>
                                  </m:sub>
                                </m:sSub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8"/>
            <xdr:cNvSpPr txBox="1"/>
          </xdr:nvSpPr>
          <xdr:spPr>
            <a:xfrm>
              <a:off x="1638300" y="4448175"/>
              <a:ext cx="964816" cy="389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𝑍</a:t>
              </a:r>
              <a:r>
                <a:rPr lang="es-CO" sz="1100" b="0" i="0">
                  <a:latin typeface="Cambria Math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𝑜=</a:t>
              </a:r>
              <a:r>
                <a:rPr lang="es-CO" sz="1100" b="0" i="0">
                  <a:latin typeface="Cambria Math"/>
                </a:rPr>
                <a:t>|(</a:t>
              </a:r>
              <a:r>
                <a:rPr lang="es-CO" sz="1100" b="0" i="0">
                  <a:latin typeface="Cambria Math" panose="02040503050406030204" pitchFamily="18" charset="0"/>
                </a:rPr>
                <a:t>𝐶</a:t>
              </a:r>
              <a:r>
                <a:rPr lang="es-CO" sz="1100" b="0" i="0">
                  <a:latin typeface="Cambria Math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𝑜−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s-CO" sz="1100" b="0" i="0">
                  <a:latin typeface="Cambria Math"/>
                  <a:ea typeface="Cambria Math" panose="02040503050406030204" pitchFamily="18" charset="0"/>
                </a:rPr>
                <a:t>_(</a:t>
              </a:r>
              <a:r>
                <a:rPr lang="es-CO" sz="1100" b="0" i="0">
                  <a:latin typeface="Cambria Math" panose="02040503050406030204" pitchFamily="18" charset="0"/>
                </a:rPr>
                <a:t>𝐶</a:t>
              </a:r>
              <a:r>
                <a:rPr lang="es-CO" sz="1100" b="0" i="0">
                  <a:latin typeface="Cambria Math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0</a:t>
              </a:r>
              <a:r>
                <a:rPr lang="es-CO" sz="1100" b="0" i="0">
                  <a:latin typeface="Cambria Math"/>
                </a:rPr>
                <a:t> ))/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s-CO" sz="1100" b="0" i="0">
                  <a:latin typeface="Cambria Math"/>
                  <a:ea typeface="Cambria Math" panose="02040503050406030204" pitchFamily="18" charset="0"/>
                </a:rPr>
                <a:t>_(</a:t>
              </a:r>
              <a:r>
                <a:rPr lang="es-CO" sz="1100" b="0" i="0">
                  <a:latin typeface="Cambria Math" panose="02040503050406030204" pitchFamily="18" charset="0"/>
                </a:rPr>
                <a:t>𝐶</a:t>
              </a:r>
              <a:r>
                <a:rPr lang="es-CO" sz="1100" b="0" i="0">
                  <a:latin typeface="Cambria Math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𝑜</a:t>
              </a:r>
              <a:r>
                <a:rPr lang="es-CO" sz="1100" b="0" i="0">
                  <a:latin typeface="Cambria Math"/>
                </a:rPr>
                <a:t> ) |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26</xdr:row>
      <xdr:rowOff>0</xdr:rowOff>
    </xdr:from>
    <xdr:ext cx="2895600" cy="3326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9"/>
            <xdr:cNvSpPr txBox="1"/>
          </xdr:nvSpPr>
          <xdr:spPr>
            <a:xfrm>
              <a:off x="1200150" y="5019675"/>
              <a:ext cx="2895600" cy="3326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f>
                          <m:fPr>
                            <m:ctrlPr>
                              <a:rPr lang="es-CO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f>
                          <m:fPr>
                            <m:ctrlPr>
                              <a:rPr lang="es-CO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0,05</m:t>
                            </m:r>
                          </m:num>
                          <m:den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0,025</m:t>
                        </m:r>
                      </m:sub>
                    </m:sSub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=1,96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5" name="CuadroTexto 9"/>
            <xdr:cNvSpPr txBox="1"/>
          </xdr:nvSpPr>
          <xdr:spPr>
            <a:xfrm>
              <a:off x="1200150" y="5019675"/>
              <a:ext cx="2895600" cy="3326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𝑍</a:t>
              </a:r>
              <a:r>
                <a:rPr lang="es-CO" sz="1400" b="0" i="0">
                  <a:latin typeface="Cambria Math"/>
                </a:rPr>
                <a:t>_(</a:t>
              </a:r>
              <a:r>
                <a:rPr lang="es-CO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CO" sz="1400" i="0">
                  <a:latin typeface="Cambria Math"/>
                  <a:ea typeface="Cambria Math" panose="02040503050406030204" pitchFamily="18" charset="0"/>
                </a:rPr>
                <a:t>/</a:t>
              </a:r>
              <a:r>
                <a:rPr lang="es-CO" sz="1400" b="0" i="0">
                  <a:latin typeface="Cambria Math" panose="02040503050406030204" pitchFamily="18" charset="0"/>
                </a:rPr>
                <a:t>2</a:t>
              </a:r>
              <a:r>
                <a:rPr lang="es-CO" sz="1400" b="0" i="0">
                  <a:latin typeface="Cambria Math"/>
                </a:rPr>
                <a:t>)</a:t>
              </a:r>
              <a:r>
                <a:rPr lang="es-CO" sz="1400" b="0" i="0">
                  <a:latin typeface="Cambria Math" panose="02040503050406030204" pitchFamily="18" charset="0"/>
                </a:rPr>
                <a:t>=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_(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=𝑍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0,025=1,96</a:t>
              </a:r>
              <a:endParaRPr lang="es-CO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38101</xdr:colOff>
      <xdr:row>12</xdr:row>
      <xdr:rowOff>57151</xdr:rowOff>
    </xdr:from>
    <xdr:to>
      <xdr:col>10</xdr:col>
      <xdr:colOff>143587</xdr:colOff>
      <xdr:row>14</xdr:row>
      <xdr:rowOff>38101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753476" y="3343276"/>
          <a:ext cx="867486" cy="5143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1038225</xdr:colOff>
      <xdr:row>28</xdr:row>
      <xdr:rowOff>76201</xdr:rowOff>
    </xdr:from>
    <xdr:to>
      <xdr:col>5</xdr:col>
      <xdr:colOff>990600</xdr:colOff>
      <xdr:row>30</xdr:row>
      <xdr:rowOff>80253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238625" y="7029451"/>
          <a:ext cx="2019300" cy="518402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447675</xdr:colOff>
      <xdr:row>29</xdr:row>
      <xdr:rowOff>314325</xdr:rowOff>
    </xdr:from>
    <xdr:to>
      <xdr:col>12</xdr:col>
      <xdr:colOff>657225</xdr:colOff>
      <xdr:row>31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925050" y="7458075"/>
          <a:ext cx="1733550" cy="40005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404811</xdr:colOff>
      <xdr:row>0</xdr:row>
      <xdr:rowOff>0</xdr:rowOff>
    </xdr:from>
    <xdr:to>
      <xdr:col>15</xdr:col>
      <xdr:colOff>152400</xdr:colOff>
      <xdr:row>23</xdr:row>
      <xdr:rowOff>42864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19050</xdr:colOff>
      <xdr:row>24</xdr:row>
      <xdr:rowOff>66675</xdr:rowOff>
    </xdr:from>
    <xdr:to>
      <xdr:col>8</xdr:col>
      <xdr:colOff>124536</xdr:colOff>
      <xdr:row>26</xdr:row>
      <xdr:rowOff>76200</xdr:rowOff>
    </xdr:to>
    <xdr:pic>
      <xdr:nvPicPr>
        <xdr:cNvPr id="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353050" y="4638675"/>
          <a:ext cx="867486" cy="514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58"/>
  <sheetViews>
    <sheetView workbookViewId="0">
      <selection activeCell="O46" sqref="O46"/>
    </sheetView>
  </sheetViews>
  <sheetFormatPr baseColWidth="10" defaultRowHeight="15" x14ac:dyDescent="0.25"/>
  <cols>
    <col min="10" max="10" width="15.85546875" bestFit="1" customWidth="1"/>
  </cols>
  <sheetData>
    <row r="6" spans="2:11" x14ac:dyDescent="0.25">
      <c r="B6" s="1">
        <v>4.4900000000000002E-2</v>
      </c>
      <c r="C6" s="1">
        <v>0.17330000000000001</v>
      </c>
      <c r="D6" s="1">
        <v>0.5746</v>
      </c>
      <c r="E6" s="1">
        <v>4.9000000000000002E-2</v>
      </c>
      <c r="F6" s="1">
        <v>0.84060000000000001</v>
      </c>
      <c r="G6" s="1">
        <v>0.83489999999999998</v>
      </c>
      <c r="H6" s="1">
        <v>0.92</v>
      </c>
      <c r="I6" s="1">
        <v>0.25640000000000002</v>
      </c>
      <c r="K6" s="5">
        <f>AVERAGE(B6:I10)</f>
        <v>0.43183999999999995</v>
      </c>
    </row>
    <row r="7" spans="2:11" x14ac:dyDescent="0.25">
      <c r="B7" s="1">
        <v>0.60150000000000003</v>
      </c>
      <c r="C7" s="1">
        <v>0.6694</v>
      </c>
      <c r="D7" s="1">
        <v>0.3972</v>
      </c>
      <c r="E7" s="1">
        <v>0.70250000000000001</v>
      </c>
      <c r="F7" s="1">
        <v>0.1055</v>
      </c>
      <c r="G7" s="1">
        <v>0.12470000000000001</v>
      </c>
      <c r="H7" s="1">
        <v>0.19769999999999999</v>
      </c>
      <c r="I7" s="1">
        <v>1.2500000000000001E-2</v>
      </c>
    </row>
    <row r="8" spans="2:11" x14ac:dyDescent="0.25">
      <c r="B8" s="1">
        <v>0.63</v>
      </c>
      <c r="C8" s="1">
        <v>0.25309999999999999</v>
      </c>
      <c r="D8" s="1">
        <v>0.82969999999999999</v>
      </c>
      <c r="E8" s="1">
        <v>0.64829999999999999</v>
      </c>
      <c r="F8" s="1">
        <v>0.69720000000000004</v>
      </c>
      <c r="G8" s="1">
        <v>0.95820000000000005</v>
      </c>
      <c r="H8" s="1">
        <v>0.90849999999999997</v>
      </c>
      <c r="I8" s="1">
        <v>0.85240000000000005</v>
      </c>
    </row>
    <row r="9" spans="2:11" x14ac:dyDescent="0.25">
      <c r="B9" s="1">
        <v>0.5514</v>
      </c>
      <c r="C9" s="1">
        <v>3.1600000000000003E-2</v>
      </c>
      <c r="D9" s="1">
        <v>0.35870000000000002</v>
      </c>
      <c r="E9" s="1">
        <v>0.70409999999999995</v>
      </c>
      <c r="F9" s="1">
        <v>0.59150000000000003</v>
      </c>
      <c r="G9" s="1">
        <v>0.25230000000000002</v>
      </c>
      <c r="H9" s="1">
        <v>0.2545</v>
      </c>
      <c r="I9" s="1">
        <v>0.3044</v>
      </c>
    </row>
    <row r="10" spans="2:11" x14ac:dyDescent="0.25">
      <c r="B10" s="1">
        <v>2.07E-2</v>
      </c>
      <c r="C10" s="1">
        <v>0.1067</v>
      </c>
      <c r="D10" s="1">
        <v>0.35870000000000002</v>
      </c>
      <c r="E10" s="1">
        <v>0.17460000000000001</v>
      </c>
      <c r="F10" s="1">
        <v>0.3362</v>
      </c>
      <c r="G10" s="1">
        <v>0.15890000000000001</v>
      </c>
      <c r="H10" s="1">
        <v>0.37269999999999998</v>
      </c>
      <c r="I10" s="1">
        <v>0.41449999999999998</v>
      </c>
    </row>
    <row r="25" spans="2:11" ht="15.75" x14ac:dyDescent="0.25">
      <c r="G25" s="4" t="s">
        <v>2</v>
      </c>
    </row>
    <row r="27" spans="2:11" ht="31.5" x14ac:dyDescent="0.5">
      <c r="B27" s="2"/>
    </row>
    <row r="28" spans="2:11" x14ac:dyDescent="0.25">
      <c r="J28" t="s">
        <v>3</v>
      </c>
      <c r="K28" s="5">
        <f>0.5-(1.96*(1/SQRT(12*40)))</f>
        <v>0.41053864894082287</v>
      </c>
    </row>
    <row r="29" spans="2:11" x14ac:dyDescent="0.25">
      <c r="J29" t="s">
        <v>4</v>
      </c>
      <c r="K29" s="5">
        <f>0.5+(1.96*(1/SQRT(12*40)))</f>
        <v>0.58946135105917707</v>
      </c>
    </row>
    <row r="35" spans="2:2" ht="28.5" x14ac:dyDescent="0.45">
      <c r="B35" s="3"/>
    </row>
    <row r="57" spans="2:2" x14ac:dyDescent="0.25">
      <c r="B57" t="s">
        <v>0</v>
      </c>
    </row>
    <row r="58" spans="2:2" x14ac:dyDescent="0.25">
      <c r="B58" t="s">
        <v>1</v>
      </c>
    </row>
  </sheetData>
  <phoneticPr fontId="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4" zoomScale="120" zoomScaleNormal="120" workbookViewId="0">
      <selection activeCell="F30" sqref="F30"/>
    </sheetView>
  </sheetViews>
  <sheetFormatPr baseColWidth="10" defaultRowHeight="15" x14ac:dyDescent="0.25"/>
  <cols>
    <col min="3" max="3" width="18.28515625" customWidth="1"/>
    <col min="5" max="5" width="14" customWidth="1"/>
  </cols>
  <sheetData>
    <row r="1" spans="1:11" x14ac:dyDescent="0.25">
      <c r="A1" s="22" t="s">
        <v>103</v>
      </c>
      <c r="B1" t="s">
        <v>105</v>
      </c>
      <c r="C1" s="22" t="s">
        <v>106</v>
      </c>
    </row>
    <row r="2" spans="1:11" x14ac:dyDescent="0.25">
      <c r="A2" s="1">
        <v>4.4900000000000002E-2</v>
      </c>
      <c r="B2" s="1">
        <f>A2-$F$8</f>
        <v>-0.38693999999999995</v>
      </c>
      <c r="C2" s="17">
        <f>B2*B2</f>
        <v>0.14972256359999997</v>
      </c>
      <c r="D2" s="57">
        <v>4.4900000000000002E-2</v>
      </c>
      <c r="E2" s="1">
        <v>0.17330000000000001</v>
      </c>
      <c r="F2" s="1">
        <v>0.5746</v>
      </c>
      <c r="G2" s="1">
        <v>4.9000000000000002E-2</v>
      </c>
      <c r="H2" s="1">
        <v>0.84060000000000001</v>
      </c>
      <c r="I2" s="1">
        <v>0.83489999999999998</v>
      </c>
      <c r="J2" s="1">
        <v>0.92</v>
      </c>
      <c r="K2" s="1">
        <v>0.25640000000000002</v>
      </c>
    </row>
    <row r="3" spans="1:11" x14ac:dyDescent="0.25">
      <c r="A3" s="1">
        <v>0.17330000000000001</v>
      </c>
      <c r="B3" s="1">
        <f t="shared" ref="B3:B41" si="0">A3-$F$8</f>
        <v>-0.25853999999999994</v>
      </c>
      <c r="C3" s="17">
        <f t="shared" ref="C3:C41" si="1">B3*B3</f>
        <v>6.6842931599999961E-2</v>
      </c>
      <c r="D3" s="57">
        <v>0.60150000000000003</v>
      </c>
      <c r="E3" s="1">
        <v>0.6694</v>
      </c>
      <c r="F3" s="1">
        <v>0.3972</v>
      </c>
      <c r="G3" s="1">
        <v>0.70250000000000001</v>
      </c>
      <c r="H3" s="1">
        <v>0.1055</v>
      </c>
      <c r="I3" s="1">
        <v>0.12470000000000001</v>
      </c>
      <c r="J3" s="1">
        <v>0.19769999999999999</v>
      </c>
      <c r="K3" s="1">
        <v>1.2500000000000001E-2</v>
      </c>
    </row>
    <row r="4" spans="1:11" x14ac:dyDescent="0.25">
      <c r="A4" s="1">
        <v>0.5746</v>
      </c>
      <c r="B4" s="1">
        <f t="shared" si="0"/>
        <v>0.14276000000000005</v>
      </c>
      <c r="C4" s="17">
        <f t="shared" si="1"/>
        <v>2.0380417600000016E-2</v>
      </c>
      <c r="D4" s="57">
        <v>0.63</v>
      </c>
      <c r="E4" s="1">
        <v>0.25309999999999999</v>
      </c>
      <c r="F4" s="1">
        <v>0.82969999999999999</v>
      </c>
      <c r="G4" s="1">
        <v>0.64829999999999999</v>
      </c>
      <c r="H4" s="1">
        <v>0.69720000000000004</v>
      </c>
      <c r="I4" s="1">
        <v>0.95820000000000005</v>
      </c>
      <c r="J4" s="1">
        <v>0.90849999999999997</v>
      </c>
      <c r="K4" s="1">
        <v>0.85240000000000005</v>
      </c>
    </row>
    <row r="5" spans="1:11" x14ac:dyDescent="0.25">
      <c r="A5" s="1">
        <v>4.9000000000000002E-2</v>
      </c>
      <c r="B5" s="1">
        <f t="shared" si="0"/>
        <v>-0.38283999999999996</v>
      </c>
      <c r="C5" s="17">
        <f t="shared" si="1"/>
        <v>0.14656646559999997</v>
      </c>
      <c r="D5" s="57">
        <v>0.5514</v>
      </c>
      <c r="E5" s="1">
        <v>3.1600000000000003E-2</v>
      </c>
      <c r="F5" s="1">
        <v>0.35870000000000002</v>
      </c>
      <c r="G5" s="1">
        <v>0.70409999999999995</v>
      </c>
      <c r="H5" s="1">
        <v>0.59150000000000003</v>
      </c>
      <c r="I5" s="1">
        <v>0.25230000000000002</v>
      </c>
      <c r="J5" s="1">
        <v>0.2545</v>
      </c>
      <c r="K5" s="1">
        <v>0.3044</v>
      </c>
    </row>
    <row r="6" spans="1:11" x14ac:dyDescent="0.25">
      <c r="A6" s="1">
        <v>0.84060000000000001</v>
      </c>
      <c r="B6" s="1">
        <f t="shared" si="0"/>
        <v>0.40876000000000007</v>
      </c>
      <c r="C6" s="17">
        <f t="shared" si="1"/>
        <v>0.16708473760000006</v>
      </c>
      <c r="D6" s="57">
        <v>2.07E-2</v>
      </c>
      <c r="E6" s="1">
        <v>0.1067</v>
      </c>
      <c r="F6" s="1">
        <v>0.35870000000000002</v>
      </c>
      <c r="G6" s="1">
        <v>0.17460000000000001</v>
      </c>
      <c r="H6" s="1">
        <v>0.3362</v>
      </c>
      <c r="I6" s="1">
        <v>0.15890000000000001</v>
      </c>
      <c r="J6" s="1">
        <v>0.37269999999999998</v>
      </c>
      <c r="K6" s="1">
        <v>0.41449999999999998</v>
      </c>
    </row>
    <row r="7" spans="1:11" x14ac:dyDescent="0.25">
      <c r="A7" s="1">
        <v>0.83489999999999998</v>
      </c>
      <c r="B7" s="1">
        <f t="shared" si="0"/>
        <v>0.40306000000000003</v>
      </c>
      <c r="C7" s="17">
        <f t="shared" si="1"/>
        <v>0.16245736360000002</v>
      </c>
      <c r="J7" t="s">
        <v>109</v>
      </c>
    </row>
    <row r="8" spans="1:11" x14ac:dyDescent="0.25">
      <c r="A8" s="1">
        <v>0.92</v>
      </c>
      <c r="B8" s="1">
        <f t="shared" si="0"/>
        <v>0.48816000000000009</v>
      </c>
      <c r="C8" s="17">
        <f t="shared" si="1"/>
        <v>0.2383001856000001</v>
      </c>
      <c r="E8" t="s">
        <v>104</v>
      </c>
      <c r="F8" s="56">
        <f>AVERAGE(D2:K6)</f>
        <v>0.43183999999999995</v>
      </c>
      <c r="G8" t="s">
        <v>19</v>
      </c>
      <c r="H8" t="s">
        <v>107</v>
      </c>
      <c r="I8" s="63">
        <v>2.5000000000000001E-2</v>
      </c>
      <c r="J8">
        <f>_xlfn.CHISQ.INV.RT(0.025,39)</f>
        <v>58.120059734686265</v>
      </c>
    </row>
    <row r="9" spans="1:11" x14ac:dyDescent="0.25">
      <c r="A9" s="1">
        <v>0.25640000000000002</v>
      </c>
      <c r="B9" s="1">
        <f t="shared" si="0"/>
        <v>-0.17543999999999993</v>
      </c>
      <c r="C9" s="17">
        <f t="shared" si="1"/>
        <v>3.0779193599999977E-2</v>
      </c>
      <c r="E9" s="60" t="s">
        <v>5</v>
      </c>
      <c r="F9" s="61">
        <f>_xlfn.VAR.S(D2:K6)</f>
        <v>8.7033661948717908E-2</v>
      </c>
      <c r="H9" t="s">
        <v>108</v>
      </c>
      <c r="I9" s="63">
        <v>0.97499999999999998</v>
      </c>
      <c r="J9">
        <f>_xlfn.CHISQ.INV.RT(0.975,39)</f>
        <v>23.654324557593021</v>
      </c>
    </row>
    <row r="10" spans="1:11" x14ac:dyDescent="0.25">
      <c r="A10" s="1">
        <v>0.60150000000000003</v>
      </c>
      <c r="B10" s="1">
        <f t="shared" si="0"/>
        <v>0.16966000000000009</v>
      </c>
      <c r="C10" s="17">
        <f t="shared" si="1"/>
        <v>2.8784515600000029E-2</v>
      </c>
    </row>
    <row r="11" spans="1:11" x14ac:dyDescent="0.25">
      <c r="A11" s="1">
        <v>0.6694</v>
      </c>
      <c r="B11" s="1">
        <f t="shared" si="0"/>
        <v>0.23756000000000005</v>
      </c>
      <c r="C11" s="17">
        <f t="shared" si="1"/>
        <v>5.6434753600000026E-2</v>
      </c>
      <c r="E11" t="s">
        <v>110</v>
      </c>
      <c r="F11">
        <f>58.1201/(12*39)</f>
        <v>0.12418824786324786</v>
      </c>
    </row>
    <row r="12" spans="1:11" x14ac:dyDescent="0.25">
      <c r="A12" s="1">
        <v>0.3972</v>
      </c>
      <c r="B12" s="1">
        <f t="shared" si="0"/>
        <v>-3.4639999999999949E-2</v>
      </c>
      <c r="C12" s="17">
        <f t="shared" si="1"/>
        <v>1.1999295999999965E-3</v>
      </c>
      <c r="G12" t="s">
        <v>6</v>
      </c>
    </row>
    <row r="13" spans="1:11" x14ac:dyDescent="0.25">
      <c r="A13" s="1">
        <v>0.70250000000000001</v>
      </c>
      <c r="B13" s="1">
        <f t="shared" si="0"/>
        <v>0.27066000000000007</v>
      </c>
      <c r="C13" s="17">
        <f t="shared" si="1"/>
        <v>7.3256835600000042E-2</v>
      </c>
      <c r="E13" t="s">
        <v>111</v>
      </c>
      <c r="F13">
        <f>23.6543/(12*39)</f>
        <v>5.054337606837607E-2</v>
      </c>
    </row>
    <row r="14" spans="1:11" x14ac:dyDescent="0.25">
      <c r="A14" s="1">
        <v>0.1055</v>
      </c>
      <c r="B14" s="1">
        <f t="shared" si="0"/>
        <v>-0.32633999999999996</v>
      </c>
      <c r="C14" s="17">
        <f t="shared" si="1"/>
        <v>0.10649779559999997</v>
      </c>
      <c r="E14" s="64" t="s">
        <v>113</v>
      </c>
      <c r="F14" s="64"/>
      <c r="G14" s="64"/>
      <c r="H14" s="64"/>
      <c r="I14" s="64"/>
    </row>
    <row r="15" spans="1:11" x14ac:dyDescent="0.25">
      <c r="A15" s="1">
        <v>0.12470000000000001</v>
      </c>
      <c r="B15" s="1">
        <f t="shared" si="0"/>
        <v>-0.30713999999999997</v>
      </c>
      <c r="C15" s="17">
        <f t="shared" si="1"/>
        <v>9.433497959999998E-2</v>
      </c>
      <c r="E15" s="64"/>
      <c r="F15" s="64"/>
      <c r="G15" s="64"/>
      <c r="H15" s="64"/>
      <c r="I15" s="64"/>
    </row>
    <row r="16" spans="1:11" x14ac:dyDescent="0.25">
      <c r="A16" s="1">
        <v>0.19769999999999999</v>
      </c>
      <c r="B16" s="1">
        <f t="shared" si="0"/>
        <v>-0.23413999999999996</v>
      </c>
      <c r="C16" s="17">
        <f t="shared" si="1"/>
        <v>5.4821539599999983E-2</v>
      </c>
      <c r="E16" s="64"/>
      <c r="F16" s="64"/>
      <c r="G16" s="64"/>
      <c r="H16" s="64"/>
      <c r="I16" s="64"/>
    </row>
    <row r="17" spans="1:9" x14ac:dyDescent="0.25">
      <c r="A17" s="1">
        <v>1.2500000000000001E-2</v>
      </c>
      <c r="B17" s="1">
        <f t="shared" si="0"/>
        <v>-0.41933999999999994</v>
      </c>
      <c r="C17" s="17">
        <f t="shared" si="1"/>
        <v>0.17584603559999995</v>
      </c>
      <c r="E17" s="64"/>
      <c r="F17" s="64"/>
      <c r="G17" s="64"/>
      <c r="H17" s="64"/>
      <c r="I17" s="64"/>
    </row>
    <row r="18" spans="1:9" x14ac:dyDescent="0.25">
      <c r="A18" s="1">
        <v>0.63</v>
      </c>
      <c r="B18" s="1">
        <f t="shared" si="0"/>
        <v>0.19816000000000006</v>
      </c>
      <c r="C18" s="17">
        <f t="shared" si="1"/>
        <v>3.9267385600000024E-2</v>
      </c>
      <c r="E18" s="64"/>
      <c r="F18" s="64"/>
      <c r="G18" s="64"/>
      <c r="H18" s="64"/>
      <c r="I18" s="64"/>
    </row>
    <row r="19" spans="1:9" x14ac:dyDescent="0.25">
      <c r="A19" s="1">
        <v>0.25309999999999999</v>
      </c>
      <c r="B19" s="1">
        <f t="shared" si="0"/>
        <v>-0.17873999999999995</v>
      </c>
      <c r="C19" s="17">
        <f t="shared" si="1"/>
        <v>3.1947987599999984E-2</v>
      </c>
      <c r="E19" s="14" t="s">
        <v>112</v>
      </c>
    </row>
    <row r="20" spans="1:9" x14ac:dyDescent="0.25">
      <c r="A20" s="1">
        <v>0.82969999999999999</v>
      </c>
      <c r="B20" s="1">
        <f t="shared" si="0"/>
        <v>0.39786000000000005</v>
      </c>
      <c r="C20" s="17">
        <f t="shared" si="1"/>
        <v>0.15829257960000004</v>
      </c>
    </row>
    <row r="21" spans="1:9" x14ac:dyDescent="0.25">
      <c r="A21" s="1">
        <v>0.64829999999999999</v>
      </c>
      <c r="B21" s="1">
        <f t="shared" si="0"/>
        <v>0.21646000000000004</v>
      </c>
      <c r="C21" s="17">
        <f t="shared" si="1"/>
        <v>4.6854931600000017E-2</v>
      </c>
    </row>
    <row r="22" spans="1:9" x14ac:dyDescent="0.25">
      <c r="A22" s="1">
        <v>0.69720000000000004</v>
      </c>
      <c r="B22" s="1">
        <f t="shared" si="0"/>
        <v>0.2653600000000001</v>
      </c>
      <c r="C22" s="17">
        <f t="shared" si="1"/>
        <v>7.0415929600000052E-2</v>
      </c>
    </row>
    <row r="23" spans="1:9" x14ac:dyDescent="0.25">
      <c r="A23" s="1">
        <v>0.95820000000000005</v>
      </c>
      <c r="B23" s="1">
        <f t="shared" si="0"/>
        <v>0.52636000000000016</v>
      </c>
      <c r="C23" s="17">
        <f t="shared" si="1"/>
        <v>0.27705484960000015</v>
      </c>
    </row>
    <row r="24" spans="1:9" x14ac:dyDescent="0.25">
      <c r="A24" s="1">
        <v>0.90849999999999997</v>
      </c>
      <c r="B24" s="1">
        <f t="shared" si="0"/>
        <v>0.47666000000000003</v>
      </c>
      <c r="C24" s="17">
        <f t="shared" si="1"/>
        <v>0.22720475560000003</v>
      </c>
    </row>
    <row r="25" spans="1:9" x14ac:dyDescent="0.25">
      <c r="A25" s="1">
        <v>0.85240000000000005</v>
      </c>
      <c r="B25" s="1">
        <f t="shared" si="0"/>
        <v>0.4205600000000001</v>
      </c>
      <c r="C25" s="17">
        <f t="shared" si="1"/>
        <v>0.17687071360000009</v>
      </c>
    </row>
    <row r="26" spans="1:9" x14ac:dyDescent="0.25">
      <c r="A26" s="1">
        <v>0.5514</v>
      </c>
      <c r="B26" s="1">
        <f t="shared" si="0"/>
        <v>0.11956000000000006</v>
      </c>
      <c r="C26" s="17">
        <f t="shared" si="1"/>
        <v>1.4294593600000013E-2</v>
      </c>
    </row>
    <row r="27" spans="1:9" x14ac:dyDescent="0.25">
      <c r="A27" s="1">
        <v>3.1600000000000003E-2</v>
      </c>
      <c r="B27" s="1">
        <f t="shared" si="0"/>
        <v>-0.40023999999999993</v>
      </c>
      <c r="C27" s="17">
        <f t="shared" si="1"/>
        <v>0.16019205759999994</v>
      </c>
    </row>
    <row r="28" spans="1:9" x14ac:dyDescent="0.25">
      <c r="A28" s="1">
        <v>0.35870000000000002</v>
      </c>
      <c r="B28" s="1">
        <f t="shared" si="0"/>
        <v>-7.3139999999999927E-2</v>
      </c>
      <c r="C28" s="17">
        <f t="shared" si="1"/>
        <v>5.3494595999999898E-3</v>
      </c>
    </row>
    <row r="29" spans="1:9" x14ac:dyDescent="0.25">
      <c r="A29" s="1">
        <v>0.70409999999999995</v>
      </c>
      <c r="B29" s="1">
        <f t="shared" si="0"/>
        <v>0.27226</v>
      </c>
      <c r="C29" s="17">
        <f t="shared" si="1"/>
        <v>7.4125507600000001E-2</v>
      </c>
    </row>
    <row r="30" spans="1:9" x14ac:dyDescent="0.25">
      <c r="A30" s="1">
        <v>0.59150000000000003</v>
      </c>
      <c r="B30" s="1">
        <f t="shared" si="0"/>
        <v>0.15966000000000008</v>
      </c>
      <c r="C30" s="17">
        <f t="shared" si="1"/>
        <v>2.5491315600000026E-2</v>
      </c>
    </row>
    <row r="31" spans="1:9" x14ac:dyDescent="0.25">
      <c r="A31" s="1">
        <v>0.25230000000000002</v>
      </c>
      <c r="B31" s="1">
        <f t="shared" si="0"/>
        <v>-0.17953999999999992</v>
      </c>
      <c r="C31" s="17">
        <f t="shared" si="1"/>
        <v>3.223461159999997E-2</v>
      </c>
    </row>
    <row r="32" spans="1:9" x14ac:dyDescent="0.25">
      <c r="A32" s="1">
        <v>0.2545</v>
      </c>
      <c r="B32" s="1">
        <f t="shared" si="0"/>
        <v>-0.17733999999999994</v>
      </c>
      <c r="C32" s="17">
        <f t="shared" si="1"/>
        <v>3.1449475599999978E-2</v>
      </c>
    </row>
    <row r="33" spans="1:3" x14ac:dyDescent="0.25">
      <c r="A33" s="1">
        <v>0.3044</v>
      </c>
      <c r="B33" s="1">
        <f t="shared" si="0"/>
        <v>-0.12743999999999994</v>
      </c>
      <c r="C33" s="17">
        <f t="shared" si="1"/>
        <v>1.6240953599999986E-2</v>
      </c>
    </row>
    <row r="34" spans="1:3" x14ac:dyDescent="0.25">
      <c r="A34" s="1">
        <v>2.07E-2</v>
      </c>
      <c r="B34" s="1">
        <f t="shared" si="0"/>
        <v>-0.41113999999999995</v>
      </c>
      <c r="C34" s="17">
        <f t="shared" si="1"/>
        <v>0.16903609959999996</v>
      </c>
    </row>
    <row r="35" spans="1:3" x14ac:dyDescent="0.25">
      <c r="A35" s="1">
        <v>0.1067</v>
      </c>
      <c r="B35" s="1">
        <f t="shared" si="0"/>
        <v>-0.32513999999999993</v>
      </c>
      <c r="C35" s="17">
        <f t="shared" si="1"/>
        <v>0.10571601959999996</v>
      </c>
    </row>
    <row r="36" spans="1:3" x14ac:dyDescent="0.25">
      <c r="A36" s="1">
        <v>0.35870000000000002</v>
      </c>
      <c r="B36" s="1">
        <f t="shared" si="0"/>
        <v>-7.3139999999999927E-2</v>
      </c>
      <c r="C36" s="17">
        <f t="shared" si="1"/>
        <v>5.3494595999999898E-3</v>
      </c>
    </row>
    <row r="37" spans="1:3" x14ac:dyDescent="0.25">
      <c r="A37" s="1">
        <v>0.17460000000000001</v>
      </c>
      <c r="B37" s="1">
        <f t="shared" si="0"/>
        <v>-0.25723999999999991</v>
      </c>
      <c r="C37" s="17">
        <f t="shared" si="1"/>
        <v>6.617241759999995E-2</v>
      </c>
    </row>
    <row r="38" spans="1:3" x14ac:dyDescent="0.25">
      <c r="A38" s="1">
        <v>0.3362</v>
      </c>
      <c r="B38" s="1">
        <f t="shared" si="0"/>
        <v>-9.5639999999999947E-2</v>
      </c>
      <c r="C38" s="17">
        <f t="shared" si="1"/>
        <v>9.14700959999999E-3</v>
      </c>
    </row>
    <row r="39" spans="1:3" x14ac:dyDescent="0.25">
      <c r="A39" s="1">
        <v>0.15890000000000001</v>
      </c>
      <c r="B39" s="1">
        <f t="shared" si="0"/>
        <v>-0.27293999999999996</v>
      </c>
      <c r="C39" s="17">
        <f t="shared" si="1"/>
        <v>7.4496243599999984E-2</v>
      </c>
    </row>
    <row r="40" spans="1:3" x14ac:dyDescent="0.25">
      <c r="A40" s="1">
        <v>0.37269999999999998</v>
      </c>
      <c r="B40" s="1">
        <f t="shared" si="0"/>
        <v>-5.913999999999997E-2</v>
      </c>
      <c r="C40" s="17">
        <f t="shared" si="1"/>
        <v>3.4975395999999963E-3</v>
      </c>
    </row>
    <row r="41" spans="1:3" x14ac:dyDescent="0.25">
      <c r="A41" s="1">
        <v>0.41449999999999998</v>
      </c>
      <c r="B41" s="1">
        <f t="shared" si="0"/>
        <v>-1.7339999999999967E-2</v>
      </c>
      <c r="C41" s="17">
        <f t="shared" si="1"/>
        <v>3.0067559999999883E-4</v>
      </c>
    </row>
    <row r="42" spans="1:3" x14ac:dyDescent="0.25">
      <c r="A42" s="56">
        <f>SUM(A2:A41)</f>
        <v>17.273599999999998</v>
      </c>
      <c r="C42" s="58">
        <f>SUM(C2:C41)</f>
        <v>3.3943128160000002</v>
      </c>
    </row>
    <row r="43" spans="1:3" x14ac:dyDescent="0.25">
      <c r="B43" s="23" t="s">
        <v>5</v>
      </c>
      <c r="C43" s="62">
        <f>C42/39</f>
        <v>8.703366194871795E-2</v>
      </c>
    </row>
  </sheetData>
  <mergeCells count="1">
    <mergeCell ref="E14:I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2"/>
  <sheetViews>
    <sheetView tabSelected="1" topLeftCell="A4" workbookViewId="0">
      <selection activeCell="J17" sqref="J17"/>
    </sheetView>
  </sheetViews>
  <sheetFormatPr baseColWidth="10" defaultRowHeight="15" x14ac:dyDescent="0.25"/>
  <cols>
    <col min="4" max="4" width="15.28515625" customWidth="1"/>
    <col min="5" max="5" width="13.7109375" customWidth="1"/>
    <col min="7" max="7" width="15.42578125" customWidth="1"/>
  </cols>
  <sheetData>
    <row r="1" spans="2:11" ht="15.75" thickBot="1" x14ac:dyDescent="0.3"/>
    <row r="2" spans="2:11" ht="18.75" thickBot="1" x14ac:dyDescent="0.3">
      <c r="B2" s="12">
        <v>0.34699999999999998</v>
      </c>
      <c r="C2" s="12">
        <v>0.83199999999999996</v>
      </c>
      <c r="D2" s="12">
        <v>0.96599999999999997</v>
      </c>
      <c r="E2" s="12">
        <v>0.47199999999999998</v>
      </c>
      <c r="F2" s="12">
        <v>0.79700000000000004</v>
      </c>
      <c r="G2" s="12">
        <v>0.10100000000000001</v>
      </c>
      <c r="H2" s="12">
        <v>0.69599999999999995</v>
      </c>
      <c r="I2" s="12">
        <v>0.96599999999999997</v>
      </c>
      <c r="J2" s="12">
        <v>0.40400000000000003</v>
      </c>
      <c r="K2" s="12">
        <v>0.60299999999999998</v>
      </c>
    </row>
    <row r="3" spans="2:11" ht="18.75" thickBot="1" x14ac:dyDescent="0.3">
      <c r="B3" s="12">
        <v>0.99299999999999999</v>
      </c>
      <c r="C3" s="12">
        <v>0.371</v>
      </c>
      <c r="D3" s="12">
        <v>0.72899999999999998</v>
      </c>
      <c r="E3" s="12">
        <v>6.7000000000000004E-2</v>
      </c>
      <c r="F3" s="12">
        <v>0.189</v>
      </c>
      <c r="G3" s="12">
        <v>0.97699999999999998</v>
      </c>
      <c r="H3" s="12">
        <v>0.84299999999999997</v>
      </c>
      <c r="I3" s="12">
        <v>0.56200000000000006</v>
      </c>
      <c r="J3" s="12">
        <v>0.54900000000000004</v>
      </c>
      <c r="K3" s="12">
        <v>0.99199999999999999</v>
      </c>
    </row>
    <row r="4" spans="2:11" ht="18.75" thickBot="1" x14ac:dyDescent="0.3">
      <c r="B4" s="12">
        <v>0.67400000000000004</v>
      </c>
      <c r="C4" s="12">
        <v>0.628</v>
      </c>
      <c r="D4" s="12">
        <v>5.5E-2</v>
      </c>
      <c r="E4" s="12">
        <v>0.49399999999999999</v>
      </c>
      <c r="F4" s="12">
        <v>0.49399999999999999</v>
      </c>
      <c r="G4" s="12">
        <v>0.23499999999999999</v>
      </c>
      <c r="H4" s="12">
        <v>0.17799999999999999</v>
      </c>
      <c r="I4" s="12">
        <v>0.77500000000000002</v>
      </c>
      <c r="J4" s="12">
        <v>0.79700000000000004</v>
      </c>
      <c r="K4" s="12">
        <v>0.252</v>
      </c>
    </row>
    <row r="5" spans="2:11" ht="18.75" thickBot="1" x14ac:dyDescent="0.3">
      <c r="B5" s="12">
        <v>0.42599999999999999</v>
      </c>
      <c r="C5" s="12">
        <v>5.3999999999999999E-2</v>
      </c>
      <c r="D5" s="12">
        <v>2.1999999999999999E-2</v>
      </c>
      <c r="E5" s="12">
        <v>0.74199999999999999</v>
      </c>
      <c r="F5" s="12">
        <v>0.67400000000000004</v>
      </c>
      <c r="G5" s="12">
        <v>0.89800000000000002</v>
      </c>
      <c r="H5" s="12">
        <v>0.64100000000000001</v>
      </c>
      <c r="I5" s="12">
        <v>0.67400000000000004</v>
      </c>
      <c r="J5" s="12">
        <v>0.82099999999999995</v>
      </c>
      <c r="K5" s="12">
        <v>0.19</v>
      </c>
    </row>
    <row r="6" spans="2:11" ht="18.75" thickBot="1" x14ac:dyDescent="0.3">
      <c r="B6" s="12">
        <v>0.46</v>
      </c>
      <c r="C6" s="12">
        <v>0.224</v>
      </c>
      <c r="D6" s="12">
        <v>0.99</v>
      </c>
      <c r="E6" s="12">
        <v>0.78600000000000003</v>
      </c>
      <c r="F6" s="12">
        <v>0.39300000000000002</v>
      </c>
      <c r="G6" s="12">
        <v>0.46100000000000002</v>
      </c>
      <c r="H6" s="12">
        <v>1.0999999999999999E-2</v>
      </c>
      <c r="I6" s="12">
        <v>0.97699999999999998</v>
      </c>
      <c r="J6" s="12">
        <v>0.246</v>
      </c>
      <c r="K6" s="12">
        <v>0.88100000000000001</v>
      </c>
    </row>
    <row r="7" spans="2:11" ht="18.75" thickBot="1" x14ac:dyDescent="0.3">
      <c r="B7" s="12">
        <v>0.189</v>
      </c>
      <c r="C7" s="12">
        <v>0.753</v>
      </c>
      <c r="D7" s="12">
        <v>0.73</v>
      </c>
      <c r="E7" s="12">
        <v>0.79700000000000004</v>
      </c>
      <c r="F7" s="12">
        <v>0.29199999999999998</v>
      </c>
      <c r="G7" s="12">
        <v>0.876</v>
      </c>
      <c r="H7" s="12">
        <v>0.70699999999999996</v>
      </c>
      <c r="I7" s="12">
        <v>0.56200000000000006</v>
      </c>
      <c r="J7" s="12">
        <v>0.56200000000000006</v>
      </c>
      <c r="K7" s="12">
        <v>0.82099999999999995</v>
      </c>
    </row>
    <row r="8" spans="2:11" ht="18.75" thickBot="1" x14ac:dyDescent="0.3">
      <c r="B8" s="12">
        <v>0.112</v>
      </c>
      <c r="C8" s="12">
        <v>0.191</v>
      </c>
      <c r="D8" s="12">
        <v>0.58399999999999996</v>
      </c>
      <c r="E8" s="12">
        <v>0.34699999999999998</v>
      </c>
      <c r="F8" s="12">
        <v>0.42599999999999999</v>
      </c>
      <c r="G8" s="12">
        <v>5.7000000000000002E-2</v>
      </c>
      <c r="H8" s="12">
        <v>0.81899999999999995</v>
      </c>
      <c r="I8" s="12">
        <v>0.30299999999999999</v>
      </c>
      <c r="J8" s="12">
        <v>0.40400000000000003</v>
      </c>
      <c r="K8" s="12">
        <v>0.64</v>
      </c>
    </row>
    <row r="9" spans="2:11" ht="18.75" thickBot="1" x14ac:dyDescent="0.3">
      <c r="B9" s="12">
        <v>0.37</v>
      </c>
      <c r="C9" s="12">
        <v>0.314</v>
      </c>
      <c r="D9" s="12">
        <v>0.73099999999999998</v>
      </c>
      <c r="E9" s="12">
        <v>0.74199999999999999</v>
      </c>
      <c r="F9" s="12">
        <v>0.21299999999999999</v>
      </c>
      <c r="G9" s="12">
        <v>0.47199999999999998</v>
      </c>
      <c r="H9" s="12">
        <v>0.64100000000000001</v>
      </c>
      <c r="I9" s="12">
        <v>0.94399999999999995</v>
      </c>
      <c r="J9" s="12">
        <v>0.28000000000000003</v>
      </c>
      <c r="K9" s="12">
        <v>0.66300000000000003</v>
      </c>
    </row>
    <row r="10" spans="2:11" ht="18.75" thickBot="1" x14ac:dyDescent="0.3">
      <c r="B10" s="12">
        <v>0.90900000000000003</v>
      </c>
      <c r="C10" s="12">
        <v>0.76400000000000001</v>
      </c>
      <c r="D10" s="12">
        <v>0.999</v>
      </c>
      <c r="E10" s="12">
        <v>0.30299999999999999</v>
      </c>
      <c r="F10" s="12">
        <v>0.71799999999999997</v>
      </c>
      <c r="G10" s="12">
        <v>0.93300000000000005</v>
      </c>
      <c r="H10" s="12">
        <v>5.6000000000000001E-2</v>
      </c>
      <c r="I10" s="12">
        <v>0.41499999999999998</v>
      </c>
      <c r="J10" s="12">
        <v>0.81899999999999995</v>
      </c>
      <c r="K10" s="12">
        <v>0.44400000000000001</v>
      </c>
    </row>
    <row r="11" spans="2:11" ht="18.75" thickBot="1" x14ac:dyDescent="0.3">
      <c r="B11" s="12">
        <v>0.17799999999999999</v>
      </c>
      <c r="C11" s="12">
        <v>0.51600000000000001</v>
      </c>
      <c r="D11" s="12">
        <v>0.437</v>
      </c>
      <c r="E11" s="12">
        <v>0.39300000000000002</v>
      </c>
      <c r="F11" s="12">
        <v>0.26800000000000002</v>
      </c>
      <c r="G11" s="12">
        <v>0.123</v>
      </c>
      <c r="H11" s="12">
        <v>0.94499999999999995</v>
      </c>
      <c r="I11" s="12">
        <v>0.52700000000000002</v>
      </c>
      <c r="J11" s="12">
        <v>0.45900000000000002</v>
      </c>
      <c r="K11" s="12">
        <v>0.65200000000000002</v>
      </c>
    </row>
    <row r="13" spans="2:11" ht="18" x14ac:dyDescent="0.25">
      <c r="B13" s="6" t="s">
        <v>9</v>
      </c>
      <c r="C13">
        <v>100</v>
      </c>
    </row>
    <row r="14" spans="2:11" ht="18" x14ac:dyDescent="0.25">
      <c r="B14" s="6" t="s">
        <v>7</v>
      </c>
      <c r="C14">
        <f>SQRT(C13)</f>
        <v>10</v>
      </c>
      <c r="G14" t="s">
        <v>114</v>
      </c>
      <c r="H14" s="59">
        <f>_xlfn.CHISQ.INV.RT(0.05,9)</f>
        <v>16.918977604620451</v>
      </c>
    </row>
    <row r="15" spans="2:11" ht="45" x14ac:dyDescent="0.25">
      <c r="B15" s="19" t="s">
        <v>10</v>
      </c>
      <c r="C15" s="19" t="s">
        <v>11</v>
      </c>
      <c r="D15" s="20" t="s">
        <v>15</v>
      </c>
      <c r="E15" s="20" t="s">
        <v>16</v>
      </c>
      <c r="F15" s="21" t="s">
        <v>17</v>
      </c>
      <c r="H15" t="s">
        <v>18</v>
      </c>
      <c r="J15" s="23">
        <v>16.919</v>
      </c>
    </row>
    <row r="16" spans="2:11" x14ac:dyDescent="0.25">
      <c r="B16" s="15">
        <v>0</v>
      </c>
      <c r="C16" s="15">
        <v>0.09</v>
      </c>
      <c r="D16" s="16">
        <v>7</v>
      </c>
      <c r="E16" s="17">
        <f>$C$13/$C$14</f>
        <v>10</v>
      </c>
      <c r="F16" s="18">
        <f>(D16-E16)^2/E16</f>
        <v>0.9</v>
      </c>
      <c r="G16" s="13"/>
      <c r="H16" t="s">
        <v>19</v>
      </c>
    </row>
    <row r="17" spans="2:13" x14ac:dyDescent="0.25">
      <c r="B17" s="15">
        <v>0.1</v>
      </c>
      <c r="C17" s="17">
        <v>0.19</v>
      </c>
      <c r="D17" s="16">
        <v>9</v>
      </c>
      <c r="E17" s="17">
        <f t="shared" ref="E17:E25" si="0">$C$13/$C$14</f>
        <v>10</v>
      </c>
      <c r="F17" s="18">
        <f t="shared" ref="F17:F25" si="1">(D17-E17)^2/E17</f>
        <v>0.1</v>
      </c>
      <c r="G17" s="9"/>
      <c r="H17" t="s">
        <v>20</v>
      </c>
      <c r="J17" s="22">
        <f>C14-1</f>
        <v>9</v>
      </c>
    </row>
    <row r="18" spans="2:13" x14ac:dyDescent="0.25">
      <c r="B18" s="15">
        <v>0.2</v>
      </c>
      <c r="C18" s="17">
        <v>0.28999999999999998</v>
      </c>
      <c r="D18" s="16">
        <v>8</v>
      </c>
      <c r="E18" s="17">
        <f t="shared" si="0"/>
        <v>10</v>
      </c>
      <c r="F18" s="18">
        <f t="shared" si="1"/>
        <v>0.4</v>
      </c>
      <c r="G18" s="9"/>
    </row>
    <row r="19" spans="2:13" ht="39.75" customHeight="1" x14ac:dyDescent="0.25">
      <c r="B19" s="15">
        <v>0.3</v>
      </c>
      <c r="C19" s="17">
        <v>0.39</v>
      </c>
      <c r="D19" s="16">
        <v>9</v>
      </c>
      <c r="E19" s="17">
        <f t="shared" si="0"/>
        <v>10</v>
      </c>
      <c r="F19" s="18">
        <f t="shared" si="1"/>
        <v>0.1</v>
      </c>
      <c r="G19" s="9"/>
      <c r="H19" s="66" t="s">
        <v>115</v>
      </c>
      <c r="I19" s="66"/>
      <c r="J19" s="66"/>
      <c r="K19" s="66"/>
      <c r="L19" s="66"/>
      <c r="M19" s="66"/>
    </row>
    <row r="20" spans="2:13" x14ac:dyDescent="0.25">
      <c r="B20" s="15">
        <v>0.4</v>
      </c>
      <c r="C20" s="17">
        <v>0.49</v>
      </c>
      <c r="D20" s="16">
        <v>14</v>
      </c>
      <c r="E20" s="17">
        <f t="shared" si="0"/>
        <v>10</v>
      </c>
      <c r="F20" s="18">
        <f t="shared" si="1"/>
        <v>1.6</v>
      </c>
      <c r="G20" s="9"/>
      <c r="H20" s="66"/>
      <c r="I20" s="66"/>
      <c r="J20" s="66"/>
      <c r="K20" s="66"/>
      <c r="L20" s="66"/>
      <c r="M20" s="66"/>
    </row>
    <row r="21" spans="2:13" ht="15" customHeight="1" x14ac:dyDescent="0.25">
      <c r="B21" s="15">
        <v>0.5</v>
      </c>
      <c r="C21" s="17">
        <v>0.59</v>
      </c>
      <c r="D21" s="16">
        <v>7</v>
      </c>
      <c r="E21" s="17">
        <f t="shared" si="0"/>
        <v>10</v>
      </c>
      <c r="F21" s="18">
        <f t="shared" si="1"/>
        <v>0.9</v>
      </c>
      <c r="G21" s="9"/>
      <c r="H21" s="66"/>
      <c r="I21" s="66"/>
      <c r="J21" s="66"/>
      <c r="K21" s="66"/>
      <c r="L21" s="66"/>
      <c r="M21" s="66"/>
    </row>
    <row r="22" spans="2:13" ht="15" customHeight="1" x14ac:dyDescent="0.25">
      <c r="B22" s="15">
        <v>0.6</v>
      </c>
      <c r="C22" s="17">
        <v>0.69</v>
      </c>
      <c r="D22" s="16">
        <v>11</v>
      </c>
      <c r="E22" s="17">
        <f>$C$13/$C$14</f>
        <v>10</v>
      </c>
      <c r="F22" s="18">
        <f t="shared" si="1"/>
        <v>0.1</v>
      </c>
      <c r="G22" s="9"/>
      <c r="H22" s="66"/>
      <c r="I22" s="66"/>
      <c r="J22" s="66"/>
      <c r="K22" s="66"/>
      <c r="L22" s="66"/>
      <c r="M22" s="66"/>
    </row>
    <row r="23" spans="2:13" ht="15" customHeight="1" x14ac:dyDescent="0.25">
      <c r="B23" s="15">
        <v>0.7</v>
      </c>
      <c r="C23" s="17">
        <v>0.79</v>
      </c>
      <c r="D23" s="16">
        <v>14</v>
      </c>
      <c r="E23" s="17">
        <f t="shared" si="0"/>
        <v>10</v>
      </c>
      <c r="F23" s="18">
        <f t="shared" si="1"/>
        <v>1.6</v>
      </c>
      <c r="G23" s="9"/>
      <c r="H23" s="66"/>
      <c r="I23" s="66"/>
      <c r="J23" s="66"/>
      <c r="K23" s="66"/>
      <c r="L23" s="66"/>
      <c r="M23" s="66"/>
    </row>
    <row r="24" spans="2:13" ht="15" customHeight="1" x14ac:dyDescent="0.25">
      <c r="B24" s="15">
        <v>0.8</v>
      </c>
      <c r="C24" s="17">
        <v>0.89</v>
      </c>
      <c r="D24" s="16">
        <v>9</v>
      </c>
      <c r="E24" s="17">
        <f t="shared" si="0"/>
        <v>10</v>
      </c>
      <c r="F24" s="18">
        <f t="shared" si="1"/>
        <v>0.1</v>
      </c>
      <c r="G24" s="9"/>
      <c r="H24" s="66"/>
      <c r="I24" s="66"/>
      <c r="J24" s="66"/>
      <c r="K24" s="66"/>
      <c r="L24" s="66"/>
      <c r="M24" s="66"/>
    </row>
    <row r="25" spans="2:13" x14ac:dyDescent="0.25">
      <c r="B25" s="15">
        <v>0.9</v>
      </c>
      <c r="C25" s="17">
        <v>0.99</v>
      </c>
      <c r="D25" s="16">
        <v>12</v>
      </c>
      <c r="E25" s="17">
        <f t="shared" si="0"/>
        <v>10</v>
      </c>
      <c r="F25" s="18">
        <f t="shared" si="1"/>
        <v>0.4</v>
      </c>
      <c r="G25" s="9"/>
    </row>
    <row r="26" spans="2:13" ht="18.75" x14ac:dyDescent="0.3">
      <c r="B26" s="7">
        <v>1</v>
      </c>
      <c r="D26" s="14">
        <f>SUM(D16:D25)</f>
        <v>100</v>
      </c>
      <c r="F26" s="65">
        <f>SUM(F16:F25)</f>
        <v>6.1999999999999993</v>
      </c>
      <c r="G26" s="9"/>
    </row>
    <row r="27" spans="2:13" x14ac:dyDescent="0.25">
      <c r="F27" s="9"/>
      <c r="G27" s="9"/>
    </row>
    <row r="29" spans="2:13" ht="15.75" thickBot="1" x14ac:dyDescent="0.3"/>
    <row r="30" spans="2:13" x14ac:dyDescent="0.25">
      <c r="E30" s="11" t="s">
        <v>12</v>
      </c>
      <c r="F30" s="11" t="s">
        <v>14</v>
      </c>
    </row>
    <row r="31" spans="2:13" x14ac:dyDescent="0.25">
      <c r="E31" s="8">
        <v>0</v>
      </c>
      <c r="F31" s="9">
        <v>0</v>
      </c>
    </row>
    <row r="32" spans="2:13" x14ac:dyDescent="0.25">
      <c r="E32" s="8">
        <v>0.1</v>
      </c>
      <c r="F32" s="9">
        <v>7</v>
      </c>
    </row>
    <row r="33" spans="5:6" x14ac:dyDescent="0.25">
      <c r="E33" s="8">
        <v>0.2</v>
      </c>
      <c r="F33" s="9">
        <v>9</v>
      </c>
    </row>
    <row r="34" spans="5:6" x14ac:dyDescent="0.25">
      <c r="E34" s="8">
        <v>0.3</v>
      </c>
      <c r="F34" s="9">
        <v>8</v>
      </c>
    </row>
    <row r="35" spans="5:6" x14ac:dyDescent="0.25">
      <c r="E35" s="8">
        <v>0.4</v>
      </c>
      <c r="F35" s="9">
        <v>9</v>
      </c>
    </row>
    <row r="36" spans="5:6" x14ac:dyDescent="0.25">
      <c r="E36" s="8">
        <v>0.5</v>
      </c>
      <c r="F36" s="9">
        <v>14</v>
      </c>
    </row>
    <row r="37" spans="5:6" x14ac:dyDescent="0.25">
      <c r="E37" s="8">
        <v>0.6</v>
      </c>
      <c r="F37" s="9">
        <v>7</v>
      </c>
    </row>
    <row r="38" spans="5:6" x14ac:dyDescent="0.25">
      <c r="E38" s="8">
        <v>0.7</v>
      </c>
      <c r="F38" s="9">
        <v>11</v>
      </c>
    </row>
    <row r="39" spans="5:6" x14ac:dyDescent="0.25">
      <c r="E39" s="8">
        <v>0.8</v>
      </c>
      <c r="F39" s="9">
        <v>14</v>
      </c>
    </row>
    <row r="40" spans="5:6" x14ac:dyDescent="0.25">
      <c r="E40" s="8">
        <v>0.9</v>
      </c>
      <c r="F40" s="9">
        <v>9</v>
      </c>
    </row>
    <row r="41" spans="5:6" x14ac:dyDescent="0.25">
      <c r="E41" s="8">
        <v>1</v>
      </c>
      <c r="F41" s="9">
        <v>12</v>
      </c>
    </row>
    <row r="42" spans="5:6" ht="15.75" thickBot="1" x14ac:dyDescent="0.3">
      <c r="E42" s="10" t="s">
        <v>13</v>
      </c>
      <c r="F42" s="10">
        <v>0</v>
      </c>
    </row>
  </sheetData>
  <sortState ref="E31:E41">
    <sortCondition ref="E31"/>
  </sortState>
  <mergeCells count="1">
    <mergeCell ref="H19:M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25" sqref="E25"/>
    </sheetView>
  </sheetViews>
  <sheetFormatPr baseColWidth="10" defaultRowHeight="15" x14ac:dyDescent="0.25"/>
  <cols>
    <col min="2" max="2" width="11.140625" customWidth="1"/>
  </cols>
  <sheetData>
    <row r="1" spans="1:12" x14ac:dyDescent="0.25">
      <c r="A1">
        <v>0.03</v>
      </c>
    </row>
    <row r="2" spans="1:12" x14ac:dyDescent="0.25">
      <c r="A2">
        <v>0.11</v>
      </c>
      <c r="B2" s="24" t="s">
        <v>21</v>
      </c>
      <c r="C2" s="17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>
        <v>7</v>
      </c>
      <c r="J2" s="17">
        <v>8</v>
      </c>
      <c r="K2" s="17">
        <v>9</v>
      </c>
      <c r="L2" s="17">
        <v>10</v>
      </c>
    </row>
    <row r="3" spans="1:12" x14ac:dyDescent="0.25">
      <c r="A3">
        <v>0.13</v>
      </c>
      <c r="B3" s="24" t="s">
        <v>22</v>
      </c>
      <c r="C3" s="17">
        <f>C2/$A$11</f>
        <v>0.1</v>
      </c>
      <c r="D3" s="17">
        <f t="shared" ref="D3:L3" si="0">D2/$A$11</f>
        <v>0.2</v>
      </c>
      <c r="E3" s="17">
        <f t="shared" si="0"/>
        <v>0.3</v>
      </c>
      <c r="F3" s="17">
        <f t="shared" si="0"/>
        <v>0.4</v>
      </c>
      <c r="G3" s="17">
        <f t="shared" si="0"/>
        <v>0.5</v>
      </c>
      <c r="H3" s="17">
        <f t="shared" si="0"/>
        <v>0.6</v>
      </c>
      <c r="I3" s="17">
        <f t="shared" si="0"/>
        <v>0.7</v>
      </c>
      <c r="J3" s="17">
        <f t="shared" si="0"/>
        <v>0.8</v>
      </c>
      <c r="K3" s="17">
        <f t="shared" si="0"/>
        <v>0.9</v>
      </c>
      <c r="L3" s="17">
        <f t="shared" si="0"/>
        <v>1</v>
      </c>
    </row>
    <row r="4" spans="1:12" x14ac:dyDescent="0.25">
      <c r="A4">
        <v>0.21</v>
      </c>
      <c r="B4" s="24" t="s">
        <v>23</v>
      </c>
      <c r="C4" s="17">
        <v>0.03</v>
      </c>
      <c r="D4" s="17">
        <v>0.11</v>
      </c>
      <c r="E4" s="17">
        <v>0.13</v>
      </c>
      <c r="F4" s="17">
        <v>0.21</v>
      </c>
      <c r="G4" s="17">
        <v>0.26</v>
      </c>
      <c r="H4" s="17">
        <v>0.65</v>
      </c>
      <c r="I4" s="17">
        <v>0.69</v>
      </c>
      <c r="J4" s="17">
        <v>0.89</v>
      </c>
      <c r="K4" s="17">
        <v>0.97</v>
      </c>
      <c r="L4" s="17">
        <v>0.98</v>
      </c>
    </row>
    <row r="5" spans="1:12" x14ac:dyDescent="0.25">
      <c r="A5">
        <v>0.26</v>
      </c>
      <c r="B5" s="24" t="s">
        <v>24</v>
      </c>
      <c r="C5" s="17">
        <f>(C2-1)/$A$11</f>
        <v>0</v>
      </c>
      <c r="D5" s="17">
        <f t="shared" ref="D5:L5" si="1">(D2-1)/$A$11</f>
        <v>0.1</v>
      </c>
      <c r="E5" s="17">
        <f t="shared" si="1"/>
        <v>0.2</v>
      </c>
      <c r="F5" s="17">
        <f t="shared" si="1"/>
        <v>0.3</v>
      </c>
      <c r="G5" s="17">
        <f t="shared" si="1"/>
        <v>0.4</v>
      </c>
      <c r="H5" s="17">
        <f t="shared" si="1"/>
        <v>0.5</v>
      </c>
      <c r="I5" s="17">
        <f t="shared" si="1"/>
        <v>0.6</v>
      </c>
      <c r="J5" s="17">
        <f t="shared" si="1"/>
        <v>0.7</v>
      </c>
      <c r="K5" s="17">
        <f t="shared" si="1"/>
        <v>0.8</v>
      </c>
      <c r="L5" s="17">
        <f t="shared" si="1"/>
        <v>0.9</v>
      </c>
    </row>
    <row r="6" spans="1:12" x14ac:dyDescent="0.25">
      <c r="A6">
        <v>0.65</v>
      </c>
      <c r="B6" s="24" t="s">
        <v>25</v>
      </c>
      <c r="C6" s="30">
        <f>(C2/$A$11)-C4</f>
        <v>7.0000000000000007E-2</v>
      </c>
      <c r="D6" s="30">
        <f t="shared" ref="D6:L6" si="2">(D2/$A$11)-D4</f>
        <v>9.0000000000000011E-2</v>
      </c>
      <c r="E6" s="30">
        <f t="shared" si="2"/>
        <v>0.16999999999999998</v>
      </c>
      <c r="F6" s="30">
        <f t="shared" si="2"/>
        <v>0.19000000000000003</v>
      </c>
      <c r="G6" s="32">
        <f t="shared" si="2"/>
        <v>0.24</v>
      </c>
      <c r="H6" s="30">
        <f t="shared" si="2"/>
        <v>-5.0000000000000044E-2</v>
      </c>
      <c r="I6" s="30">
        <f t="shared" si="2"/>
        <v>1.0000000000000009E-2</v>
      </c>
      <c r="J6" s="30">
        <f t="shared" si="2"/>
        <v>-8.9999999999999969E-2</v>
      </c>
      <c r="K6" s="30">
        <f t="shared" si="2"/>
        <v>-6.9999999999999951E-2</v>
      </c>
      <c r="L6" s="30">
        <f t="shared" si="2"/>
        <v>2.0000000000000018E-2</v>
      </c>
    </row>
    <row r="7" spans="1:12" x14ac:dyDescent="0.25">
      <c r="A7">
        <v>0.69</v>
      </c>
      <c r="B7" s="24" t="s">
        <v>26</v>
      </c>
      <c r="C7" s="31">
        <f>C4-C5</f>
        <v>0.03</v>
      </c>
      <c r="D7" s="31">
        <f t="shared" ref="D7:L7" si="3">D4-D5</f>
        <v>9.999999999999995E-3</v>
      </c>
      <c r="E7" s="31">
        <f t="shared" si="3"/>
        <v>-7.0000000000000007E-2</v>
      </c>
      <c r="F7" s="31">
        <f t="shared" si="3"/>
        <v>-0.09</v>
      </c>
      <c r="G7" s="31">
        <f t="shared" si="3"/>
        <v>-0.14000000000000001</v>
      </c>
      <c r="H7" s="31">
        <f t="shared" si="3"/>
        <v>0.15000000000000002</v>
      </c>
      <c r="I7" s="31">
        <f t="shared" si="3"/>
        <v>8.9999999999999969E-2</v>
      </c>
      <c r="J7" s="33">
        <f t="shared" si="3"/>
        <v>0.19000000000000006</v>
      </c>
      <c r="K7" s="31">
        <f t="shared" si="3"/>
        <v>0.16999999999999993</v>
      </c>
      <c r="L7" s="31">
        <f t="shared" si="3"/>
        <v>7.999999999999996E-2</v>
      </c>
    </row>
    <row r="8" spans="1:12" x14ac:dyDescent="0.25">
      <c r="A8">
        <v>0.89</v>
      </c>
      <c r="B8" s="24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>
        <v>0.97</v>
      </c>
      <c r="B9" s="24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15.75" thickBot="1" x14ac:dyDescent="0.3">
      <c r="A10">
        <v>0.98</v>
      </c>
    </row>
    <row r="11" spans="1:12" ht="15.75" thickBot="1" x14ac:dyDescent="0.3">
      <c r="A11" s="25">
        <f>COUNT(A1:A10)</f>
        <v>10</v>
      </c>
      <c r="B11" s="26" t="s">
        <v>8</v>
      </c>
    </row>
    <row r="12" spans="1:12" ht="18.75" x14ac:dyDescent="0.3">
      <c r="C12" s="37" t="s">
        <v>27</v>
      </c>
      <c r="D12" s="34">
        <f>MAX(C6:L6)</f>
        <v>0.24</v>
      </c>
    </row>
    <row r="13" spans="1:12" ht="19.5" thickBot="1" x14ac:dyDescent="0.35">
      <c r="C13" s="37" t="s">
        <v>28</v>
      </c>
      <c r="D13" s="35">
        <f>MAX(C7:L7)</f>
        <v>0.19000000000000006</v>
      </c>
    </row>
    <row r="14" spans="1:12" ht="19.5" thickBot="1" x14ac:dyDescent="0.35">
      <c r="C14" s="37" t="s">
        <v>29</v>
      </c>
      <c r="D14" s="36">
        <f>MAX(D12:D13)</f>
        <v>0.24</v>
      </c>
    </row>
  </sheetData>
  <sortState ref="A1:A10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workbookViewId="0">
      <selection activeCell="R22" sqref="R22"/>
    </sheetView>
  </sheetViews>
  <sheetFormatPr baseColWidth="10" defaultRowHeight="15" x14ac:dyDescent="0.25"/>
  <cols>
    <col min="1" max="2" width="4.5703125" bestFit="1" customWidth="1"/>
    <col min="3" max="3" width="8.85546875" customWidth="1"/>
    <col min="4" max="4" width="6.5703125" bestFit="1" customWidth="1"/>
    <col min="5" max="6" width="4.5703125" bestFit="1" customWidth="1"/>
    <col min="7" max="7" width="6.5703125" bestFit="1" customWidth="1"/>
    <col min="8" max="8" width="4.5703125" bestFit="1" customWidth="1"/>
    <col min="9" max="9" width="6.5703125" bestFit="1" customWidth="1"/>
    <col min="10" max="40" width="4.5703125" bestFit="1" customWidth="1"/>
    <col min="41" max="41" width="6.42578125" customWidth="1"/>
  </cols>
  <sheetData>
    <row r="1" spans="1:40" ht="15.75" x14ac:dyDescent="0.25">
      <c r="A1" s="29">
        <v>0.34</v>
      </c>
      <c r="B1" s="29">
        <v>0.83</v>
      </c>
      <c r="C1" s="29">
        <v>0.96</v>
      </c>
      <c r="D1" s="29">
        <v>0.47</v>
      </c>
      <c r="E1" s="29">
        <v>0.79</v>
      </c>
      <c r="F1" s="29">
        <v>0.99</v>
      </c>
      <c r="G1" s="29">
        <v>0.37</v>
      </c>
      <c r="H1" s="29">
        <v>0.72</v>
      </c>
      <c r="I1" s="29">
        <v>0.06</v>
      </c>
      <c r="J1" s="29">
        <v>0.18</v>
      </c>
    </row>
    <row r="2" spans="1:40" ht="15.75" x14ac:dyDescent="0.25">
      <c r="A2" s="29">
        <v>0.67</v>
      </c>
      <c r="B2" s="29">
        <v>0.62</v>
      </c>
      <c r="C2" s="29">
        <v>0.05</v>
      </c>
      <c r="D2" s="29">
        <v>0.49</v>
      </c>
      <c r="E2" s="29">
        <v>0.59</v>
      </c>
      <c r="F2" s="29">
        <v>0.42</v>
      </c>
      <c r="G2" s="29">
        <v>0.05</v>
      </c>
      <c r="H2" s="29">
        <v>0.02</v>
      </c>
      <c r="I2" s="29">
        <v>0.74</v>
      </c>
      <c r="J2" s="29">
        <v>0.67</v>
      </c>
    </row>
    <row r="3" spans="1:40" ht="15.75" x14ac:dyDescent="0.25">
      <c r="A3" s="29">
        <v>0.46</v>
      </c>
      <c r="B3" s="29">
        <v>0.22</v>
      </c>
      <c r="C3" s="29">
        <v>0.99</v>
      </c>
      <c r="D3" s="29">
        <v>0.78</v>
      </c>
      <c r="E3" s="29">
        <v>0.39</v>
      </c>
      <c r="F3" s="29">
        <v>0.18</v>
      </c>
      <c r="G3" s="29">
        <v>0.75</v>
      </c>
      <c r="H3" s="29">
        <v>0.73</v>
      </c>
      <c r="I3" s="29">
        <v>0.79</v>
      </c>
      <c r="J3" s="29">
        <v>0.28999999999999998</v>
      </c>
    </row>
    <row r="4" spans="1:40" ht="15.75" x14ac:dyDescent="0.25">
      <c r="A4" s="29">
        <v>0.11</v>
      </c>
      <c r="B4" s="29">
        <v>0.19</v>
      </c>
      <c r="C4" s="29">
        <v>0.57999999999999996</v>
      </c>
      <c r="D4" s="29">
        <v>0.34</v>
      </c>
      <c r="E4" s="29">
        <v>0.42</v>
      </c>
      <c r="F4" s="29">
        <v>0.37</v>
      </c>
      <c r="G4" s="29">
        <v>0.31</v>
      </c>
      <c r="H4" s="29">
        <v>0.73</v>
      </c>
      <c r="I4" s="29">
        <v>0.74</v>
      </c>
      <c r="J4" s="29">
        <v>0.21</v>
      </c>
    </row>
    <row r="5" spans="1:40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40" s="27" customFormat="1" ht="15.75" x14ac:dyDescent="0.25">
      <c r="A6" s="27">
        <v>0.34</v>
      </c>
      <c r="B6" s="27">
        <v>0.83</v>
      </c>
      <c r="C6" s="27">
        <v>0.96</v>
      </c>
      <c r="D6" s="27">
        <v>0.47</v>
      </c>
      <c r="E6" s="27">
        <v>0.79</v>
      </c>
      <c r="F6" s="27">
        <v>0.99</v>
      </c>
      <c r="G6" s="27">
        <v>0.37</v>
      </c>
      <c r="H6" s="27">
        <v>0.72</v>
      </c>
      <c r="I6" s="27">
        <v>0.06</v>
      </c>
      <c r="J6" s="27">
        <v>0.18</v>
      </c>
      <c r="K6" s="27">
        <v>0.67</v>
      </c>
      <c r="L6" s="27">
        <v>0.62</v>
      </c>
      <c r="M6" s="27">
        <v>0.05</v>
      </c>
      <c r="N6" s="27">
        <v>0.49</v>
      </c>
      <c r="O6" s="27">
        <v>0.59</v>
      </c>
      <c r="P6" s="27">
        <v>0.42</v>
      </c>
      <c r="Q6" s="27">
        <v>0.05</v>
      </c>
      <c r="R6" s="27">
        <v>0.02</v>
      </c>
      <c r="S6" s="27">
        <v>0.74</v>
      </c>
      <c r="T6" s="27">
        <v>0.67</v>
      </c>
      <c r="U6" s="27">
        <v>0.46</v>
      </c>
      <c r="V6" s="27">
        <v>0.22</v>
      </c>
      <c r="W6" s="27">
        <v>0.99</v>
      </c>
      <c r="X6" s="27">
        <v>0.78</v>
      </c>
      <c r="Y6" s="27">
        <v>0.39</v>
      </c>
      <c r="Z6" s="27">
        <v>0.18</v>
      </c>
      <c r="AA6" s="27">
        <v>0.75</v>
      </c>
      <c r="AB6" s="27">
        <v>0.73</v>
      </c>
      <c r="AC6" s="27">
        <v>0.79</v>
      </c>
      <c r="AD6" s="27">
        <v>0.28999999999999998</v>
      </c>
      <c r="AE6" s="27">
        <v>0.11</v>
      </c>
      <c r="AF6" s="27">
        <v>0.19</v>
      </c>
      <c r="AG6" s="27">
        <v>0.57999999999999996</v>
      </c>
      <c r="AH6" s="27">
        <v>0.34</v>
      </c>
      <c r="AI6" s="27">
        <v>0.42</v>
      </c>
      <c r="AJ6" s="27">
        <v>0.37</v>
      </c>
      <c r="AK6" s="27">
        <v>0.31</v>
      </c>
      <c r="AL6" s="27">
        <v>0.73</v>
      </c>
      <c r="AM6" s="27">
        <v>0.74</v>
      </c>
      <c r="AN6" s="27">
        <v>0.21</v>
      </c>
    </row>
    <row r="8" spans="1:40" ht="15.75" x14ac:dyDescent="0.25">
      <c r="B8" s="38" t="s">
        <v>9</v>
      </c>
      <c r="C8">
        <f>COUNT(A1:J4)</f>
        <v>40</v>
      </c>
    </row>
    <row r="10" spans="1:40" x14ac:dyDescent="0.25">
      <c r="B10">
        <f>IF(B1&gt;A1,1,0)</f>
        <v>1</v>
      </c>
      <c r="C10">
        <f t="shared" ref="C10:J10" si="0">IF(C1&gt;B1,1,0)</f>
        <v>1</v>
      </c>
      <c r="D10">
        <f t="shared" si="0"/>
        <v>0</v>
      </c>
      <c r="E10">
        <f t="shared" si="0"/>
        <v>1</v>
      </c>
      <c r="F10">
        <f t="shared" si="0"/>
        <v>1</v>
      </c>
      <c r="G10">
        <f t="shared" si="0"/>
        <v>0</v>
      </c>
      <c r="H10">
        <f t="shared" si="0"/>
        <v>1</v>
      </c>
      <c r="I10">
        <f t="shared" si="0"/>
        <v>0</v>
      </c>
      <c r="J10">
        <f t="shared" si="0"/>
        <v>1</v>
      </c>
    </row>
    <row r="12" spans="1:40" x14ac:dyDescent="0.25">
      <c r="B12">
        <f>IF(B6&gt;A6,1,0)</f>
        <v>1</v>
      </c>
      <c r="C12">
        <f t="shared" ref="C12:AN12" si="1">IF(C6&gt;B6,1,0)</f>
        <v>1</v>
      </c>
      <c r="D12">
        <f t="shared" si="1"/>
        <v>0</v>
      </c>
      <c r="E12">
        <f t="shared" si="1"/>
        <v>1</v>
      </c>
      <c r="F12">
        <f t="shared" si="1"/>
        <v>1</v>
      </c>
      <c r="G12">
        <f t="shared" si="1"/>
        <v>0</v>
      </c>
      <c r="H12">
        <f t="shared" si="1"/>
        <v>1</v>
      </c>
      <c r="I12">
        <f t="shared" si="1"/>
        <v>0</v>
      </c>
      <c r="J12">
        <f t="shared" si="1"/>
        <v>1</v>
      </c>
      <c r="K12">
        <f t="shared" si="1"/>
        <v>1</v>
      </c>
      <c r="L12">
        <f t="shared" si="1"/>
        <v>0</v>
      </c>
      <c r="M12">
        <f t="shared" si="1"/>
        <v>0</v>
      </c>
      <c r="N12">
        <f t="shared" si="1"/>
        <v>1</v>
      </c>
      <c r="O12">
        <f t="shared" si="1"/>
        <v>1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1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1</v>
      </c>
      <c r="AB12">
        <f t="shared" si="1"/>
        <v>0</v>
      </c>
      <c r="AC12">
        <f t="shared" si="1"/>
        <v>1</v>
      </c>
      <c r="AD12">
        <f t="shared" si="1"/>
        <v>0</v>
      </c>
      <c r="AE12">
        <f t="shared" si="1"/>
        <v>0</v>
      </c>
      <c r="AF12">
        <f t="shared" si="1"/>
        <v>1</v>
      </c>
      <c r="AG12">
        <f t="shared" si="1"/>
        <v>1</v>
      </c>
      <c r="AH12">
        <f t="shared" si="1"/>
        <v>0</v>
      </c>
      <c r="AI12">
        <f t="shared" si="1"/>
        <v>1</v>
      </c>
      <c r="AJ12">
        <f t="shared" si="1"/>
        <v>0</v>
      </c>
      <c r="AK12">
        <f t="shared" si="1"/>
        <v>0</v>
      </c>
      <c r="AL12">
        <f t="shared" si="1"/>
        <v>1</v>
      </c>
      <c r="AM12">
        <f t="shared" si="1"/>
        <v>1</v>
      </c>
      <c r="AN12">
        <f t="shared" si="1"/>
        <v>0</v>
      </c>
    </row>
    <row r="13" spans="1:40" x14ac:dyDescent="0.25">
      <c r="B13">
        <v>1</v>
      </c>
      <c r="D13">
        <v>2</v>
      </c>
      <c r="E13">
        <v>3</v>
      </c>
      <c r="G13">
        <v>4</v>
      </c>
      <c r="H13">
        <v>5</v>
      </c>
      <c r="I13">
        <v>6</v>
      </c>
      <c r="J13">
        <v>7</v>
      </c>
      <c r="L13">
        <v>8</v>
      </c>
      <c r="N13">
        <v>9</v>
      </c>
      <c r="P13">
        <v>10</v>
      </c>
      <c r="S13">
        <v>11</v>
      </c>
      <c r="T13">
        <v>12</v>
      </c>
      <c r="W13">
        <v>13</v>
      </c>
      <c r="X13">
        <v>14</v>
      </c>
      <c r="AA13">
        <v>15</v>
      </c>
      <c r="AB13">
        <v>16</v>
      </c>
      <c r="AC13">
        <v>17</v>
      </c>
      <c r="AD13">
        <v>18</v>
      </c>
      <c r="AF13">
        <v>19</v>
      </c>
      <c r="AH13">
        <v>20</v>
      </c>
      <c r="AI13">
        <v>21</v>
      </c>
      <c r="AJ13">
        <v>22</v>
      </c>
      <c r="AL13">
        <v>23</v>
      </c>
      <c r="AN13">
        <v>24</v>
      </c>
    </row>
    <row r="15" spans="1:40" x14ac:dyDescent="0.25">
      <c r="B15" t="s">
        <v>30</v>
      </c>
      <c r="C15">
        <v>24</v>
      </c>
    </row>
    <row r="17" spans="9:12" x14ac:dyDescent="0.25">
      <c r="I17">
        <f>(2*C8-1)/3</f>
        <v>26.333333333333332</v>
      </c>
    </row>
    <row r="19" spans="9:12" x14ac:dyDescent="0.25">
      <c r="L19" t="s">
        <v>31</v>
      </c>
    </row>
    <row r="21" spans="9:12" x14ac:dyDescent="0.25">
      <c r="I21">
        <f>(16*C8-29)/90</f>
        <v>6.7888888888888888</v>
      </c>
    </row>
    <row r="24" spans="9:12" x14ac:dyDescent="0.25">
      <c r="I24">
        <f>ABS((C15-I17)/SQRT(I21))</f>
        <v>0.89552442370565999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4" workbookViewId="0">
      <selection activeCell="I13" sqref="I13:I14"/>
    </sheetView>
  </sheetViews>
  <sheetFormatPr baseColWidth="10" defaultRowHeight="15" x14ac:dyDescent="0.25"/>
  <cols>
    <col min="1" max="1" width="15.140625" customWidth="1"/>
    <col min="2" max="3" width="16.42578125" customWidth="1"/>
    <col min="4" max="4" width="16.28515625" customWidth="1"/>
    <col min="5" max="5" width="14.7109375" customWidth="1"/>
    <col min="6" max="6" width="17.42578125" customWidth="1"/>
  </cols>
  <sheetData>
    <row r="1" spans="1:12" ht="24" customHeight="1" thickBot="1" x14ac:dyDescent="0.3">
      <c r="A1" s="39">
        <v>6.1409999999999999E-2</v>
      </c>
      <c r="B1" s="39">
        <v>0.72484000000000004</v>
      </c>
      <c r="C1" s="39">
        <v>0.94106999999999996</v>
      </c>
      <c r="D1" s="39">
        <v>0.56766000000000005</v>
      </c>
      <c r="E1" s="39">
        <v>0.14410999999999999</v>
      </c>
      <c r="F1" s="39">
        <v>0.87648000000000004</v>
      </c>
    </row>
    <row r="2" spans="1:12" ht="22.5" customHeight="1" thickBot="1" x14ac:dyDescent="0.3">
      <c r="A2" s="39">
        <v>0.81791999999999998</v>
      </c>
      <c r="B2" s="39">
        <v>0.48998999999999998</v>
      </c>
      <c r="C2" s="39">
        <v>0.18590000000000001</v>
      </c>
      <c r="D2" s="39">
        <v>6.0600000000000001E-2</v>
      </c>
      <c r="E2" s="39">
        <v>0.11223</v>
      </c>
      <c r="F2" s="39">
        <v>0.64793999999999996</v>
      </c>
    </row>
    <row r="3" spans="1:12" ht="24.75" customHeight="1" thickBot="1" x14ac:dyDescent="0.3">
      <c r="A3" s="39">
        <v>0.52952999999999995</v>
      </c>
      <c r="B3" s="39">
        <v>0.50502000000000002</v>
      </c>
      <c r="C3" s="39">
        <v>0.30443999999999999</v>
      </c>
      <c r="D3" s="39">
        <v>0.70687999999999995</v>
      </c>
      <c r="E3" s="39">
        <v>0.25357000000000002</v>
      </c>
      <c r="F3" s="39">
        <v>0.31555</v>
      </c>
    </row>
    <row r="4" spans="1:12" ht="21.75" customHeight="1" thickBot="1" x14ac:dyDescent="0.3">
      <c r="A4" s="39">
        <v>4.1270000000000001E-2</v>
      </c>
      <c r="B4" s="39">
        <v>0.67347000000000001</v>
      </c>
      <c r="C4" s="39">
        <v>0.28103</v>
      </c>
      <c r="D4" s="39">
        <v>0.99367000000000005</v>
      </c>
      <c r="E4" s="39">
        <v>0.44597999999999999</v>
      </c>
      <c r="F4" s="39">
        <v>0.73997000000000002</v>
      </c>
    </row>
    <row r="5" spans="1:12" ht="30" customHeight="1" thickBot="1" x14ac:dyDescent="0.3">
      <c r="A5" s="39">
        <v>0.27812999999999999</v>
      </c>
      <c r="B5" s="39">
        <v>0.62182000000000004</v>
      </c>
      <c r="C5" s="39">
        <v>0.82577999999999996</v>
      </c>
      <c r="D5" s="39">
        <v>0.85923000000000005</v>
      </c>
      <c r="E5" s="39">
        <v>0.51483000000000001</v>
      </c>
      <c r="F5" s="39">
        <v>9.0990000000000001E-2</v>
      </c>
    </row>
    <row r="7" spans="1:12" ht="15.75" thickBot="1" x14ac:dyDescent="0.3"/>
    <row r="8" spans="1:12" ht="21" thickBot="1" x14ac:dyDescent="0.3">
      <c r="A8" s="40">
        <v>6.1409999999999999E-2</v>
      </c>
      <c r="B8" s="41" t="s">
        <v>32</v>
      </c>
      <c r="C8" s="40">
        <v>0.72484000000000004</v>
      </c>
      <c r="D8" s="41" t="s">
        <v>32</v>
      </c>
      <c r="E8" s="40">
        <v>0.94106999999999996</v>
      </c>
      <c r="F8" s="41" t="s">
        <v>33</v>
      </c>
      <c r="G8" s="40">
        <v>0.56766000000000005</v>
      </c>
      <c r="H8" s="41" t="s">
        <v>34</v>
      </c>
      <c r="I8" s="40">
        <v>0.14410999999999999</v>
      </c>
      <c r="J8" s="41" t="s">
        <v>35</v>
      </c>
      <c r="K8" s="40">
        <v>0.87648000000000004</v>
      </c>
      <c r="L8" s="41" t="s">
        <v>32</v>
      </c>
    </row>
    <row r="9" spans="1:12" ht="21" thickBot="1" x14ac:dyDescent="0.3">
      <c r="A9" s="40">
        <v>0.81791999999999998</v>
      </c>
      <c r="B9" s="41" t="s">
        <v>33</v>
      </c>
      <c r="C9" s="40">
        <v>0.48998999999999998</v>
      </c>
      <c r="D9" s="41" t="s">
        <v>34</v>
      </c>
      <c r="E9" s="40">
        <v>0.18590000000000001</v>
      </c>
      <c r="F9" s="41" t="s">
        <v>33</v>
      </c>
      <c r="G9" s="40">
        <v>6.0600000000000001E-2</v>
      </c>
      <c r="H9" s="41" t="s">
        <v>35</v>
      </c>
      <c r="I9" s="40">
        <v>0.11223</v>
      </c>
      <c r="J9" s="41" t="s">
        <v>36</v>
      </c>
      <c r="K9" s="40">
        <v>0.64793999999999996</v>
      </c>
      <c r="L9" s="41" t="s">
        <v>32</v>
      </c>
    </row>
    <row r="10" spans="1:12" ht="21" thickBot="1" x14ac:dyDescent="0.3">
      <c r="A10" s="40">
        <v>0.52952999999999995</v>
      </c>
      <c r="B10" s="41" t="s">
        <v>32</v>
      </c>
      <c r="C10" s="40">
        <v>0.50502000000000002</v>
      </c>
      <c r="D10" s="41" t="s">
        <v>36</v>
      </c>
      <c r="E10" s="40">
        <v>0.30443999999999999</v>
      </c>
      <c r="F10" s="41" t="s">
        <v>34</v>
      </c>
      <c r="G10" s="40">
        <v>0.70687999999999995</v>
      </c>
      <c r="H10" s="41" t="s">
        <v>32</v>
      </c>
      <c r="I10" s="40">
        <v>0.25357000000000002</v>
      </c>
      <c r="J10" s="41" t="s">
        <v>32</v>
      </c>
      <c r="K10" s="40">
        <v>0.31555</v>
      </c>
      <c r="L10" s="41" t="s">
        <v>34</v>
      </c>
    </row>
    <row r="11" spans="1:12" ht="21" thickBot="1" x14ac:dyDescent="0.3">
      <c r="A11" s="40">
        <v>4.1270000000000001E-2</v>
      </c>
      <c r="B11" s="41" t="s">
        <v>33</v>
      </c>
      <c r="C11" s="40">
        <v>0.67347000000000001</v>
      </c>
      <c r="D11" s="41" t="s">
        <v>32</v>
      </c>
      <c r="E11" s="40">
        <v>0.28103</v>
      </c>
      <c r="F11" s="41" t="s">
        <v>33</v>
      </c>
      <c r="G11" s="40">
        <v>0.99367000000000005</v>
      </c>
      <c r="H11" s="41" t="s">
        <v>32</v>
      </c>
      <c r="I11" s="40">
        <v>0.44597999999999999</v>
      </c>
      <c r="J11" s="41" t="s">
        <v>32</v>
      </c>
      <c r="K11" s="40">
        <v>0.73997000000000002</v>
      </c>
      <c r="L11" s="41" t="s">
        <v>36</v>
      </c>
    </row>
    <row r="12" spans="1:12" ht="21" thickBot="1" x14ac:dyDescent="0.3">
      <c r="A12" s="40">
        <v>0.27812999999999999</v>
      </c>
      <c r="B12" s="41" t="s">
        <v>33</v>
      </c>
      <c r="C12" s="40">
        <v>0.62182000000000004</v>
      </c>
      <c r="D12" s="41" t="s">
        <v>32</v>
      </c>
      <c r="E12" s="40">
        <v>0.82577999999999996</v>
      </c>
      <c r="F12" s="41" t="s">
        <v>32</v>
      </c>
      <c r="G12" s="40">
        <v>0.85923000000000005</v>
      </c>
      <c r="H12" s="41" t="s">
        <v>33</v>
      </c>
      <c r="I12" s="40">
        <v>0.51483000000000001</v>
      </c>
      <c r="J12" s="41" t="s">
        <v>33</v>
      </c>
      <c r="K12" s="40">
        <v>9.0990000000000001E-2</v>
      </c>
      <c r="L12" s="41" t="s">
        <v>35</v>
      </c>
    </row>
    <row r="13" spans="1:12" ht="25.5" thickBot="1" x14ac:dyDescent="0.3">
      <c r="G13" s="51" t="s">
        <v>62</v>
      </c>
      <c r="I13" s="51" t="s">
        <v>63</v>
      </c>
    </row>
    <row r="14" spans="1:12" ht="16.5" thickBot="1" x14ac:dyDescent="0.3">
      <c r="A14" s="42" t="s">
        <v>37</v>
      </c>
      <c r="B14" s="42" t="s">
        <v>38</v>
      </c>
      <c r="C14" s="43" t="s">
        <v>58</v>
      </c>
      <c r="G14" s="48" t="s">
        <v>59</v>
      </c>
      <c r="H14" s="48" t="s">
        <v>38</v>
      </c>
      <c r="I14" s="48" t="s">
        <v>60</v>
      </c>
    </row>
    <row r="15" spans="1:12" ht="26.25" thickBot="1" x14ac:dyDescent="0.3">
      <c r="A15" s="44" t="s">
        <v>39</v>
      </c>
      <c r="B15" s="45">
        <v>0.3024</v>
      </c>
      <c r="C15" s="45" t="s">
        <v>61</v>
      </c>
      <c r="E15" s="49">
        <v>0</v>
      </c>
      <c r="F15" s="44" t="s">
        <v>39</v>
      </c>
      <c r="G15" s="47">
        <f>COUNTIF(A23:F27,0)</f>
        <v>8</v>
      </c>
      <c r="H15" s="1">
        <v>0.3024</v>
      </c>
      <c r="I15" s="17">
        <f>H15*$G$22</f>
        <v>9.0719999999999992</v>
      </c>
      <c r="J15" s="50">
        <f>((I15-G15)^2)/I15</f>
        <v>0.12667372134038782</v>
      </c>
    </row>
    <row r="16" spans="1:12" ht="26.25" thickBot="1" x14ac:dyDescent="0.3">
      <c r="A16" s="44" t="s">
        <v>40</v>
      </c>
      <c r="B16" s="45" t="s">
        <v>41</v>
      </c>
      <c r="C16" s="45" t="s">
        <v>42</v>
      </c>
      <c r="E16" s="49">
        <v>1</v>
      </c>
      <c r="F16" s="44" t="s">
        <v>40</v>
      </c>
      <c r="G16" s="17">
        <f>COUNTIF(A23:F27,1)</f>
        <v>12</v>
      </c>
      <c r="H16" s="1">
        <v>0.504</v>
      </c>
      <c r="I16" s="17">
        <f t="shared" ref="I16:I21" si="0">H16*$G$22</f>
        <v>15.120000000000001</v>
      </c>
      <c r="J16" s="50">
        <f t="shared" ref="J16:J21" si="1">((I16-G16)^2)/I16</f>
        <v>0.64380952380952416</v>
      </c>
    </row>
    <row r="17" spans="1:10" ht="15.75" thickBot="1" x14ac:dyDescent="0.3">
      <c r="A17" s="44" t="s">
        <v>43</v>
      </c>
      <c r="B17" s="45" t="s">
        <v>44</v>
      </c>
      <c r="C17" s="45" t="s">
        <v>45</v>
      </c>
      <c r="E17" s="49">
        <v>2</v>
      </c>
      <c r="F17" s="44" t="s">
        <v>43</v>
      </c>
      <c r="G17" s="17">
        <f>COUNTIF(A23:F27,2)</f>
        <v>3</v>
      </c>
      <c r="H17" s="1">
        <v>0.108</v>
      </c>
      <c r="I17" s="17">
        <f t="shared" si="0"/>
        <v>3.2399999999999998</v>
      </c>
      <c r="J17" s="50">
        <f t="shared" si="1"/>
        <v>1.7777777777777743E-2</v>
      </c>
    </row>
    <row r="18" spans="1:10" ht="26.25" thickBot="1" x14ac:dyDescent="0.3">
      <c r="A18" s="44" t="s">
        <v>46</v>
      </c>
      <c r="B18" s="45" t="s">
        <v>47</v>
      </c>
      <c r="C18" s="45" t="s">
        <v>48</v>
      </c>
      <c r="E18" s="49">
        <v>3</v>
      </c>
      <c r="F18" s="44" t="s">
        <v>46</v>
      </c>
      <c r="G18" s="17">
        <f>COUNTIF(A23:F27,3)</f>
        <v>3</v>
      </c>
      <c r="H18" s="1">
        <v>8.9999999999999993E-3</v>
      </c>
      <c r="I18" s="17">
        <f t="shared" si="0"/>
        <v>0.26999999999999996</v>
      </c>
      <c r="J18" s="50">
        <f>((I18-G18)^2)/I18</f>
        <v>27.603333333333335</v>
      </c>
    </row>
    <row r="19" spans="1:10" ht="15.75" thickBot="1" x14ac:dyDescent="0.3">
      <c r="A19" s="44" t="s">
        <v>49</v>
      </c>
      <c r="B19" s="45" t="s">
        <v>50</v>
      </c>
      <c r="C19" s="45" t="s">
        <v>51</v>
      </c>
      <c r="E19" s="49">
        <v>4</v>
      </c>
      <c r="F19" s="44" t="s">
        <v>49</v>
      </c>
      <c r="G19" s="17">
        <f>COUNTIF(A23:F27,4)</f>
        <v>4</v>
      </c>
      <c r="H19" s="1">
        <v>7.1999999999999995E-2</v>
      </c>
      <c r="I19" s="17">
        <f t="shared" si="0"/>
        <v>2.1599999999999997</v>
      </c>
      <c r="J19" s="50">
        <f t="shared" si="1"/>
        <v>1.567407407407408</v>
      </c>
    </row>
    <row r="20" spans="1:10" ht="15.75" thickBot="1" x14ac:dyDescent="0.3">
      <c r="A20" s="44" t="s">
        <v>52</v>
      </c>
      <c r="B20" s="45" t="s">
        <v>53</v>
      </c>
      <c r="C20" s="45" t="s">
        <v>54</v>
      </c>
      <c r="E20" s="49">
        <v>5</v>
      </c>
      <c r="F20" s="44" t="s">
        <v>52</v>
      </c>
      <c r="G20" s="17">
        <f>COUNTIF(A23:F27,5)</f>
        <v>0</v>
      </c>
      <c r="H20" s="1">
        <v>4.4999999999999997E-3</v>
      </c>
      <c r="I20" s="17">
        <f t="shared" si="0"/>
        <v>0.13499999999999998</v>
      </c>
      <c r="J20" s="50">
        <f t="shared" si="1"/>
        <v>0.13499999999999998</v>
      </c>
    </row>
    <row r="21" spans="1:10" ht="15.75" thickBot="1" x14ac:dyDescent="0.3">
      <c r="A21" s="44" t="s">
        <v>55</v>
      </c>
      <c r="B21" s="45" t="s">
        <v>56</v>
      </c>
      <c r="C21" s="45" t="s">
        <v>57</v>
      </c>
      <c r="E21" s="49">
        <v>6</v>
      </c>
      <c r="F21" s="44" t="s">
        <v>55</v>
      </c>
      <c r="G21" s="17">
        <f>COUNTIF(A23:F27,6)</f>
        <v>0</v>
      </c>
      <c r="H21" s="1">
        <v>1E-4</v>
      </c>
      <c r="I21" s="17">
        <f t="shared" si="0"/>
        <v>3.0000000000000001E-3</v>
      </c>
      <c r="J21" s="50">
        <f t="shared" si="1"/>
        <v>3.0000000000000001E-3</v>
      </c>
    </row>
    <row r="22" spans="1:10" x14ac:dyDescent="0.25">
      <c r="G22" s="52">
        <f>SUM(G15:G21)</f>
        <v>30</v>
      </c>
    </row>
    <row r="23" spans="1:10" x14ac:dyDescent="0.25">
      <c r="A23" s="17">
        <v>1</v>
      </c>
      <c r="B23" s="17">
        <v>1</v>
      </c>
      <c r="C23" s="17">
        <v>0</v>
      </c>
      <c r="D23" s="17">
        <v>4</v>
      </c>
      <c r="E23" s="17">
        <v>3</v>
      </c>
      <c r="F23" s="17">
        <v>1</v>
      </c>
      <c r="I23" s="46" t="s">
        <v>65</v>
      </c>
      <c r="J23" s="46">
        <f>SUM(J15:J21)</f>
        <v>30.097001763668434</v>
      </c>
    </row>
    <row r="24" spans="1:10" x14ac:dyDescent="0.25">
      <c r="A24" s="17">
        <v>0</v>
      </c>
      <c r="B24" s="17">
        <v>4</v>
      </c>
      <c r="C24" s="17">
        <v>0</v>
      </c>
      <c r="D24" s="17">
        <v>3</v>
      </c>
      <c r="E24" s="17">
        <v>2</v>
      </c>
      <c r="F24" s="17">
        <v>1</v>
      </c>
      <c r="I24" s="46" t="s">
        <v>64</v>
      </c>
      <c r="J24" s="46">
        <v>12.59</v>
      </c>
    </row>
    <row r="25" spans="1:10" x14ac:dyDescent="0.25">
      <c r="A25" s="17">
        <v>1</v>
      </c>
      <c r="B25" s="17">
        <v>2</v>
      </c>
      <c r="C25" s="17">
        <v>4</v>
      </c>
      <c r="D25" s="17">
        <v>1</v>
      </c>
      <c r="E25" s="17">
        <v>1</v>
      </c>
      <c r="F25" s="17">
        <v>4</v>
      </c>
    </row>
    <row r="26" spans="1:10" x14ac:dyDescent="0.25">
      <c r="A26" s="17">
        <v>0</v>
      </c>
      <c r="B26" s="17">
        <v>1</v>
      </c>
      <c r="C26" s="17">
        <v>0</v>
      </c>
      <c r="D26" s="17">
        <v>1</v>
      </c>
      <c r="E26" s="17">
        <v>1</v>
      </c>
      <c r="F26" s="17">
        <v>2</v>
      </c>
    </row>
    <row r="27" spans="1:10" x14ac:dyDescent="0.25">
      <c r="A27" s="17">
        <v>0</v>
      </c>
      <c r="B27" s="17">
        <v>1</v>
      </c>
      <c r="C27" s="17">
        <v>1</v>
      </c>
      <c r="D27" s="17">
        <v>0</v>
      </c>
      <c r="E27" s="17">
        <v>0</v>
      </c>
      <c r="F27" s="17">
        <v>3</v>
      </c>
    </row>
    <row r="30" spans="1:10" ht="25.5" x14ac:dyDescent="0.25">
      <c r="C30" s="53" t="s">
        <v>66</v>
      </c>
    </row>
    <row r="31" spans="1:10" ht="25.5" x14ac:dyDescent="0.25">
      <c r="C31" s="54" t="s">
        <v>68</v>
      </c>
    </row>
    <row r="32" spans="1:10" ht="30" x14ac:dyDescent="0.25">
      <c r="C32" s="54" t="s">
        <v>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I26" sqref="I26"/>
    </sheetView>
  </sheetViews>
  <sheetFormatPr baseColWidth="10" defaultRowHeight="15" x14ac:dyDescent="0.25"/>
  <sheetData>
    <row r="1" spans="1:5" x14ac:dyDescent="0.25">
      <c r="A1">
        <v>0.872</v>
      </c>
      <c r="B1">
        <v>0.95</v>
      </c>
      <c r="C1">
        <v>0.34300000000000003</v>
      </c>
      <c r="D1">
        <v>5.8000000000000003E-2</v>
      </c>
      <c r="E1">
        <v>0.38400000000000001</v>
      </c>
    </row>
    <row r="2" spans="1:5" x14ac:dyDescent="0.25">
      <c r="A2">
        <v>0.219</v>
      </c>
      <c r="B2">
        <v>4.1000000000000002E-2</v>
      </c>
      <c r="C2">
        <v>3.5999999999999997E-2</v>
      </c>
      <c r="D2">
        <v>0.21299999999999999</v>
      </c>
      <c r="E2">
        <v>0.94599999999999995</v>
      </c>
    </row>
    <row r="3" spans="1:5" x14ac:dyDescent="0.25">
      <c r="A3">
        <v>0.56999999999999995</v>
      </c>
      <c r="B3">
        <v>0.84199999999999997</v>
      </c>
      <c r="C3">
        <v>0.70599999999999996</v>
      </c>
      <c r="D3">
        <v>0.80900000000000005</v>
      </c>
      <c r="E3">
        <v>0.3</v>
      </c>
    </row>
    <row r="4" spans="1:5" x14ac:dyDescent="0.25">
      <c r="A4">
        <v>0.61799999999999999</v>
      </c>
      <c r="B4">
        <v>0.152</v>
      </c>
      <c r="C4">
        <v>0.46200000000000002</v>
      </c>
      <c r="D4">
        <v>5.0000000000000001E-3</v>
      </c>
      <c r="E4">
        <v>0.20300000000000001</v>
      </c>
    </row>
    <row r="5" spans="1:5" x14ac:dyDescent="0.25">
      <c r="A5">
        <v>0.29099999999999998</v>
      </c>
      <c r="B5">
        <v>0.151</v>
      </c>
      <c r="C5">
        <v>0.59599999999999997</v>
      </c>
      <c r="D5">
        <v>0.443</v>
      </c>
      <c r="E5">
        <v>0.86799999999999999</v>
      </c>
    </row>
    <row r="6" spans="1:5" x14ac:dyDescent="0.25">
      <c r="A6">
        <v>0.91300000000000003</v>
      </c>
      <c r="B6">
        <v>0.51100000000000001</v>
      </c>
      <c r="C6">
        <v>0.58599999999999997</v>
      </c>
      <c r="D6">
        <v>0.60799999999999998</v>
      </c>
      <c r="E6">
        <v>0.879</v>
      </c>
    </row>
    <row r="7" spans="1:5" x14ac:dyDescent="0.25">
      <c r="B7" s="22" t="s">
        <v>23</v>
      </c>
      <c r="C7" s="22" t="s">
        <v>100</v>
      </c>
    </row>
    <row r="8" spans="1:5" x14ac:dyDescent="0.25">
      <c r="B8" s="17" t="s">
        <v>98</v>
      </c>
      <c r="C8" s="17" t="s">
        <v>99</v>
      </c>
    </row>
    <row r="9" spans="1:5" x14ac:dyDescent="0.25">
      <c r="A9" s="55" t="s">
        <v>69</v>
      </c>
      <c r="B9" s="17">
        <v>0.872</v>
      </c>
      <c r="C9" s="17">
        <v>0.219</v>
      </c>
    </row>
    <row r="10" spans="1:5" x14ac:dyDescent="0.25">
      <c r="A10" s="55" t="s">
        <v>70</v>
      </c>
      <c r="B10" s="17">
        <f>C9</f>
        <v>0.219</v>
      </c>
      <c r="C10" s="17">
        <v>0.56999999999999995</v>
      </c>
    </row>
    <row r="11" spans="1:5" x14ac:dyDescent="0.25">
      <c r="A11" s="55" t="s">
        <v>71</v>
      </c>
      <c r="B11" s="17">
        <f>C10</f>
        <v>0.56999999999999995</v>
      </c>
      <c r="C11" s="17">
        <v>0.61799999999999999</v>
      </c>
    </row>
    <row r="12" spans="1:5" x14ac:dyDescent="0.25">
      <c r="A12" s="55" t="s">
        <v>72</v>
      </c>
      <c r="B12" s="17">
        <f t="shared" ref="B12:B19" si="0">C11</f>
        <v>0.61799999999999999</v>
      </c>
      <c r="C12" s="17">
        <v>0.29099999999999998</v>
      </c>
    </row>
    <row r="13" spans="1:5" x14ac:dyDescent="0.25">
      <c r="A13" s="55" t="s">
        <v>73</v>
      </c>
      <c r="B13" s="17">
        <f t="shared" si="0"/>
        <v>0.29099999999999998</v>
      </c>
      <c r="C13" s="17">
        <v>0.91300000000000003</v>
      </c>
    </row>
    <row r="14" spans="1:5" x14ac:dyDescent="0.25">
      <c r="A14" s="55" t="s">
        <v>74</v>
      </c>
      <c r="B14" s="17">
        <f t="shared" si="0"/>
        <v>0.91300000000000003</v>
      </c>
      <c r="C14" s="17">
        <v>0.95</v>
      </c>
    </row>
    <row r="15" spans="1:5" x14ac:dyDescent="0.25">
      <c r="A15" s="55" t="s">
        <v>75</v>
      </c>
      <c r="B15" s="17">
        <f t="shared" si="0"/>
        <v>0.95</v>
      </c>
      <c r="C15" s="17">
        <v>4.1000000000000002E-2</v>
      </c>
    </row>
    <row r="16" spans="1:5" x14ac:dyDescent="0.25">
      <c r="A16" s="55" t="s">
        <v>76</v>
      </c>
      <c r="B16" s="17">
        <f t="shared" si="0"/>
        <v>4.1000000000000002E-2</v>
      </c>
      <c r="C16" s="17">
        <v>0.84199999999999997</v>
      </c>
    </row>
    <row r="17" spans="1:7" x14ac:dyDescent="0.25">
      <c r="A17" s="55" t="s">
        <v>77</v>
      </c>
      <c r="B17" s="17">
        <f t="shared" si="0"/>
        <v>0.84199999999999997</v>
      </c>
      <c r="C17" s="17">
        <v>0.152</v>
      </c>
    </row>
    <row r="18" spans="1:7" x14ac:dyDescent="0.25">
      <c r="A18" s="55" t="s">
        <v>96</v>
      </c>
      <c r="B18" s="17">
        <f t="shared" si="0"/>
        <v>0.152</v>
      </c>
      <c r="C18" s="17">
        <v>0.151</v>
      </c>
    </row>
    <row r="19" spans="1:7" x14ac:dyDescent="0.25">
      <c r="A19" s="55" t="s">
        <v>97</v>
      </c>
      <c r="B19" s="17">
        <f t="shared" si="0"/>
        <v>0.151</v>
      </c>
      <c r="C19" s="17">
        <v>0.51100000000000001</v>
      </c>
    </row>
    <row r="20" spans="1:7" x14ac:dyDescent="0.25">
      <c r="A20" s="55" t="s">
        <v>78</v>
      </c>
      <c r="B20" s="17">
        <f t="shared" ref="B20:B37" si="1">C18</f>
        <v>0.151</v>
      </c>
      <c r="C20" s="17">
        <v>0.34300000000000003</v>
      </c>
    </row>
    <row r="21" spans="1:7" x14ac:dyDescent="0.25">
      <c r="A21" s="55" t="s">
        <v>79</v>
      </c>
      <c r="B21" s="17">
        <f t="shared" si="1"/>
        <v>0.51100000000000001</v>
      </c>
      <c r="C21" s="17">
        <v>3.5999999999999997E-2</v>
      </c>
    </row>
    <row r="22" spans="1:7" x14ac:dyDescent="0.25">
      <c r="A22" s="55" t="s">
        <v>80</v>
      </c>
      <c r="B22" s="17">
        <f t="shared" si="1"/>
        <v>0.34300000000000003</v>
      </c>
      <c r="C22" s="17">
        <v>0.70599999999999996</v>
      </c>
    </row>
    <row r="23" spans="1:7" x14ac:dyDescent="0.25">
      <c r="A23" s="55" t="s">
        <v>81</v>
      </c>
      <c r="B23" s="17">
        <f t="shared" si="1"/>
        <v>3.5999999999999997E-2</v>
      </c>
      <c r="C23" s="17">
        <v>0.46200000000000002</v>
      </c>
    </row>
    <row r="24" spans="1:7" x14ac:dyDescent="0.25">
      <c r="A24" s="55" t="s">
        <v>82</v>
      </c>
      <c r="B24" s="17">
        <f t="shared" si="1"/>
        <v>0.70599999999999996</v>
      </c>
      <c r="C24" s="17">
        <v>0.59599999999999997</v>
      </c>
    </row>
    <row r="25" spans="1:7" x14ac:dyDescent="0.25">
      <c r="A25" s="55" t="s">
        <v>83</v>
      </c>
      <c r="B25" s="17">
        <f t="shared" si="1"/>
        <v>0.46200000000000002</v>
      </c>
      <c r="C25" s="17">
        <v>0.58599999999999997</v>
      </c>
    </row>
    <row r="26" spans="1:7" ht="24.75" x14ac:dyDescent="0.25">
      <c r="A26" s="55" t="s">
        <v>84</v>
      </c>
      <c r="B26" s="17">
        <f t="shared" si="1"/>
        <v>0.59599999999999997</v>
      </c>
      <c r="C26" s="17">
        <v>5.8000000000000003E-2</v>
      </c>
      <c r="F26" s="51" t="s">
        <v>62</v>
      </c>
      <c r="G26" s="51" t="s">
        <v>63</v>
      </c>
    </row>
    <row r="27" spans="1:7" x14ac:dyDescent="0.25">
      <c r="A27" s="55" t="s">
        <v>85</v>
      </c>
      <c r="B27" s="17">
        <f t="shared" si="1"/>
        <v>0.58599999999999997</v>
      </c>
      <c r="C27" s="17">
        <v>0.21299999999999999</v>
      </c>
      <c r="E27" t="s">
        <v>101</v>
      </c>
      <c r="F27" s="48" t="s">
        <v>59</v>
      </c>
      <c r="G27" s="48" t="s">
        <v>60</v>
      </c>
    </row>
    <row r="28" spans="1:7" x14ac:dyDescent="0.25">
      <c r="A28" s="55" t="s">
        <v>86</v>
      </c>
      <c r="B28" s="17">
        <f t="shared" si="1"/>
        <v>5.8000000000000003E-2</v>
      </c>
      <c r="C28" s="17">
        <v>0.80900000000000005</v>
      </c>
      <c r="E28">
        <v>1</v>
      </c>
      <c r="F28">
        <v>3</v>
      </c>
      <c r="G28" s="7">
        <f>$C$39/9</f>
        <v>3.2222222222222223</v>
      </c>
    </row>
    <row r="29" spans="1:7" x14ac:dyDescent="0.25">
      <c r="A29" s="55" t="s">
        <v>87</v>
      </c>
      <c r="B29" s="17">
        <f t="shared" si="1"/>
        <v>0.21299999999999999</v>
      </c>
      <c r="C29" s="17">
        <v>5.0000000000000001E-3</v>
      </c>
      <c r="E29">
        <v>2</v>
      </c>
      <c r="F29">
        <v>3</v>
      </c>
      <c r="G29" s="7">
        <f t="shared" ref="G29:G36" si="2">$C$39/9</f>
        <v>3.2222222222222223</v>
      </c>
    </row>
    <row r="30" spans="1:7" x14ac:dyDescent="0.25">
      <c r="A30" s="55" t="s">
        <v>88</v>
      </c>
      <c r="B30" s="17">
        <f t="shared" si="1"/>
        <v>0.80900000000000005</v>
      </c>
      <c r="C30" s="17">
        <v>0.443</v>
      </c>
      <c r="E30">
        <v>3</v>
      </c>
      <c r="F30">
        <v>5</v>
      </c>
      <c r="G30" s="7">
        <f t="shared" si="2"/>
        <v>3.2222222222222223</v>
      </c>
    </row>
    <row r="31" spans="1:7" x14ac:dyDescent="0.25">
      <c r="A31" s="55" t="s">
        <v>89</v>
      </c>
      <c r="B31" s="17">
        <f t="shared" si="1"/>
        <v>5.0000000000000001E-3</v>
      </c>
      <c r="C31" s="17">
        <v>0.60799999999999998</v>
      </c>
      <c r="E31">
        <v>4</v>
      </c>
      <c r="F31">
        <v>3</v>
      </c>
      <c r="G31" s="7">
        <f t="shared" si="2"/>
        <v>3.2222222222222223</v>
      </c>
    </row>
    <row r="32" spans="1:7" x14ac:dyDescent="0.25">
      <c r="A32" s="55" t="s">
        <v>90</v>
      </c>
      <c r="B32" s="17">
        <f t="shared" si="1"/>
        <v>0.443</v>
      </c>
      <c r="C32" s="17">
        <v>0.38400000000000001</v>
      </c>
      <c r="E32">
        <v>5</v>
      </c>
      <c r="F32">
        <v>6</v>
      </c>
      <c r="G32" s="7">
        <f t="shared" si="2"/>
        <v>3.2222222222222223</v>
      </c>
    </row>
    <row r="33" spans="1:7" x14ac:dyDescent="0.25">
      <c r="A33" s="55" t="s">
        <v>91</v>
      </c>
      <c r="B33" s="17">
        <f t="shared" si="1"/>
        <v>0.60799999999999998</v>
      </c>
      <c r="C33" s="17">
        <v>0.94599999999999995</v>
      </c>
      <c r="E33">
        <v>6</v>
      </c>
      <c r="F33">
        <v>1</v>
      </c>
      <c r="G33" s="7">
        <f t="shared" si="2"/>
        <v>3.2222222222222223</v>
      </c>
    </row>
    <row r="34" spans="1:7" x14ac:dyDescent="0.25">
      <c r="A34" s="55" t="s">
        <v>92</v>
      </c>
      <c r="B34" s="17">
        <f t="shared" si="1"/>
        <v>0.38400000000000001</v>
      </c>
      <c r="C34" s="17">
        <v>0.3</v>
      </c>
      <c r="E34">
        <v>7</v>
      </c>
      <c r="F34">
        <v>5</v>
      </c>
      <c r="G34" s="7">
        <f t="shared" si="2"/>
        <v>3.2222222222222223</v>
      </c>
    </row>
    <row r="35" spans="1:7" x14ac:dyDescent="0.25">
      <c r="A35" s="55" t="s">
        <v>93</v>
      </c>
      <c r="B35" s="17">
        <f t="shared" si="1"/>
        <v>0.94599999999999995</v>
      </c>
      <c r="C35" s="17">
        <v>0.20300000000000001</v>
      </c>
      <c r="E35">
        <v>8</v>
      </c>
      <c r="F35">
        <v>1</v>
      </c>
      <c r="G35" s="7">
        <f t="shared" si="2"/>
        <v>3.2222222222222223</v>
      </c>
    </row>
    <row r="36" spans="1:7" x14ac:dyDescent="0.25">
      <c r="A36" s="55" t="s">
        <v>94</v>
      </c>
      <c r="B36" s="17">
        <f t="shared" si="1"/>
        <v>0.3</v>
      </c>
      <c r="C36" s="17">
        <v>0.86799999999999999</v>
      </c>
      <c r="E36">
        <v>9</v>
      </c>
      <c r="F36">
        <v>2</v>
      </c>
      <c r="G36" s="7">
        <f t="shared" si="2"/>
        <v>3.2222222222222223</v>
      </c>
    </row>
    <row r="37" spans="1:7" x14ac:dyDescent="0.25">
      <c r="A37" s="55" t="s">
        <v>95</v>
      </c>
      <c r="B37" s="17">
        <f t="shared" si="1"/>
        <v>0.20300000000000001</v>
      </c>
      <c r="C37" s="17">
        <v>0.879</v>
      </c>
    </row>
    <row r="39" spans="1:7" x14ac:dyDescent="0.25">
      <c r="B39" t="s">
        <v>102</v>
      </c>
      <c r="C39">
        <f>COUNT(C9:C37)</f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Prueba de medias 2 forma</vt:lpstr>
      <vt:lpstr>Pruebas de varianza</vt:lpstr>
      <vt:lpstr>pru_uniformidad_chicuadrada</vt:lpstr>
      <vt:lpstr>pruebaunifor_kolmogorov-smirnov</vt:lpstr>
      <vt:lpstr>aleind_corridas arrib</vt:lpstr>
      <vt:lpstr>poker</vt:lpstr>
      <vt:lpstr>series</vt:lpstr>
    </vt:vector>
  </TitlesOfParts>
  <Manager/>
  <Company>Instituto Tecnologico De Pachuca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Ejemplo Prueba De Medias</dc:title>
  <dc:subject/>
  <dc:creator>Anaya Rodriguez Fredi Orlando</dc:creator>
  <cp:keywords/>
  <dc:description/>
  <cp:lastModifiedBy>205 Idiomas</cp:lastModifiedBy>
  <dcterms:created xsi:type="dcterms:W3CDTF">2010-02-23T19:55:13Z</dcterms:created>
  <dcterms:modified xsi:type="dcterms:W3CDTF">2018-08-31T14:59:52Z</dcterms:modified>
  <cp:category/>
</cp:coreProperties>
</file>