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ats°\Documents\2019-2\simulacion\tarea8\"/>
    </mc:Choice>
  </mc:AlternateContent>
  <xr:revisionPtr revIDLastSave="0" documentId="13_ncr:1_{A521B43C-FF0A-4362-8CDB-11D5A01E6E8E}" xr6:coauthVersionLast="44" xr6:coauthVersionMax="44" xr10:uidLastSave="{00000000-0000-0000-0000-000000000000}"/>
  <bookViews>
    <workbookView xWindow="-120" yWindow="-120" windowWidth="20730" windowHeight="11760" tabRatio="791" activeTab="4" xr2:uid="{00000000-000D-0000-FFFF-FFFF00000000}"/>
  </bookViews>
  <sheets>
    <sheet name="poisson" sheetId="1" r:id="rId1"/>
    <sheet name="problema1 pág 96 Exponencial" sheetId="4" r:id="rId2"/>
    <sheet name="problema2 pág 96 poisson" sheetId="5" r:id="rId3"/>
    <sheet name="problema3 pág 96 poisson" sheetId="6" r:id="rId4"/>
    <sheet name="problema5 pág 97 Exponenci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7" l="1"/>
  <c r="O14" i="7"/>
  <c r="N14" i="7"/>
  <c r="M14" i="7"/>
  <c r="M16" i="7"/>
  <c r="L4" i="6" l="1"/>
  <c r="M4" i="6" s="1"/>
  <c r="L5" i="6"/>
  <c r="M5" i="6" s="1"/>
  <c r="N5" i="6" s="1"/>
  <c r="L6" i="6"/>
  <c r="M6" i="6"/>
  <c r="N6" i="6" s="1"/>
  <c r="L7" i="6"/>
  <c r="M7" i="6"/>
  <c r="N7" i="6"/>
  <c r="L8" i="6"/>
  <c r="M8" i="6"/>
  <c r="N8" i="6"/>
  <c r="L9" i="6"/>
  <c r="M9" i="6" s="1"/>
  <c r="N9" i="6" s="1"/>
  <c r="L10" i="6"/>
  <c r="M10" i="6"/>
  <c r="N10" i="6" s="1"/>
  <c r="L11" i="6"/>
  <c r="M11" i="6"/>
  <c r="N11" i="6"/>
  <c r="L12" i="6"/>
  <c r="M12" i="6"/>
  <c r="N12" i="6"/>
  <c r="L13" i="6"/>
  <c r="M13" i="6" s="1"/>
  <c r="N13" i="6" s="1"/>
  <c r="E9" i="6"/>
  <c r="L15" i="7"/>
  <c r="L14" i="7"/>
  <c r="J44" i="7"/>
  <c r="J43" i="7"/>
  <c r="J42" i="7" s="1"/>
  <c r="J41" i="7"/>
  <c r="J40" i="7"/>
  <c r="K36" i="7"/>
  <c r="N13" i="7"/>
  <c r="N12" i="7"/>
  <c r="N11" i="7"/>
  <c r="N10" i="7"/>
  <c r="N9" i="7"/>
  <c r="N8" i="7"/>
  <c r="N7" i="7"/>
  <c r="N6" i="7"/>
  <c r="N5" i="7"/>
  <c r="N4" i="7"/>
  <c r="M13" i="7"/>
  <c r="L13" i="7"/>
  <c r="L12" i="7"/>
  <c r="L11" i="7"/>
  <c r="L10" i="7"/>
  <c r="M10" i="7" s="1"/>
  <c r="L9" i="7"/>
  <c r="L8" i="7"/>
  <c r="L7" i="7"/>
  <c r="L6" i="7"/>
  <c r="L5" i="7"/>
  <c r="M5" i="7" s="1"/>
  <c r="L4" i="7"/>
  <c r="M4" i="7" s="1"/>
  <c r="Q4" i="4"/>
  <c r="E9" i="7"/>
  <c r="E4" i="7"/>
  <c r="Q15" i="4"/>
  <c r="Q14" i="4"/>
  <c r="Q13" i="4"/>
  <c r="Q12" i="4"/>
  <c r="Q11" i="4"/>
  <c r="Q10" i="4"/>
  <c r="Q9" i="4"/>
  <c r="Q8" i="4"/>
  <c r="Q7" i="4"/>
  <c r="Q6" i="4"/>
  <c r="Q5" i="4"/>
  <c r="K14" i="7"/>
  <c r="H5" i="7"/>
  <c r="I5" i="7" s="1"/>
  <c r="I4" i="7"/>
  <c r="E3" i="7"/>
  <c r="E7" i="7"/>
  <c r="E6" i="7"/>
  <c r="E8" i="7" s="1"/>
  <c r="E5" i="7"/>
  <c r="E2" i="7"/>
  <c r="J43" i="6"/>
  <c r="J42" i="6" s="1"/>
  <c r="J41" i="6"/>
  <c r="J44" i="6" s="1"/>
  <c r="K36" i="6" s="1"/>
  <c r="J40" i="6"/>
  <c r="H5" i="6"/>
  <c r="L4" i="5"/>
  <c r="K14" i="6"/>
  <c r="E8" i="5"/>
  <c r="E7" i="6"/>
  <c r="E6" i="6"/>
  <c r="E8" i="6" s="1"/>
  <c r="I4" i="6" s="1"/>
  <c r="E4" i="6"/>
  <c r="E3" i="6"/>
  <c r="E2" i="6"/>
  <c r="E5" i="6" s="1"/>
  <c r="K36" i="5"/>
  <c r="H24" i="1"/>
  <c r="J44" i="5"/>
  <c r="J42" i="5"/>
  <c r="J43" i="5"/>
  <c r="J41" i="5"/>
  <c r="J40" i="5"/>
  <c r="N4" i="6" l="1"/>
  <c r="L14" i="6"/>
  <c r="M14" i="6" s="1"/>
  <c r="N14" i="6" s="1"/>
  <c r="M12" i="7"/>
  <c r="M11" i="7"/>
  <c r="M9" i="7"/>
  <c r="M8" i="7"/>
  <c r="M7" i="7"/>
  <c r="M6" i="7"/>
  <c r="H6" i="7"/>
  <c r="I6" i="7" s="1"/>
  <c r="I5" i="6"/>
  <c r="H6" i="6" s="1"/>
  <c r="I6" i="6" s="1"/>
  <c r="H7" i="6" s="1"/>
  <c r="H16" i="1"/>
  <c r="M13" i="5"/>
  <c r="M12" i="5"/>
  <c r="M11" i="5"/>
  <c r="M10" i="5"/>
  <c r="M9" i="5"/>
  <c r="M8" i="5"/>
  <c r="M7" i="5"/>
  <c r="M6" i="5"/>
  <c r="M5" i="5"/>
  <c r="M4" i="5"/>
  <c r="G24" i="1"/>
  <c r="G17" i="1"/>
  <c r="G16" i="1"/>
  <c r="L14" i="5"/>
  <c r="M14" i="5" s="1"/>
  <c r="N14" i="5" s="1"/>
  <c r="F23" i="1"/>
  <c r="F24" i="1" s="1"/>
  <c r="L13" i="5"/>
  <c r="L12" i="5"/>
  <c r="L11" i="5"/>
  <c r="L15" i="5" s="1"/>
  <c r="L5" i="5"/>
  <c r="L6" i="5"/>
  <c r="L10" i="5"/>
  <c r="L9" i="5"/>
  <c r="L8" i="5"/>
  <c r="L7" i="5"/>
  <c r="F18" i="1"/>
  <c r="F17" i="1"/>
  <c r="F16" i="1"/>
  <c r="F20" i="1"/>
  <c r="F19" i="1"/>
  <c r="N15" i="6" l="1"/>
  <c r="L15" i="6"/>
  <c r="M15" i="6"/>
  <c r="N16" i="7"/>
  <c r="H7" i="7"/>
  <c r="I7" i="7" s="1"/>
  <c r="M15" i="5"/>
  <c r="I7" i="6"/>
  <c r="H8" i="6" s="1"/>
  <c r="H8" i="7" l="1"/>
  <c r="I8" i="7" s="1"/>
  <c r="I8" i="6"/>
  <c r="H9" i="7" l="1"/>
  <c r="I9" i="7" s="1"/>
  <c r="H9" i="6"/>
  <c r="I9" i="6" s="1"/>
  <c r="H10" i="7" l="1"/>
  <c r="I10" i="7" s="1"/>
  <c r="H10" i="6"/>
  <c r="I10" i="6" s="1"/>
  <c r="P15" i="4"/>
  <c r="P14" i="4"/>
  <c r="R14" i="4"/>
  <c r="R15" i="4"/>
  <c r="P5" i="4"/>
  <c r="P4" i="4"/>
  <c r="O4" i="4" s="1"/>
  <c r="E18" i="1"/>
  <c r="D19" i="1" s="1"/>
  <c r="N5" i="4"/>
  <c r="I4" i="5"/>
  <c r="H5" i="5" s="1"/>
  <c r="I5" i="5" s="1"/>
  <c r="H6" i="5" s="1"/>
  <c r="E7" i="5"/>
  <c r="E6" i="5"/>
  <c r="E5" i="5"/>
  <c r="E4" i="5"/>
  <c r="B8" i="1"/>
  <c r="E3" i="5"/>
  <c r="E2" i="5"/>
  <c r="H11" i="7" l="1"/>
  <c r="I11" i="7" s="1"/>
  <c r="H11" i="6"/>
  <c r="I11" i="6" s="1"/>
  <c r="I6" i="5"/>
  <c r="H7" i="5" s="1"/>
  <c r="O5" i="4"/>
  <c r="P10" i="4"/>
  <c r="P9" i="4"/>
  <c r="P8" i="4"/>
  <c r="P7" i="4"/>
  <c r="P6" i="4"/>
  <c r="N7" i="4"/>
  <c r="M7" i="4"/>
  <c r="N6" i="4"/>
  <c r="M5" i="4"/>
  <c r="M6" i="4"/>
  <c r="C17" i="4"/>
  <c r="C19" i="4"/>
  <c r="G21" i="1"/>
  <c r="E22" i="1"/>
  <c r="E21" i="1"/>
  <c r="D22" i="1" s="1"/>
  <c r="E17" i="1"/>
  <c r="D20" i="1"/>
  <c r="D17" i="1"/>
  <c r="B10" i="1"/>
  <c r="B12" i="1"/>
  <c r="B7" i="1"/>
  <c r="C6" i="1"/>
  <c r="H12" i="7" l="1"/>
  <c r="I12" i="7" s="1"/>
  <c r="H12" i="6"/>
  <c r="I12" i="6" s="1"/>
  <c r="I7" i="5"/>
  <c r="H8" i="5" s="1"/>
  <c r="D18" i="1"/>
  <c r="C18" i="4"/>
  <c r="R4" i="4"/>
  <c r="S4" i="4" s="1"/>
  <c r="C15" i="4"/>
  <c r="C12" i="4"/>
  <c r="C14" i="4"/>
  <c r="H13" i="7" l="1"/>
  <c r="I13" i="7" s="1"/>
  <c r="K12" i="7"/>
  <c r="K4" i="7"/>
  <c r="J4" i="7" s="1"/>
  <c r="O4" i="7" s="1"/>
  <c r="K10" i="7"/>
  <c r="K8" i="7"/>
  <c r="K6" i="7"/>
  <c r="H13" i="6"/>
  <c r="I13" i="6" s="1"/>
  <c r="I8" i="5"/>
  <c r="H9" i="5" s="1"/>
  <c r="C16" i="4"/>
  <c r="C13" i="4"/>
  <c r="H14" i="7" l="1"/>
  <c r="K13" i="7"/>
  <c r="J13" i="7" s="1"/>
  <c r="O13" i="7" s="1"/>
  <c r="K7" i="7"/>
  <c r="J7" i="7" s="1"/>
  <c r="O7" i="7" s="1"/>
  <c r="K11" i="7"/>
  <c r="J11" i="7" s="1"/>
  <c r="O11" i="7" s="1"/>
  <c r="K5" i="7"/>
  <c r="J5" i="7" s="1"/>
  <c r="O5" i="7" s="1"/>
  <c r="K9" i="7"/>
  <c r="J9" i="7" s="1"/>
  <c r="O9" i="7" s="1"/>
  <c r="K13" i="6"/>
  <c r="K4" i="6"/>
  <c r="J4" i="6" s="1"/>
  <c r="K5" i="6"/>
  <c r="K7" i="6"/>
  <c r="K8" i="6"/>
  <c r="K10" i="6"/>
  <c r="K6" i="6"/>
  <c r="K11" i="6"/>
  <c r="K9" i="6"/>
  <c r="J9" i="6" s="1"/>
  <c r="K12" i="6"/>
  <c r="H14" i="6"/>
  <c r="I9" i="5"/>
  <c r="H10" i="5" s="1"/>
  <c r="R5" i="4"/>
  <c r="S5" i="4" s="1"/>
  <c r="J8" i="7" l="1"/>
  <c r="O8" i="7" s="1"/>
  <c r="J12" i="7"/>
  <c r="O12" i="7" s="1"/>
  <c r="J6" i="7"/>
  <c r="O6" i="7" s="1"/>
  <c r="J10" i="7"/>
  <c r="O10" i="7" s="1"/>
  <c r="J11" i="6"/>
  <c r="J5" i="6"/>
  <c r="J14" i="6"/>
  <c r="J13" i="6"/>
  <c r="J12" i="6"/>
  <c r="J8" i="6"/>
  <c r="J7" i="6"/>
  <c r="J6" i="6"/>
  <c r="J10" i="6"/>
  <c r="I10" i="5"/>
  <c r="H11" i="5" s="1"/>
  <c r="R6" i="4"/>
  <c r="S6" i="4" s="1"/>
  <c r="I34" i="1"/>
  <c r="I11" i="5" l="1"/>
  <c r="H12" i="5" s="1"/>
  <c r="R7" i="4"/>
  <c r="S7" i="4" s="1"/>
  <c r="M8" i="4"/>
  <c r="N8" i="4" s="1"/>
  <c r="F22" i="1"/>
  <c r="F21" i="1"/>
  <c r="L34" i="1"/>
  <c r="K34" i="1"/>
  <c r="J34" i="1"/>
  <c r="E19" i="1"/>
  <c r="E20" i="1"/>
  <c r="I12" i="5" l="1"/>
  <c r="H13" i="5" s="1"/>
  <c r="R8" i="4"/>
  <c r="S8" i="4" s="1"/>
  <c r="M9" i="4"/>
  <c r="N9" i="4" s="1"/>
  <c r="D21" i="1"/>
  <c r="B11" i="1"/>
  <c r="B9" i="1"/>
  <c r="I13" i="5" l="1"/>
  <c r="H14" i="5" s="1"/>
  <c r="G23" i="1"/>
  <c r="H23" i="1" s="1"/>
  <c r="G20" i="1"/>
  <c r="H20" i="1" s="1"/>
  <c r="H17" i="1"/>
  <c r="H21" i="1"/>
  <c r="G18" i="1"/>
  <c r="H18" i="1" s="1"/>
  <c r="G22" i="1"/>
  <c r="H22" i="1" s="1"/>
  <c r="G19" i="1"/>
  <c r="H19" i="1" s="1"/>
  <c r="D24" i="1"/>
  <c r="R9" i="4"/>
  <c r="S9" i="4" s="1"/>
  <c r="M10" i="4"/>
  <c r="N10" i="4" s="1"/>
  <c r="K13" i="5" l="1"/>
  <c r="K11" i="5"/>
  <c r="K9" i="5"/>
  <c r="R10" i="4"/>
  <c r="S10" i="4" s="1"/>
  <c r="M11" i="4"/>
  <c r="N11" i="4" s="1"/>
  <c r="K14" i="5" l="1"/>
  <c r="K5" i="5"/>
  <c r="K6" i="5"/>
  <c r="J6" i="5" s="1"/>
  <c r="N6" i="5" s="1"/>
  <c r="K12" i="5"/>
  <c r="J12" i="5" s="1"/>
  <c r="N12" i="5" s="1"/>
  <c r="K8" i="5"/>
  <c r="J9" i="5" s="1"/>
  <c r="N9" i="5" s="1"/>
  <c r="K4" i="5"/>
  <c r="J4" i="5" s="1"/>
  <c r="N4" i="5" s="1"/>
  <c r="K7" i="5"/>
  <c r="J7" i="5" s="1"/>
  <c r="N7" i="5" s="1"/>
  <c r="K10" i="5"/>
  <c r="J10" i="5" s="1"/>
  <c r="N10" i="5" s="1"/>
  <c r="R11" i="4"/>
  <c r="S11" i="4" s="1"/>
  <c r="M12" i="4"/>
  <c r="N12" i="4" s="1"/>
  <c r="J5" i="5" l="1"/>
  <c r="N5" i="5" s="1"/>
  <c r="N15" i="5" s="1"/>
  <c r="J13" i="5"/>
  <c r="N13" i="5" s="1"/>
  <c r="J8" i="5"/>
  <c r="N8" i="5" s="1"/>
  <c r="J11" i="5"/>
  <c r="N11" i="5" s="1"/>
  <c r="R12" i="4"/>
  <c r="S12" i="4" s="1"/>
  <c r="M13" i="4"/>
  <c r="N13" i="4" s="1"/>
  <c r="M14" i="4" l="1"/>
  <c r="N14" i="4" s="1"/>
  <c r="P13" i="4"/>
  <c r="R13" i="4"/>
  <c r="S13" i="4" s="1"/>
  <c r="P11" i="4"/>
  <c r="O11" i="4" s="1"/>
  <c r="T11" i="4" s="1"/>
  <c r="O10" i="4" l="1"/>
  <c r="T10" i="4" s="1"/>
  <c r="O9" i="4"/>
  <c r="T9" i="4" s="1"/>
  <c r="M15" i="4"/>
  <c r="O14" i="4"/>
  <c r="O8" i="4"/>
  <c r="T8" i="4" s="1"/>
  <c r="P12" i="4"/>
  <c r="O12" i="4" s="1"/>
  <c r="T12" i="4" s="1"/>
  <c r="T4" i="4" l="1"/>
  <c r="S14" i="4"/>
  <c r="T14" i="4" s="1"/>
  <c r="O7" i="4"/>
  <c r="T7" i="4" s="1"/>
  <c r="O6" i="4"/>
  <c r="T6" i="4" s="1"/>
  <c r="T5" i="4"/>
  <c r="O13" i="4"/>
  <c r="T13" i="4" s="1"/>
  <c r="O16" i="4" l="1"/>
  <c r="S15" i="4"/>
  <c r="R16" i="4"/>
  <c r="T15" i="4" l="1"/>
  <c r="T16" i="4" s="1"/>
  <c r="S16" i="4"/>
  <c r="J15" i="7"/>
  <c r="J15" i="6"/>
  <c r="J15" i="5"/>
</calcChain>
</file>

<file path=xl/sharedStrings.xml><?xml version="1.0" encoding="utf-8"?>
<sst xmlns="http://schemas.openxmlformats.org/spreadsheetml/2006/main" count="145" uniqueCount="60">
  <si>
    <t>Varianza muestral</t>
  </si>
  <si>
    <t xml:space="preserve">Media muestral </t>
  </si>
  <si>
    <t>No. de intervalos</t>
  </si>
  <si>
    <t>dato mayor</t>
  </si>
  <si>
    <t>dato menor</t>
  </si>
  <si>
    <t>n=numero de datos en la muestra</t>
  </si>
  <si>
    <t>amplitud del intervalo</t>
  </si>
  <si>
    <t>de dos en dos</t>
  </si>
  <si>
    <t xml:space="preserve">limite inferior </t>
  </si>
  <si>
    <t>limite superior</t>
  </si>
  <si>
    <t>intervalo</t>
  </si>
  <si>
    <t>infinito</t>
  </si>
  <si>
    <t>frecuencia</t>
  </si>
  <si>
    <t>Observada</t>
  </si>
  <si>
    <t xml:space="preserve">frecuencia </t>
  </si>
  <si>
    <t>acumulada</t>
  </si>
  <si>
    <t>Distribución de Poisson</t>
  </si>
  <si>
    <t>parámetro de La distribución de Poisson</t>
  </si>
  <si>
    <t>H_0:Poisson (λ=15)</t>
  </si>
  <si>
    <t>automóviles/hora</t>
  </si>
  <si>
    <t>h_1: otra distribución</t>
  </si>
  <si>
    <t>se calcula la probabilidad de cada intervalo a partir de la función de probabilidad de poisson</t>
  </si>
  <si>
    <t>p(x)</t>
  </si>
  <si>
    <t>para el intervalo 7-9</t>
  </si>
  <si>
    <t>p(x=7,8,9)</t>
  </si>
  <si>
    <t>se calcula la frecuencia esperada en cada intervalo, multiplicando la probabilidad p(x) por el total de datos de la muestra</t>
  </si>
  <si>
    <t>interpretación: no podemos rechazar la hipótesis de que la variable aleatoria se comporta de acuerdo con una distribución de Poisson, con una media de 15 automóviles/hora</t>
  </si>
  <si>
    <t xml:space="preserve">error </t>
  </si>
  <si>
    <t>1. Utilice la prueba Chi-cuadrada para determinar, con un nivel de confianza de 90%, qué tipo de distribución siguen los datos.</t>
  </si>
  <si>
    <t>numero de datos n=</t>
  </si>
  <si>
    <t>intervalos</t>
  </si>
  <si>
    <t>amplitud intervalo</t>
  </si>
  <si>
    <t xml:space="preserve">media muestral </t>
  </si>
  <si>
    <t>varianza muestral</t>
  </si>
  <si>
    <t xml:space="preserve">total </t>
  </si>
  <si>
    <t xml:space="preserve">exponencial </t>
  </si>
  <si>
    <t>media distribución exponencial</t>
  </si>
  <si>
    <t>función de densidad</t>
  </si>
  <si>
    <t>función acumulada</t>
  </si>
  <si>
    <t>Ei=n*p(x)</t>
  </si>
  <si>
    <t>Chi-cuadrado de la tabla</t>
  </si>
  <si>
    <t>interpretación: cómo 10,735 es menor que 14,68, no podemos rechazar la hipótesis de que la variable aleatoria se comporta de acuerdo con una distribución Exponencial, con una media de 0,1903</t>
  </si>
  <si>
    <t>valor critico se mira en la tabla de chi cuadrado y se compara =</t>
  </si>
  <si>
    <t>Importante en loa parametros para consultar  la tabla de chi cuadrado se considera el numero de parametros que maneja  en la distribucion</t>
  </si>
  <si>
    <t>nNo cuenta el intervalo del numero max  al infinito</t>
  </si>
  <si>
    <t>Frecuencia Acumulada</t>
  </si>
  <si>
    <t>3</t>
  </si>
  <si>
    <t>More</t>
  </si>
  <si>
    <t>Frequency</t>
  </si>
  <si>
    <t>H_0:Poisson (λ=20)</t>
  </si>
  <si>
    <r>
      <t>α</t>
    </r>
    <r>
      <rPr>
        <sz val="12"/>
        <color rgb="FF000000"/>
        <rFont val="Calibri"/>
        <family val="2"/>
      </rPr>
      <t>=</t>
    </r>
  </si>
  <si>
    <t>α/2=</t>
  </si>
  <si>
    <t>tabla</t>
  </si>
  <si>
    <t>Zy</t>
  </si>
  <si>
    <t>Zα/2</t>
  </si>
  <si>
    <t>#</t>
  </si>
  <si>
    <t>interpretación:  podemos rechazar la hipótesis de que la variable aleatoria se comporta de acuerdo con una distribución de Poisson, con una media de 20</t>
  </si>
  <si>
    <t>0,5</t>
  </si>
  <si>
    <t>interpretación:  podemos rechazar la hipótesis de que la variable aleatoria se comporta de acuerdo con una distribución de Poisson, con una media de 12</t>
  </si>
  <si>
    <t>interpretación: cómo 24,127 NO es menor que 13,36,  podemos rechazar la hipótesis de que la variable aleatoria se comporta de acuerdo con una distribución Exponencial, con una media de 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</si>
</sst>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entury Schoolbook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mbria Math"/>
      <family val="1"/>
    </font>
    <font>
      <sz val="11"/>
      <color rgb="FF000000"/>
      <name val="Arial Narrow"/>
      <family val="2"/>
    </font>
    <font>
      <sz val="12"/>
      <color rgb="FF000000"/>
      <name val="Calibri"/>
      <family val="2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F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thick">
        <color rgb="FF7598D9"/>
      </bottom>
      <diagonal/>
    </border>
    <border>
      <left style="medium">
        <color rgb="FF7598D9"/>
      </left>
      <right style="medium">
        <color rgb="FF7598D9"/>
      </right>
      <top style="thick">
        <color rgb="FF7598D9"/>
      </top>
      <bottom style="medium">
        <color rgb="FF7598D9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medium">
        <color rgb="FF7598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2" fillId="0" borderId="5" xfId="0" applyFont="1" applyBorder="1" applyAlignment="1">
      <alignment horizontal="center" vertical="center" wrapText="1" readingOrder="1"/>
    </xf>
    <xf numFmtId="0" fontId="0" fillId="0" borderId="4" xfId="0" applyBorder="1"/>
    <xf numFmtId="2" fontId="0" fillId="0" borderId="4" xfId="0" applyNumberFormat="1" applyBorder="1"/>
    <xf numFmtId="165" fontId="0" fillId="0" borderId="4" xfId="0" applyNumberFormat="1" applyBorder="1"/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justify" vertical="center" readingOrder="1"/>
    </xf>
    <xf numFmtId="0" fontId="1" fillId="3" borderId="0" xfId="0" applyFont="1" applyFill="1"/>
    <xf numFmtId="0" fontId="0" fillId="0" borderId="4" xfId="0" applyBorder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4" fillId="3" borderId="0" xfId="0" applyFont="1" applyFill="1"/>
    <xf numFmtId="164" fontId="0" fillId="0" borderId="4" xfId="0" applyNumberFormat="1" applyBorder="1"/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0" xfId="0" applyFill="1" applyBorder="1"/>
    <xf numFmtId="167" fontId="4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/>
    </xf>
    <xf numFmtId="165" fontId="4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8" xfId="0" applyBorder="1"/>
    <xf numFmtId="165" fontId="0" fillId="0" borderId="0" xfId="0" applyNumberFormat="1" applyFill="1" applyBorder="1" applyAlignment="1"/>
    <xf numFmtId="165" fontId="0" fillId="0" borderId="6" xfId="0" applyNumberFormat="1" applyFill="1" applyBorder="1" applyAlignment="1"/>
    <xf numFmtId="9" fontId="0" fillId="0" borderId="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5" xfId="0" applyBorder="1" applyAlignment="1"/>
    <xf numFmtId="0" fontId="0" fillId="0" borderId="26" xfId="0" applyBorder="1" applyAlignment="1"/>
    <xf numFmtId="0" fontId="0" fillId="0" borderId="21" xfId="0" applyBorder="1" applyAlignment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0" xfId="0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 frecuencias</a:t>
            </a:r>
            <a:r>
              <a:rPr lang="es-CO" baseline="0"/>
              <a:t> de la llegada de automóviles a la gasolinera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poisson!$B$15:$C$23</c:f>
              <c:multiLvlStrCache>
                <c:ptCount val="9"/>
                <c:lvl>
                  <c:pt idx="0">
                    <c:v>limite superior</c:v>
                  </c:pt>
                  <c:pt idx="1">
                    <c:v>6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21</c:v>
                  </c:pt>
                  <c:pt idx="7">
                    <c:v>24</c:v>
                  </c:pt>
                  <c:pt idx="8">
                    <c:v>infinito</c:v>
                  </c:pt>
                </c:lvl>
                <c:lvl>
                  <c:pt idx="0">
                    <c:v>limite inferior </c:v>
                  </c:pt>
                  <c:pt idx="1">
                    <c:v>0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poisson!$D$15:$D$23</c:f>
              <c:numCache>
                <c:formatCode>General</c:formatCode>
                <c:ptCount val="9"/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1-4625-BE84-71589499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841856"/>
        <c:axId val="277887080"/>
      </c:barChart>
      <c:catAx>
        <c:axId val="285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887080"/>
        <c:crosses val="autoZero"/>
        <c:auto val="1"/>
        <c:lblAlgn val="ctr"/>
        <c:lblOffset val="100"/>
        <c:noMultiLvlLbl val="0"/>
      </c:catAx>
      <c:valAx>
        <c:axId val="2778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84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5555555555555552E-2"/>
          <c:w val="0.70988670166229217"/>
          <c:h val="0.7435032079323418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'problema1 pág 96 Exponencial'!$O$3:$O$15</c:f>
              <c:numCache>
                <c:formatCode>General</c:formatCode>
                <c:ptCount val="13"/>
                <c:pt idx="1">
                  <c:v>23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E-4AB0-97FA-2EE31C2EB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9360960"/>
        <c:axId val="289361352"/>
      </c:barChart>
      <c:catAx>
        <c:axId val="2893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361352"/>
        <c:crosses val="autoZero"/>
        <c:auto val="1"/>
        <c:lblAlgn val="ctr"/>
        <c:lblOffset val="100"/>
        <c:noMultiLvlLbl val="0"/>
      </c:catAx>
      <c:valAx>
        <c:axId val="289361352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893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'problema2 pág 96 poisson'!$H$20:$H$30</c:f>
              <c:strCache>
                <c:ptCount val="11"/>
                <c:pt idx="0">
                  <c:v>7,000</c:v>
                </c:pt>
                <c:pt idx="1">
                  <c:v>11,000</c:v>
                </c:pt>
                <c:pt idx="2">
                  <c:v>15,000</c:v>
                </c:pt>
                <c:pt idx="3">
                  <c:v>19,000</c:v>
                </c:pt>
                <c:pt idx="4">
                  <c:v>23,000</c:v>
                </c:pt>
                <c:pt idx="5">
                  <c:v>27,000</c:v>
                </c:pt>
                <c:pt idx="6">
                  <c:v>31,000</c:v>
                </c:pt>
                <c:pt idx="7">
                  <c:v>35,000</c:v>
                </c:pt>
                <c:pt idx="8">
                  <c:v>39,000</c:v>
                </c:pt>
                <c:pt idx="9">
                  <c:v>43,000</c:v>
                </c:pt>
                <c:pt idx="10">
                  <c:v>More</c:v>
                </c:pt>
              </c:strCache>
            </c:strRef>
          </c:cat>
          <c:val>
            <c:numRef>
              <c:f>'problema2 pág 96 poisson'!$I$20:$I$30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31</c:v>
                </c:pt>
                <c:pt idx="4">
                  <c:v>29</c:v>
                </c:pt>
                <c:pt idx="5">
                  <c:v>18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44A-96EE-A2AE1271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85888"/>
        <c:axId val="449287856"/>
      </c:barChart>
      <c:catAx>
        <c:axId val="4492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287856"/>
        <c:crosses val="autoZero"/>
        <c:auto val="1"/>
        <c:lblAlgn val="ctr"/>
        <c:lblOffset val="100"/>
        <c:noMultiLvlLbl val="0"/>
      </c:catAx>
      <c:valAx>
        <c:axId val="44928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285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'problema3 pág 96 poisson'!$H$20:$H$30</c:f>
              <c:strCache>
                <c:ptCount val="11"/>
                <c:pt idx="0">
                  <c:v>2,000</c:v>
                </c:pt>
                <c:pt idx="1">
                  <c:v>3,500</c:v>
                </c:pt>
                <c:pt idx="2">
                  <c:v>5,000</c:v>
                </c:pt>
                <c:pt idx="3">
                  <c:v>6,500</c:v>
                </c:pt>
                <c:pt idx="4">
                  <c:v>8,000</c:v>
                </c:pt>
                <c:pt idx="5">
                  <c:v>9,500</c:v>
                </c:pt>
                <c:pt idx="6">
                  <c:v>11,000</c:v>
                </c:pt>
                <c:pt idx="7">
                  <c:v>12,500</c:v>
                </c:pt>
                <c:pt idx="8">
                  <c:v>14,000</c:v>
                </c:pt>
                <c:pt idx="9">
                  <c:v>18,000</c:v>
                </c:pt>
                <c:pt idx="10">
                  <c:v>More</c:v>
                </c:pt>
              </c:strCache>
            </c:strRef>
          </c:cat>
          <c:val>
            <c:numRef>
              <c:f>'problema3 pág 96 poisson'!$I$20:$I$30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55</c:v>
                </c:pt>
                <c:pt idx="8">
                  <c:v>24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0-47BD-805A-308D4F86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464536"/>
        <c:axId val="527461584"/>
      </c:barChart>
      <c:catAx>
        <c:axId val="52746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0,5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461584"/>
        <c:crosses val="autoZero"/>
        <c:auto val="1"/>
        <c:lblAlgn val="ctr"/>
        <c:lblOffset val="100"/>
        <c:noMultiLvlLbl val="0"/>
      </c:catAx>
      <c:valAx>
        <c:axId val="52746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464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'problema5 pág 97 Exponencial'!$H$20:$H$29</c:f>
              <c:strCache>
                <c:ptCount val="10"/>
                <c:pt idx="0">
                  <c:v>7,000</c:v>
                </c:pt>
                <c:pt idx="1">
                  <c:v>11,000</c:v>
                </c:pt>
                <c:pt idx="2">
                  <c:v>15,000</c:v>
                </c:pt>
                <c:pt idx="3">
                  <c:v>19,000</c:v>
                </c:pt>
                <c:pt idx="4">
                  <c:v>23,000</c:v>
                </c:pt>
                <c:pt idx="5">
                  <c:v>27,000</c:v>
                </c:pt>
                <c:pt idx="6">
                  <c:v>31,000</c:v>
                </c:pt>
                <c:pt idx="7">
                  <c:v>35,000</c:v>
                </c:pt>
                <c:pt idx="8">
                  <c:v>39,000</c:v>
                </c:pt>
                <c:pt idx="9">
                  <c:v>More</c:v>
                </c:pt>
              </c:strCache>
            </c:strRef>
          </c:cat>
          <c:val>
            <c:numRef>
              <c:f>'problema5 pág 97 Exponencial'!$I$20:$I$29</c:f>
              <c:numCache>
                <c:formatCode>General</c:formatCode>
                <c:ptCount val="10"/>
                <c:pt idx="0">
                  <c:v>37</c:v>
                </c:pt>
                <c:pt idx="1">
                  <c:v>25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3-496C-81DA-368E67BA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62592"/>
        <c:axId val="448865216"/>
      </c:barChart>
      <c:catAx>
        <c:axId val="4488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5216"/>
        <c:crosses val="autoZero"/>
        <c:auto val="1"/>
        <c:lblAlgn val="ctr"/>
        <c:lblOffset val="100"/>
        <c:noMultiLvlLbl val="0"/>
      </c:catAx>
      <c:valAx>
        <c:axId val="44886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995362</xdr:colOff>
      <xdr:row>6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34923</xdr:colOff>
      <xdr:row>7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54768</xdr:colOff>
      <xdr:row>22</xdr:row>
      <xdr:rowOff>7144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253206</xdr:colOff>
      <xdr:row>13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107154</xdr:colOff>
      <xdr:row>6</xdr:row>
      <xdr:rowOff>45245</xdr:rowOff>
    </xdr:from>
    <xdr:to>
      <xdr:col>15</xdr:col>
      <xdr:colOff>107154</xdr:colOff>
      <xdr:row>21</xdr:row>
      <xdr:rowOff>105570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174625</xdr:colOff>
      <xdr:row>28</xdr:row>
      <xdr:rowOff>43635</xdr:rowOff>
    </xdr:from>
    <xdr:to>
      <xdr:col>2</xdr:col>
      <xdr:colOff>539750</xdr:colOff>
      <xdr:row>38</xdr:row>
      <xdr:rowOff>70864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625" y="5393510"/>
          <a:ext cx="2341563" cy="1932229"/>
        </a:xfrm>
        <a:prstGeom prst="rect">
          <a:avLst/>
        </a:prstGeom>
      </xdr:spPr>
    </xdr:pic>
    <xdr:clientData/>
  </xdr:twoCellAnchor>
  <xdr:oneCellAnchor>
    <xdr:from>
      <xdr:col>4</xdr:col>
      <xdr:colOff>753269</xdr:colOff>
      <xdr:row>12</xdr:row>
      <xdr:rowOff>118269</xdr:rowOff>
    </xdr:from>
    <xdr:ext cx="905669" cy="279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s-CO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CO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−15</m:t>
                            </m:r>
                          </m:sup>
                        </m:sSup>
                      </m:num>
                      <m:den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𝑝(𝑥)=</a:t>
              </a:r>
              <a:r>
                <a:rPr lang="es-CO" sz="900" i="0">
                  <a:latin typeface="Cambria Math" panose="02040503050406030204" pitchFamily="18" charset="0"/>
                </a:rPr>
                <a:t>(〖</a:t>
              </a:r>
              <a:r>
                <a:rPr lang="es-CO" sz="900" b="0" i="0">
                  <a:latin typeface="Cambria Math" panose="02040503050406030204" pitchFamily="18" charset="0"/>
                </a:rPr>
                <a:t>15〗^𝑥∗𝑒^(−15))/𝑥!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8</xdr:col>
      <xdr:colOff>31750</xdr:colOff>
      <xdr:row>29</xdr:row>
      <xdr:rowOff>7937</xdr:rowOff>
    </xdr:from>
    <xdr:ext cx="2722562" cy="706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=7</m:t>
                      </m:r>
                    </m:sub>
                    <m: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p>
                    <m:e>
                      <m:sSub>
                        <m:sSub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7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8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9</m:t>
                      </m:r>
                    </m:e>
                  </m:d>
                  <m:r>
                    <a:rPr lang="es-CO" sz="14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9!</m:t>
                      </m:r>
                    </m:den>
                  </m:f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4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∑_(𝑥=7)^9▒𝑝_𝑖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400" b="0" i="0">
                  <a:latin typeface="Cambria Math" panose="02040503050406030204" pitchFamily="18" charset="0"/>
                </a:rPr>
                <a:t>𝑝(7)+𝑝(8)+𝑝(9)=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277018</xdr:colOff>
      <xdr:row>36</xdr:row>
      <xdr:rowOff>62706</xdr:rowOff>
    </xdr:from>
    <xdr:ext cx="8326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𝑖=𝑛∗𝑝(𝑥)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309563</xdr:colOff>
      <xdr:row>37</xdr:row>
      <xdr:rowOff>111125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41275</xdr:colOff>
      <xdr:row>14</xdr:row>
      <xdr:rowOff>1587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94456</xdr:colOff>
      <xdr:row>12</xdr:row>
      <xdr:rowOff>46832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46832</xdr:colOff>
      <xdr:row>25</xdr:row>
      <xdr:rowOff>54769</xdr:rowOff>
    </xdr:from>
    <xdr:ext cx="2310697" cy="2046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0,05,7−1−1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0,05,5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=11,07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=11,07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316706</xdr:colOff>
      <xdr:row>14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3</xdr:col>
      <xdr:colOff>7937</xdr:colOff>
      <xdr:row>11</xdr:row>
      <xdr:rowOff>21430</xdr:rowOff>
    </xdr:from>
    <xdr:to>
      <xdr:col>10</xdr:col>
      <xdr:colOff>523874</xdr:colOff>
      <xdr:row>25</xdr:row>
      <xdr:rowOff>89693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550862</xdr:colOff>
      <xdr:row>19</xdr:row>
      <xdr:rowOff>173831</xdr:rowOff>
    </xdr:from>
    <xdr:ext cx="2685800" cy="72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𝐸𝑥𝑝𝑜𝑛𝑒𝑛𝑐𝑖𝑎𝑙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den>
                        </m:f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d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autom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viles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hora</m:t>
                    </m:r>
                  </m:oMath>
                </m:oMathPara>
              </a14:m>
              <a:endParaRPr lang="es-CO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otra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distribuci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𝐻_0: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𝐸𝑥𝑝𝑜𝑛𝑒𝑛𝑐𝑖𝑎𝑙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𝜆=)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automóviles/hora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pPr rtl="0" eaLnBrk="1" latinLnBrk="0" hangingPunct="1"/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otra distribución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3174</xdr:colOff>
      <xdr:row>25</xdr:row>
      <xdr:rowOff>102394</xdr:rowOff>
    </xdr:from>
    <xdr:ext cx="1904752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𝜆𝑒^(−𝜆𝑥)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36511</xdr:colOff>
      <xdr:row>29</xdr:row>
      <xdr:rowOff>103982</xdr:rowOff>
    </xdr:from>
    <xdr:ext cx="20869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1−𝑒^𝜆𝑥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15875</xdr:colOff>
      <xdr:row>18</xdr:row>
      <xdr:rowOff>119063</xdr:rowOff>
    </xdr:from>
    <xdr:ext cx="2345194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0,1,11−1−1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0,1,9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=14,684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0,1,11−1−1)^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0,1,9^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=14,684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995362</xdr:colOff>
      <xdr:row>2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38B258-42D2-4B81-82B9-88B981BAF277}"/>
                </a:ext>
              </a:extLst>
            </xdr:cNvPr>
            <xdr:cNvSpPr txBox="1"/>
          </xdr:nvSpPr>
          <xdr:spPr>
            <a:xfrm>
              <a:off x="995362" y="120729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738B258-42D2-4B81-82B9-88B981BAF277}"/>
                </a:ext>
              </a:extLst>
            </xdr:cNvPr>
            <xdr:cNvSpPr txBox="1"/>
          </xdr:nvSpPr>
          <xdr:spPr>
            <a:xfrm>
              <a:off x="995362" y="120729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34923</xdr:colOff>
      <xdr:row>3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5C0C0C-F082-432C-85B8-DD45A4CA1157}"/>
                </a:ext>
              </a:extLst>
            </xdr:cNvPr>
            <xdr:cNvSpPr txBox="1"/>
          </xdr:nvSpPr>
          <xdr:spPr>
            <a:xfrm>
              <a:off x="1168398" y="140573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5C0C0C-F082-432C-85B8-DD45A4CA1157}"/>
                </a:ext>
              </a:extLst>
            </xdr:cNvPr>
            <xdr:cNvSpPr txBox="1"/>
          </xdr:nvSpPr>
          <xdr:spPr>
            <a:xfrm>
              <a:off x="1168398" y="140573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143524</xdr:colOff>
      <xdr:row>13</xdr:row>
      <xdr:rowOff>648</xdr:rowOff>
    </xdr:from>
    <xdr:ext cx="5780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F9566F2B-DEB6-4F40-8D21-53555CA08E10}"/>
                </a:ext>
              </a:extLst>
            </xdr:cNvPr>
            <xdr:cNvSpPr txBox="1"/>
          </xdr:nvSpPr>
          <xdr:spPr>
            <a:xfrm>
              <a:off x="8903638" y="249735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F9566F2B-DEB6-4F40-8D21-53555CA08E10}"/>
                </a:ext>
              </a:extLst>
            </xdr:cNvPr>
            <xdr:cNvSpPr txBox="1"/>
          </xdr:nvSpPr>
          <xdr:spPr>
            <a:xfrm>
              <a:off x="8903638" y="249735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3">
              <a:extLst>
                <a:ext uri="{FF2B5EF4-FFF2-40B4-BE49-F238E27FC236}">
                  <a16:creationId xmlns:a16="http://schemas.microsoft.com/office/drawing/2014/main" id="{C65D684C-DA66-4962-92E5-B72343F8CFD2}"/>
                </a:ext>
              </a:extLst>
            </xdr:cNvPr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3">
              <a:extLst>
                <a:ext uri="{FF2B5EF4-FFF2-40B4-BE49-F238E27FC236}">
                  <a16:creationId xmlns:a16="http://schemas.microsoft.com/office/drawing/2014/main" id="{C65D684C-DA66-4962-92E5-B72343F8CFD2}"/>
                </a:ext>
              </a:extLst>
            </xdr:cNvPr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3</xdr:col>
      <xdr:colOff>25726</xdr:colOff>
      <xdr:row>12</xdr:row>
      <xdr:rowOff>138671</xdr:rowOff>
    </xdr:from>
    <xdr:to>
      <xdr:col>5</xdr:col>
      <xdr:colOff>229026</xdr:colOff>
      <xdr:row>26</xdr:row>
      <xdr:rowOff>29968</xdr:rowOff>
    </xdr:to>
    <xdr:pic>
      <xdr:nvPicPr>
        <xdr:cNvPr id="8" name="Imagen 12">
          <a:extLst>
            <a:ext uri="{FF2B5EF4-FFF2-40B4-BE49-F238E27FC236}">
              <a16:creationId xmlns:a16="http://schemas.microsoft.com/office/drawing/2014/main" id="{5DB56842-52D5-46DE-82D9-131CB8D23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900" y="2499214"/>
          <a:ext cx="3074604" cy="2596950"/>
        </a:xfrm>
        <a:prstGeom prst="rect">
          <a:avLst/>
        </a:prstGeom>
      </xdr:spPr>
    </xdr:pic>
    <xdr:clientData/>
  </xdr:twoCellAnchor>
  <xdr:oneCellAnchor>
    <xdr:from>
      <xdr:col>12</xdr:col>
      <xdr:colOff>41275</xdr:colOff>
      <xdr:row>2</xdr:row>
      <xdr:rowOff>1587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17">
              <a:extLst>
                <a:ext uri="{FF2B5EF4-FFF2-40B4-BE49-F238E27FC236}">
                  <a16:creationId xmlns:a16="http://schemas.microsoft.com/office/drawing/2014/main" id="{ABEB2374-0781-4E5B-9A68-E5590A8040E9}"/>
                </a:ext>
              </a:extLst>
            </xdr:cNvPr>
            <xdr:cNvSpPr txBox="1"/>
          </xdr:nvSpPr>
          <xdr:spPr>
            <a:xfrm>
              <a:off x="5260975" y="27447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17">
              <a:extLst>
                <a:ext uri="{FF2B5EF4-FFF2-40B4-BE49-F238E27FC236}">
                  <a16:creationId xmlns:a16="http://schemas.microsoft.com/office/drawing/2014/main" id="{ABEB2374-0781-4E5B-9A68-E5590A8040E9}"/>
                </a:ext>
              </a:extLst>
            </xdr:cNvPr>
            <xdr:cNvSpPr txBox="1"/>
          </xdr:nvSpPr>
          <xdr:spPr>
            <a:xfrm>
              <a:off x="5260975" y="27447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161058</xdr:colOff>
      <xdr:row>19</xdr:row>
      <xdr:rowOff>143164</xdr:rowOff>
    </xdr:from>
    <xdr:to>
      <xdr:col>15</xdr:col>
      <xdr:colOff>161059</xdr:colOff>
      <xdr:row>29</xdr:row>
      <xdr:rowOff>143163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2F5762-4996-4FE4-ABE7-D154DD0E9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14432</xdr:colOff>
      <xdr:row>1</xdr:row>
      <xdr:rowOff>0</xdr:rowOff>
    </xdr:from>
    <xdr:ext cx="853695" cy="360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8">
              <a:extLst>
                <a:ext uri="{FF2B5EF4-FFF2-40B4-BE49-F238E27FC236}">
                  <a16:creationId xmlns:a16="http://schemas.microsoft.com/office/drawing/2014/main" id="{92E38C18-FF08-4BA6-B953-DC43302B157B}"/>
                </a:ext>
              </a:extLst>
            </xdr:cNvPr>
            <xdr:cNvSpPr txBox="1"/>
          </xdr:nvSpPr>
          <xdr:spPr>
            <a:xfrm>
              <a:off x="14085455" y="187614"/>
              <a:ext cx="853695" cy="360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8">
              <a:extLst>
                <a:ext uri="{FF2B5EF4-FFF2-40B4-BE49-F238E27FC236}">
                  <a16:creationId xmlns:a16="http://schemas.microsoft.com/office/drawing/2014/main" id="{92E38C18-FF08-4BA6-B953-DC43302B157B}"/>
                </a:ext>
              </a:extLst>
            </xdr:cNvPr>
            <xdr:cNvSpPr txBox="1"/>
          </xdr:nvSpPr>
          <xdr:spPr>
            <a:xfrm>
              <a:off x="14085455" y="187614"/>
              <a:ext cx="853695" cy="360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559161</xdr:colOff>
      <xdr:row>35</xdr:row>
      <xdr:rowOff>13792</xdr:rowOff>
    </xdr:from>
    <xdr:ext cx="1829860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9">
              <a:extLst>
                <a:ext uri="{FF2B5EF4-FFF2-40B4-BE49-F238E27FC236}">
                  <a16:creationId xmlns:a16="http://schemas.microsoft.com/office/drawing/2014/main" id="{4327A27C-FD70-4CDB-8793-39253F53994F}"/>
                </a:ext>
              </a:extLst>
            </xdr:cNvPr>
            <xdr:cNvSpPr txBox="1"/>
          </xdr:nvSpPr>
          <xdr:spPr>
            <a:xfrm>
              <a:off x="8349250" y="6647274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0,,10−1−1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0,1,8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9">
              <a:extLst>
                <a:ext uri="{FF2B5EF4-FFF2-40B4-BE49-F238E27FC236}">
                  <a16:creationId xmlns:a16="http://schemas.microsoft.com/office/drawing/2014/main" id="{4327A27C-FD70-4CDB-8793-39253F53994F}"/>
                </a:ext>
              </a:extLst>
            </xdr:cNvPr>
            <xdr:cNvSpPr txBox="1"/>
          </xdr:nvSpPr>
          <xdr:spPr>
            <a:xfrm>
              <a:off x="8349250" y="6647274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0,,10−1−1)^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0,1,8^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995362</xdr:colOff>
      <xdr:row>2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BF68B8-42A2-4899-AB77-2DB7C58D5C63}"/>
                </a:ext>
              </a:extLst>
            </xdr:cNvPr>
            <xdr:cNvSpPr txBox="1"/>
          </xdr:nvSpPr>
          <xdr:spPr>
            <a:xfrm>
              <a:off x="2824162" y="38814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BF68B8-42A2-4899-AB77-2DB7C58D5C63}"/>
                </a:ext>
              </a:extLst>
            </xdr:cNvPr>
            <xdr:cNvSpPr txBox="1"/>
          </xdr:nvSpPr>
          <xdr:spPr>
            <a:xfrm>
              <a:off x="2824162" y="38814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34923</xdr:colOff>
      <xdr:row>3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9B3B8FF-84D0-4FF3-BA64-71D2C69D836A}"/>
                </a:ext>
              </a:extLst>
            </xdr:cNvPr>
            <xdr:cNvSpPr txBox="1"/>
          </xdr:nvSpPr>
          <xdr:spPr>
            <a:xfrm>
              <a:off x="3940173" y="58658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9B3B8FF-84D0-4FF3-BA64-71D2C69D836A}"/>
                </a:ext>
              </a:extLst>
            </xdr:cNvPr>
            <xdr:cNvSpPr txBox="1"/>
          </xdr:nvSpPr>
          <xdr:spPr>
            <a:xfrm>
              <a:off x="3940173" y="58658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391174</xdr:colOff>
      <xdr:row>12</xdr:row>
      <xdr:rowOff>143523</xdr:rowOff>
    </xdr:from>
    <xdr:ext cx="5780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E7472A12-F859-4BA9-9827-4D1C5B79CDEC}"/>
                </a:ext>
              </a:extLst>
            </xdr:cNvPr>
            <xdr:cNvSpPr txBox="1"/>
          </xdr:nvSpPr>
          <xdr:spPr>
            <a:xfrm>
              <a:off x="6906274" y="242952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E7472A12-F859-4BA9-9827-4D1C5B79CDEC}"/>
                </a:ext>
              </a:extLst>
            </xdr:cNvPr>
            <xdr:cNvSpPr txBox="1"/>
          </xdr:nvSpPr>
          <xdr:spPr>
            <a:xfrm>
              <a:off x="6906274" y="242952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38E856FB-C63E-44F3-8A6E-5F29464D0FD4}"/>
                </a:ext>
              </a:extLst>
            </xdr:cNvPr>
            <xdr:cNvSpPr txBox="1"/>
          </xdr:nvSpPr>
          <xdr:spPr>
            <a:xfrm>
              <a:off x="99782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38E856FB-C63E-44F3-8A6E-5F29464D0FD4}"/>
                </a:ext>
              </a:extLst>
            </xdr:cNvPr>
            <xdr:cNvSpPr txBox="1"/>
          </xdr:nvSpPr>
          <xdr:spPr>
            <a:xfrm>
              <a:off x="99782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66675</xdr:colOff>
      <xdr:row>19</xdr:row>
      <xdr:rowOff>38100</xdr:rowOff>
    </xdr:from>
    <xdr:to>
      <xdr:col>15</xdr:col>
      <xdr:colOff>66675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5D10FF-70E3-4CF3-91CD-A5DB568A5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41275</xdr:colOff>
      <xdr:row>2</xdr:row>
      <xdr:rowOff>1587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7">
              <a:extLst>
                <a:ext uri="{FF2B5EF4-FFF2-40B4-BE49-F238E27FC236}">
                  <a16:creationId xmlns:a16="http://schemas.microsoft.com/office/drawing/2014/main" id="{546391FE-4F8D-469B-AC19-2A82B80561E8}"/>
                </a:ext>
              </a:extLst>
            </xdr:cNvPr>
            <xdr:cNvSpPr txBox="1"/>
          </xdr:nvSpPr>
          <xdr:spPr>
            <a:xfrm>
              <a:off x="12747625" y="3825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17">
              <a:extLst>
                <a:ext uri="{FF2B5EF4-FFF2-40B4-BE49-F238E27FC236}">
                  <a16:creationId xmlns:a16="http://schemas.microsoft.com/office/drawing/2014/main" id="{546391FE-4F8D-469B-AC19-2A82B80561E8}"/>
                </a:ext>
              </a:extLst>
            </xdr:cNvPr>
            <xdr:cNvSpPr txBox="1"/>
          </xdr:nvSpPr>
          <xdr:spPr>
            <a:xfrm>
              <a:off x="12747625" y="3825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14432</xdr:colOff>
      <xdr:row>1</xdr:row>
      <xdr:rowOff>0</xdr:rowOff>
    </xdr:from>
    <xdr:ext cx="853695" cy="360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18">
              <a:extLst>
                <a:ext uri="{FF2B5EF4-FFF2-40B4-BE49-F238E27FC236}">
                  <a16:creationId xmlns:a16="http://schemas.microsoft.com/office/drawing/2014/main" id="{9A9C2769-4D6B-4267-8D17-6DAE27338A65}"/>
                </a:ext>
              </a:extLst>
            </xdr:cNvPr>
            <xdr:cNvSpPr txBox="1"/>
          </xdr:nvSpPr>
          <xdr:spPr>
            <a:xfrm>
              <a:off x="14120957" y="190500"/>
              <a:ext cx="853695" cy="360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18">
              <a:extLst>
                <a:ext uri="{FF2B5EF4-FFF2-40B4-BE49-F238E27FC236}">
                  <a16:creationId xmlns:a16="http://schemas.microsoft.com/office/drawing/2014/main" id="{9A9C2769-4D6B-4267-8D17-6DAE27338A65}"/>
                </a:ext>
              </a:extLst>
            </xdr:cNvPr>
            <xdr:cNvSpPr txBox="1"/>
          </xdr:nvSpPr>
          <xdr:spPr>
            <a:xfrm>
              <a:off x="14120957" y="190500"/>
              <a:ext cx="853695" cy="360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2</xdr:col>
      <xdr:colOff>591704</xdr:colOff>
      <xdr:row>12</xdr:row>
      <xdr:rowOff>14431</xdr:rowOff>
    </xdr:from>
    <xdr:to>
      <xdr:col>4</xdr:col>
      <xdr:colOff>959138</xdr:colOff>
      <xdr:row>25</xdr:row>
      <xdr:rowOff>98989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4022DDE-35EC-45B4-8B1E-683D8AB59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0904" y="2348056"/>
          <a:ext cx="3082059" cy="2570583"/>
        </a:xfrm>
        <a:prstGeom prst="rect">
          <a:avLst/>
        </a:prstGeom>
      </xdr:spPr>
    </xdr:pic>
    <xdr:clientData/>
  </xdr:twoCellAnchor>
  <xdr:oneCellAnchor>
    <xdr:from>
      <xdr:col>7</xdr:col>
      <xdr:colOff>66489</xdr:colOff>
      <xdr:row>35</xdr:row>
      <xdr:rowOff>2844</xdr:rowOff>
    </xdr:from>
    <xdr:ext cx="1829860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19">
              <a:extLst>
                <a:ext uri="{FF2B5EF4-FFF2-40B4-BE49-F238E27FC236}">
                  <a16:creationId xmlns:a16="http://schemas.microsoft.com/office/drawing/2014/main" id="{A8C4CC86-B65C-4C2B-BECE-CD1CED5A7E14}"/>
                </a:ext>
              </a:extLst>
            </xdr:cNvPr>
            <xdr:cNvSpPr txBox="1"/>
          </xdr:nvSpPr>
          <xdr:spPr>
            <a:xfrm>
              <a:off x="6591661" y="6593706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0,,10−1−1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0,1,8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19">
              <a:extLst>
                <a:ext uri="{FF2B5EF4-FFF2-40B4-BE49-F238E27FC236}">
                  <a16:creationId xmlns:a16="http://schemas.microsoft.com/office/drawing/2014/main" id="{A8C4CC86-B65C-4C2B-BECE-CD1CED5A7E14}"/>
                </a:ext>
              </a:extLst>
            </xdr:cNvPr>
            <xdr:cNvSpPr txBox="1"/>
          </xdr:nvSpPr>
          <xdr:spPr>
            <a:xfrm>
              <a:off x="6591661" y="6593706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0,,10−1−1)^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0,1,8^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995362</xdr:colOff>
      <xdr:row>2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9DAEC8B-3B7A-41A4-8CD7-627082CCC46F}"/>
                </a:ext>
              </a:extLst>
            </xdr:cNvPr>
            <xdr:cNvSpPr txBox="1"/>
          </xdr:nvSpPr>
          <xdr:spPr>
            <a:xfrm>
              <a:off x="2824162" y="38814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9DAEC8B-3B7A-41A4-8CD7-627082CCC46F}"/>
                </a:ext>
              </a:extLst>
            </xdr:cNvPr>
            <xdr:cNvSpPr txBox="1"/>
          </xdr:nvSpPr>
          <xdr:spPr>
            <a:xfrm>
              <a:off x="2824162" y="388143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34923</xdr:colOff>
      <xdr:row>3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9317B7-6B21-4130-A7F6-F27BE5A7F163}"/>
                </a:ext>
              </a:extLst>
            </xdr:cNvPr>
            <xdr:cNvSpPr txBox="1"/>
          </xdr:nvSpPr>
          <xdr:spPr>
            <a:xfrm>
              <a:off x="3940173" y="58658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09317B7-6B21-4130-A7F6-F27BE5A7F163}"/>
                </a:ext>
              </a:extLst>
            </xdr:cNvPr>
            <xdr:cNvSpPr txBox="1"/>
          </xdr:nvSpPr>
          <xdr:spPr>
            <a:xfrm>
              <a:off x="3940173" y="586581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143524</xdr:colOff>
      <xdr:row>13</xdr:row>
      <xdr:rowOff>648</xdr:rowOff>
    </xdr:from>
    <xdr:ext cx="5780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3B99C70-FFCB-4331-B98F-1E0510025528}"/>
                </a:ext>
              </a:extLst>
            </xdr:cNvPr>
            <xdr:cNvSpPr txBox="1"/>
          </xdr:nvSpPr>
          <xdr:spPr>
            <a:xfrm>
              <a:off x="8925574" y="252477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2">
              <a:extLst>
                <a:ext uri="{FF2B5EF4-FFF2-40B4-BE49-F238E27FC236}">
                  <a16:creationId xmlns:a16="http://schemas.microsoft.com/office/drawing/2014/main" id="{73B99C70-FFCB-4331-B98F-1E0510025528}"/>
                </a:ext>
              </a:extLst>
            </xdr:cNvPr>
            <xdr:cNvSpPr txBox="1"/>
          </xdr:nvSpPr>
          <xdr:spPr>
            <a:xfrm>
              <a:off x="8925574" y="2524773"/>
              <a:ext cx="5780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F4B6978C-B495-44EF-BFCB-3A94427B132C}"/>
                </a:ext>
              </a:extLst>
            </xdr:cNvPr>
            <xdr:cNvSpPr txBox="1"/>
          </xdr:nvSpPr>
          <xdr:spPr>
            <a:xfrm>
              <a:off x="99782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3">
              <a:extLst>
                <a:ext uri="{FF2B5EF4-FFF2-40B4-BE49-F238E27FC236}">
                  <a16:creationId xmlns:a16="http://schemas.microsoft.com/office/drawing/2014/main" id="{F4B6978C-B495-44EF-BFCB-3A94427B132C}"/>
                </a:ext>
              </a:extLst>
            </xdr:cNvPr>
            <xdr:cNvSpPr txBox="1"/>
          </xdr:nvSpPr>
          <xdr:spPr>
            <a:xfrm>
              <a:off x="9978231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171450</xdr:colOff>
      <xdr:row>18</xdr:row>
      <xdr:rowOff>104775</xdr:rowOff>
    </xdr:from>
    <xdr:to>
      <xdr:col>15</xdr:col>
      <xdr:colOff>171450</xdr:colOff>
      <xdr:row>28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84B743-53BC-4365-B85E-AB0AF353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046DF013-53A0-40E6-AC9A-E1C82193B81D}"/>
                </a:ext>
              </a:extLst>
            </xdr:cNvPr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9">
              <a:extLst>
                <a:ext uri="{FF2B5EF4-FFF2-40B4-BE49-F238E27FC236}">
                  <a16:creationId xmlns:a16="http://schemas.microsoft.com/office/drawing/2014/main" id="{046DF013-53A0-40E6-AC9A-E1C82193B81D}"/>
                </a:ext>
              </a:extLst>
            </xdr:cNvPr>
            <xdr:cNvSpPr txBox="1"/>
          </xdr:nvSpPr>
          <xdr:spPr>
            <a:xfrm>
              <a:off x="12811125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550862</xdr:colOff>
      <xdr:row>21</xdr:row>
      <xdr:rowOff>173831</xdr:rowOff>
    </xdr:from>
    <xdr:ext cx="2685800" cy="72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6">
              <a:extLst>
                <a:ext uri="{FF2B5EF4-FFF2-40B4-BE49-F238E27FC236}">
                  <a16:creationId xmlns:a16="http://schemas.microsoft.com/office/drawing/2014/main" id="{7D22F1DE-4F42-483A-BDC6-52E5C3912971}"/>
                </a:ext>
              </a:extLst>
            </xdr:cNvPr>
            <xdr:cNvSpPr txBox="1"/>
          </xdr:nvSpPr>
          <xdr:spPr>
            <a:xfrm>
              <a:off x="6399212" y="383143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𝐸𝑥𝑝𝑜𝑛𝑒𝑛𝑐𝑖𝑎𝑙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den>
                        </m:f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d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autom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viles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hora</m:t>
                    </m:r>
                  </m:oMath>
                </m:oMathPara>
              </a14:m>
              <a:endParaRPr lang="es-CO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otra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distribuci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3" name="CuadroTexto 6">
              <a:extLst>
                <a:ext uri="{FF2B5EF4-FFF2-40B4-BE49-F238E27FC236}">
                  <a16:creationId xmlns:a16="http://schemas.microsoft.com/office/drawing/2014/main" id="{7D22F1DE-4F42-483A-BDC6-52E5C3912971}"/>
                </a:ext>
              </a:extLst>
            </xdr:cNvPr>
            <xdr:cNvSpPr txBox="1"/>
          </xdr:nvSpPr>
          <xdr:spPr>
            <a:xfrm>
              <a:off x="6399212" y="383143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𝐻_0:𝐸𝑥𝑝𝑜𝑛𝑒𝑛𝑐𝑖𝑎𝑙 (1/𝜆=)"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automóviles/hora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pPr rtl="0" eaLnBrk="1" latinLnBrk="0" hangingPunct="1"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:" otra distribución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3174</xdr:colOff>
      <xdr:row>27</xdr:row>
      <xdr:rowOff>102394</xdr:rowOff>
    </xdr:from>
    <xdr:ext cx="1904752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7">
              <a:extLst>
                <a:ext uri="{FF2B5EF4-FFF2-40B4-BE49-F238E27FC236}">
                  <a16:creationId xmlns:a16="http://schemas.microsoft.com/office/drawing/2014/main" id="{1EC84123-5B4C-46C7-969E-C3AB0981B972}"/>
                </a:ext>
              </a:extLst>
            </xdr:cNvPr>
            <xdr:cNvSpPr txBox="1"/>
          </xdr:nvSpPr>
          <xdr:spPr>
            <a:xfrm>
              <a:off x="6613524" y="490299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7">
              <a:extLst>
                <a:ext uri="{FF2B5EF4-FFF2-40B4-BE49-F238E27FC236}">
                  <a16:creationId xmlns:a16="http://schemas.microsoft.com/office/drawing/2014/main" id="{1EC84123-5B4C-46C7-969E-C3AB0981B972}"/>
                </a:ext>
              </a:extLst>
            </xdr:cNvPr>
            <xdr:cNvSpPr txBox="1"/>
          </xdr:nvSpPr>
          <xdr:spPr>
            <a:xfrm>
              <a:off x="6613524" y="490299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𝑓(𝑥)={█(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𝜆𝑒^(−𝜆𝑥)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36511</xdr:colOff>
      <xdr:row>31</xdr:row>
      <xdr:rowOff>103982</xdr:rowOff>
    </xdr:from>
    <xdr:ext cx="20869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8">
              <a:extLst>
                <a:ext uri="{FF2B5EF4-FFF2-40B4-BE49-F238E27FC236}">
                  <a16:creationId xmlns:a16="http://schemas.microsoft.com/office/drawing/2014/main" id="{0669FCA8-2D0D-459C-9A76-979CCE1944FB}"/>
                </a:ext>
              </a:extLst>
            </xdr:cNvPr>
            <xdr:cNvSpPr txBox="1"/>
          </xdr:nvSpPr>
          <xdr:spPr>
            <a:xfrm>
              <a:off x="6646861" y="566658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8">
              <a:extLst>
                <a:ext uri="{FF2B5EF4-FFF2-40B4-BE49-F238E27FC236}">
                  <a16:creationId xmlns:a16="http://schemas.microsoft.com/office/drawing/2014/main" id="{0669FCA8-2D0D-459C-9A76-979CCE1944FB}"/>
                </a:ext>
              </a:extLst>
            </xdr:cNvPr>
            <xdr:cNvSpPr txBox="1"/>
          </xdr:nvSpPr>
          <xdr:spPr>
            <a:xfrm>
              <a:off x="6646861" y="566658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𝐹(𝑥)={█(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1−𝑒^𝜆𝑥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66489</xdr:colOff>
      <xdr:row>35</xdr:row>
      <xdr:rowOff>2844</xdr:rowOff>
    </xdr:from>
    <xdr:ext cx="1829860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9">
              <a:extLst>
                <a:ext uri="{FF2B5EF4-FFF2-40B4-BE49-F238E27FC236}">
                  <a16:creationId xmlns:a16="http://schemas.microsoft.com/office/drawing/2014/main" id="{EAED5847-2D47-4317-9E1C-881B0D8F1D2C}"/>
                </a:ext>
              </a:extLst>
            </xdr:cNvPr>
            <xdr:cNvSpPr txBox="1"/>
          </xdr:nvSpPr>
          <xdr:spPr>
            <a:xfrm>
              <a:off x="6581589" y="6737019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0,,10−1−1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0,1,8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9">
              <a:extLst>
                <a:ext uri="{FF2B5EF4-FFF2-40B4-BE49-F238E27FC236}">
                  <a16:creationId xmlns:a16="http://schemas.microsoft.com/office/drawing/2014/main" id="{EAED5847-2D47-4317-9E1C-881B0D8F1D2C}"/>
                </a:ext>
              </a:extLst>
            </xdr:cNvPr>
            <xdr:cNvSpPr txBox="1"/>
          </xdr:nvSpPr>
          <xdr:spPr>
            <a:xfrm>
              <a:off x="6581589" y="6737019"/>
              <a:ext cx="1829860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0,,10−1−1)^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0,1,8^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zoomScale="95" zoomScaleNormal="95" workbookViewId="0">
      <selection activeCell="D28" sqref="D28"/>
    </sheetView>
  </sheetViews>
  <sheetFormatPr defaultColWidth="11.42578125" defaultRowHeight="15" x14ac:dyDescent="0.25"/>
  <cols>
    <col min="1" max="1" width="17" bestFit="1" customWidth="1"/>
    <col min="2" max="2" width="12.5703125" customWidth="1"/>
    <col min="3" max="3" width="13.7109375" customWidth="1"/>
    <col min="4" max="4" width="12.140625" bestFit="1" customWidth="1"/>
    <col min="7" max="7" width="12.5703125" customWidth="1"/>
  </cols>
  <sheetData>
    <row r="1" spans="1:10" ht="15.75" thickBot="1" x14ac:dyDescent="0.3">
      <c r="A1" s="1">
        <v>14</v>
      </c>
      <c r="B1" s="1">
        <v>7</v>
      </c>
      <c r="C1" s="1">
        <v>13</v>
      </c>
      <c r="D1" s="1">
        <v>16</v>
      </c>
      <c r="E1" s="1">
        <v>16</v>
      </c>
      <c r="F1" s="1">
        <v>13</v>
      </c>
      <c r="G1" s="1">
        <v>14</v>
      </c>
      <c r="H1" s="1">
        <v>17</v>
      </c>
      <c r="I1" s="1">
        <v>15</v>
      </c>
      <c r="J1" s="1">
        <v>16</v>
      </c>
    </row>
    <row r="2" spans="1:10" ht="16.5" thickTop="1" thickBot="1" x14ac:dyDescent="0.3">
      <c r="A2" s="2">
        <v>13</v>
      </c>
      <c r="B2" s="2">
        <v>15</v>
      </c>
      <c r="C2" s="2">
        <v>10</v>
      </c>
      <c r="D2" s="2">
        <v>15</v>
      </c>
      <c r="E2" s="2">
        <v>16</v>
      </c>
      <c r="F2" s="2">
        <v>14</v>
      </c>
      <c r="G2" s="2">
        <v>12</v>
      </c>
      <c r="H2" s="2">
        <v>17</v>
      </c>
      <c r="I2" s="2">
        <v>14</v>
      </c>
      <c r="J2" s="2">
        <v>12</v>
      </c>
    </row>
    <row r="3" spans="1:10" ht="15.75" thickBot="1" x14ac:dyDescent="0.3">
      <c r="A3" s="3">
        <v>13</v>
      </c>
      <c r="B3" s="3">
        <v>20</v>
      </c>
      <c r="C3" s="3">
        <v>8</v>
      </c>
      <c r="D3" s="3">
        <v>17</v>
      </c>
      <c r="E3" s="3">
        <v>19</v>
      </c>
      <c r="F3" s="3">
        <v>11</v>
      </c>
      <c r="G3" s="3">
        <v>12</v>
      </c>
      <c r="H3" s="3">
        <v>17</v>
      </c>
      <c r="I3" s="3">
        <v>9</v>
      </c>
      <c r="J3" s="3">
        <v>18</v>
      </c>
    </row>
    <row r="4" spans="1:10" ht="15.75" thickBot="1" x14ac:dyDescent="0.3">
      <c r="A4" s="4">
        <v>20</v>
      </c>
      <c r="B4" s="4">
        <v>10</v>
      </c>
      <c r="C4" s="4">
        <v>19</v>
      </c>
      <c r="D4" s="4">
        <v>15</v>
      </c>
      <c r="E4" s="4">
        <v>13</v>
      </c>
      <c r="F4" s="4">
        <v>16</v>
      </c>
      <c r="G4" s="4">
        <v>24</v>
      </c>
      <c r="H4" s="4">
        <v>18</v>
      </c>
      <c r="I4" s="4">
        <v>16</v>
      </c>
      <c r="J4" s="4">
        <v>18</v>
      </c>
    </row>
    <row r="5" spans="1:10" ht="15.75" thickBot="1" x14ac:dyDescent="0.3">
      <c r="A5" s="3">
        <v>12</v>
      </c>
      <c r="B5" s="3">
        <v>14</v>
      </c>
      <c r="C5" s="6">
        <v>20</v>
      </c>
      <c r="D5" s="3">
        <v>15</v>
      </c>
      <c r="E5" s="3">
        <v>10</v>
      </c>
      <c r="F5" s="3">
        <v>13</v>
      </c>
      <c r="G5" s="3">
        <v>21</v>
      </c>
      <c r="H5" s="3">
        <v>23</v>
      </c>
      <c r="I5" s="3">
        <v>15</v>
      </c>
      <c r="J5" s="3">
        <v>18</v>
      </c>
    </row>
    <row r="6" spans="1:10" x14ac:dyDescent="0.25">
      <c r="A6" t="s">
        <v>5</v>
      </c>
      <c r="C6" s="7">
        <f>COUNT(A1:J5)</f>
        <v>50</v>
      </c>
    </row>
    <row r="7" spans="1:10" x14ac:dyDescent="0.25">
      <c r="A7" t="s">
        <v>1</v>
      </c>
      <c r="B7" s="23">
        <f>AVERAGE(A1:J5)</f>
        <v>15.06</v>
      </c>
      <c r="C7" t="s">
        <v>17</v>
      </c>
    </row>
    <row r="8" spans="1:10" x14ac:dyDescent="0.25">
      <c r="A8" t="s">
        <v>0</v>
      </c>
      <c r="B8" s="8">
        <f>VAR(A1:J5)</f>
        <v>13.282040816326525</v>
      </c>
    </row>
    <row r="9" spans="1:10" x14ac:dyDescent="0.25">
      <c r="A9" t="s">
        <v>2</v>
      </c>
      <c r="B9" s="8">
        <f>SQRT(50)</f>
        <v>7.0710678118654755</v>
      </c>
    </row>
    <row r="10" spans="1:10" x14ac:dyDescent="0.25">
      <c r="A10" t="s">
        <v>3</v>
      </c>
      <c r="B10" s="7">
        <f>MAX(A1:J5)</f>
        <v>24</v>
      </c>
    </row>
    <row r="11" spans="1:10" x14ac:dyDescent="0.25">
      <c r="A11" t="s">
        <v>4</v>
      </c>
      <c r="B11" s="7">
        <f>MIN(A1:J5)</f>
        <v>7</v>
      </c>
    </row>
    <row r="12" spans="1:10" ht="15.75" thickBot="1" x14ac:dyDescent="0.3">
      <c r="A12" t="s">
        <v>6</v>
      </c>
      <c r="B12" s="9">
        <f>ROUND((B10-B11)/B9,0)</f>
        <v>2</v>
      </c>
      <c r="C12" t="s">
        <v>7</v>
      </c>
    </row>
    <row r="13" spans="1:10" x14ac:dyDescent="0.25">
      <c r="D13" s="18" t="s">
        <v>12</v>
      </c>
    </row>
    <row r="14" spans="1:10" ht="15.75" thickBot="1" x14ac:dyDescent="0.3">
      <c r="B14" s="69" t="s">
        <v>10</v>
      </c>
      <c r="C14" s="70"/>
      <c r="D14" s="19" t="s">
        <v>13</v>
      </c>
      <c r="E14" s="11" t="s">
        <v>14</v>
      </c>
    </row>
    <row r="15" spans="1:10" x14ac:dyDescent="0.25">
      <c r="B15" s="7" t="s">
        <v>8</v>
      </c>
      <c r="C15" s="7" t="s">
        <v>9</v>
      </c>
      <c r="D15" s="17"/>
      <c r="E15" s="11" t="s">
        <v>15</v>
      </c>
      <c r="F15" s="20" t="s">
        <v>22</v>
      </c>
      <c r="I15" t="s">
        <v>27</v>
      </c>
    </row>
    <row r="16" spans="1:10" x14ac:dyDescent="0.25">
      <c r="B16" s="12">
        <v>0</v>
      </c>
      <c r="C16" s="12">
        <v>6</v>
      </c>
      <c r="D16" s="22">
        <v>0</v>
      </c>
      <c r="E16" s="27">
        <v>0</v>
      </c>
      <c r="F16" s="7">
        <f>_xlfn.POISSON.DIST(6,15,TRUE)</f>
        <v>7.6318996375149576E-3</v>
      </c>
      <c r="G16" s="31">
        <f>C6*F16</f>
        <v>0.38159498187574786</v>
      </c>
      <c r="H16" s="7">
        <f>((G16-D16)^2)/G16</f>
        <v>0.38159498187574786</v>
      </c>
    </row>
    <row r="17" spans="1:9" x14ac:dyDescent="0.25">
      <c r="B17" s="10">
        <v>7</v>
      </c>
      <c r="C17" s="12">
        <v>9</v>
      </c>
      <c r="D17" s="12">
        <f>E17</f>
        <v>3</v>
      </c>
      <c r="E17" s="27">
        <f>FREQUENCY($A$1:$J$5,C17:C22)</f>
        <v>3</v>
      </c>
      <c r="F17" s="7">
        <f>L34</f>
        <v>6.2221761061894816E-2</v>
      </c>
      <c r="G17" s="31">
        <f>$C$6*F17</f>
        <v>3.1110880530947407</v>
      </c>
      <c r="H17" s="7">
        <f>((G17-D17)^2)/G17</f>
        <v>3.9666365367268253E-3</v>
      </c>
    </row>
    <row r="18" spans="1:9" x14ac:dyDescent="0.25">
      <c r="B18" s="10">
        <v>10</v>
      </c>
      <c r="C18" s="10">
        <v>12</v>
      </c>
      <c r="D18" s="12">
        <f>E18-E17</f>
        <v>8</v>
      </c>
      <c r="E18" s="27">
        <f>FREQUENCY($A$1:$J$5,C18:C23)</f>
        <v>11</v>
      </c>
      <c r="F18" s="7">
        <f>_xlfn.POISSON.DIST(10,15,FALSE)+_xlfn.POISSON.DIST(11,15,FALSE)+_xlfn.POISSON.DIST(12,15,FALSE)</f>
        <v>0.19775737269316712</v>
      </c>
      <c r="G18" s="31">
        <f t="shared" ref="G18:G23" si="0">$C$6*F18</f>
        <v>9.8878686346583553</v>
      </c>
      <c r="H18" s="7">
        <f t="shared" ref="H18:H23" si="1">((G18-D18)^2)/G18</f>
        <v>0.36044653437590368</v>
      </c>
    </row>
    <row r="19" spans="1:9" x14ac:dyDescent="0.25">
      <c r="B19" s="10">
        <v>13</v>
      </c>
      <c r="C19" s="12">
        <v>15</v>
      </c>
      <c r="D19" s="12">
        <f>E19-E18</f>
        <v>17</v>
      </c>
      <c r="E19" s="27">
        <f>FREQUENCY($A$1:$J$5,C19:C24)</f>
        <v>28</v>
      </c>
      <c r="F19" s="7">
        <f>_xlfn.POISSON.DIST(13,15,FALSE)+_xlfn.POISSON.DIST(14,15,FALSE)+_xlfn.POISSON.DIST(15,15,FALSE)</f>
        <v>0.30047854221596698</v>
      </c>
      <c r="G19" s="31">
        <f t="shared" si="0"/>
        <v>15.023927110798349</v>
      </c>
      <c r="H19" s="7">
        <f t="shared" si="1"/>
        <v>0.2599096783843664</v>
      </c>
    </row>
    <row r="20" spans="1:9" x14ac:dyDescent="0.25">
      <c r="B20" s="10">
        <v>16</v>
      </c>
      <c r="C20" s="10">
        <v>18</v>
      </c>
      <c r="D20" s="12">
        <f>E20-E19</f>
        <v>14</v>
      </c>
      <c r="E20" s="27">
        <f>FREQUENCY($A$1:$J$5,C20:C24)</f>
        <v>42</v>
      </c>
      <c r="F20" s="7">
        <f>_xlfn.POISSON.DIST(16,15,FALSE)+_xlfn.POISSON.DIST(17,15,FALSE)+_xlfn.POISSON.DIST(18,15,FALSE)</f>
        <v>0.25138213602417858</v>
      </c>
      <c r="G20" s="31">
        <f t="shared" si="0"/>
        <v>12.569106801208928</v>
      </c>
      <c r="H20" s="7">
        <f t="shared" si="1"/>
        <v>0.16289585081333038</v>
      </c>
    </row>
    <row r="21" spans="1:9" x14ac:dyDescent="0.25">
      <c r="B21" s="10">
        <v>19</v>
      </c>
      <c r="C21" s="12">
        <v>21</v>
      </c>
      <c r="D21" s="12">
        <f t="shared" ref="D21" si="2">E21-E20</f>
        <v>6</v>
      </c>
      <c r="E21" s="27">
        <f>FREQUENCY($A$1:$J$5,C21:C24)</f>
        <v>48</v>
      </c>
      <c r="F21" s="7">
        <f>_xlfn.POISSON.DIST(19,15,FALSE)+_xlfn.POISSON.DIST(20,15,FALSE)+_xlfn.POISSON.DIST(21,15,FALSE)</f>
        <v>0.12742188190800638</v>
      </c>
      <c r="G21" s="31">
        <f>$C$6*F21</f>
        <v>6.371094095400319</v>
      </c>
      <c r="H21" s="7">
        <f t="shared" si="1"/>
        <v>2.1614941731970795E-2</v>
      </c>
    </row>
    <row r="22" spans="1:9" x14ac:dyDescent="0.25">
      <c r="B22" s="10">
        <v>22</v>
      </c>
      <c r="C22" s="10">
        <v>24</v>
      </c>
      <c r="D22" s="12">
        <f>E22-E21</f>
        <v>2</v>
      </c>
      <c r="E22" s="27">
        <f>FREQUENCY($A$1:$J$5,C22:C23)</f>
        <v>50</v>
      </c>
      <c r="F22" s="7">
        <f>_xlfn.POISSON.DIST(22,15,FALSE)+_xlfn.POISSON.DIST(23,15,FALSE)+_xlfn.POISSON.DIST(24,15,FALSE)</f>
        <v>4.1941626187720939E-2</v>
      </c>
      <c r="G22" s="31">
        <f t="shared" si="0"/>
        <v>2.0970813093860468</v>
      </c>
      <c r="H22" s="7">
        <f t="shared" si="1"/>
        <v>4.4942371046493091E-3</v>
      </c>
    </row>
    <row r="23" spans="1:9" x14ac:dyDescent="0.25">
      <c r="B23" s="13">
        <v>25</v>
      </c>
      <c r="C23" s="12" t="s">
        <v>11</v>
      </c>
      <c r="D23" s="27">
        <v>0</v>
      </c>
      <c r="E23" s="27">
        <v>0</v>
      </c>
      <c r="F23" s="7">
        <f>1-(SUM(F16:F22))</f>
        <v>1.1164780271550212E-2</v>
      </c>
      <c r="G23" s="31">
        <f t="shared" si="0"/>
        <v>0.5582390135775106</v>
      </c>
      <c r="H23" s="7">
        <f t="shared" si="1"/>
        <v>0.5582390135775106</v>
      </c>
    </row>
    <row r="24" spans="1:9" x14ac:dyDescent="0.25">
      <c r="D24" s="21">
        <f>SUM(D17:D23)</f>
        <v>50</v>
      </c>
      <c r="F24" s="28">
        <f>SUM(F17:F23)</f>
        <v>0.99236810036248502</v>
      </c>
      <c r="G24" s="5">
        <f>SUM(G16:G23)</f>
        <v>49.999999999999993</v>
      </c>
      <c r="H24" s="30">
        <f>SUM(H16:H23)</f>
        <v>1.753161874400206</v>
      </c>
      <c r="I24" t="s">
        <v>16</v>
      </c>
    </row>
    <row r="25" spans="1:9" x14ac:dyDescent="0.25">
      <c r="H25" t="s">
        <v>42</v>
      </c>
    </row>
    <row r="26" spans="1:9" ht="26.25" customHeight="1" x14ac:dyDescent="0.25">
      <c r="A26" s="24" t="s">
        <v>18</v>
      </c>
      <c r="C26" s="25" t="s">
        <v>19</v>
      </c>
    </row>
    <row r="27" spans="1:9" x14ac:dyDescent="0.25">
      <c r="A27" t="s">
        <v>20</v>
      </c>
      <c r="H27" s="26" t="s">
        <v>26</v>
      </c>
    </row>
    <row r="28" spans="1:9" x14ac:dyDescent="0.25">
      <c r="A28" t="s">
        <v>21</v>
      </c>
    </row>
    <row r="30" spans="1:9" x14ac:dyDescent="0.25">
      <c r="F30" t="s">
        <v>23</v>
      </c>
      <c r="H30" t="s">
        <v>24</v>
      </c>
    </row>
    <row r="34" spans="4:17" x14ac:dyDescent="0.25">
      <c r="I34">
        <f>_xlfn.POISSON.DIST(7,15,FALSE)</f>
        <v>1.0370293510315797E-2</v>
      </c>
      <c r="J34">
        <f>_xlfn.POISSON.DIST(8,15,FALSE)</f>
        <v>1.9444300331842138E-2</v>
      </c>
      <c r="K34">
        <f>_xlfn.POISSON.DIST(9,15,FALSE)</f>
        <v>3.2407167219736882E-2</v>
      </c>
      <c r="L34">
        <f>SUM(I34:K34)</f>
        <v>6.2221761061894816E-2</v>
      </c>
    </row>
    <row r="36" spans="4:17" x14ac:dyDescent="0.25">
      <c r="D36" t="s">
        <v>25</v>
      </c>
    </row>
    <row r="39" spans="4:17" x14ac:dyDescent="0.25">
      <c r="N39" s="71" t="s">
        <v>43</v>
      </c>
      <c r="O39" s="71"/>
      <c r="P39" s="71"/>
      <c r="Q39" s="71"/>
    </row>
    <row r="40" spans="4:17" x14ac:dyDescent="0.25">
      <c r="N40" s="71"/>
      <c r="O40" s="71"/>
      <c r="P40" s="71"/>
      <c r="Q40" s="71"/>
    </row>
    <row r="41" spans="4:17" x14ac:dyDescent="0.25">
      <c r="N41" s="71"/>
      <c r="O41" s="71"/>
      <c r="P41" s="71"/>
      <c r="Q41" s="71"/>
    </row>
    <row r="42" spans="4:17" x14ac:dyDescent="0.25">
      <c r="N42" s="71"/>
      <c r="O42" s="71"/>
      <c r="P42" s="71"/>
      <c r="Q42" s="71"/>
    </row>
    <row r="43" spans="4:17" x14ac:dyDescent="0.25">
      <c r="N43" s="71"/>
      <c r="O43" s="71"/>
      <c r="P43" s="71"/>
      <c r="Q43" s="71"/>
    </row>
    <row r="44" spans="4:17" x14ac:dyDescent="0.25">
      <c r="N44" s="71"/>
      <c r="O44" s="71"/>
      <c r="P44" s="71"/>
      <c r="Q44" s="71"/>
    </row>
  </sheetData>
  <mergeCells count="2">
    <mergeCell ref="B14:C14"/>
    <mergeCell ref="N39:Q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topLeftCell="C10" zoomScale="84" zoomScaleNormal="84" workbookViewId="0">
      <selection activeCell="P21" sqref="P21"/>
    </sheetView>
  </sheetViews>
  <sheetFormatPr defaultColWidth="11.42578125" defaultRowHeight="15" x14ac:dyDescent="0.25"/>
  <cols>
    <col min="1" max="1" width="8.7109375" customWidth="1"/>
    <col min="2" max="2" width="9.28515625" customWidth="1"/>
    <col min="3" max="10" width="8.7109375" customWidth="1"/>
    <col min="13" max="13" width="13" customWidth="1"/>
  </cols>
  <sheetData>
    <row r="1" spans="1:20" ht="15.75" thickBot="1" x14ac:dyDescent="0.3">
      <c r="A1" t="s">
        <v>28</v>
      </c>
      <c r="O1" s="18" t="s">
        <v>12</v>
      </c>
    </row>
    <row r="2" spans="1:20" ht="15.75" thickBot="1" x14ac:dyDescent="0.3">
      <c r="A2" s="37">
        <v>17.391999999999999</v>
      </c>
      <c r="B2" s="38">
        <v>8.11</v>
      </c>
      <c r="C2" s="38">
        <v>4.0780000000000003</v>
      </c>
      <c r="D2" s="38">
        <v>3.1509999999999998</v>
      </c>
      <c r="E2" s="38">
        <v>3.528</v>
      </c>
      <c r="F2" s="38">
        <v>2.44</v>
      </c>
      <c r="G2" s="38">
        <v>5.9240000000000004</v>
      </c>
      <c r="H2" s="38">
        <v>3.4609999999999999</v>
      </c>
      <c r="I2" s="38">
        <v>2.052</v>
      </c>
      <c r="J2" s="39">
        <v>10.369</v>
      </c>
      <c r="M2" s="69" t="s">
        <v>10</v>
      </c>
      <c r="N2" s="70"/>
      <c r="O2" s="19" t="s">
        <v>13</v>
      </c>
      <c r="P2" s="11" t="s">
        <v>14</v>
      </c>
    </row>
    <row r="3" spans="1:20" x14ac:dyDescent="0.25">
      <c r="A3" s="40">
        <v>3.69</v>
      </c>
      <c r="B3" s="33">
        <v>10.87</v>
      </c>
      <c r="C3" s="33">
        <v>4.7930000000000001</v>
      </c>
      <c r="D3" s="33">
        <v>2.4980000000000002</v>
      </c>
      <c r="E3" s="33">
        <v>0.56899999999999995</v>
      </c>
      <c r="F3" s="33">
        <v>8.2810000000000006</v>
      </c>
      <c r="G3" s="33">
        <v>0.154</v>
      </c>
      <c r="H3" s="33">
        <v>5.9539999999999997</v>
      </c>
      <c r="I3" s="33">
        <v>3.3839999999999999</v>
      </c>
      <c r="J3" s="41">
        <v>12.877000000000001</v>
      </c>
      <c r="M3" s="7" t="s">
        <v>8</v>
      </c>
      <c r="N3" s="7" t="s">
        <v>9</v>
      </c>
      <c r="O3" s="17"/>
      <c r="P3" s="11" t="s">
        <v>15</v>
      </c>
      <c r="Q3" s="47" t="s">
        <v>22</v>
      </c>
      <c r="R3" s="47" t="s">
        <v>22</v>
      </c>
      <c r="S3" s="47" t="s">
        <v>39</v>
      </c>
    </row>
    <row r="4" spans="1:20" x14ac:dyDescent="0.25">
      <c r="A4" s="40">
        <v>13.602</v>
      </c>
      <c r="B4" s="33">
        <v>5.2439999999999998</v>
      </c>
      <c r="C4" s="33">
        <v>16.677</v>
      </c>
      <c r="D4" s="33">
        <v>5.9770000000000003</v>
      </c>
      <c r="E4" s="33">
        <v>4.3129999999999997</v>
      </c>
      <c r="F4" s="33">
        <v>4.7670000000000003</v>
      </c>
      <c r="G4" s="33">
        <v>2.3809999999999998</v>
      </c>
      <c r="H4" s="33">
        <v>6.4429999999999996</v>
      </c>
      <c r="I4" s="33">
        <v>1.3919999999999999</v>
      </c>
      <c r="J4" s="41">
        <v>1.5780000000000001</v>
      </c>
      <c r="M4" s="33">
        <v>0</v>
      </c>
      <c r="N4" s="33">
        <v>1.9850000000000001</v>
      </c>
      <c r="O4" s="29">
        <f>P4</f>
        <v>23</v>
      </c>
      <c r="P4" s="29">
        <f>FREQUENCY($A$2:$J$11,N4:N14)</f>
        <v>23</v>
      </c>
      <c r="Q4" s="49">
        <f t="shared" ref="Q4:Q14" si="0">EXPONDIST(N4,$C$19,TRUE)</f>
        <v>0.3142211070690959</v>
      </c>
      <c r="R4" s="32">
        <f>Q4</f>
        <v>0.3142211070690959</v>
      </c>
      <c r="S4" s="31">
        <f>$C$12*R4</f>
        <v>31.422110706909589</v>
      </c>
      <c r="T4" s="33">
        <f>((S4-O4)^2)/S4</f>
        <v>2.2573896903699562</v>
      </c>
    </row>
    <row r="5" spans="1:20" x14ac:dyDescent="0.25">
      <c r="A5" s="40">
        <v>8.1150000000000002</v>
      </c>
      <c r="B5" s="33">
        <v>4.891</v>
      </c>
      <c r="C5" s="33">
        <v>6.72</v>
      </c>
      <c r="D5" s="33">
        <v>7.7279999999999998</v>
      </c>
      <c r="E5" s="33">
        <v>2.7170000000000001</v>
      </c>
      <c r="F5" s="33">
        <v>10.451000000000001</v>
      </c>
      <c r="G5" s="33">
        <v>5.9009999999999998</v>
      </c>
      <c r="H5" s="33">
        <v>0.81799999999999995</v>
      </c>
      <c r="I5" s="33">
        <v>7.0880000000000001</v>
      </c>
      <c r="J5" s="41">
        <v>2.637</v>
      </c>
      <c r="M5" s="33">
        <f>N4+0.001</f>
        <v>1.986</v>
      </c>
      <c r="N5" s="33">
        <f>M5+$C$16</f>
        <v>3.9705000000000004</v>
      </c>
      <c r="O5" s="29">
        <f>P5-P4</f>
        <v>26</v>
      </c>
      <c r="P5" s="29">
        <f>FREQUENCY($A$2:$J$11,N5:N15)</f>
        <v>49</v>
      </c>
      <c r="Q5" s="49">
        <f t="shared" si="0"/>
        <v>0.52975199161838382</v>
      </c>
      <c r="R5" s="32">
        <f>Q5-Q4</f>
        <v>0.21553088454928793</v>
      </c>
      <c r="S5" s="31">
        <f>$C$12*R5</f>
        <v>21.553088454928794</v>
      </c>
      <c r="T5" s="33">
        <f t="shared" ref="T5:T15" si="1">((S5-O5)^2)/S5</f>
        <v>0.91750295235137858</v>
      </c>
    </row>
    <row r="6" spans="1:20" x14ac:dyDescent="0.25">
      <c r="A6" s="40">
        <v>4.7140000000000004</v>
      </c>
      <c r="B6" s="33">
        <v>3.032</v>
      </c>
      <c r="C6" s="33">
        <v>1.4950000000000001</v>
      </c>
      <c r="D6" s="33">
        <v>15.733000000000001</v>
      </c>
      <c r="E6" s="33">
        <v>7.7679999999999998</v>
      </c>
      <c r="F6" s="33">
        <v>2.3330000000000002</v>
      </c>
      <c r="G6" s="33">
        <v>7.8220000000000001</v>
      </c>
      <c r="H6" s="33">
        <v>3.7080000000000002</v>
      </c>
      <c r="I6" s="33">
        <v>6.4119999999999999</v>
      </c>
      <c r="J6" s="41">
        <v>1.29</v>
      </c>
      <c r="M6" s="33">
        <f>N5+0.001</f>
        <v>3.9715000000000003</v>
      </c>
      <c r="N6" s="33">
        <f>M6+$C$16</f>
        <v>5.9560000000000004</v>
      </c>
      <c r="O6" s="29">
        <f t="shared" ref="O6:O14" si="2">P6-P5</f>
        <v>16</v>
      </c>
      <c r="P6" s="29">
        <f>FREQUENCY($A$2:$J$11,N6:N15)</f>
        <v>65</v>
      </c>
      <c r="Q6" s="49">
        <f t="shared" si="0"/>
        <v>0.67754448020149716</v>
      </c>
      <c r="R6" s="32">
        <f>Q6-Q5</f>
        <v>0.14779248858311334</v>
      </c>
      <c r="S6" s="31">
        <f>$C$12*R6</f>
        <v>14.779248858311334</v>
      </c>
      <c r="T6" s="33">
        <f t="shared" si="1"/>
        <v>0.10083282068128424</v>
      </c>
    </row>
    <row r="7" spans="1:20" x14ac:dyDescent="0.25">
      <c r="A7" s="40">
        <v>3.9569999999999999</v>
      </c>
      <c r="B7" s="33">
        <v>5.2850000000000001</v>
      </c>
      <c r="C7" s="33">
        <v>7.0940000000000003</v>
      </c>
      <c r="D7" s="33">
        <v>3.0779999999999998</v>
      </c>
      <c r="E7" s="33">
        <v>1.264</v>
      </c>
      <c r="F7" s="33">
        <v>2.63</v>
      </c>
      <c r="G7" s="33">
        <v>10.177</v>
      </c>
      <c r="H7" s="33">
        <v>2.1549999999999998</v>
      </c>
      <c r="I7" s="33">
        <v>2.9449999999999998</v>
      </c>
      <c r="J7" s="41">
        <v>7.5519999999999996</v>
      </c>
      <c r="M7" s="33">
        <f>N6+0.001</f>
        <v>5.9570000000000007</v>
      </c>
      <c r="N7" s="33">
        <f>M7+$C$16</f>
        <v>7.9415000000000013</v>
      </c>
      <c r="O7" s="29">
        <f t="shared" si="2"/>
        <v>15</v>
      </c>
      <c r="P7" s="29">
        <f>FREQUENCY($A$2:$J$11,N7:N15)</f>
        <v>80</v>
      </c>
      <c r="Q7" s="49">
        <f t="shared" si="0"/>
        <v>0.77888782005400281</v>
      </c>
      <c r="R7" s="32">
        <f>Q7-Q6</f>
        <v>0.10134333985250565</v>
      </c>
      <c r="S7" s="31">
        <f t="shared" ref="S7:S15" si="3">$C$12*R7</f>
        <v>10.134333985250565</v>
      </c>
      <c r="T7" s="33">
        <f t="shared" si="1"/>
        <v>2.336088962683057</v>
      </c>
    </row>
    <row r="8" spans="1:20" x14ac:dyDescent="0.25">
      <c r="A8" s="40">
        <v>11.093999999999999</v>
      </c>
      <c r="B8" s="33">
        <v>4.7720000000000002</v>
      </c>
      <c r="C8" s="33">
        <v>7.2809999999999997</v>
      </c>
      <c r="D8" s="33">
        <v>13.343999999999999</v>
      </c>
      <c r="E8" s="33">
        <v>19.867000000000001</v>
      </c>
      <c r="F8" s="33">
        <v>0.11899999999999999</v>
      </c>
      <c r="G8" s="33">
        <v>2.0720000000000001</v>
      </c>
      <c r="H8" s="33">
        <v>1.486</v>
      </c>
      <c r="I8" s="33">
        <v>3.7909999999999999</v>
      </c>
      <c r="J8" s="41">
        <v>4.2140000000000004</v>
      </c>
      <c r="M8" s="33">
        <f t="shared" ref="M8:M15" si="4">N7+0.001</f>
        <v>7.9425000000000017</v>
      </c>
      <c r="N8" s="33">
        <f t="shared" ref="N8:N14" si="5">M8+$C$16</f>
        <v>9.9270000000000014</v>
      </c>
      <c r="O8" s="29">
        <f t="shared" si="2"/>
        <v>6</v>
      </c>
      <c r="P8" s="29">
        <f>FREQUENCY($A$2:$J$11,N8:N15)</f>
        <v>86</v>
      </c>
      <c r="Q8" s="49">
        <f t="shared" si="0"/>
        <v>0.84838034048534205</v>
      </c>
      <c r="R8" s="32">
        <f t="shared" ref="R8:R13" si="6">Q8-Q7</f>
        <v>6.9492520431339244E-2</v>
      </c>
      <c r="S8" s="31">
        <f t="shared" si="3"/>
        <v>6.9492520431339244</v>
      </c>
      <c r="T8" s="33">
        <f t="shared" si="1"/>
        <v>0.12966567276606758</v>
      </c>
    </row>
    <row r="9" spans="1:20" x14ac:dyDescent="0.25">
      <c r="A9" s="40">
        <v>1.611</v>
      </c>
      <c r="B9" s="33">
        <v>1.7809999999999999</v>
      </c>
      <c r="C9" s="33">
        <v>1.53</v>
      </c>
      <c r="D9" s="33">
        <v>3.28</v>
      </c>
      <c r="E9" s="33">
        <v>4.3010000000000002</v>
      </c>
      <c r="F9" s="33">
        <v>0.20200000000000001</v>
      </c>
      <c r="G9" s="33">
        <v>7.4889999999999999</v>
      </c>
      <c r="H9" s="33">
        <v>1.4219999999999999</v>
      </c>
      <c r="I9" s="33">
        <v>1.4530000000000001</v>
      </c>
      <c r="J9" s="41">
        <v>2.1999999999999999E-2</v>
      </c>
      <c r="M9" s="33">
        <f t="shared" si="4"/>
        <v>9.9280000000000008</v>
      </c>
      <c r="N9" s="33">
        <f t="shared" si="5"/>
        <v>11.912500000000001</v>
      </c>
      <c r="O9" s="29">
        <f t="shared" si="2"/>
        <v>5</v>
      </c>
      <c r="P9" s="29">
        <f>FREQUENCY($A$2:$J$11,N9:N15)</f>
        <v>91</v>
      </c>
      <c r="Q9" s="49">
        <f t="shared" si="0"/>
        <v>0.89603231646056158</v>
      </c>
      <c r="R9" s="32">
        <f t="shared" si="6"/>
        <v>4.7651975975219529E-2</v>
      </c>
      <c r="S9" s="31">
        <f t="shared" si="3"/>
        <v>4.7651975975219525</v>
      </c>
      <c r="T9" s="33">
        <f t="shared" si="1"/>
        <v>1.1569754890780062E-2</v>
      </c>
    </row>
    <row r="10" spans="1:20" x14ac:dyDescent="0.25">
      <c r="A10" s="40">
        <v>6.0010000000000003</v>
      </c>
      <c r="B10" s="33">
        <v>9.2690000000000001</v>
      </c>
      <c r="C10" s="33">
        <v>8.4770000000000003</v>
      </c>
      <c r="D10" s="33">
        <v>3.0430000000000001</v>
      </c>
      <c r="E10" s="33">
        <v>0.877</v>
      </c>
      <c r="F10" s="33">
        <v>6.9660000000000002</v>
      </c>
      <c r="G10" s="33">
        <v>2.1030000000000002</v>
      </c>
      <c r="H10" s="33">
        <v>1.8160000000000001</v>
      </c>
      <c r="I10" s="33">
        <v>0.433</v>
      </c>
      <c r="J10" s="41">
        <v>2.5470000000000002</v>
      </c>
      <c r="M10" s="33">
        <f t="shared" si="4"/>
        <v>11.913500000000001</v>
      </c>
      <c r="N10" s="33">
        <f t="shared" si="5"/>
        <v>13.898000000000001</v>
      </c>
      <c r="O10" s="29">
        <f t="shared" si="2"/>
        <v>4</v>
      </c>
      <c r="P10" s="29">
        <f>FREQUENCY($A$2:$J$11,N10:N15)</f>
        <v>95</v>
      </c>
      <c r="Q10" s="49">
        <f t="shared" si="0"/>
        <v>0.9287079310482701</v>
      </c>
      <c r="R10" s="32">
        <f t="shared" si="6"/>
        <v>3.2675614587708512E-2</v>
      </c>
      <c r="S10" s="31">
        <f t="shared" si="3"/>
        <v>3.2675614587708512</v>
      </c>
      <c r="T10" s="33">
        <f t="shared" si="1"/>
        <v>0.16417938069317425</v>
      </c>
    </row>
    <row r="11" spans="1:20" ht="15.75" thickBot="1" x14ac:dyDescent="0.3">
      <c r="A11" s="42">
        <v>0.84299999999999997</v>
      </c>
      <c r="B11" s="43">
        <v>1.1819999999999999</v>
      </c>
      <c r="C11" s="43">
        <v>8.1210000000000004</v>
      </c>
      <c r="D11" s="43">
        <v>2.0070000000000001</v>
      </c>
      <c r="E11" s="43">
        <v>1.395</v>
      </c>
      <c r="F11" s="43">
        <v>4.6609999999999996</v>
      </c>
      <c r="G11" s="43">
        <v>7.3780000000000001</v>
      </c>
      <c r="H11" s="43">
        <v>5.3</v>
      </c>
      <c r="I11" s="43">
        <v>17.065999999999999</v>
      </c>
      <c r="J11" s="44">
        <v>12.170999999999999</v>
      </c>
      <c r="M11" s="33">
        <f t="shared" si="4"/>
        <v>13.899000000000001</v>
      </c>
      <c r="N11" s="33">
        <f t="shared" si="5"/>
        <v>15.883500000000002</v>
      </c>
      <c r="O11" s="29">
        <f t="shared" si="2"/>
        <v>1</v>
      </c>
      <c r="P11" s="29">
        <f>FREQUENCY($A$2:$J$11,N11:N15)</f>
        <v>96</v>
      </c>
      <c r="Q11" s="49">
        <f t="shared" si="0"/>
        <v>0.95111404888144657</v>
      </c>
      <c r="R11" s="32">
        <f t="shared" si="6"/>
        <v>2.2406117833176475E-2</v>
      </c>
      <c r="S11" s="31">
        <f t="shared" si="3"/>
        <v>2.2406117833176475</v>
      </c>
      <c r="T11" s="33">
        <f t="shared" si="1"/>
        <v>0.68691846055885697</v>
      </c>
    </row>
    <row r="12" spans="1:20" x14ac:dyDescent="0.25">
      <c r="A12" s="80" t="s">
        <v>29</v>
      </c>
      <c r="B12" s="81"/>
      <c r="C12" s="36">
        <f>COUNT(A2:J11)</f>
        <v>100</v>
      </c>
      <c r="M12" s="33">
        <f t="shared" si="4"/>
        <v>15.884500000000001</v>
      </c>
      <c r="N12" s="33">
        <f t="shared" si="5"/>
        <v>17.869</v>
      </c>
      <c r="O12" s="29">
        <f t="shared" si="2"/>
        <v>3</v>
      </c>
      <c r="P12" s="29">
        <f>FREQUENCY($A$2:$J$11,N12:N15)</f>
        <v>99</v>
      </c>
      <c r="Q12" s="49">
        <f t="shared" si="0"/>
        <v>0.96647823170367386</v>
      </c>
      <c r="R12" s="32">
        <f t="shared" si="6"/>
        <v>1.536418282222729E-2</v>
      </c>
      <c r="S12" s="31">
        <f t="shared" si="3"/>
        <v>1.536418282222729</v>
      </c>
      <c r="T12" s="33">
        <f t="shared" si="1"/>
        <v>1.3941980965710346</v>
      </c>
    </row>
    <row r="13" spans="1:20" x14ac:dyDescent="0.25">
      <c r="A13" s="78" t="s">
        <v>30</v>
      </c>
      <c r="B13" s="79"/>
      <c r="C13" s="34">
        <f>SQRT(C12)</f>
        <v>10</v>
      </c>
      <c r="M13" s="33">
        <f t="shared" si="4"/>
        <v>17.87</v>
      </c>
      <c r="N13" s="33">
        <f t="shared" si="5"/>
        <v>19.854500000000002</v>
      </c>
      <c r="O13" s="29">
        <f t="shared" si="2"/>
        <v>0</v>
      </c>
      <c r="P13" s="29">
        <f>FREQUENCY($A$2:$J$11,N13:N15)</f>
        <v>99</v>
      </c>
      <c r="Q13" s="49">
        <f t="shared" si="0"/>
        <v>0.97701366294403347</v>
      </c>
      <c r="R13" s="32">
        <f t="shared" si="6"/>
        <v>1.0535431240359605E-2</v>
      </c>
      <c r="S13" s="31">
        <f t="shared" si="3"/>
        <v>1.0535431240359605</v>
      </c>
      <c r="T13" s="33">
        <f t="shared" si="1"/>
        <v>1.0535431240359605</v>
      </c>
    </row>
    <row r="14" spans="1:20" x14ac:dyDescent="0.25">
      <c r="A14" s="78" t="s">
        <v>3</v>
      </c>
      <c r="B14" s="79"/>
      <c r="C14" s="35">
        <f>MAX(A2:J11)</f>
        <v>19.867000000000001</v>
      </c>
      <c r="M14" s="33">
        <f t="shared" si="4"/>
        <v>19.855500000000003</v>
      </c>
      <c r="N14" s="33">
        <f t="shared" si="5"/>
        <v>21.840000000000003</v>
      </c>
      <c r="O14" s="29">
        <f t="shared" si="2"/>
        <v>1</v>
      </c>
      <c r="P14" s="29">
        <f>FREQUENCY($A$2:$J$11,N14:N15)</f>
        <v>100</v>
      </c>
      <c r="Q14" s="49">
        <f t="shared" si="0"/>
        <v>0.9842379528854267</v>
      </c>
      <c r="R14" s="32">
        <f>Q14-Q13</f>
        <v>7.224289941393236E-3</v>
      </c>
      <c r="S14" s="31">
        <f t="shared" si="3"/>
        <v>0.7224289941393236</v>
      </c>
      <c r="T14" s="33">
        <f t="shared" si="1"/>
        <v>0.10664807741596409</v>
      </c>
    </row>
    <row r="15" spans="1:20" x14ac:dyDescent="0.25">
      <c r="A15" s="78" t="s">
        <v>4</v>
      </c>
      <c r="B15" s="79"/>
      <c r="C15" s="35">
        <f>MIN(A2:J11)</f>
        <v>2.1999999999999999E-2</v>
      </c>
      <c r="M15" s="33">
        <f t="shared" si="4"/>
        <v>21.841000000000005</v>
      </c>
      <c r="N15" s="7"/>
      <c r="O15" s="29">
        <v>0</v>
      </c>
      <c r="P15" s="29">
        <f>FREQUENCY($A$2:$J$11,N15:N15)</f>
        <v>0</v>
      </c>
      <c r="Q15" s="49">
        <f>1-Q14</f>
        <v>1.5762047114573297E-2</v>
      </c>
      <c r="R15" s="32">
        <f>Q15</f>
        <v>1.5762047114573297E-2</v>
      </c>
      <c r="S15" s="31">
        <f t="shared" si="3"/>
        <v>1.5762047114573297</v>
      </c>
      <c r="T15" s="33">
        <f t="shared" si="1"/>
        <v>1.5762047114573297</v>
      </c>
    </row>
    <row r="16" spans="1:20" x14ac:dyDescent="0.25">
      <c r="A16" s="78" t="s">
        <v>31</v>
      </c>
      <c r="B16" s="79"/>
      <c r="C16" s="35">
        <f>(C14-C15)/C13</f>
        <v>1.9845000000000002</v>
      </c>
      <c r="M16" s="7"/>
      <c r="N16" s="7" t="s">
        <v>34</v>
      </c>
      <c r="O16" s="45">
        <f>SUM(O4:O15)</f>
        <v>100</v>
      </c>
      <c r="P16" s="7"/>
      <c r="R16" s="48">
        <f>SUM(R4:R15)</f>
        <v>1</v>
      </c>
      <c r="S16" s="21">
        <f>SUM(S4:S15)</f>
        <v>99.999999999999986</v>
      </c>
      <c r="T16" s="50">
        <f>SUM(T4:T15)</f>
        <v>10.734741704474844</v>
      </c>
    </row>
    <row r="17" spans="1:19" x14ac:dyDescent="0.25">
      <c r="A17" s="82" t="s">
        <v>32</v>
      </c>
      <c r="B17" s="83"/>
      <c r="C17" s="35">
        <f>AVERAGE(A2:J11)</f>
        <v>5.2624599999999999</v>
      </c>
    </row>
    <row r="18" spans="1:19" ht="15.75" thickBot="1" x14ac:dyDescent="0.3">
      <c r="A18" s="72" t="s">
        <v>33</v>
      </c>
      <c r="B18" s="73"/>
      <c r="C18" s="46">
        <f>VAR(A2:J11)</f>
        <v>18.296155483232351</v>
      </c>
      <c r="L18" t="s">
        <v>35</v>
      </c>
      <c r="P18" t="s">
        <v>40</v>
      </c>
    </row>
    <row r="19" spans="1:19" x14ac:dyDescent="0.25">
      <c r="A19" s="74" t="s">
        <v>36</v>
      </c>
      <c r="B19" s="74"/>
      <c r="C19" s="76">
        <f>1/C17</f>
        <v>0.19002519734116743</v>
      </c>
    </row>
    <row r="20" spans="1:19" x14ac:dyDescent="0.25">
      <c r="A20" s="75"/>
      <c r="B20" s="75"/>
      <c r="C20" s="77"/>
    </row>
    <row r="21" spans="1:19" x14ac:dyDescent="0.25">
      <c r="P21" s="26" t="s">
        <v>41</v>
      </c>
    </row>
    <row r="24" spans="1:19" x14ac:dyDescent="0.25">
      <c r="P24" s="71" t="s">
        <v>44</v>
      </c>
      <c r="Q24" s="71"/>
      <c r="R24" s="71"/>
      <c r="S24" s="71"/>
    </row>
    <row r="25" spans="1:19" x14ac:dyDescent="0.25">
      <c r="L25" t="s">
        <v>37</v>
      </c>
      <c r="P25" s="71"/>
      <c r="Q25" s="71"/>
      <c r="R25" s="71"/>
      <c r="S25" s="71"/>
    </row>
    <row r="26" spans="1:19" x14ac:dyDescent="0.25">
      <c r="P26" s="71"/>
      <c r="Q26" s="71"/>
      <c r="R26" s="71"/>
      <c r="S26" s="71"/>
    </row>
    <row r="27" spans="1:19" x14ac:dyDescent="0.25">
      <c r="P27" s="71"/>
      <c r="Q27" s="71"/>
      <c r="R27" s="71"/>
      <c r="S27" s="71"/>
    </row>
    <row r="29" spans="1:19" x14ac:dyDescent="0.25">
      <c r="L29" t="s">
        <v>38</v>
      </c>
    </row>
  </sheetData>
  <mergeCells count="11">
    <mergeCell ref="P24:S27"/>
    <mergeCell ref="A18:B18"/>
    <mergeCell ref="M2:N2"/>
    <mergeCell ref="A19:B20"/>
    <mergeCell ref="C19:C20"/>
    <mergeCell ref="A14:B14"/>
    <mergeCell ref="A15:B15"/>
    <mergeCell ref="A12:B12"/>
    <mergeCell ref="A13:B13"/>
    <mergeCell ref="A16:B1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9C7A-9688-4FEE-9E0A-38B98E76AFF0}">
  <dimension ref="A1:S100"/>
  <sheetViews>
    <sheetView zoomScale="69" zoomScaleNormal="69" workbookViewId="0">
      <selection activeCell="H22" sqref="H22"/>
    </sheetView>
  </sheetViews>
  <sheetFormatPr defaultRowHeight="15" x14ac:dyDescent="0.25"/>
  <cols>
    <col min="4" max="4" width="31.140625" customWidth="1"/>
    <col min="5" max="5" width="12" customWidth="1"/>
    <col min="6" max="6" width="37" customWidth="1"/>
    <col min="8" max="8" width="15" customWidth="1"/>
    <col min="9" max="9" width="14.140625" customWidth="1"/>
    <col min="11" max="11" width="13.7109375" customWidth="1"/>
    <col min="12" max="12" width="21.85546875" customWidth="1"/>
    <col min="13" max="13" width="21" customWidth="1"/>
    <col min="14" max="14" width="13.42578125" customWidth="1"/>
  </cols>
  <sheetData>
    <row r="1" spans="1:15" x14ac:dyDescent="0.25">
      <c r="A1">
        <v>18.798999999999999</v>
      </c>
      <c r="N1" t="s">
        <v>27</v>
      </c>
    </row>
    <row r="2" spans="1:15" x14ac:dyDescent="0.25">
      <c r="A2">
        <v>14.888999999999999</v>
      </c>
      <c r="D2" s="7" t="s">
        <v>5</v>
      </c>
      <c r="E2" s="7">
        <f>COUNT(A1:A100)</f>
        <v>100</v>
      </c>
      <c r="H2" s="69" t="s">
        <v>10</v>
      </c>
      <c r="I2" s="70"/>
      <c r="J2" s="84"/>
      <c r="K2" s="85" t="s">
        <v>45</v>
      </c>
    </row>
    <row r="3" spans="1:15" x14ac:dyDescent="0.25">
      <c r="A3">
        <v>20.977</v>
      </c>
      <c r="D3" s="7" t="s">
        <v>1</v>
      </c>
      <c r="E3" s="23">
        <f>AVERAGE(A1:A100)</f>
        <v>19.638040000000004</v>
      </c>
      <c r="F3" t="s">
        <v>17</v>
      </c>
      <c r="G3" s="51" t="s">
        <v>55</v>
      </c>
      <c r="H3" s="7" t="s">
        <v>8</v>
      </c>
      <c r="I3" s="52" t="s">
        <v>9</v>
      </c>
      <c r="J3" s="84"/>
      <c r="K3" s="85"/>
      <c r="L3" s="20" t="s">
        <v>22</v>
      </c>
    </row>
    <row r="4" spans="1:15" x14ac:dyDescent="0.25">
      <c r="A4">
        <v>25.106000000000002</v>
      </c>
      <c r="D4" s="7" t="s">
        <v>0</v>
      </c>
      <c r="E4" s="8">
        <f>VAR(A1:A100)</f>
        <v>21.454111957979755</v>
      </c>
      <c r="G4" s="51">
        <v>1</v>
      </c>
      <c r="H4" s="33">
        <v>0</v>
      </c>
      <c r="I4" s="33">
        <f>E8</f>
        <v>3</v>
      </c>
      <c r="J4" s="29">
        <f>K4</f>
        <v>0</v>
      </c>
      <c r="K4" s="29">
        <f>FREQUENCY($A$1:$A$100,I4:I14)</f>
        <v>0</v>
      </c>
      <c r="L4" s="7">
        <f>_xlfn.POISSON.DIST(3,20,TRUE)</f>
        <v>3.2037197804769978E-6</v>
      </c>
      <c r="M4" s="31">
        <f>E2*L4</f>
        <v>3.2037197804769975E-4</v>
      </c>
      <c r="N4" s="7">
        <f t="shared" ref="N4:N14" si="0">((M4-J4)^2)/M4</f>
        <v>3.2037197804769975E-4</v>
      </c>
    </row>
    <row r="5" spans="1:15" x14ac:dyDescent="0.25">
      <c r="A5">
        <v>24.792999999999999</v>
      </c>
      <c r="D5" s="7" t="s">
        <v>2</v>
      </c>
      <c r="E5" s="8">
        <f>SQRT(E2)</f>
        <v>10</v>
      </c>
      <c r="G5" s="51">
        <v>2</v>
      </c>
      <c r="H5" s="33">
        <f>I4+1</f>
        <v>4</v>
      </c>
      <c r="I5" s="33">
        <f>H5+$E$8</f>
        <v>7</v>
      </c>
      <c r="J5" s="29">
        <f t="shared" ref="J5:J13" si="1">K5-K4</f>
        <v>1</v>
      </c>
      <c r="K5" s="29">
        <f>FREQUENCY($A$1:$A$100,I5:I15)</f>
        <v>1</v>
      </c>
      <c r="L5" s="7">
        <f>_xlfn.POISSON.DIST(4,20,FALSE)+_xlfn.POISSON.DIST(5,20,FALSE)+_xlfn.POISSON.DIST(6,20,FALSE)+_xlfn.POISSON.DIST(7,20,FALSE)</f>
        <v>7.7538636272688703E-4</v>
      </c>
      <c r="M5" s="31">
        <f>$E$2*L5</f>
        <v>7.7538636272688699E-2</v>
      </c>
      <c r="N5" s="7">
        <f t="shared" si="0"/>
        <v>10.974334969950643</v>
      </c>
    </row>
    <row r="6" spans="1:15" x14ac:dyDescent="0.25">
      <c r="A6">
        <v>26.933</v>
      </c>
      <c r="D6" s="7" t="s">
        <v>3</v>
      </c>
      <c r="E6" s="7">
        <f>MAX(A1:A100)</f>
        <v>29.503</v>
      </c>
      <c r="G6" s="51">
        <v>3</v>
      </c>
      <c r="H6" s="33">
        <f>I5+1</f>
        <v>8</v>
      </c>
      <c r="I6" s="33">
        <f>H6+$E$8</f>
        <v>11</v>
      </c>
      <c r="J6" s="29">
        <f t="shared" si="1"/>
        <v>1</v>
      </c>
      <c r="K6" s="29">
        <f>FREQUENCY($A$1:$A$100,I6:I15)</f>
        <v>2</v>
      </c>
      <c r="L6" s="7">
        <f>_xlfn.POISSON.DIST(8,20,FALSE)+_xlfn.POISSON.DIST(9,20,FALSE)+_xlfn.POISSON.DIST(10,20,FALSE)+_xlfn.POISSON.DIST(11,20,FALSE)</f>
        <v>2.0608231504772874E-2</v>
      </c>
      <c r="M6" s="31">
        <f>$E$2*L6</f>
        <v>2.0608231504772876</v>
      </c>
      <c r="N6" s="7">
        <f t="shared" si="0"/>
        <v>0.54606614659192243</v>
      </c>
    </row>
    <row r="7" spans="1:15" x14ac:dyDescent="0.25">
      <c r="A7">
        <v>11.266</v>
      </c>
      <c r="D7" s="7" t="s">
        <v>4</v>
      </c>
      <c r="E7" s="7">
        <f>MIN(A1:A100)</f>
        <v>3.3130000000000002</v>
      </c>
      <c r="G7" s="51">
        <v>4</v>
      </c>
      <c r="H7" s="33">
        <f t="shared" ref="H7:H14" si="2">I6+1</f>
        <v>12</v>
      </c>
      <c r="I7" s="33">
        <f t="shared" ref="I7:I13" si="3">H7+$E$8</f>
        <v>15</v>
      </c>
      <c r="J7" s="29">
        <f t="shared" si="1"/>
        <v>13</v>
      </c>
      <c r="K7" s="29">
        <f>FREQUENCY($A$1:$A$100,I7:I15)</f>
        <v>15</v>
      </c>
      <c r="L7" s="7">
        <f>_xlfn.POISSON.DIST(12,20,FALSE)+_xlfn.POISSON.DIST(13,20,FALSE)+_xlfn.POISSON.DIST(14,20,FALSE)+_xlfn.POISSON.DIST(15,20,FALSE)</f>
        <v>0.13512631305246278</v>
      </c>
      <c r="M7" s="31">
        <f>E2*L7</f>
        <v>13.512631305246279</v>
      </c>
      <c r="N7" s="7">
        <f t="shared" si="0"/>
        <v>1.9447792897041072E-2</v>
      </c>
    </row>
    <row r="8" spans="1:15" x14ac:dyDescent="0.25">
      <c r="A8">
        <v>19.062999999999999</v>
      </c>
      <c r="D8" s="7" t="s">
        <v>6</v>
      </c>
      <c r="E8" s="9">
        <f>ROUND((E6-E7)/E5,0)</f>
        <v>3</v>
      </c>
      <c r="G8" s="51">
        <v>5</v>
      </c>
      <c r="H8" s="33">
        <f t="shared" si="2"/>
        <v>16</v>
      </c>
      <c r="I8" s="33">
        <f t="shared" si="3"/>
        <v>19</v>
      </c>
      <c r="J8" s="29">
        <f t="shared" si="1"/>
        <v>32</v>
      </c>
      <c r="K8" s="29">
        <f>FREQUENCY($A$1:$A$100,I8:I15)</f>
        <v>47</v>
      </c>
      <c r="L8" s="7">
        <f>_xlfn.POISSON.DIST(16,20,FALSE)+_xlfn.POISSON.DIST(17,20,FALSE)+_xlfn.POISSON.DIST(18,20,FALSE)+_xlfn.POISSON.DIST(19,20,FALSE)</f>
        <v>0.31374413219949698</v>
      </c>
      <c r="M8" s="31">
        <f>$E$2*L8</f>
        <v>31.374413219949698</v>
      </c>
      <c r="N8" s="7">
        <f t="shared" si="0"/>
        <v>1.2473821155796335E-2</v>
      </c>
    </row>
    <row r="9" spans="1:15" x14ac:dyDescent="0.25">
      <c r="A9">
        <v>24.38</v>
      </c>
      <c r="G9" s="51">
        <v>6</v>
      </c>
      <c r="H9" s="33">
        <f t="shared" si="2"/>
        <v>20</v>
      </c>
      <c r="I9" s="33">
        <f t="shared" si="3"/>
        <v>23</v>
      </c>
      <c r="J9" s="29">
        <f t="shared" si="1"/>
        <v>29</v>
      </c>
      <c r="K9" s="29">
        <f>FREQUENCY($A$1:$A$100,I9:I15)</f>
        <v>76</v>
      </c>
      <c r="L9" s="7">
        <f>_xlfn.POISSON.DIST(20,20,FALSE)+_xlfn.POISSON.DIST(21,20,FALSE)+_xlfn.POISSON.DIST(22,20,FALSE)+_xlfn.POISSON.DIST(23,20,FALSE)</f>
        <v>0.31723554994918746</v>
      </c>
      <c r="M9" s="31">
        <f>$E$2*L9</f>
        <v>31.723554994918747</v>
      </c>
      <c r="N9" s="7">
        <f t="shared" si="0"/>
        <v>0.23382473406700405</v>
      </c>
    </row>
    <row r="10" spans="1:15" x14ac:dyDescent="0.25">
      <c r="A10">
        <v>15.653</v>
      </c>
      <c r="G10" s="51">
        <v>7</v>
      </c>
      <c r="H10" s="33">
        <f t="shared" si="2"/>
        <v>24</v>
      </c>
      <c r="I10" s="33">
        <f t="shared" si="3"/>
        <v>27</v>
      </c>
      <c r="J10" s="29">
        <f t="shared" si="1"/>
        <v>18</v>
      </c>
      <c r="K10" s="29">
        <f>FREQUENCY($A$1:$A$100,I10:I15)</f>
        <v>94</v>
      </c>
      <c r="L10" s="7">
        <f>_xlfn.POISSON.DIST(24,20,FALSE)+_xlfn.POISSON.DIST(25,20,FALSE)+_xlfn.POISSON.DIST(26,20,FALSE)+_xlfn.POISSON.DIST(27,20,FALSE)</f>
        <v>0.16002646998330616</v>
      </c>
      <c r="M10" s="31">
        <f>E2*L10</f>
        <v>16.002646998330615</v>
      </c>
      <c r="N10" s="7">
        <f t="shared" si="0"/>
        <v>0.24929744520977534</v>
      </c>
    </row>
    <row r="11" spans="1:15" x14ac:dyDescent="0.25">
      <c r="A11">
        <v>17.239000000000001</v>
      </c>
      <c r="G11" s="51">
        <v>8</v>
      </c>
      <c r="H11" s="33">
        <f t="shared" si="2"/>
        <v>28</v>
      </c>
      <c r="I11" s="33">
        <f t="shared" si="3"/>
        <v>31</v>
      </c>
      <c r="J11" s="29">
        <f t="shared" si="1"/>
        <v>6</v>
      </c>
      <c r="K11" s="29">
        <f>FREQUENCY($A$1:$A$100,I11:I15)</f>
        <v>100</v>
      </c>
      <c r="L11" s="7">
        <f>_xlfn.POISSON.DIST(28,20,FALSE)+_xlfn.POISSON.DIST(29,20,FALSE)+_xlfn.POISSON.DIST(30,20,FALSE)+_xlfn.POISSON.DIST(31,20,FALSE)</f>
        <v>4.4388958558431293E-2</v>
      </c>
      <c r="M11" s="31">
        <f>$E$2*L11</f>
        <v>4.4388958558431293</v>
      </c>
      <c r="N11" s="7">
        <f t="shared" si="0"/>
        <v>0.54902079887631428</v>
      </c>
    </row>
    <row r="12" spans="1:15" ht="18.75" customHeight="1" x14ac:dyDescent="0.25">
      <c r="A12">
        <v>13.238</v>
      </c>
      <c r="D12" s="24" t="s">
        <v>49</v>
      </c>
      <c r="G12" s="51">
        <v>9</v>
      </c>
      <c r="H12" s="33">
        <f t="shared" si="2"/>
        <v>32</v>
      </c>
      <c r="I12" s="33">
        <f t="shared" si="3"/>
        <v>35</v>
      </c>
      <c r="J12" s="29">
        <f t="shared" si="1"/>
        <v>0</v>
      </c>
      <c r="K12" s="29">
        <f>FREQUENCY($A$1:$A$100,I12:I15)</f>
        <v>100</v>
      </c>
      <c r="L12" s="7">
        <f>_xlfn.POISSON.DIST(32,20,FALSE)+_xlfn.POISSON.DIST(33,20,FALSE)+_xlfn.POISSON.DIST(34,20,FALSE)+_xlfn.POISSON.DIST(35,20,FALSE)</f>
        <v>7.2880947084306589E-3</v>
      </c>
      <c r="M12" s="31">
        <f>$E$2*L12</f>
        <v>0.72880947084306591</v>
      </c>
      <c r="N12" s="7">
        <f t="shared" si="0"/>
        <v>0.72880947084306591</v>
      </c>
    </row>
    <row r="13" spans="1:15" x14ac:dyDescent="0.25">
      <c r="A13">
        <v>12.612</v>
      </c>
      <c r="G13" s="51">
        <v>10</v>
      </c>
      <c r="H13" s="33">
        <f t="shared" si="2"/>
        <v>36</v>
      </c>
      <c r="I13" s="33">
        <f t="shared" si="3"/>
        <v>39</v>
      </c>
      <c r="J13" s="29">
        <f t="shared" si="1"/>
        <v>0</v>
      </c>
      <c r="K13" s="29">
        <f>FREQUENCY($A$1:$A$100,I13:I15)</f>
        <v>100</v>
      </c>
      <c r="L13" s="7">
        <f>_xlfn.POISSON.DIST(36,20,FALSE)+_xlfn.POISSON.DIST(37,20,FALSE)+_xlfn.POISSON.DIST(38,20,FALSE)+_xlfn.POISSON.DIST(39,20,FALSE)</f>
        <v>7.5045793629199234E-4</v>
      </c>
      <c r="M13" s="31">
        <f>E2*L13</f>
        <v>7.5045793629199234E-2</v>
      </c>
      <c r="N13" s="7">
        <f t="shared" si="0"/>
        <v>7.5045793629199234E-2</v>
      </c>
    </row>
    <row r="14" spans="1:15" x14ac:dyDescent="0.25">
      <c r="A14">
        <v>16.088999999999999</v>
      </c>
      <c r="H14" s="33">
        <f t="shared" si="2"/>
        <v>40</v>
      </c>
      <c r="I14" s="33"/>
      <c r="J14" s="29">
        <v>0</v>
      </c>
      <c r="K14" s="29">
        <f>FREQUENCY($A$1:$A$100,I14:I15)</f>
        <v>0</v>
      </c>
      <c r="L14" s="7">
        <f>1-(SUM(L4:L13))</f>
        <v>5.3202025112497608E-5</v>
      </c>
      <c r="M14" s="31">
        <f>$E$2*L14</f>
        <v>5.3202025112497608E-3</v>
      </c>
      <c r="N14" s="7">
        <f t="shared" si="0"/>
        <v>5.3202025112497608E-3</v>
      </c>
    </row>
    <row r="15" spans="1:15" x14ac:dyDescent="0.25">
      <c r="A15">
        <v>16.905000000000001</v>
      </c>
      <c r="H15" s="7"/>
      <c r="I15" s="7" t="s">
        <v>34</v>
      </c>
      <c r="J15" s="45">
        <f ca="1">SUM(J4:J15)</f>
        <v>100</v>
      </c>
      <c r="K15" s="29"/>
      <c r="L15" s="28">
        <f>SUM(L4:L11)</f>
        <v>0.99190824533016486</v>
      </c>
      <c r="M15" s="5">
        <f>SUM(M4:M14)</f>
        <v>100</v>
      </c>
      <c r="N15" s="30">
        <f>SUM(N4:N14)</f>
        <v>13.39396154771006</v>
      </c>
      <c r="O15" t="s">
        <v>16</v>
      </c>
    </row>
    <row r="16" spans="1:15" x14ac:dyDescent="0.25">
      <c r="A16">
        <v>11.528</v>
      </c>
      <c r="K16" s="7"/>
    </row>
    <row r="17" spans="1:19" x14ac:dyDescent="0.25">
      <c r="A17">
        <v>17.728000000000002</v>
      </c>
    </row>
    <row r="18" spans="1:19" ht="15.75" thickBot="1" x14ac:dyDescent="0.3">
      <c r="A18">
        <v>18.384</v>
      </c>
    </row>
    <row r="19" spans="1:19" x14ac:dyDescent="0.25">
      <c r="A19">
        <v>20.539000000000001</v>
      </c>
      <c r="H19" s="16" t="s">
        <v>46</v>
      </c>
      <c r="I19" s="16" t="s">
        <v>48</v>
      </c>
      <c r="J19" s="16"/>
      <c r="K19" s="16"/>
    </row>
    <row r="20" spans="1:19" x14ac:dyDescent="0.25">
      <c r="A20">
        <v>18.538</v>
      </c>
      <c r="H20" s="53">
        <v>7</v>
      </c>
      <c r="I20" s="14">
        <v>1</v>
      </c>
      <c r="J20" s="53"/>
      <c r="K20" s="14"/>
    </row>
    <row r="21" spans="1:19" x14ac:dyDescent="0.25">
      <c r="A21">
        <v>18.692</v>
      </c>
      <c r="H21" s="53">
        <v>11</v>
      </c>
      <c r="I21" s="14">
        <v>1</v>
      </c>
      <c r="J21" s="53"/>
      <c r="K21" s="14"/>
    </row>
    <row r="22" spans="1:19" x14ac:dyDescent="0.25">
      <c r="A22">
        <v>18.518999999999998</v>
      </c>
      <c r="H22" s="53">
        <v>15</v>
      </c>
      <c r="I22" s="14">
        <v>13</v>
      </c>
      <c r="J22" s="53"/>
      <c r="K22" s="14"/>
    </row>
    <row r="23" spans="1:19" x14ac:dyDescent="0.25">
      <c r="A23">
        <v>25.370999999999999</v>
      </c>
      <c r="H23" s="53">
        <v>19</v>
      </c>
      <c r="I23" s="14">
        <v>31</v>
      </c>
      <c r="J23" s="53"/>
      <c r="K23" s="14"/>
    </row>
    <row r="24" spans="1:19" x14ac:dyDescent="0.25">
      <c r="A24">
        <v>19.658999999999999</v>
      </c>
      <c r="H24" s="53">
        <v>23</v>
      </c>
      <c r="I24" s="14">
        <v>29</v>
      </c>
      <c r="J24" s="53"/>
      <c r="K24" s="14"/>
    </row>
    <row r="25" spans="1:19" x14ac:dyDescent="0.25">
      <c r="A25">
        <v>19.254999999999999</v>
      </c>
      <c r="H25" s="53">
        <v>27</v>
      </c>
      <c r="I25" s="14">
        <v>18</v>
      </c>
      <c r="J25" s="53"/>
      <c r="K25" s="14"/>
    </row>
    <row r="26" spans="1:19" x14ac:dyDescent="0.25">
      <c r="A26">
        <v>17.946999999999999</v>
      </c>
      <c r="H26" s="53">
        <v>31</v>
      </c>
      <c r="I26" s="14">
        <v>6</v>
      </c>
      <c r="J26" s="53"/>
      <c r="K26" s="14"/>
    </row>
    <row r="27" spans="1:19" x14ac:dyDescent="0.25">
      <c r="A27">
        <v>27.888999999999999</v>
      </c>
      <c r="H27" s="53">
        <v>35</v>
      </c>
      <c r="I27" s="14">
        <v>0</v>
      </c>
      <c r="J27" s="53"/>
      <c r="K27" s="14"/>
    </row>
    <row r="28" spans="1:19" x14ac:dyDescent="0.25">
      <c r="A28">
        <v>23.463000000000001</v>
      </c>
      <c r="H28" s="53">
        <v>39</v>
      </c>
      <c r="I28" s="14">
        <v>0</v>
      </c>
      <c r="J28" s="53"/>
      <c r="K28" s="14"/>
    </row>
    <row r="29" spans="1:19" x14ac:dyDescent="0.25">
      <c r="A29">
        <v>29.503</v>
      </c>
      <c r="H29" s="53">
        <v>43</v>
      </c>
      <c r="I29" s="14">
        <v>0</v>
      </c>
      <c r="J29" s="53"/>
      <c r="K29" s="14"/>
    </row>
    <row r="30" spans="1:19" ht="15.75" thickBot="1" x14ac:dyDescent="0.3">
      <c r="A30">
        <v>17.38</v>
      </c>
      <c r="H30" s="15" t="s">
        <v>47</v>
      </c>
      <c r="I30" s="15">
        <v>0</v>
      </c>
      <c r="J30" s="54"/>
      <c r="K30" s="15"/>
    </row>
    <row r="31" spans="1:19" x14ac:dyDescent="0.25">
      <c r="A31">
        <v>26.646000000000001</v>
      </c>
    </row>
    <row r="32" spans="1:19" x14ac:dyDescent="0.25">
      <c r="A32">
        <v>13.55</v>
      </c>
      <c r="M32" s="87" t="s">
        <v>56</v>
      </c>
      <c r="N32" s="87"/>
      <c r="O32" s="87"/>
      <c r="P32" s="87"/>
      <c r="Q32" s="87"/>
      <c r="R32" s="87"/>
      <c r="S32" s="87"/>
    </row>
    <row r="33" spans="1:19" x14ac:dyDescent="0.25">
      <c r="A33">
        <v>22.155999999999999</v>
      </c>
      <c r="H33" s="86" t="s">
        <v>42</v>
      </c>
      <c r="I33" s="86"/>
      <c r="J33" s="86"/>
      <c r="K33" s="86"/>
      <c r="M33" s="87"/>
      <c r="N33" s="87"/>
      <c r="O33" s="87"/>
      <c r="P33" s="87"/>
      <c r="Q33" s="87"/>
      <c r="R33" s="87"/>
      <c r="S33" s="87"/>
    </row>
    <row r="34" spans="1:19" x14ac:dyDescent="0.25">
      <c r="A34">
        <v>23.609000000000002</v>
      </c>
      <c r="H34" s="86"/>
      <c r="I34" s="86"/>
      <c r="J34" s="86"/>
      <c r="K34" s="86"/>
      <c r="M34" s="87"/>
      <c r="N34" s="87"/>
      <c r="O34" s="87"/>
      <c r="P34" s="87"/>
      <c r="Q34" s="87"/>
      <c r="R34" s="87"/>
      <c r="S34" s="87"/>
    </row>
    <row r="35" spans="1:19" x14ac:dyDescent="0.25">
      <c r="A35">
        <v>27.675999999999998</v>
      </c>
      <c r="M35" s="87"/>
      <c r="N35" s="87"/>
      <c r="O35" s="87"/>
      <c r="P35" s="87"/>
      <c r="Q35" s="87"/>
      <c r="R35" s="87"/>
      <c r="S35" s="87"/>
    </row>
    <row r="36" spans="1:19" x14ac:dyDescent="0.25">
      <c r="A36">
        <v>19.661999999999999</v>
      </c>
      <c r="K36">
        <f>J44</f>
        <v>13.361566136511726</v>
      </c>
      <c r="M36" s="87"/>
      <c r="N36" s="87"/>
      <c r="O36" s="87"/>
      <c r="P36" s="87"/>
      <c r="Q36" s="87"/>
      <c r="R36" s="87"/>
      <c r="S36" s="87"/>
    </row>
    <row r="37" spans="1:19" x14ac:dyDescent="0.25">
      <c r="A37">
        <v>17.905000000000001</v>
      </c>
      <c r="M37" s="87"/>
      <c r="N37" s="87"/>
      <c r="O37" s="87"/>
      <c r="P37" s="87"/>
      <c r="Q37" s="87"/>
      <c r="R37" s="87"/>
      <c r="S37" s="87"/>
    </row>
    <row r="38" spans="1:19" x14ac:dyDescent="0.25">
      <c r="A38">
        <v>22.701000000000001</v>
      </c>
      <c r="M38" s="87"/>
      <c r="N38" s="87"/>
      <c r="O38" s="87"/>
      <c r="P38" s="87"/>
      <c r="Q38" s="87"/>
      <c r="R38" s="87"/>
      <c r="S38" s="87"/>
    </row>
    <row r="39" spans="1:19" ht="15.75" x14ac:dyDescent="0.25">
      <c r="A39">
        <v>18.475000000000001</v>
      </c>
      <c r="I39" s="51" t="s">
        <v>50</v>
      </c>
      <c r="J39" s="55">
        <v>0.1</v>
      </c>
      <c r="M39" s="87"/>
      <c r="N39" s="87"/>
      <c r="O39" s="87"/>
      <c r="P39" s="87"/>
      <c r="Q39" s="87"/>
      <c r="R39" s="87"/>
      <c r="S39" s="87"/>
    </row>
    <row r="40" spans="1:19" x14ac:dyDescent="0.25">
      <c r="A40">
        <v>23.03</v>
      </c>
      <c r="I40" s="51" t="s">
        <v>51</v>
      </c>
      <c r="J40" s="56">
        <f>J39/2</f>
        <v>0.05</v>
      </c>
      <c r="M40" s="87"/>
      <c r="N40" s="87"/>
      <c r="O40" s="87"/>
      <c r="P40" s="87"/>
      <c r="Q40" s="87"/>
      <c r="R40" s="87"/>
      <c r="S40" s="87"/>
    </row>
    <row r="41" spans="1:19" x14ac:dyDescent="0.25">
      <c r="A41">
        <v>14.223000000000001</v>
      </c>
      <c r="I41" s="51" t="s">
        <v>52</v>
      </c>
      <c r="J41" s="51">
        <f>J39</f>
        <v>0.1</v>
      </c>
      <c r="M41" s="87"/>
      <c r="N41" s="87"/>
      <c r="O41" s="87"/>
      <c r="P41" s="87"/>
      <c r="Q41" s="87"/>
      <c r="R41" s="87"/>
      <c r="S41" s="87"/>
    </row>
    <row r="42" spans="1:19" x14ac:dyDescent="0.25">
      <c r="A42">
        <v>16.611000000000001</v>
      </c>
      <c r="I42" s="51" t="s">
        <v>52</v>
      </c>
      <c r="J42" s="55">
        <f>J43+J41</f>
        <v>1</v>
      </c>
    </row>
    <row r="43" spans="1:19" x14ac:dyDescent="0.25">
      <c r="A43">
        <v>13.914</v>
      </c>
      <c r="I43" s="51" t="s">
        <v>53</v>
      </c>
      <c r="J43" s="55">
        <f>J46-J39</f>
        <v>0.9</v>
      </c>
    </row>
    <row r="44" spans="1:19" x14ac:dyDescent="0.25">
      <c r="A44">
        <v>18.547999999999998</v>
      </c>
      <c r="I44" s="51" t="s">
        <v>54</v>
      </c>
      <c r="J44" s="51">
        <f>_xlfn.CHISQ.INV.RT(J41,8)</f>
        <v>13.361566136511726</v>
      </c>
    </row>
    <row r="45" spans="1:19" x14ac:dyDescent="0.25">
      <c r="A45">
        <v>19.87</v>
      </c>
    </row>
    <row r="46" spans="1:19" x14ac:dyDescent="0.25">
      <c r="A46">
        <v>20.111999999999998</v>
      </c>
      <c r="J46" s="57">
        <v>1</v>
      </c>
    </row>
    <row r="47" spans="1:19" x14ac:dyDescent="0.25">
      <c r="A47">
        <v>18.709</v>
      </c>
    </row>
    <row r="48" spans="1:19" x14ac:dyDescent="0.25">
      <c r="A48">
        <v>28.777999999999999</v>
      </c>
    </row>
    <row r="49" spans="1:1" x14ac:dyDescent="0.25">
      <c r="A49">
        <v>13.03</v>
      </c>
    </row>
    <row r="50" spans="1:1" x14ac:dyDescent="0.25">
      <c r="A50">
        <v>17.053999999999998</v>
      </c>
    </row>
    <row r="51" spans="1:1" x14ac:dyDescent="0.25">
      <c r="A51">
        <v>9.69</v>
      </c>
    </row>
    <row r="52" spans="1:1" x14ac:dyDescent="0.25">
      <c r="A52">
        <v>25.791</v>
      </c>
    </row>
    <row r="53" spans="1:1" x14ac:dyDescent="0.25">
      <c r="A53">
        <v>14.881</v>
      </c>
    </row>
    <row r="54" spans="1:1" x14ac:dyDescent="0.25">
      <c r="A54">
        <v>17.385999999999999</v>
      </c>
    </row>
    <row r="55" spans="1:1" x14ac:dyDescent="0.25">
      <c r="A55">
        <v>23.030999999999999</v>
      </c>
    </row>
    <row r="56" spans="1:1" x14ac:dyDescent="0.25">
      <c r="A56">
        <v>21.867000000000001</v>
      </c>
    </row>
    <row r="57" spans="1:1" x14ac:dyDescent="0.25">
      <c r="A57">
        <v>23.498000000000001</v>
      </c>
    </row>
    <row r="58" spans="1:1" x14ac:dyDescent="0.25">
      <c r="A58">
        <v>22.382999999999999</v>
      </c>
    </row>
    <row r="59" spans="1:1" x14ac:dyDescent="0.25">
      <c r="A59">
        <v>14.513</v>
      </c>
    </row>
    <row r="60" spans="1:1" x14ac:dyDescent="0.25">
      <c r="A60">
        <v>15.537000000000001</v>
      </c>
    </row>
    <row r="61" spans="1:1" x14ac:dyDescent="0.25">
      <c r="A61">
        <v>22.776</v>
      </c>
    </row>
    <row r="62" spans="1:1" x14ac:dyDescent="0.25">
      <c r="A62">
        <v>21.291</v>
      </c>
    </row>
    <row r="63" spans="1:1" x14ac:dyDescent="0.25">
      <c r="A63">
        <v>16.241</v>
      </c>
    </row>
    <row r="64" spans="1:1" x14ac:dyDescent="0.25">
      <c r="A64">
        <v>19.036000000000001</v>
      </c>
    </row>
    <row r="65" spans="1:1" x14ac:dyDescent="0.25">
      <c r="A65">
        <v>20.526</v>
      </c>
    </row>
    <row r="66" spans="1:1" x14ac:dyDescent="0.25">
      <c r="A66">
        <v>22.231000000000002</v>
      </c>
    </row>
    <row r="67" spans="1:1" x14ac:dyDescent="0.25">
      <c r="A67">
        <v>20.555</v>
      </c>
    </row>
    <row r="68" spans="1:1" x14ac:dyDescent="0.25">
      <c r="A68">
        <v>16.356000000000002</v>
      </c>
    </row>
    <row r="69" spans="1:1" x14ac:dyDescent="0.25">
      <c r="A69">
        <v>27.539000000000001</v>
      </c>
    </row>
    <row r="70" spans="1:1" x14ac:dyDescent="0.25">
      <c r="A70">
        <v>21.949000000000002</v>
      </c>
    </row>
    <row r="71" spans="1:1" x14ac:dyDescent="0.25">
      <c r="A71">
        <v>20.289000000000001</v>
      </c>
    </row>
    <row r="72" spans="1:1" x14ac:dyDescent="0.25">
      <c r="A72">
        <v>23.318999999999999</v>
      </c>
    </row>
    <row r="73" spans="1:1" x14ac:dyDescent="0.25">
      <c r="A73">
        <v>23.448</v>
      </c>
    </row>
    <row r="74" spans="1:1" x14ac:dyDescent="0.25">
      <c r="A74">
        <v>17.454000000000001</v>
      </c>
    </row>
    <row r="75" spans="1:1" x14ac:dyDescent="0.25">
      <c r="A75">
        <v>16.306999999999999</v>
      </c>
    </row>
    <row r="76" spans="1:1" x14ac:dyDescent="0.25">
      <c r="A76">
        <v>24.445</v>
      </c>
    </row>
    <row r="77" spans="1:1" x14ac:dyDescent="0.25">
      <c r="A77">
        <v>15.195</v>
      </c>
    </row>
    <row r="78" spans="1:1" x14ac:dyDescent="0.25">
      <c r="A78">
        <v>13.763999999999999</v>
      </c>
    </row>
    <row r="79" spans="1:1" x14ac:dyDescent="0.25">
      <c r="A79">
        <v>22.844999999999999</v>
      </c>
    </row>
    <row r="80" spans="1:1" x14ac:dyDescent="0.25">
      <c r="A80">
        <v>22.553999999999998</v>
      </c>
    </row>
    <row r="81" spans="1:1" x14ac:dyDescent="0.25">
      <c r="A81">
        <v>28.823</v>
      </c>
    </row>
    <row r="82" spans="1:1" x14ac:dyDescent="0.25">
      <c r="A82">
        <v>25.774999999999999</v>
      </c>
    </row>
    <row r="83" spans="1:1" x14ac:dyDescent="0.25">
      <c r="A83">
        <v>25.216000000000001</v>
      </c>
    </row>
    <row r="84" spans="1:1" x14ac:dyDescent="0.25">
      <c r="A84">
        <v>20.452000000000002</v>
      </c>
    </row>
    <row r="85" spans="1:1" x14ac:dyDescent="0.25">
      <c r="A85">
        <v>20.007999999999999</v>
      </c>
    </row>
    <row r="86" spans="1:1" x14ac:dyDescent="0.25">
      <c r="A86">
        <v>21.815000000000001</v>
      </c>
    </row>
    <row r="87" spans="1:1" x14ac:dyDescent="0.25">
      <c r="A87">
        <v>19.898</v>
      </c>
    </row>
    <row r="88" spans="1:1" x14ac:dyDescent="0.25">
      <c r="A88">
        <v>15.781000000000001</v>
      </c>
    </row>
    <row r="89" spans="1:1" x14ac:dyDescent="0.25">
      <c r="A89">
        <v>12.901</v>
      </c>
    </row>
    <row r="90" spans="1:1" x14ac:dyDescent="0.25">
      <c r="A90">
        <v>3.3130000000000002</v>
      </c>
    </row>
    <row r="91" spans="1:1" x14ac:dyDescent="0.25">
      <c r="A91">
        <v>21.777000000000001</v>
      </c>
    </row>
    <row r="92" spans="1:1" x14ac:dyDescent="0.25">
      <c r="A92">
        <v>22.472000000000001</v>
      </c>
    </row>
    <row r="93" spans="1:1" x14ac:dyDescent="0.25">
      <c r="A93">
        <v>20.853999999999999</v>
      </c>
    </row>
    <row r="94" spans="1:1" x14ac:dyDescent="0.25">
      <c r="A94">
        <v>15.891999999999999</v>
      </c>
    </row>
    <row r="95" spans="1:1" x14ac:dyDescent="0.25">
      <c r="A95">
        <v>24.952999999999999</v>
      </c>
    </row>
    <row r="96" spans="1:1" x14ac:dyDescent="0.25">
      <c r="A96">
        <v>18.754999999999999</v>
      </c>
    </row>
    <row r="97" spans="1:1" x14ac:dyDescent="0.25">
      <c r="A97">
        <v>16.64</v>
      </c>
    </row>
    <row r="98" spans="1:1" x14ac:dyDescent="0.25">
      <c r="A98">
        <v>16.715</v>
      </c>
    </row>
    <row r="99" spans="1:1" x14ac:dyDescent="0.25">
      <c r="A99">
        <v>18.283999999999999</v>
      </c>
    </row>
    <row r="100" spans="1:1" x14ac:dyDescent="0.25">
      <c r="A100">
        <v>18.187000000000001</v>
      </c>
    </row>
  </sheetData>
  <sortState xmlns:xlrd2="http://schemas.microsoft.com/office/spreadsheetml/2017/richdata2" ref="H20:H29">
    <sortCondition ref="H20"/>
  </sortState>
  <mergeCells count="5">
    <mergeCell ref="H2:I2"/>
    <mergeCell ref="J2:J3"/>
    <mergeCell ref="K2:K3"/>
    <mergeCell ref="H33:K34"/>
    <mergeCell ref="M32:S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6A6D-2853-44FF-8924-80C9F1390CB7}">
  <dimension ref="A1:S100"/>
  <sheetViews>
    <sheetView topLeftCell="B4" zoomScale="87" zoomScaleNormal="87" workbookViewId="0">
      <selection activeCell="M32" sqref="M32:S41"/>
    </sheetView>
  </sheetViews>
  <sheetFormatPr defaultRowHeight="15" x14ac:dyDescent="0.25"/>
  <cols>
    <col min="4" max="4" width="31.5703125" customWidth="1"/>
    <col min="5" max="5" width="20.42578125" customWidth="1"/>
    <col min="11" max="11" width="12.7109375" customWidth="1"/>
    <col min="12" max="12" width="12" bestFit="1" customWidth="1"/>
    <col min="13" max="13" width="13.7109375" customWidth="1"/>
  </cols>
  <sheetData>
    <row r="1" spans="1:15" x14ac:dyDescent="0.25">
      <c r="A1">
        <v>9.5259999999999998</v>
      </c>
      <c r="N1" t="s">
        <v>27</v>
      </c>
    </row>
    <row r="2" spans="1:15" x14ac:dyDescent="0.25">
      <c r="A2">
        <v>9.6950000000000003</v>
      </c>
      <c r="D2" s="7" t="s">
        <v>5</v>
      </c>
      <c r="E2" s="7">
        <f>COUNT(A1:A100)</f>
        <v>100</v>
      </c>
      <c r="H2" s="69" t="s">
        <v>10</v>
      </c>
      <c r="I2" s="70"/>
      <c r="J2" s="84"/>
      <c r="K2" s="85" t="s">
        <v>45</v>
      </c>
    </row>
    <row r="3" spans="1:15" x14ac:dyDescent="0.25">
      <c r="A3">
        <v>9.766</v>
      </c>
      <c r="D3" s="7" t="s">
        <v>1</v>
      </c>
      <c r="E3" s="23">
        <f>AVERAGE(A1:A100)</f>
        <v>11.965449999999999</v>
      </c>
      <c r="G3" s="51" t="s">
        <v>55</v>
      </c>
      <c r="H3" s="7" t="s">
        <v>8</v>
      </c>
      <c r="I3" s="52" t="s">
        <v>9</v>
      </c>
      <c r="J3" s="84"/>
      <c r="K3" s="85"/>
      <c r="L3" s="20" t="s">
        <v>22</v>
      </c>
    </row>
    <row r="4" spans="1:15" x14ac:dyDescent="0.25">
      <c r="A4">
        <v>10.118</v>
      </c>
      <c r="D4" s="7" t="s">
        <v>0</v>
      </c>
      <c r="E4" s="8">
        <f>VAR(A1:A100)</f>
        <v>1.0117907146464646</v>
      </c>
      <c r="G4" s="51">
        <v>1</v>
      </c>
      <c r="H4" s="33">
        <v>0</v>
      </c>
      <c r="I4" s="33">
        <f>E8</f>
        <v>0.5</v>
      </c>
      <c r="J4" s="29">
        <f>K4</f>
        <v>0</v>
      </c>
      <c r="K4" s="29">
        <f>FREQUENCY($A$1:$A$100,I4:I14)</f>
        <v>0</v>
      </c>
      <c r="L4" s="7">
        <f>_xlfn.POISSON.DIST(0.5,12,TRUE)</f>
        <v>6.1442123533282098E-6</v>
      </c>
      <c r="M4" s="31">
        <f>E2*L4</f>
        <v>6.1442123533282102E-4</v>
      </c>
      <c r="N4" s="7">
        <f t="shared" ref="N4:N14" si="0">((M4-J4)^2)/M4</f>
        <v>6.1442123533282102E-4</v>
      </c>
    </row>
    <row r="5" spans="1:15" x14ac:dyDescent="0.25">
      <c r="A5">
        <v>10.412000000000001</v>
      </c>
      <c r="D5" s="7" t="s">
        <v>2</v>
      </c>
      <c r="E5" s="8">
        <f>SQRT(E2)</f>
        <v>10</v>
      </c>
      <c r="G5" s="51">
        <v>2</v>
      </c>
      <c r="H5" s="33">
        <f>I4+1</f>
        <v>1.5</v>
      </c>
      <c r="I5" s="33">
        <f>H5+$E$8</f>
        <v>2</v>
      </c>
      <c r="J5" s="29">
        <f t="shared" ref="J5:J14" si="1">K5-K4</f>
        <v>0</v>
      </c>
      <c r="K5" s="29">
        <f>FREQUENCY($A$1:$A$100,I5:I14)</f>
        <v>0</v>
      </c>
      <c r="L5" s="7">
        <f>_xlfn.POISSON.DIST(1.5,12,FALSE)+_xlfn.POISSON.DIST(2,12,FALSE)</f>
        <v>5.1611383767956982E-4</v>
      </c>
      <c r="M5" s="31">
        <f>$E$2*L5</f>
        <v>5.161138376795698E-2</v>
      </c>
      <c r="N5" s="7">
        <f t="shared" si="0"/>
        <v>5.161138376795698E-2</v>
      </c>
    </row>
    <row r="6" spans="1:15" x14ac:dyDescent="0.25">
      <c r="A6">
        <v>10.441000000000001</v>
      </c>
      <c r="D6" s="7" t="s">
        <v>3</v>
      </c>
      <c r="E6" s="7">
        <f>MAX(A1:A100)</f>
        <v>14.374000000000001</v>
      </c>
      <c r="G6" s="51">
        <v>3</v>
      </c>
      <c r="H6" s="33">
        <f>I5+1</f>
        <v>3</v>
      </c>
      <c r="I6" s="33">
        <f>H6+$E$8</f>
        <v>3.5</v>
      </c>
      <c r="J6" s="29">
        <f t="shared" si="1"/>
        <v>0</v>
      </c>
      <c r="K6" s="29">
        <f>FREQUENCY($A$1:$A$100,I6:I14)</f>
        <v>0</v>
      </c>
      <c r="L6" s="7">
        <f>_xlfn.POISSON.DIST(3,12,FALSE)+_xlfn.POISSON.DIST(3.5,12,FALSE)</f>
        <v>3.539066315517047E-3</v>
      </c>
      <c r="M6" s="31">
        <f>$E$2*L6</f>
        <v>0.35390663155170471</v>
      </c>
      <c r="N6" s="7">
        <f t="shared" si="0"/>
        <v>0.35390663155170471</v>
      </c>
    </row>
    <row r="7" spans="1:15" x14ac:dyDescent="0.25">
      <c r="A7">
        <v>10.452</v>
      </c>
      <c r="D7" s="7" t="s">
        <v>4</v>
      </c>
      <c r="E7" s="7">
        <f>MIN(A1:A100)</f>
        <v>9.5259999999999998</v>
      </c>
      <c r="G7" s="51">
        <v>4</v>
      </c>
      <c r="H7" s="33">
        <f t="shared" ref="H7:H14" si="2">I6+1</f>
        <v>4.5</v>
      </c>
      <c r="I7" s="33">
        <f t="shared" ref="I7:I13" si="3">H7+$E$8</f>
        <v>5</v>
      </c>
      <c r="J7" s="29">
        <f t="shared" si="1"/>
        <v>0</v>
      </c>
      <c r="K7" s="29">
        <f>FREQUENCY($A$1:$A$100,I7:I14)</f>
        <v>0</v>
      </c>
      <c r="L7" s="7">
        <f>_xlfn.POISSON.DIST(4.5,12,FALSE)+_xlfn.POISSON.DIST(5,12,FALSE)</f>
        <v>1.8049238209136953E-2</v>
      </c>
      <c r="M7" s="31">
        <f>E2*L7</f>
        <v>1.8049238209136953</v>
      </c>
      <c r="N7" s="7">
        <f t="shared" si="0"/>
        <v>1.8049238209136953</v>
      </c>
    </row>
    <row r="8" spans="1:15" x14ac:dyDescent="0.25">
      <c r="A8">
        <v>10.475</v>
      </c>
      <c r="D8" s="7" t="s">
        <v>6</v>
      </c>
      <c r="E8" s="9">
        <f>ROUND((E6-E7)/E5,1)</f>
        <v>0.5</v>
      </c>
      <c r="G8" s="51">
        <v>5</v>
      </c>
      <c r="H8" s="33">
        <f t="shared" si="2"/>
        <v>6</v>
      </c>
      <c r="I8" s="33">
        <f t="shared" si="3"/>
        <v>6.5</v>
      </c>
      <c r="J8" s="29">
        <f t="shared" si="1"/>
        <v>0</v>
      </c>
      <c r="K8" s="29">
        <f>FREQUENCY($A$1:$A$100,I8:I14)</f>
        <v>0</v>
      </c>
      <c r="L8" s="7">
        <f>_xlfn.POISSON.DIST(6,12,FALSE)+_xlfn.POISSON.DIST(6.5,12,FALSE)</f>
        <v>5.0962554943445489E-2</v>
      </c>
      <c r="M8" s="31">
        <f>$E$2*L8</f>
        <v>5.0962554943445486</v>
      </c>
      <c r="N8" s="7">
        <f t="shared" si="0"/>
        <v>5.0962554943445486</v>
      </c>
    </row>
    <row r="9" spans="1:15" x14ac:dyDescent="0.25">
      <c r="A9">
        <v>10.522</v>
      </c>
      <c r="D9" s="67" t="s">
        <v>36</v>
      </c>
      <c r="E9" s="68">
        <f>1/E3</f>
        <v>8.3573956683618264E-2</v>
      </c>
      <c r="G9" s="51">
        <v>6</v>
      </c>
      <c r="H9" s="33">
        <f t="shared" si="2"/>
        <v>7.5</v>
      </c>
      <c r="I9" s="33">
        <f t="shared" si="3"/>
        <v>8</v>
      </c>
      <c r="J9" s="29">
        <f t="shared" si="1"/>
        <v>0</v>
      </c>
      <c r="K9" s="29">
        <f>FREQUENCY($A$1:$A$100,I9:I14)</f>
        <v>0</v>
      </c>
      <c r="L9" s="7">
        <f>_xlfn.POISSON.DIST(7.5,12,FALSE)+_xlfn.POISSON.DIST(8,12,FALSE)</f>
        <v>0.10920547487881174</v>
      </c>
      <c r="M9" s="31">
        <f>$E$2*L9</f>
        <v>10.920547487881175</v>
      </c>
      <c r="N9" s="7">
        <f t="shared" si="0"/>
        <v>10.920547487881175</v>
      </c>
    </row>
    <row r="10" spans="1:15" x14ac:dyDescent="0.25">
      <c r="A10">
        <v>10.634</v>
      </c>
      <c r="G10" s="51">
        <v>7</v>
      </c>
      <c r="H10" s="33">
        <f t="shared" si="2"/>
        <v>9</v>
      </c>
      <c r="I10" s="33">
        <f t="shared" si="3"/>
        <v>9.5</v>
      </c>
      <c r="J10" s="29">
        <f t="shared" si="1"/>
        <v>0</v>
      </c>
      <c r="K10" s="29">
        <f>FREQUENCY($A$1:$A$100,I10:I14)</f>
        <v>0</v>
      </c>
      <c r="L10" s="7">
        <f>_xlfn.POISSON.DIST(9,12,FALSE)+_xlfn.POISSON.DIST(9.5,12,FALSE)</f>
        <v>0.17472875980609887</v>
      </c>
      <c r="M10" s="31">
        <f>E2*L10</f>
        <v>17.472875980609885</v>
      </c>
      <c r="N10" s="7">
        <f t="shared" si="0"/>
        <v>17.472875980609885</v>
      </c>
    </row>
    <row r="11" spans="1:15" x14ac:dyDescent="0.25">
      <c r="A11">
        <v>10.653</v>
      </c>
      <c r="G11" s="51">
        <v>8</v>
      </c>
      <c r="H11" s="33">
        <f t="shared" si="2"/>
        <v>10.5</v>
      </c>
      <c r="I11" s="33">
        <f t="shared" si="3"/>
        <v>11</v>
      </c>
      <c r="J11" s="29">
        <f t="shared" si="1"/>
        <v>17</v>
      </c>
      <c r="K11" s="29">
        <f>FREQUENCY($A$1:$A$100,I11:I14)</f>
        <v>17</v>
      </c>
      <c r="L11" s="7">
        <f>_xlfn.POISSON.DIST(10.5,20,FALSE)+_xlfn.POISSON.DIST(11,12,FALSE)</f>
        <v>0.12018422202779167</v>
      </c>
      <c r="M11" s="31">
        <f>$E$2*L11</f>
        <v>12.018422202779167</v>
      </c>
      <c r="N11" s="7">
        <f t="shared" si="0"/>
        <v>2.064839870912925</v>
      </c>
    </row>
    <row r="12" spans="1:15" ht="18.75" customHeight="1" x14ac:dyDescent="0.25">
      <c r="A12">
        <v>10.670999999999999</v>
      </c>
      <c r="D12" s="24" t="s">
        <v>49</v>
      </c>
      <c r="G12" s="51">
        <v>9</v>
      </c>
      <c r="H12" s="33">
        <f t="shared" si="2"/>
        <v>12</v>
      </c>
      <c r="I12" s="33">
        <f t="shared" si="3"/>
        <v>12.5</v>
      </c>
      <c r="J12" s="29">
        <f t="shared" si="1"/>
        <v>55</v>
      </c>
      <c r="K12" s="29">
        <f>FREQUENCY($A$1:$A$100,I12:I14)</f>
        <v>72</v>
      </c>
      <c r="L12" s="7">
        <f>_xlfn.POISSON.DIST(12,12,FALSE)+_xlfn.POISSON.DIST(12.5,12,FALSE)</f>
        <v>0.22873583101889308</v>
      </c>
      <c r="M12" s="31">
        <f>$E$2*L12</f>
        <v>22.873583101889309</v>
      </c>
      <c r="N12" s="7">
        <f t="shared" si="0"/>
        <v>45.122211859582343</v>
      </c>
    </row>
    <row r="13" spans="1:15" x14ac:dyDescent="0.25">
      <c r="A13">
        <v>10.771000000000001</v>
      </c>
      <c r="G13" s="51">
        <v>10</v>
      </c>
      <c r="H13" s="33">
        <f t="shared" si="2"/>
        <v>13.5</v>
      </c>
      <c r="I13" s="33">
        <f t="shared" si="3"/>
        <v>14</v>
      </c>
      <c r="J13" s="29">
        <f t="shared" si="1"/>
        <v>24</v>
      </c>
      <c r="K13" s="29">
        <f>FREQUENCY($A$1:$A$100,I13:I14)</f>
        <v>96</v>
      </c>
      <c r="L13" s="7">
        <f>_xlfn.POISSON.DIST(13.5,12,FALSE)+_xlfn.POISSON.DIST(14,12,FALSE)</f>
        <v>0.19605928373047982</v>
      </c>
      <c r="M13" s="31">
        <f>E2*L13</f>
        <v>19.605928373047981</v>
      </c>
      <c r="N13" s="7">
        <f t="shared" si="0"/>
        <v>0.98479730698838241</v>
      </c>
    </row>
    <row r="14" spans="1:15" x14ac:dyDescent="0.25">
      <c r="A14">
        <v>10.882999999999999</v>
      </c>
      <c r="H14" s="33">
        <f t="shared" si="2"/>
        <v>15</v>
      </c>
      <c r="I14" s="33">
        <v>18</v>
      </c>
      <c r="J14" s="29">
        <f t="shared" si="1"/>
        <v>4</v>
      </c>
      <c r="K14" s="29">
        <f>FREQUENCY($A$1:$A$100,I14)</f>
        <v>100</v>
      </c>
      <c r="L14" s="7">
        <f>1-(SUM(L4:L13))</f>
        <v>9.8013311019792493E-2</v>
      </c>
      <c r="M14" s="31">
        <f>$E$2*L14</f>
        <v>9.8013311019792493</v>
      </c>
      <c r="N14" s="7">
        <f t="shared" si="0"/>
        <v>3.4337624353895664</v>
      </c>
    </row>
    <row r="15" spans="1:15" x14ac:dyDescent="0.25">
      <c r="A15">
        <v>10.893000000000001</v>
      </c>
      <c r="H15" s="7"/>
      <c r="I15" s="7" t="s">
        <v>34</v>
      </c>
      <c r="J15" s="45">
        <f ca="1">SUM(J4:J15)</f>
        <v>100</v>
      </c>
      <c r="K15" s="29"/>
      <c r="L15" s="28">
        <f>SUM(L4:L14)</f>
        <v>1</v>
      </c>
      <c r="M15" s="5">
        <f>SUM(M4:M14)</f>
        <v>99.999999999999986</v>
      </c>
      <c r="N15" s="30">
        <f>SUM(N4:N14)</f>
        <v>87.306346693177517</v>
      </c>
      <c r="O15" t="s">
        <v>16</v>
      </c>
    </row>
    <row r="16" spans="1:15" x14ac:dyDescent="0.25">
      <c r="A16">
        <v>10.901999999999999</v>
      </c>
    </row>
    <row r="17" spans="1:19" x14ac:dyDescent="0.25">
      <c r="A17">
        <v>10.999000000000001</v>
      </c>
    </row>
    <row r="18" spans="1:19" ht="15.75" thickBot="1" x14ac:dyDescent="0.3">
      <c r="A18">
        <v>11.002000000000001</v>
      </c>
    </row>
    <row r="19" spans="1:19" x14ac:dyDescent="0.25">
      <c r="A19">
        <v>11.019</v>
      </c>
      <c r="H19" s="16" t="s">
        <v>57</v>
      </c>
      <c r="I19" s="16" t="s">
        <v>48</v>
      </c>
    </row>
    <row r="20" spans="1:19" x14ac:dyDescent="0.25">
      <c r="A20">
        <v>11.061999999999999</v>
      </c>
      <c r="H20" s="53">
        <v>2</v>
      </c>
      <c r="I20" s="14">
        <v>0</v>
      </c>
    </row>
    <row r="21" spans="1:19" x14ac:dyDescent="0.25">
      <c r="A21">
        <v>11.148</v>
      </c>
      <c r="H21" s="53">
        <v>3.5</v>
      </c>
      <c r="I21" s="14">
        <v>0</v>
      </c>
    </row>
    <row r="22" spans="1:19" x14ac:dyDescent="0.25">
      <c r="A22">
        <v>11.252000000000001</v>
      </c>
      <c r="H22" s="53">
        <v>5</v>
      </c>
      <c r="I22" s="14">
        <v>0</v>
      </c>
    </row>
    <row r="23" spans="1:19" x14ac:dyDescent="0.25">
      <c r="A23">
        <v>11.263999999999999</v>
      </c>
      <c r="H23" s="53">
        <v>6.5</v>
      </c>
      <c r="I23" s="14">
        <v>0</v>
      </c>
    </row>
    <row r="24" spans="1:19" x14ac:dyDescent="0.25">
      <c r="A24">
        <v>11.308999999999999</v>
      </c>
      <c r="H24" s="53">
        <v>8</v>
      </c>
      <c r="I24" s="14">
        <v>0</v>
      </c>
    </row>
    <row r="25" spans="1:19" x14ac:dyDescent="0.25">
      <c r="A25">
        <v>11.346</v>
      </c>
      <c r="H25" s="53">
        <v>9.5</v>
      </c>
      <c r="I25" s="14">
        <v>0</v>
      </c>
    </row>
    <row r="26" spans="1:19" x14ac:dyDescent="0.25">
      <c r="A26">
        <v>11.363</v>
      </c>
      <c r="H26" s="53">
        <v>11</v>
      </c>
      <c r="I26" s="14">
        <v>16</v>
      </c>
    </row>
    <row r="27" spans="1:19" x14ac:dyDescent="0.25">
      <c r="A27">
        <v>11.369</v>
      </c>
      <c r="H27" s="53">
        <v>12.5</v>
      </c>
      <c r="I27" s="14">
        <v>55</v>
      </c>
    </row>
    <row r="28" spans="1:19" x14ac:dyDescent="0.25">
      <c r="A28">
        <v>11.381</v>
      </c>
      <c r="H28" s="53">
        <v>14</v>
      </c>
      <c r="I28" s="14">
        <v>24</v>
      </c>
    </row>
    <row r="29" spans="1:19" x14ac:dyDescent="0.25">
      <c r="A29">
        <v>11.398999999999999</v>
      </c>
      <c r="H29" s="53">
        <v>18</v>
      </c>
      <c r="I29" s="14">
        <v>4</v>
      </c>
    </row>
    <row r="30" spans="1:19" ht="15.75" thickBot="1" x14ac:dyDescent="0.3">
      <c r="A30">
        <v>11.61</v>
      </c>
      <c r="H30" s="15" t="s">
        <v>47</v>
      </c>
      <c r="I30" s="15">
        <v>0</v>
      </c>
    </row>
    <row r="31" spans="1:19" x14ac:dyDescent="0.25">
      <c r="A31">
        <v>11.65</v>
      </c>
    </row>
    <row r="32" spans="1:19" x14ac:dyDescent="0.25">
      <c r="A32">
        <v>11.654</v>
      </c>
      <c r="M32" s="87" t="s">
        <v>58</v>
      </c>
      <c r="N32" s="87"/>
      <c r="O32" s="87"/>
      <c r="P32" s="87"/>
      <c r="Q32" s="87"/>
      <c r="R32" s="87"/>
      <c r="S32" s="87"/>
    </row>
    <row r="33" spans="1:19" x14ac:dyDescent="0.25">
      <c r="A33">
        <v>11.664</v>
      </c>
      <c r="H33" s="86" t="s">
        <v>42</v>
      </c>
      <c r="I33" s="86"/>
      <c r="J33" s="86"/>
      <c r="K33" s="86"/>
      <c r="M33" s="87"/>
      <c r="N33" s="87"/>
      <c r="O33" s="87"/>
      <c r="P33" s="87"/>
      <c r="Q33" s="87"/>
      <c r="R33" s="87"/>
      <c r="S33" s="87"/>
    </row>
    <row r="34" spans="1:19" x14ac:dyDescent="0.25">
      <c r="A34">
        <v>11.664999999999999</v>
      </c>
      <c r="H34" s="86"/>
      <c r="I34" s="86"/>
      <c r="J34" s="86"/>
      <c r="K34" s="86"/>
      <c r="M34" s="87"/>
      <c r="N34" s="87"/>
      <c r="O34" s="87"/>
      <c r="P34" s="87"/>
      <c r="Q34" s="87"/>
      <c r="R34" s="87"/>
      <c r="S34" s="87"/>
    </row>
    <row r="35" spans="1:19" x14ac:dyDescent="0.25">
      <c r="A35">
        <v>11.669</v>
      </c>
      <c r="M35" s="87"/>
      <c r="N35" s="87"/>
      <c r="O35" s="87"/>
      <c r="P35" s="87"/>
      <c r="Q35" s="87"/>
      <c r="R35" s="87"/>
      <c r="S35" s="87"/>
    </row>
    <row r="36" spans="1:19" x14ac:dyDescent="0.25">
      <c r="A36">
        <v>11.670999999999999</v>
      </c>
      <c r="K36">
        <f>J44</f>
        <v>13.361566136511726</v>
      </c>
      <c r="M36" s="87"/>
      <c r="N36" s="87"/>
      <c r="O36" s="87"/>
      <c r="P36" s="87"/>
      <c r="Q36" s="87"/>
      <c r="R36" s="87"/>
      <c r="S36" s="87"/>
    </row>
    <row r="37" spans="1:19" x14ac:dyDescent="0.25">
      <c r="A37">
        <v>11.728</v>
      </c>
      <c r="M37" s="87"/>
      <c r="N37" s="87"/>
      <c r="O37" s="87"/>
      <c r="P37" s="87"/>
      <c r="Q37" s="87"/>
      <c r="R37" s="87"/>
      <c r="S37" s="87"/>
    </row>
    <row r="38" spans="1:19" x14ac:dyDescent="0.25">
      <c r="A38">
        <v>11.743</v>
      </c>
      <c r="M38" s="87"/>
      <c r="N38" s="87"/>
      <c r="O38" s="87"/>
      <c r="P38" s="87"/>
      <c r="Q38" s="87"/>
      <c r="R38" s="87"/>
      <c r="S38" s="87"/>
    </row>
    <row r="39" spans="1:19" ht="15.75" x14ac:dyDescent="0.25">
      <c r="A39">
        <v>11.765000000000001</v>
      </c>
      <c r="I39" s="51" t="s">
        <v>50</v>
      </c>
      <c r="J39" s="55">
        <v>0.1</v>
      </c>
      <c r="M39" s="87"/>
      <c r="N39" s="87"/>
      <c r="O39" s="87"/>
      <c r="P39" s="87"/>
      <c r="Q39" s="87"/>
      <c r="R39" s="87"/>
      <c r="S39" s="87"/>
    </row>
    <row r="40" spans="1:19" x14ac:dyDescent="0.25">
      <c r="A40">
        <v>11.769</v>
      </c>
      <c r="I40" s="51" t="s">
        <v>51</v>
      </c>
      <c r="J40" s="56">
        <f>J39/2</f>
        <v>0.05</v>
      </c>
      <c r="M40" s="87"/>
      <c r="N40" s="87"/>
      <c r="O40" s="87"/>
      <c r="P40" s="87"/>
      <c r="Q40" s="87"/>
      <c r="R40" s="87"/>
      <c r="S40" s="87"/>
    </row>
    <row r="41" spans="1:19" x14ac:dyDescent="0.25">
      <c r="A41">
        <v>11.792</v>
      </c>
      <c r="I41" s="51" t="s">
        <v>52</v>
      </c>
      <c r="J41" s="51">
        <f>J39</f>
        <v>0.1</v>
      </c>
      <c r="M41" s="87"/>
      <c r="N41" s="87"/>
      <c r="O41" s="87"/>
      <c r="P41" s="87"/>
      <c r="Q41" s="87"/>
      <c r="R41" s="87"/>
      <c r="S41" s="87"/>
    </row>
    <row r="42" spans="1:19" x14ac:dyDescent="0.25">
      <c r="A42">
        <v>11.792999999999999</v>
      </c>
      <c r="I42" s="51" t="s">
        <v>52</v>
      </c>
      <c r="J42" s="55">
        <f>J43+J41</f>
        <v>1</v>
      </c>
    </row>
    <row r="43" spans="1:19" x14ac:dyDescent="0.25">
      <c r="A43">
        <v>11.836</v>
      </c>
      <c r="I43" s="51" t="s">
        <v>53</v>
      </c>
      <c r="J43" s="55">
        <f>J46-J39</f>
        <v>0.9</v>
      </c>
    </row>
    <row r="44" spans="1:19" x14ac:dyDescent="0.25">
      <c r="A44">
        <v>11.843</v>
      </c>
      <c r="I44" s="51" t="s">
        <v>54</v>
      </c>
      <c r="J44" s="51">
        <f>_xlfn.CHISQ.INV.RT(J41,8)</f>
        <v>13.361566136511726</v>
      </c>
    </row>
    <row r="45" spans="1:19" x14ac:dyDescent="0.25">
      <c r="A45">
        <v>11.845000000000001</v>
      </c>
    </row>
    <row r="46" spans="1:19" x14ac:dyDescent="0.25">
      <c r="A46">
        <v>11.853999999999999</v>
      </c>
      <c r="J46" s="57">
        <v>1</v>
      </c>
    </row>
    <row r="47" spans="1:19" x14ac:dyDescent="0.25">
      <c r="A47">
        <v>11.855</v>
      </c>
    </row>
    <row r="48" spans="1:19" x14ac:dyDescent="0.25">
      <c r="A48">
        <v>11.866</v>
      </c>
    </row>
    <row r="49" spans="1:1" x14ac:dyDescent="0.25">
      <c r="A49">
        <v>11.872999999999999</v>
      </c>
    </row>
    <row r="50" spans="1:1" x14ac:dyDescent="0.25">
      <c r="A50">
        <v>11.930999999999999</v>
      </c>
    </row>
    <row r="51" spans="1:1" x14ac:dyDescent="0.25">
      <c r="A51">
        <v>11.930999999999999</v>
      </c>
    </row>
    <row r="52" spans="1:1" x14ac:dyDescent="0.25">
      <c r="A52">
        <v>11.936</v>
      </c>
    </row>
    <row r="53" spans="1:1" x14ac:dyDescent="0.25">
      <c r="A53">
        <v>11.984999999999999</v>
      </c>
    </row>
    <row r="54" spans="1:1" x14ac:dyDescent="0.25">
      <c r="A54">
        <v>11.991</v>
      </c>
    </row>
    <row r="55" spans="1:1" x14ac:dyDescent="0.25">
      <c r="A55">
        <v>12.038</v>
      </c>
    </row>
    <row r="56" spans="1:1" x14ac:dyDescent="0.25">
      <c r="A56">
        <v>12.074</v>
      </c>
    </row>
    <row r="57" spans="1:1" x14ac:dyDescent="0.25">
      <c r="A57">
        <v>12.131</v>
      </c>
    </row>
    <row r="58" spans="1:1" x14ac:dyDescent="0.25">
      <c r="A58">
        <v>12.146000000000001</v>
      </c>
    </row>
    <row r="59" spans="1:1" x14ac:dyDescent="0.25">
      <c r="A59">
        <v>12.157</v>
      </c>
    </row>
    <row r="60" spans="1:1" x14ac:dyDescent="0.25">
      <c r="A60">
        <v>12.161</v>
      </c>
    </row>
    <row r="61" spans="1:1" x14ac:dyDescent="0.25">
      <c r="A61">
        <v>12.204000000000001</v>
      </c>
    </row>
    <row r="62" spans="1:1" x14ac:dyDescent="0.25">
      <c r="A62">
        <v>12.212</v>
      </c>
    </row>
    <row r="63" spans="1:1" x14ac:dyDescent="0.25">
      <c r="A63">
        <v>12.247</v>
      </c>
    </row>
    <row r="64" spans="1:1" x14ac:dyDescent="0.25">
      <c r="A64">
        <v>12.273</v>
      </c>
    </row>
    <row r="65" spans="1:1" x14ac:dyDescent="0.25">
      <c r="A65">
        <v>12.286</v>
      </c>
    </row>
    <row r="66" spans="1:1" x14ac:dyDescent="0.25">
      <c r="A66">
        <v>12.298999999999999</v>
      </c>
    </row>
    <row r="67" spans="1:1" x14ac:dyDescent="0.25">
      <c r="A67">
        <v>12.316000000000001</v>
      </c>
    </row>
    <row r="68" spans="1:1" x14ac:dyDescent="0.25">
      <c r="A68">
        <v>12.347</v>
      </c>
    </row>
    <row r="69" spans="1:1" x14ac:dyDescent="0.25">
      <c r="A69">
        <v>12.356999999999999</v>
      </c>
    </row>
    <row r="70" spans="1:1" x14ac:dyDescent="0.25">
      <c r="A70">
        <v>12.363</v>
      </c>
    </row>
    <row r="71" spans="1:1" x14ac:dyDescent="0.25">
      <c r="A71">
        <v>12.436999999999999</v>
      </c>
    </row>
    <row r="72" spans="1:1" x14ac:dyDescent="0.25">
      <c r="A72">
        <v>12.48</v>
      </c>
    </row>
    <row r="73" spans="1:1" x14ac:dyDescent="0.25">
      <c r="A73">
        <v>12.503</v>
      </c>
    </row>
    <row r="74" spans="1:1" x14ac:dyDescent="0.25">
      <c r="A74">
        <v>12.532999999999999</v>
      </c>
    </row>
    <row r="75" spans="1:1" x14ac:dyDescent="0.25">
      <c r="A75">
        <v>12.548</v>
      </c>
    </row>
    <row r="76" spans="1:1" x14ac:dyDescent="0.25">
      <c r="A76">
        <v>12.555999999999999</v>
      </c>
    </row>
    <row r="77" spans="1:1" x14ac:dyDescent="0.25">
      <c r="A77">
        <v>12.566000000000001</v>
      </c>
    </row>
    <row r="78" spans="1:1" x14ac:dyDescent="0.25">
      <c r="A78">
        <v>12.571</v>
      </c>
    </row>
    <row r="79" spans="1:1" x14ac:dyDescent="0.25">
      <c r="A79">
        <v>12.625999999999999</v>
      </c>
    </row>
    <row r="80" spans="1:1" x14ac:dyDescent="0.25">
      <c r="A80">
        <v>12.659000000000001</v>
      </c>
    </row>
    <row r="81" spans="1:1" x14ac:dyDescent="0.25">
      <c r="A81">
        <v>12.66</v>
      </c>
    </row>
    <row r="82" spans="1:1" x14ac:dyDescent="0.25">
      <c r="A82">
        <v>12.683</v>
      </c>
    </row>
    <row r="83" spans="1:1" x14ac:dyDescent="0.25">
      <c r="A83">
        <v>12.763</v>
      </c>
    </row>
    <row r="84" spans="1:1" x14ac:dyDescent="0.25">
      <c r="A84">
        <v>12.808999999999999</v>
      </c>
    </row>
    <row r="85" spans="1:1" x14ac:dyDescent="0.25">
      <c r="A85">
        <v>12.863</v>
      </c>
    </row>
    <row r="86" spans="1:1" x14ac:dyDescent="0.25">
      <c r="A86">
        <v>12.957000000000001</v>
      </c>
    </row>
    <row r="87" spans="1:1" x14ac:dyDescent="0.25">
      <c r="A87">
        <v>13.013</v>
      </c>
    </row>
    <row r="88" spans="1:1" x14ac:dyDescent="0.25">
      <c r="A88">
        <v>13.048999999999999</v>
      </c>
    </row>
    <row r="89" spans="1:1" x14ac:dyDescent="0.25">
      <c r="A89">
        <v>13.172000000000001</v>
      </c>
    </row>
    <row r="90" spans="1:1" x14ac:dyDescent="0.25">
      <c r="A90">
        <v>13.271000000000001</v>
      </c>
    </row>
    <row r="91" spans="1:1" x14ac:dyDescent="0.25">
      <c r="A91">
        <v>13.317</v>
      </c>
    </row>
    <row r="92" spans="1:1" x14ac:dyDescent="0.25">
      <c r="A92">
        <v>13.577</v>
      </c>
    </row>
    <row r="93" spans="1:1" x14ac:dyDescent="0.25">
      <c r="A93">
        <v>13.598000000000001</v>
      </c>
    </row>
    <row r="94" spans="1:1" x14ac:dyDescent="0.25">
      <c r="A94">
        <v>13.61</v>
      </c>
    </row>
    <row r="95" spans="1:1" x14ac:dyDescent="0.25">
      <c r="A95">
        <v>13.83</v>
      </c>
    </row>
    <row r="96" spans="1:1" x14ac:dyDescent="0.25">
      <c r="A96">
        <v>13.94</v>
      </c>
    </row>
    <row r="97" spans="1:1" x14ac:dyDescent="0.25">
      <c r="A97">
        <v>14.086</v>
      </c>
    </row>
    <row r="98" spans="1:1" x14ac:dyDescent="0.25">
      <c r="A98">
        <v>14.116</v>
      </c>
    </row>
    <row r="99" spans="1:1" x14ac:dyDescent="0.25">
      <c r="A99">
        <v>14.121</v>
      </c>
    </row>
    <row r="100" spans="1:1" x14ac:dyDescent="0.25">
      <c r="A100">
        <v>14.374000000000001</v>
      </c>
    </row>
  </sheetData>
  <sortState xmlns:xlrd2="http://schemas.microsoft.com/office/spreadsheetml/2017/richdata2" ref="H20:H29">
    <sortCondition ref="H20"/>
  </sortState>
  <mergeCells count="5">
    <mergeCell ref="H2:I2"/>
    <mergeCell ref="J2:J3"/>
    <mergeCell ref="K2:K3"/>
    <mergeCell ref="M32:S41"/>
    <mergeCell ref="H33:K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9AFF-C983-456B-A3D0-B1F568617BAE}">
  <dimension ref="A1:S100"/>
  <sheetViews>
    <sheetView tabSelected="1" topLeftCell="B4" workbookViewId="0">
      <selection activeCell="F21" sqref="F21"/>
    </sheetView>
  </sheetViews>
  <sheetFormatPr defaultRowHeight="15" x14ac:dyDescent="0.25"/>
  <cols>
    <col min="4" max="4" width="34.85546875" customWidth="1"/>
    <col min="5" max="5" width="15.28515625" customWidth="1"/>
    <col min="12" max="12" width="12" bestFit="1" customWidth="1"/>
  </cols>
  <sheetData>
    <row r="1" spans="1:15" x14ac:dyDescent="0.25">
      <c r="A1">
        <v>12.561</v>
      </c>
    </row>
    <row r="2" spans="1:15" x14ac:dyDescent="0.25">
      <c r="A2">
        <v>2.6949999999999998</v>
      </c>
      <c r="D2" s="51" t="s">
        <v>5</v>
      </c>
      <c r="E2" s="51">
        <f>COUNT(A1:A100)</f>
        <v>100</v>
      </c>
      <c r="H2" s="69" t="s">
        <v>10</v>
      </c>
      <c r="I2" s="70"/>
      <c r="J2" s="84"/>
      <c r="K2" s="85" t="s">
        <v>45</v>
      </c>
    </row>
    <row r="3" spans="1:15" x14ac:dyDescent="0.25">
      <c r="A3">
        <v>12.082000000000001</v>
      </c>
      <c r="D3" s="51" t="s">
        <v>1</v>
      </c>
      <c r="E3" s="58">
        <f>AVERAGE(A1:A100)</f>
        <v>9.8426899999999975</v>
      </c>
      <c r="G3" s="51" t="s">
        <v>55</v>
      </c>
      <c r="H3" s="7" t="s">
        <v>8</v>
      </c>
      <c r="I3" s="52" t="s">
        <v>9</v>
      </c>
      <c r="J3" s="84"/>
      <c r="K3" s="85"/>
      <c r="L3" s="47" t="s">
        <v>22</v>
      </c>
      <c r="M3" s="47" t="s">
        <v>22</v>
      </c>
      <c r="N3" s="47" t="s">
        <v>39</v>
      </c>
    </row>
    <row r="4" spans="1:15" x14ac:dyDescent="0.25">
      <c r="A4">
        <v>10.335000000000001</v>
      </c>
      <c r="D4" s="51" t="s">
        <v>0</v>
      </c>
      <c r="E4" s="59">
        <f>VAR(A1:A100)</f>
        <v>40.620799205959671</v>
      </c>
      <c r="G4" s="51">
        <v>1</v>
      </c>
      <c r="H4" s="33">
        <v>0</v>
      </c>
      <c r="I4" s="33">
        <f>E8</f>
        <v>3</v>
      </c>
      <c r="J4" s="29">
        <f>K4</f>
        <v>13</v>
      </c>
      <c r="K4" s="29">
        <f>FREQUENCY($A$1:$A$100,I4:I14)</f>
        <v>13</v>
      </c>
      <c r="L4" s="49">
        <f t="shared" ref="L4:L14" si="0">EXPONDIST(I4,$E$9,TRUE)</f>
        <v>0.2627252976897031</v>
      </c>
      <c r="M4" s="32">
        <f>L4</f>
        <v>0.2627252976897031</v>
      </c>
      <c r="N4" s="31">
        <f t="shared" ref="N4:N15" si="1">$E$2*M4</f>
        <v>26.272529768970308</v>
      </c>
      <c r="O4" s="33">
        <f t="shared" ref="O4:O15" si="2">((N4-J4)^2)/N4</f>
        <v>6.7051040770447754</v>
      </c>
    </row>
    <row r="5" spans="1:15" x14ac:dyDescent="0.25">
      <c r="A5">
        <v>13.26</v>
      </c>
      <c r="D5" s="51" t="s">
        <v>2</v>
      </c>
      <c r="E5" s="59">
        <f>SQRT(E2)</f>
        <v>10</v>
      </c>
      <c r="G5" s="51">
        <v>2</v>
      </c>
      <c r="H5" s="33">
        <f>I4+1</f>
        <v>4</v>
      </c>
      <c r="I5" s="33">
        <f>H5+$E$8</f>
        <v>7</v>
      </c>
      <c r="J5" s="29">
        <f t="shared" ref="J5:J13" si="3">K5-K4</f>
        <v>24</v>
      </c>
      <c r="K5" s="29">
        <f>FREQUENCY($A$1:$A$100,I5:I15)</f>
        <v>37</v>
      </c>
      <c r="L5" s="49">
        <f t="shared" si="0"/>
        <v>0.50893937858647242</v>
      </c>
      <c r="M5" s="32">
        <f>L5-L4</f>
        <v>0.24621408089676933</v>
      </c>
      <c r="N5" s="31">
        <f t="shared" si="1"/>
        <v>24.621408089676933</v>
      </c>
      <c r="O5" s="33">
        <f t="shared" si="2"/>
        <v>1.5683425274033633E-2</v>
      </c>
    </row>
    <row r="6" spans="1:15" x14ac:dyDescent="0.25">
      <c r="A6">
        <v>2.5489999999999999</v>
      </c>
      <c r="D6" s="51" t="s">
        <v>3</v>
      </c>
      <c r="E6" s="51">
        <f>MAX(A1:A100)</f>
        <v>31.065999999999999</v>
      </c>
      <c r="G6" s="51">
        <v>3</v>
      </c>
      <c r="H6" s="33">
        <f>I5+1</f>
        <v>8</v>
      </c>
      <c r="I6" s="33">
        <f>H6+$E$8</f>
        <v>11</v>
      </c>
      <c r="J6" s="29">
        <f t="shared" si="3"/>
        <v>25</v>
      </c>
      <c r="K6" s="29">
        <f>FREQUENCY($A$1:$A$100,I6:I15)</f>
        <v>62</v>
      </c>
      <c r="L6" s="49">
        <f t="shared" si="0"/>
        <v>0.67292986840941271</v>
      </c>
      <c r="M6" s="32">
        <f>L6-L5</f>
        <v>0.16399048982294029</v>
      </c>
      <c r="N6" s="31">
        <f t="shared" si="1"/>
        <v>16.39904898229403</v>
      </c>
      <c r="O6" s="33">
        <f t="shared" si="2"/>
        <v>4.511015150259583</v>
      </c>
    </row>
    <row r="7" spans="1:15" x14ac:dyDescent="0.25">
      <c r="A7">
        <v>4.5940000000000003</v>
      </c>
      <c r="D7" s="51" t="s">
        <v>4</v>
      </c>
      <c r="E7" s="51">
        <f>MIN(A1:A100)</f>
        <v>0.189</v>
      </c>
      <c r="G7" s="51">
        <v>4</v>
      </c>
      <c r="H7" s="33">
        <f t="shared" ref="H7:H14" si="4">I6+1</f>
        <v>12</v>
      </c>
      <c r="I7" s="33">
        <f t="shared" ref="I7:I13" si="5">H7+$E$8</f>
        <v>15</v>
      </c>
      <c r="J7" s="29">
        <f t="shared" si="3"/>
        <v>15</v>
      </c>
      <c r="K7" s="29">
        <f>FREQUENCY($A$1:$A$100,I7:I15)</f>
        <v>77</v>
      </c>
      <c r="L7" s="49">
        <f t="shared" si="0"/>
        <v>0.78215546856362705</v>
      </c>
      <c r="M7" s="32">
        <f>L7-L6</f>
        <v>0.10922560015421434</v>
      </c>
      <c r="N7" s="31">
        <f t="shared" si="1"/>
        <v>10.922560015421434</v>
      </c>
      <c r="O7" s="33">
        <f t="shared" si="2"/>
        <v>1.5221263883527933</v>
      </c>
    </row>
    <row r="8" spans="1:15" x14ac:dyDescent="0.25">
      <c r="A8">
        <v>2.5</v>
      </c>
      <c r="D8" s="65" t="s">
        <v>6</v>
      </c>
      <c r="E8" s="66">
        <f>ROUND((E6-E7)/E5,0)</f>
        <v>3</v>
      </c>
      <c r="G8" s="51">
        <v>5</v>
      </c>
      <c r="H8" s="33">
        <f t="shared" si="4"/>
        <v>16</v>
      </c>
      <c r="I8" s="33">
        <f t="shared" si="5"/>
        <v>19</v>
      </c>
      <c r="J8" s="29">
        <f t="shared" si="3"/>
        <v>14</v>
      </c>
      <c r="K8" s="29">
        <f>FREQUENCY($A$1:$A$100,I8:I15)</f>
        <v>91</v>
      </c>
      <c r="L8" s="49">
        <f t="shared" si="0"/>
        <v>0.85490500264898339</v>
      </c>
      <c r="M8" s="32">
        <f t="shared" ref="M8:M12" si="6">L8-L7</f>
        <v>7.2749534085356338E-2</v>
      </c>
      <c r="N8" s="31">
        <f t="shared" si="1"/>
        <v>7.2749534085356338</v>
      </c>
      <c r="O8" s="33">
        <f t="shared" si="2"/>
        <v>6.2167067082935485</v>
      </c>
    </row>
    <row r="9" spans="1:15" x14ac:dyDescent="0.25">
      <c r="A9">
        <v>24.93</v>
      </c>
      <c r="D9" s="67" t="s">
        <v>36</v>
      </c>
      <c r="E9" s="68">
        <f>1/E3</f>
        <v>0.10159824194402142</v>
      </c>
      <c r="G9" s="51">
        <v>6</v>
      </c>
      <c r="H9" s="33">
        <f t="shared" si="4"/>
        <v>20</v>
      </c>
      <c r="I9" s="33">
        <f t="shared" si="5"/>
        <v>23</v>
      </c>
      <c r="J9" s="29">
        <f t="shared" si="3"/>
        <v>5</v>
      </c>
      <c r="K9" s="29">
        <f>FREQUENCY($A$1:$A$100,I9:I15)</f>
        <v>96</v>
      </c>
      <c r="L9" s="49">
        <f t="shared" si="0"/>
        <v>0.90335971200433629</v>
      </c>
      <c r="M9" s="32">
        <f t="shared" si="6"/>
        <v>4.8454709355352898E-2</v>
      </c>
      <c r="N9" s="31">
        <f t="shared" si="1"/>
        <v>4.8454709355352898</v>
      </c>
      <c r="O9" s="33">
        <f t="shared" si="2"/>
        <v>4.9281549888608618E-3</v>
      </c>
    </row>
    <row r="10" spans="1:15" x14ac:dyDescent="0.25">
      <c r="A10">
        <v>7.8049999999999997</v>
      </c>
      <c r="D10" s="63"/>
      <c r="E10" s="64"/>
      <c r="G10" s="51">
        <v>7</v>
      </c>
      <c r="H10" s="33">
        <f t="shared" si="4"/>
        <v>24</v>
      </c>
      <c r="I10" s="33">
        <f t="shared" si="5"/>
        <v>27</v>
      </c>
      <c r="J10" s="29">
        <f t="shared" si="3"/>
        <v>3</v>
      </c>
      <c r="K10" s="29">
        <f>FREQUENCY($A$1:$A$100,I10:I15)</f>
        <v>99</v>
      </c>
      <c r="L10" s="49">
        <f t="shared" si="0"/>
        <v>0.93563289269518435</v>
      </c>
      <c r="M10" s="32">
        <f t="shared" si="6"/>
        <v>3.2273180690848058E-2</v>
      </c>
      <c r="N10" s="31">
        <f t="shared" si="1"/>
        <v>3.2273180690848058</v>
      </c>
      <c r="O10" s="33">
        <f t="shared" si="2"/>
        <v>1.6011283494935462E-2</v>
      </c>
    </row>
    <row r="11" spans="1:15" x14ac:dyDescent="0.25">
      <c r="A11">
        <v>8.3219999999999992</v>
      </c>
      <c r="D11" s="62"/>
      <c r="E11" s="36"/>
      <c r="G11" s="51">
        <v>8</v>
      </c>
      <c r="H11" s="33">
        <f t="shared" si="4"/>
        <v>28</v>
      </c>
      <c r="I11" s="33">
        <f t="shared" si="5"/>
        <v>31</v>
      </c>
      <c r="J11" s="29">
        <f t="shared" si="3"/>
        <v>0</v>
      </c>
      <c r="K11" s="29">
        <f>FREQUENCY($A$1:$A$100,I11:I15)</f>
        <v>99</v>
      </c>
      <c r="L11" s="49">
        <f t="shared" si="0"/>
        <v>0.95712839242598746</v>
      </c>
      <c r="M11" s="32">
        <f t="shared" si="6"/>
        <v>2.1495499730803114E-2</v>
      </c>
      <c r="N11" s="31">
        <f t="shared" si="1"/>
        <v>2.1495499730803114</v>
      </c>
      <c r="O11" s="33">
        <f t="shared" si="2"/>
        <v>2.1495499730803114</v>
      </c>
    </row>
    <row r="12" spans="1:15" x14ac:dyDescent="0.25">
      <c r="A12">
        <v>7.4219999999999997</v>
      </c>
      <c r="D12" s="60"/>
      <c r="E12" s="34"/>
      <c r="G12" s="51">
        <v>9</v>
      </c>
      <c r="H12" s="33">
        <f t="shared" si="4"/>
        <v>32</v>
      </c>
      <c r="I12" s="33">
        <f t="shared" si="5"/>
        <v>35</v>
      </c>
      <c r="J12" s="29">
        <f t="shared" si="3"/>
        <v>1</v>
      </c>
      <c r="K12" s="29">
        <f>FREQUENCY($A$1:$A$100,I12:I15)</f>
        <v>100</v>
      </c>
      <c r="L12" s="49">
        <f t="shared" si="0"/>
        <v>0.97144543520844806</v>
      </c>
      <c r="M12" s="32">
        <f t="shared" si="6"/>
        <v>1.4317042782460598E-2</v>
      </c>
      <c r="N12" s="31">
        <f t="shared" si="1"/>
        <v>1.4317042782460598</v>
      </c>
      <c r="O12" s="33">
        <f t="shared" si="2"/>
        <v>0.13017254099726958</v>
      </c>
    </row>
    <row r="13" spans="1:15" x14ac:dyDescent="0.25">
      <c r="A13">
        <v>11.143000000000001</v>
      </c>
      <c r="D13" s="60"/>
      <c r="E13" s="35"/>
      <c r="G13" s="51">
        <v>10</v>
      </c>
      <c r="H13" s="33">
        <f t="shared" si="4"/>
        <v>36</v>
      </c>
      <c r="I13" s="33">
        <f t="shared" si="5"/>
        <v>39</v>
      </c>
      <c r="J13" s="29">
        <f t="shared" si="3"/>
        <v>0</v>
      </c>
      <c r="K13" s="29">
        <f>FREQUENCY($A$1:$A$100,I13:I15)</f>
        <v>100</v>
      </c>
      <c r="L13" s="49">
        <f t="shared" si="0"/>
        <v>0.98098127836640348</v>
      </c>
      <c r="M13" s="32">
        <f>L13-L12</f>
        <v>9.5358431579554148E-3</v>
      </c>
      <c r="N13" s="31">
        <f t="shared" si="1"/>
        <v>0.95358431579554148</v>
      </c>
      <c r="O13" s="33">
        <f t="shared" si="2"/>
        <v>0.95358431579554148</v>
      </c>
    </row>
    <row r="14" spans="1:15" x14ac:dyDescent="0.25">
      <c r="A14">
        <v>20.599</v>
      </c>
      <c r="D14" s="60"/>
      <c r="E14" s="35"/>
      <c r="H14" s="33">
        <f t="shared" si="4"/>
        <v>40</v>
      </c>
      <c r="I14" s="33"/>
      <c r="J14" s="29">
        <v>0</v>
      </c>
      <c r="K14" s="29">
        <f>FREQUENCY($A$1:$A$100,I14:I15)</f>
        <v>0</v>
      </c>
      <c r="L14" s="49">
        <f t="shared" si="0"/>
        <v>0</v>
      </c>
      <c r="M14" s="32">
        <f>1-L13</f>
        <v>1.9018721633596525E-2</v>
      </c>
      <c r="N14" s="31">
        <f>$E$2*M14</f>
        <v>1.9018721633596525</v>
      </c>
      <c r="O14" s="33">
        <f>((N14-J14)^2)/N14</f>
        <v>1.9018721633596525</v>
      </c>
    </row>
    <row r="15" spans="1:15" x14ac:dyDescent="0.25">
      <c r="A15">
        <v>7.508</v>
      </c>
      <c r="D15" s="60"/>
      <c r="E15" s="35"/>
      <c r="H15" s="7"/>
      <c r="I15" s="7" t="s">
        <v>34</v>
      </c>
      <c r="J15" s="45">
        <f ca="1">SUM(J4:J15)</f>
        <v>100</v>
      </c>
      <c r="K15" s="29"/>
      <c r="L15" s="49">
        <f>1-L14</f>
        <v>1</v>
      </c>
      <c r="M15" s="32"/>
      <c r="N15" s="31"/>
      <c r="O15" s="33"/>
    </row>
    <row r="16" spans="1:15" x14ac:dyDescent="0.25">
      <c r="A16">
        <v>4.367</v>
      </c>
      <c r="D16" s="60"/>
      <c r="E16" s="35"/>
      <c r="K16" s="7"/>
      <c r="M16" s="48">
        <f>SUM(M4:M15)</f>
        <v>1</v>
      </c>
      <c r="N16" s="21">
        <f>SUM(N4:N15)</f>
        <v>100</v>
      </c>
      <c r="O16" s="50">
        <f>SUM(O4:O14)</f>
        <v>24.126754180941305</v>
      </c>
    </row>
    <row r="17" spans="1:19" ht="15.75" thickBot="1" x14ac:dyDescent="0.3">
      <c r="A17">
        <v>1.544</v>
      </c>
      <c r="D17" s="61"/>
      <c r="E17" s="46"/>
    </row>
    <row r="18" spans="1:19" ht="15.75" thickBot="1" x14ac:dyDescent="0.3">
      <c r="A18">
        <v>3.706</v>
      </c>
    </row>
    <row r="19" spans="1:19" x14ac:dyDescent="0.25">
      <c r="A19">
        <v>8.1850000000000005</v>
      </c>
      <c r="H19" s="16" t="s">
        <v>46</v>
      </c>
      <c r="I19" s="16" t="s">
        <v>48</v>
      </c>
    </row>
    <row r="20" spans="1:19" x14ac:dyDescent="0.25">
      <c r="A20">
        <v>14.404999999999999</v>
      </c>
      <c r="D20" t="s">
        <v>35</v>
      </c>
      <c r="H20" s="53">
        <v>7</v>
      </c>
      <c r="I20" s="14">
        <v>37</v>
      </c>
    </row>
    <row r="21" spans="1:19" x14ac:dyDescent="0.25">
      <c r="A21">
        <v>4.0570000000000004</v>
      </c>
      <c r="H21" s="53">
        <v>11</v>
      </c>
      <c r="I21" s="14">
        <v>25</v>
      </c>
    </row>
    <row r="22" spans="1:19" x14ac:dyDescent="0.25">
      <c r="A22">
        <v>15.584</v>
      </c>
      <c r="H22" s="53">
        <v>15</v>
      </c>
      <c r="I22" s="14">
        <v>14</v>
      </c>
    </row>
    <row r="23" spans="1:19" x14ac:dyDescent="0.25">
      <c r="A23">
        <v>9.0489999999999995</v>
      </c>
      <c r="H23" s="53">
        <v>19</v>
      </c>
      <c r="I23" s="14">
        <v>14</v>
      </c>
    </row>
    <row r="24" spans="1:19" x14ac:dyDescent="0.25">
      <c r="A24">
        <v>6.2649999999999997</v>
      </c>
      <c r="H24" s="53">
        <v>23</v>
      </c>
      <c r="I24" s="14">
        <v>5</v>
      </c>
    </row>
    <row r="25" spans="1:19" x14ac:dyDescent="0.25">
      <c r="A25">
        <v>10.663</v>
      </c>
      <c r="H25" s="53">
        <v>27</v>
      </c>
      <c r="I25" s="14">
        <v>3</v>
      </c>
    </row>
    <row r="26" spans="1:19" x14ac:dyDescent="0.25">
      <c r="A26">
        <v>10.257</v>
      </c>
      <c r="H26" s="53">
        <v>31</v>
      </c>
      <c r="I26" s="14">
        <v>0</v>
      </c>
    </row>
    <row r="27" spans="1:19" x14ac:dyDescent="0.25">
      <c r="A27">
        <v>11.475</v>
      </c>
      <c r="D27" t="s">
        <v>37</v>
      </c>
      <c r="H27" s="53">
        <v>35</v>
      </c>
      <c r="I27" s="14">
        <v>1</v>
      </c>
    </row>
    <row r="28" spans="1:19" x14ac:dyDescent="0.25">
      <c r="A28">
        <v>4.6879999999999997</v>
      </c>
      <c r="H28" s="53">
        <v>39</v>
      </c>
      <c r="I28" s="14">
        <v>0</v>
      </c>
    </row>
    <row r="29" spans="1:19" ht="15.75" thickBot="1" x14ac:dyDescent="0.3">
      <c r="A29">
        <v>16.256</v>
      </c>
      <c r="H29" s="15" t="s">
        <v>47</v>
      </c>
      <c r="I29" s="15">
        <v>0</v>
      </c>
    </row>
    <row r="30" spans="1:19" x14ac:dyDescent="0.25">
      <c r="A30">
        <v>4.6879999999999997</v>
      </c>
    </row>
    <row r="31" spans="1:19" x14ac:dyDescent="0.25">
      <c r="A31">
        <v>11.962999999999999</v>
      </c>
      <c r="D31" t="s">
        <v>38</v>
      </c>
    </row>
    <row r="32" spans="1:19" x14ac:dyDescent="0.25">
      <c r="A32">
        <v>5.5990000000000002</v>
      </c>
      <c r="M32" s="87" t="s">
        <v>59</v>
      </c>
      <c r="N32" s="87"/>
      <c r="O32" s="87"/>
      <c r="P32" s="87"/>
      <c r="Q32" s="87"/>
      <c r="R32" s="87"/>
      <c r="S32" s="87"/>
    </row>
    <row r="33" spans="1:19" x14ac:dyDescent="0.25">
      <c r="A33">
        <v>19.204000000000001</v>
      </c>
      <c r="H33" s="86" t="s">
        <v>42</v>
      </c>
      <c r="I33" s="86"/>
      <c r="J33" s="86"/>
      <c r="K33" s="86"/>
      <c r="M33" s="87"/>
      <c r="N33" s="87"/>
      <c r="O33" s="87"/>
      <c r="P33" s="87"/>
      <c r="Q33" s="87"/>
      <c r="R33" s="87"/>
      <c r="S33" s="87"/>
    </row>
    <row r="34" spans="1:19" x14ac:dyDescent="0.25">
      <c r="A34">
        <v>1.784</v>
      </c>
      <c r="H34" s="86"/>
      <c r="I34" s="86"/>
      <c r="J34" s="86"/>
      <c r="K34" s="86"/>
      <c r="M34" s="87"/>
      <c r="N34" s="87"/>
      <c r="O34" s="87"/>
      <c r="P34" s="87"/>
      <c r="Q34" s="87"/>
      <c r="R34" s="87"/>
      <c r="S34" s="87"/>
    </row>
    <row r="35" spans="1:19" x14ac:dyDescent="0.25">
      <c r="A35">
        <v>25.995000000000001</v>
      </c>
      <c r="M35" s="87"/>
      <c r="N35" s="87"/>
      <c r="O35" s="87"/>
      <c r="P35" s="87"/>
      <c r="Q35" s="87"/>
      <c r="R35" s="87"/>
      <c r="S35" s="87"/>
    </row>
    <row r="36" spans="1:19" x14ac:dyDescent="0.25">
      <c r="A36">
        <v>12.298999999999999</v>
      </c>
      <c r="K36">
        <f>J44</f>
        <v>13.361566136511726</v>
      </c>
      <c r="M36" s="87"/>
      <c r="N36" s="87"/>
      <c r="O36" s="87"/>
      <c r="P36" s="87"/>
      <c r="Q36" s="87"/>
      <c r="R36" s="87"/>
      <c r="S36" s="87"/>
    </row>
    <row r="37" spans="1:19" x14ac:dyDescent="0.25">
      <c r="A37">
        <v>10.317</v>
      </c>
      <c r="M37" s="87"/>
      <c r="N37" s="87"/>
      <c r="O37" s="87"/>
      <c r="P37" s="87"/>
      <c r="Q37" s="87"/>
      <c r="R37" s="87"/>
      <c r="S37" s="87"/>
    </row>
    <row r="38" spans="1:19" x14ac:dyDescent="0.25">
      <c r="A38">
        <v>3.7789999999999999</v>
      </c>
      <c r="M38" s="87"/>
      <c r="N38" s="87"/>
      <c r="O38" s="87"/>
      <c r="P38" s="87"/>
      <c r="Q38" s="87"/>
      <c r="R38" s="87"/>
      <c r="S38" s="87"/>
    </row>
    <row r="39" spans="1:19" ht="15.75" x14ac:dyDescent="0.25">
      <c r="A39">
        <v>18.992999999999999</v>
      </c>
      <c r="I39" s="51" t="s">
        <v>50</v>
      </c>
      <c r="J39" s="55">
        <v>0.1</v>
      </c>
      <c r="M39" s="87"/>
      <c r="N39" s="87"/>
      <c r="O39" s="87"/>
      <c r="P39" s="87"/>
      <c r="Q39" s="87"/>
      <c r="R39" s="87"/>
      <c r="S39" s="87"/>
    </row>
    <row r="40" spans="1:19" x14ac:dyDescent="0.25">
      <c r="A40">
        <v>7.4189999999999996</v>
      </c>
      <c r="I40" s="51" t="s">
        <v>51</v>
      </c>
      <c r="J40" s="56">
        <f>J39/2</f>
        <v>0.05</v>
      </c>
      <c r="M40" s="87"/>
      <c r="N40" s="87"/>
      <c r="O40" s="87"/>
      <c r="P40" s="87"/>
      <c r="Q40" s="87"/>
      <c r="R40" s="87"/>
      <c r="S40" s="87"/>
    </row>
    <row r="41" spans="1:19" x14ac:dyDescent="0.25">
      <c r="A41">
        <v>15.154</v>
      </c>
      <c r="I41" s="51" t="s">
        <v>52</v>
      </c>
      <c r="J41" s="51">
        <f>J39</f>
        <v>0.1</v>
      </c>
      <c r="M41" s="87"/>
      <c r="N41" s="87"/>
      <c r="O41" s="87"/>
      <c r="P41" s="87"/>
      <c r="Q41" s="87"/>
      <c r="R41" s="87"/>
      <c r="S41" s="87"/>
    </row>
    <row r="42" spans="1:19" x14ac:dyDescent="0.25">
      <c r="A42">
        <v>9.5790000000000006</v>
      </c>
      <c r="I42" s="51" t="s">
        <v>52</v>
      </c>
      <c r="J42" s="55">
        <f>J43+J41</f>
        <v>1</v>
      </c>
    </row>
    <row r="43" spans="1:19" x14ac:dyDescent="0.25">
      <c r="A43">
        <v>8.423</v>
      </c>
      <c r="I43" s="51" t="s">
        <v>53</v>
      </c>
      <c r="J43" s="55">
        <f>J46-J39</f>
        <v>0.9</v>
      </c>
    </row>
    <row r="44" spans="1:19" x14ac:dyDescent="0.25">
      <c r="A44">
        <v>6.9340000000000002</v>
      </c>
      <c r="I44" s="51" t="s">
        <v>54</v>
      </c>
      <c r="J44" s="51">
        <f>_xlfn.CHISQ.INV.RT(J41,8)</f>
        <v>13.361566136511726</v>
      </c>
    </row>
    <row r="45" spans="1:19" x14ac:dyDescent="0.25">
      <c r="A45">
        <v>2.0049999999999999</v>
      </c>
    </row>
    <row r="46" spans="1:19" x14ac:dyDescent="0.25">
      <c r="A46">
        <v>13.234</v>
      </c>
      <c r="J46" s="57">
        <v>1</v>
      </c>
    </row>
    <row r="47" spans="1:19" x14ac:dyDescent="0.25">
      <c r="A47">
        <v>5.5419999999999998</v>
      </c>
    </row>
    <row r="48" spans="1:19" x14ac:dyDescent="0.25">
      <c r="A48">
        <v>5.2709999999999999</v>
      </c>
    </row>
    <row r="49" spans="1:1" x14ac:dyDescent="0.25">
      <c r="A49">
        <v>12.831</v>
      </c>
    </row>
    <row r="50" spans="1:1" x14ac:dyDescent="0.25">
      <c r="A50">
        <v>8.2309999999999999</v>
      </c>
    </row>
    <row r="51" spans="1:1" x14ac:dyDescent="0.25">
      <c r="A51">
        <v>15.33</v>
      </c>
    </row>
    <row r="52" spans="1:1" x14ac:dyDescent="0.25">
      <c r="A52">
        <v>7.9580000000000002</v>
      </c>
    </row>
    <row r="53" spans="1:1" x14ac:dyDescent="0.25">
      <c r="A53">
        <v>7.1029999999999998</v>
      </c>
    </row>
    <row r="54" spans="1:1" x14ac:dyDescent="0.25">
      <c r="A54">
        <v>16.134</v>
      </c>
    </row>
    <row r="55" spans="1:1" x14ac:dyDescent="0.25">
      <c r="A55">
        <v>0.189</v>
      </c>
    </row>
    <row r="56" spans="1:1" x14ac:dyDescent="0.25">
      <c r="A56">
        <v>10.164999999999999</v>
      </c>
    </row>
    <row r="57" spans="1:1" x14ac:dyDescent="0.25">
      <c r="A57">
        <v>14.624000000000001</v>
      </c>
    </row>
    <row r="58" spans="1:1" x14ac:dyDescent="0.25">
      <c r="A58">
        <v>15.696</v>
      </c>
    </row>
    <row r="59" spans="1:1" x14ac:dyDescent="0.25">
      <c r="A59">
        <v>10.212</v>
      </c>
    </row>
    <row r="60" spans="1:1" x14ac:dyDescent="0.25">
      <c r="A60">
        <v>0.89100000000000001</v>
      </c>
    </row>
    <row r="61" spans="1:1" x14ac:dyDescent="0.25">
      <c r="A61">
        <v>3.1859999999999999</v>
      </c>
    </row>
    <row r="62" spans="1:1" x14ac:dyDescent="0.25">
      <c r="A62">
        <v>9.0510000000000002</v>
      </c>
    </row>
    <row r="63" spans="1:1" x14ac:dyDescent="0.25">
      <c r="A63">
        <v>11.118</v>
      </c>
    </row>
    <row r="64" spans="1:1" x14ac:dyDescent="0.25">
      <c r="A64">
        <v>4.4489999999999998</v>
      </c>
    </row>
    <row r="65" spans="1:1" x14ac:dyDescent="0.25">
      <c r="A65">
        <v>17.901</v>
      </c>
    </row>
    <row r="66" spans="1:1" x14ac:dyDescent="0.25">
      <c r="A66">
        <v>15.497</v>
      </c>
    </row>
    <row r="67" spans="1:1" x14ac:dyDescent="0.25">
      <c r="A67">
        <v>6.6449999999999996</v>
      </c>
    </row>
    <row r="68" spans="1:1" x14ac:dyDescent="0.25">
      <c r="A68">
        <v>5.0780000000000003</v>
      </c>
    </row>
    <row r="69" spans="1:1" x14ac:dyDescent="0.25">
      <c r="A69">
        <v>11.555</v>
      </c>
    </row>
    <row r="70" spans="1:1" x14ac:dyDescent="0.25">
      <c r="A70">
        <v>3.7240000000000002</v>
      </c>
    </row>
    <row r="71" spans="1:1" x14ac:dyDescent="0.25">
      <c r="A71">
        <v>21.5</v>
      </c>
    </row>
    <row r="72" spans="1:1" x14ac:dyDescent="0.25">
      <c r="A72">
        <v>7.16</v>
      </c>
    </row>
    <row r="73" spans="1:1" x14ac:dyDescent="0.25">
      <c r="A73">
        <v>13.528</v>
      </c>
    </row>
    <row r="74" spans="1:1" x14ac:dyDescent="0.25">
      <c r="A74">
        <v>3.3719999999999999</v>
      </c>
    </row>
    <row r="75" spans="1:1" x14ac:dyDescent="0.25">
      <c r="A75">
        <v>15.334</v>
      </c>
    </row>
    <row r="76" spans="1:1" x14ac:dyDescent="0.25">
      <c r="A76">
        <v>7.6029999999999998</v>
      </c>
    </row>
    <row r="77" spans="1:1" x14ac:dyDescent="0.25">
      <c r="A77">
        <v>31.065999999999999</v>
      </c>
    </row>
    <row r="78" spans="1:1" x14ac:dyDescent="0.25">
      <c r="A78">
        <v>1.992</v>
      </c>
    </row>
    <row r="79" spans="1:1" x14ac:dyDescent="0.25">
      <c r="A79">
        <v>21.126999999999999</v>
      </c>
    </row>
    <row r="80" spans="1:1" x14ac:dyDescent="0.25">
      <c r="A80">
        <v>10.784000000000001</v>
      </c>
    </row>
    <row r="81" spans="1:1" x14ac:dyDescent="0.25">
      <c r="A81">
        <v>3.6429999999999998</v>
      </c>
    </row>
    <row r="82" spans="1:1" x14ac:dyDescent="0.25">
      <c r="A82">
        <v>24.334</v>
      </c>
    </row>
    <row r="83" spans="1:1" x14ac:dyDescent="0.25">
      <c r="A83">
        <v>3.1720000000000002</v>
      </c>
    </row>
    <row r="84" spans="1:1" x14ac:dyDescent="0.25">
      <c r="A84">
        <v>1.3129999999999999</v>
      </c>
    </row>
    <row r="85" spans="1:1" x14ac:dyDescent="0.25">
      <c r="A85">
        <v>10.962</v>
      </c>
    </row>
    <row r="86" spans="1:1" x14ac:dyDescent="0.25">
      <c r="A86">
        <v>6.9359999999999999</v>
      </c>
    </row>
    <row r="87" spans="1:1" x14ac:dyDescent="0.25">
      <c r="A87">
        <v>3.14</v>
      </c>
    </row>
    <row r="88" spans="1:1" x14ac:dyDescent="0.25">
      <c r="A88">
        <v>16.876999999999999</v>
      </c>
    </row>
    <row r="89" spans="1:1" x14ac:dyDescent="0.25">
      <c r="A89">
        <v>19.170999999999999</v>
      </c>
    </row>
    <row r="90" spans="1:1" x14ac:dyDescent="0.25">
      <c r="A90">
        <v>6.62</v>
      </c>
    </row>
    <row r="91" spans="1:1" x14ac:dyDescent="0.25">
      <c r="A91">
        <v>3.7749999999999999</v>
      </c>
    </row>
    <row r="92" spans="1:1" x14ac:dyDescent="0.25">
      <c r="A92">
        <v>16.675000000000001</v>
      </c>
    </row>
    <row r="93" spans="1:1" x14ac:dyDescent="0.25">
      <c r="A93">
        <v>1.3680000000000001</v>
      </c>
    </row>
    <row r="94" spans="1:1" x14ac:dyDescent="0.25">
      <c r="A94">
        <v>17.582999999999998</v>
      </c>
    </row>
    <row r="95" spans="1:1" x14ac:dyDescent="0.25">
      <c r="A95">
        <v>1.669</v>
      </c>
    </row>
    <row r="96" spans="1:1" x14ac:dyDescent="0.25">
      <c r="A96">
        <v>11.157</v>
      </c>
    </row>
    <row r="97" spans="1:1" x14ac:dyDescent="0.25">
      <c r="A97">
        <v>16.431999999999999</v>
      </c>
    </row>
    <row r="98" spans="1:1" x14ac:dyDescent="0.25">
      <c r="A98">
        <v>2.831</v>
      </c>
    </row>
    <row r="99" spans="1:1" x14ac:dyDescent="0.25">
      <c r="A99">
        <v>7.8440000000000003</v>
      </c>
    </row>
    <row r="100" spans="1:1" x14ac:dyDescent="0.25">
      <c r="A100">
        <v>10.744999999999999</v>
      </c>
    </row>
  </sheetData>
  <sortState xmlns:xlrd2="http://schemas.microsoft.com/office/spreadsheetml/2017/richdata2" ref="H20:H28">
    <sortCondition ref="H20"/>
  </sortState>
  <mergeCells count="5">
    <mergeCell ref="M32:S41"/>
    <mergeCell ref="H33:K34"/>
    <mergeCell ref="H2:I2"/>
    <mergeCell ref="J2:J3"/>
    <mergeCell ref="K2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poisson</vt:lpstr>
      <vt:lpstr>problema1 pág 96 Exponencial</vt:lpstr>
      <vt:lpstr>problema2 pág 96 poisson</vt:lpstr>
      <vt:lpstr>problema3 pág 96 poisson</vt:lpstr>
      <vt:lpstr>problema5 pág 97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Oka Mesa</cp:lastModifiedBy>
  <dcterms:created xsi:type="dcterms:W3CDTF">2017-04-19T12:47:43Z</dcterms:created>
  <dcterms:modified xsi:type="dcterms:W3CDTF">2019-09-01T02:47:43Z</dcterms:modified>
</cp:coreProperties>
</file>