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ats°\Documents\2019-2\simulacion\Tarea9\"/>
    </mc:Choice>
  </mc:AlternateContent>
  <xr:revisionPtr revIDLastSave="0" documentId="13_ncr:1_{E37C85B0-A46B-4FBA-8403-51FC530D54A2}" xr6:coauthVersionLast="44" xr6:coauthVersionMax="44" xr10:uidLastSave="{00000000-0000-0000-0000-000000000000}"/>
  <bookViews>
    <workbookView xWindow="-120" yWindow="-120" windowWidth="20730" windowHeight="11760" tabRatio="826" xr2:uid="{00000000-000D-0000-FFFF-FFFF00000000}"/>
  </bookViews>
  <sheets>
    <sheet name="Ejercicio 6" sheetId="7" r:id="rId1"/>
    <sheet name="Parametro ejercicio 6" sheetId="16" r:id="rId2"/>
    <sheet name="Ejercicio 9" sheetId="8" r:id="rId3"/>
    <sheet name="Parametro de ejercicio 9" sheetId="15" r:id="rId4"/>
    <sheet name="Ejercicio 11" sheetId="9" r:id="rId5"/>
    <sheet name="Parametro de Ejercicio 11" sheetId="14" r:id="rId6"/>
    <sheet name="Ejercicio 13" sheetId="10" r:id="rId7"/>
    <sheet name="Ejercicio 14" sheetId="11" r:id="rId8"/>
    <sheet name="Parametros de Ejercicio 14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7" l="1"/>
  <c r="U9" i="7"/>
  <c r="S10" i="7"/>
  <c r="V10" i="7"/>
  <c r="R10" i="7"/>
  <c r="T10" i="7"/>
  <c r="O5" i="7"/>
  <c r="F6" i="16"/>
  <c r="H9" i="16"/>
  <c r="F7" i="16" s="1"/>
  <c r="F5" i="16"/>
  <c r="F4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U4" i="7"/>
  <c r="O4" i="7"/>
  <c r="T4" i="7" s="1"/>
  <c r="E9" i="7"/>
  <c r="E8" i="7"/>
  <c r="E7" i="7"/>
  <c r="E6" i="7"/>
  <c r="E5" i="7"/>
  <c r="E4" i="7"/>
  <c r="E2" i="7"/>
  <c r="E3" i="7" s="1"/>
  <c r="U6" i="8"/>
  <c r="S6" i="8"/>
  <c r="R9" i="8"/>
  <c r="R8" i="8"/>
  <c r="R7" i="8"/>
  <c r="R6" i="8"/>
  <c r="R4" i="9"/>
  <c r="P10" i="8"/>
  <c r="Q4" i="8"/>
  <c r="R4" i="11"/>
  <c r="U5" i="8"/>
  <c r="U8" i="8"/>
  <c r="E9" i="8"/>
  <c r="E8" i="8"/>
  <c r="E7" i="8"/>
  <c r="E6" i="8"/>
  <c r="E5" i="8"/>
  <c r="E4" i="8"/>
  <c r="F7" i="15"/>
  <c r="F6" i="15"/>
  <c r="F5" i="15"/>
  <c r="F4" i="15"/>
  <c r="H13" i="15"/>
  <c r="H12" i="15"/>
  <c r="C4" i="15"/>
  <c r="C5" i="15"/>
  <c r="C6" i="15"/>
  <c r="C7" i="15"/>
  <c r="C8" i="15"/>
  <c r="C9" i="15"/>
  <c r="C10" i="15"/>
  <c r="C11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O12" i="9"/>
  <c r="O11" i="9"/>
  <c r="P6" i="9"/>
  <c r="O7" i="11"/>
  <c r="R13" i="10"/>
  <c r="P13" i="10"/>
  <c r="P14" i="10" s="1"/>
  <c r="Q13" i="10"/>
  <c r="Q12" i="10"/>
  <c r="P12" i="10"/>
  <c r="P11" i="10"/>
  <c r="O12" i="10"/>
  <c r="O11" i="10"/>
  <c r="O10" i="10"/>
  <c r="O9" i="10"/>
  <c r="O8" i="10"/>
  <c r="O7" i="10"/>
  <c r="O6" i="10"/>
  <c r="O5" i="10"/>
  <c r="O4" i="10"/>
  <c r="O10" i="9"/>
  <c r="O9" i="9"/>
  <c r="O8" i="9"/>
  <c r="O7" i="9"/>
  <c r="O6" i="9"/>
  <c r="O5" i="9"/>
  <c r="O4" i="9"/>
  <c r="O4" i="8"/>
  <c r="U4" i="8" s="1"/>
  <c r="T4" i="8" s="1"/>
  <c r="E3" i="8"/>
  <c r="E2" i="8"/>
  <c r="U13" i="9"/>
  <c r="T13" i="9"/>
  <c r="E8" i="9"/>
  <c r="F7" i="14"/>
  <c r="F6" i="14"/>
  <c r="F5" i="14"/>
  <c r="H9" i="14"/>
  <c r="H12" i="14"/>
  <c r="H13" i="14"/>
  <c r="D59" i="14"/>
  <c r="F4" i="14"/>
  <c r="D58" i="14"/>
  <c r="D63" i="14"/>
  <c r="D71" i="14"/>
  <c r="D76" i="14"/>
  <c r="D86" i="14"/>
  <c r="D91" i="14"/>
  <c r="D100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D57" i="14"/>
  <c r="U4" i="11"/>
  <c r="T5" i="11"/>
  <c r="T4" i="11"/>
  <c r="U5" i="9"/>
  <c r="T5" i="9" s="1"/>
  <c r="U4" i="9"/>
  <c r="T4" i="9" s="1"/>
  <c r="T12" i="11"/>
  <c r="V12" i="11" s="1"/>
  <c r="Q13" i="9"/>
  <c r="E7" i="9"/>
  <c r="E9" i="9" s="1"/>
  <c r="E5" i="9"/>
  <c r="E4" i="9"/>
  <c r="E2" i="9"/>
  <c r="E3" i="9" s="1"/>
  <c r="T4" i="10"/>
  <c r="R5" i="10"/>
  <c r="S5" i="10" s="1"/>
  <c r="T5" i="10" s="1"/>
  <c r="R4" i="10"/>
  <c r="S4" i="10"/>
  <c r="E9" i="10"/>
  <c r="E8" i="10"/>
  <c r="E7" i="10"/>
  <c r="E6" i="10"/>
  <c r="E5" i="10"/>
  <c r="E4" i="10"/>
  <c r="E2" i="10"/>
  <c r="E3" i="10"/>
  <c r="D56" i="12"/>
  <c r="C57" i="12"/>
  <c r="C56" i="12"/>
  <c r="C55" i="12"/>
  <c r="C54" i="12"/>
  <c r="F5" i="12"/>
  <c r="F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D9" i="16" l="1"/>
  <c r="N5" i="7"/>
  <c r="D4" i="15"/>
  <c r="D7" i="15"/>
  <c r="D11" i="15"/>
  <c r="D5" i="15"/>
  <c r="D9" i="15"/>
  <c r="D10" i="15"/>
  <c r="D8" i="15"/>
  <c r="D6" i="15"/>
  <c r="D14" i="15"/>
  <c r="D18" i="15"/>
  <c r="D22" i="15"/>
  <c r="D26" i="15"/>
  <c r="D30" i="15"/>
  <c r="D15" i="15"/>
  <c r="D19" i="15"/>
  <c r="D23" i="15"/>
  <c r="D27" i="15"/>
  <c r="D31" i="15"/>
  <c r="D12" i="15"/>
  <c r="D16" i="15"/>
  <c r="D20" i="15"/>
  <c r="D24" i="15"/>
  <c r="D28" i="15"/>
  <c r="D32" i="15"/>
  <c r="D13" i="15"/>
  <c r="D17" i="15"/>
  <c r="D21" i="15"/>
  <c r="D25" i="15"/>
  <c r="D29" i="15"/>
  <c r="D33" i="15"/>
  <c r="N5" i="8"/>
  <c r="O5" i="8" s="1"/>
  <c r="D98" i="14"/>
  <c r="D84" i="14"/>
  <c r="D70" i="14"/>
  <c r="D55" i="14"/>
  <c r="D92" i="14"/>
  <c r="D79" i="14"/>
  <c r="D64" i="14"/>
  <c r="D103" i="14"/>
  <c r="D96" i="14"/>
  <c r="D90" i="14"/>
  <c r="D82" i="14"/>
  <c r="D75" i="14"/>
  <c r="D68" i="14"/>
  <c r="D60" i="14"/>
  <c r="D54" i="14"/>
  <c r="D102" i="14"/>
  <c r="D95" i="14"/>
  <c r="D87" i="14"/>
  <c r="D80" i="14"/>
  <c r="D74" i="14"/>
  <c r="D66" i="14"/>
  <c r="D99" i="14"/>
  <c r="D94" i="14"/>
  <c r="D88" i="14"/>
  <c r="D83" i="14"/>
  <c r="D78" i="14"/>
  <c r="D72" i="14"/>
  <c r="D67" i="14"/>
  <c r="D62" i="14"/>
  <c r="D56" i="14"/>
  <c r="D101" i="14"/>
  <c r="D97" i="14"/>
  <c r="D93" i="14"/>
  <c r="D89" i="14"/>
  <c r="D85" i="14"/>
  <c r="D81" i="14"/>
  <c r="D77" i="14"/>
  <c r="D73" i="14"/>
  <c r="D69" i="14"/>
  <c r="D65" i="14"/>
  <c r="D61" i="14"/>
  <c r="D10" i="14"/>
  <c r="D18" i="14"/>
  <c r="D26" i="14"/>
  <c r="D34" i="14"/>
  <c r="D42" i="14"/>
  <c r="D50" i="14"/>
  <c r="D7" i="14"/>
  <c r="D15" i="14"/>
  <c r="D23" i="14"/>
  <c r="D31" i="14"/>
  <c r="D39" i="14"/>
  <c r="D47" i="14"/>
  <c r="D8" i="14"/>
  <c r="D12" i="14"/>
  <c r="D16" i="14"/>
  <c r="D20" i="14"/>
  <c r="D28" i="14"/>
  <c r="D32" i="14"/>
  <c r="D36" i="14"/>
  <c r="D40" i="14"/>
  <c r="D44" i="14"/>
  <c r="D48" i="14"/>
  <c r="D52" i="14"/>
  <c r="D9" i="14"/>
  <c r="D6" i="14"/>
  <c r="D14" i="14"/>
  <c r="D22" i="14"/>
  <c r="D30" i="14"/>
  <c r="D38" i="14"/>
  <c r="D46" i="14"/>
  <c r="D11" i="14"/>
  <c r="D19" i="14"/>
  <c r="D27" i="14"/>
  <c r="D35" i="14"/>
  <c r="D43" i="14"/>
  <c r="D51" i="14"/>
  <c r="D5" i="14"/>
  <c r="D24" i="14"/>
  <c r="D13" i="14"/>
  <c r="D17" i="14"/>
  <c r="D21" i="14"/>
  <c r="D25" i="14"/>
  <c r="D29" i="14"/>
  <c r="D33" i="14"/>
  <c r="D37" i="14"/>
  <c r="D41" i="14"/>
  <c r="D45" i="14"/>
  <c r="D49" i="14"/>
  <c r="D53" i="14"/>
  <c r="D4" i="14"/>
  <c r="E6" i="9"/>
  <c r="N5" i="9" s="1"/>
  <c r="N6" i="9" s="1"/>
  <c r="U6" i="9" s="1"/>
  <c r="T6" i="9" s="1"/>
  <c r="N5" i="10"/>
  <c r="D9" i="12"/>
  <c r="D6" i="12"/>
  <c r="D14" i="12"/>
  <c r="D22" i="12"/>
  <c r="D30" i="12"/>
  <c r="D38" i="12"/>
  <c r="D46" i="12"/>
  <c r="D7" i="12"/>
  <c r="D15" i="12"/>
  <c r="D19" i="12"/>
  <c r="D27" i="12"/>
  <c r="D31" i="12"/>
  <c r="D39" i="12"/>
  <c r="D43" i="12"/>
  <c r="D47" i="12"/>
  <c r="D5" i="12"/>
  <c r="D8" i="12"/>
  <c r="D12" i="12"/>
  <c r="D16" i="12"/>
  <c r="D20" i="12"/>
  <c r="D24" i="12"/>
  <c r="D28" i="12"/>
  <c r="D32" i="12"/>
  <c r="D36" i="12"/>
  <c r="D40" i="12"/>
  <c r="D44" i="12"/>
  <c r="D48" i="12"/>
  <c r="D52" i="12"/>
  <c r="D10" i="12"/>
  <c r="D18" i="12"/>
  <c r="D26" i="12"/>
  <c r="D34" i="12"/>
  <c r="D42" i="12"/>
  <c r="D50" i="12"/>
  <c r="D11" i="12"/>
  <c r="D23" i="12"/>
  <c r="D35" i="12"/>
  <c r="D51" i="12"/>
  <c r="D13" i="12"/>
  <c r="D17" i="12"/>
  <c r="D21" i="12"/>
  <c r="D25" i="12"/>
  <c r="D29" i="12"/>
  <c r="D33" i="12"/>
  <c r="D37" i="12"/>
  <c r="D41" i="12"/>
  <c r="D45" i="12"/>
  <c r="D49" i="12"/>
  <c r="D53" i="12"/>
  <c r="D4" i="12"/>
  <c r="D29" i="16" l="1"/>
  <c r="D28" i="16"/>
  <c r="D31" i="16"/>
  <c r="D42" i="16"/>
  <c r="D17" i="16"/>
  <c r="D30" i="16"/>
  <c r="D49" i="16"/>
  <c r="D44" i="16"/>
  <c r="D8" i="16"/>
  <c r="D15" i="16"/>
  <c r="D14" i="16"/>
  <c r="D12" i="16"/>
  <c r="D27" i="16"/>
  <c r="D33" i="16"/>
  <c r="D40" i="16"/>
  <c r="D47" i="16"/>
  <c r="D46" i="16"/>
  <c r="D10" i="16"/>
  <c r="D45" i="16"/>
  <c r="D13" i="16"/>
  <c r="D24" i="16"/>
  <c r="D43" i="16"/>
  <c r="D11" i="16"/>
  <c r="D26" i="16"/>
  <c r="D4" i="16"/>
  <c r="D41" i="16"/>
  <c r="D25" i="16"/>
  <c r="D52" i="16"/>
  <c r="D36" i="16"/>
  <c r="D20" i="16"/>
  <c r="D5" i="16"/>
  <c r="D39" i="16"/>
  <c r="D23" i="16"/>
  <c r="D7" i="16"/>
  <c r="D38" i="16"/>
  <c r="D22" i="16"/>
  <c r="D6" i="16"/>
  <c r="D53" i="16"/>
  <c r="D37" i="16"/>
  <c r="D21" i="16"/>
  <c r="D48" i="16"/>
  <c r="D32" i="16"/>
  <c r="D16" i="16"/>
  <c r="D51" i="16"/>
  <c r="D35" i="16"/>
  <c r="D19" i="16"/>
  <c r="D50" i="16"/>
  <c r="D34" i="16"/>
  <c r="D18" i="16"/>
  <c r="N6" i="7"/>
  <c r="O6" i="7" s="1"/>
  <c r="U5" i="7"/>
  <c r="T5" i="7" s="1"/>
  <c r="I12" i="15"/>
  <c r="T5" i="8"/>
  <c r="N6" i="8"/>
  <c r="O6" i="8" s="1"/>
  <c r="I12" i="14"/>
  <c r="N7" i="9"/>
  <c r="U7" i="9" s="1"/>
  <c r="T7" i="9" s="1"/>
  <c r="N6" i="10"/>
  <c r="D54" i="12"/>
  <c r="F6" i="12" s="1"/>
  <c r="H9" i="12" s="1"/>
  <c r="F7" i="12" s="1"/>
  <c r="D54" i="16" l="1"/>
  <c r="N7" i="7"/>
  <c r="O7" i="7" s="1"/>
  <c r="U6" i="7"/>
  <c r="T6" i="7" s="1"/>
  <c r="I14" i="15"/>
  <c r="H14" i="15"/>
  <c r="H15" i="15" s="1"/>
  <c r="H9" i="15"/>
  <c r="R6" i="10"/>
  <c r="S6" i="10" s="1"/>
  <c r="N7" i="8"/>
  <c r="O7" i="8" s="1"/>
  <c r="T6" i="8"/>
  <c r="I14" i="14"/>
  <c r="H14" i="14"/>
  <c r="H15" i="14" s="1"/>
  <c r="N8" i="9"/>
  <c r="U8" i="9" s="1"/>
  <c r="T8" i="9" s="1"/>
  <c r="N7" i="10"/>
  <c r="D56" i="16" l="1"/>
  <c r="C56" i="16"/>
  <c r="C57" i="16" s="1"/>
  <c r="U7" i="7"/>
  <c r="T7" i="7" s="1"/>
  <c r="N8" i="7"/>
  <c r="O8" i="7" s="1"/>
  <c r="R7" i="10"/>
  <c r="S7" i="10" s="1"/>
  <c r="T7" i="10" s="1"/>
  <c r="T6" i="10"/>
  <c r="U7" i="8"/>
  <c r="T7" i="8" s="1"/>
  <c r="N8" i="8"/>
  <c r="O8" i="8" s="1"/>
  <c r="N9" i="9"/>
  <c r="U9" i="9" s="1"/>
  <c r="T9" i="9" s="1"/>
  <c r="N8" i="10"/>
  <c r="Q12" i="11"/>
  <c r="E8" i="11"/>
  <c r="E7" i="11"/>
  <c r="E5" i="11"/>
  <c r="E4" i="11"/>
  <c r="E2" i="11"/>
  <c r="E3" i="11" s="1"/>
  <c r="E6" i="11" s="1"/>
  <c r="O4" i="11" s="1"/>
  <c r="U8" i="7" l="1"/>
  <c r="T8" i="7" s="1"/>
  <c r="N9" i="7"/>
  <c r="O9" i="7" s="1"/>
  <c r="R8" i="10"/>
  <c r="S8" i="10" s="1"/>
  <c r="T8" i="8"/>
  <c r="V8" i="8" s="1"/>
  <c r="N9" i="8"/>
  <c r="N10" i="9"/>
  <c r="U10" i="9" s="1"/>
  <c r="T10" i="9" s="1"/>
  <c r="N9" i="10"/>
  <c r="N5" i="11"/>
  <c r="O5" i="11" s="1"/>
  <c r="U5" i="11" s="1"/>
  <c r="N10" i="7" l="1"/>
  <c r="O10" i="7" s="1"/>
  <c r="T9" i="7"/>
  <c r="R9" i="10"/>
  <c r="S9" i="10" s="1"/>
  <c r="T9" i="10" s="1"/>
  <c r="T8" i="10"/>
  <c r="U9" i="8"/>
  <c r="T9" i="8" s="1"/>
  <c r="N11" i="9"/>
  <c r="U11" i="9" s="1"/>
  <c r="T11" i="9" s="1"/>
  <c r="N10" i="10"/>
  <c r="N6" i="11"/>
  <c r="O6" i="11" s="1"/>
  <c r="R10" i="10" l="1"/>
  <c r="S10" i="10" s="1"/>
  <c r="U6" i="11"/>
  <c r="T6" i="11" s="1"/>
  <c r="N12" i="9"/>
  <c r="Q7" i="9" s="1"/>
  <c r="N11" i="10"/>
  <c r="N7" i="11"/>
  <c r="Q10" i="7" l="1"/>
  <c r="Q4" i="7"/>
  <c r="P4" i="7" s="1"/>
  <c r="Q9" i="7"/>
  <c r="Q6" i="7"/>
  <c r="Q7" i="7"/>
  <c r="Q8" i="7"/>
  <c r="Q5" i="7"/>
  <c r="R11" i="10"/>
  <c r="S11" i="10" s="1"/>
  <c r="T11" i="10" s="1"/>
  <c r="T10" i="10"/>
  <c r="Q12" i="9"/>
  <c r="P13" i="9" s="1"/>
  <c r="U12" i="9"/>
  <c r="T12" i="9" s="1"/>
  <c r="P4" i="8"/>
  <c r="U7" i="11"/>
  <c r="T7" i="11" s="1"/>
  <c r="Q9" i="9"/>
  <c r="Q4" i="9"/>
  <c r="P4" i="9" s="1"/>
  <c r="Q5" i="9"/>
  <c r="Q11" i="9"/>
  <c r="N13" i="9"/>
  <c r="Q10" i="9"/>
  <c r="P10" i="9" s="1"/>
  <c r="Q8" i="9"/>
  <c r="P8" i="9" s="1"/>
  <c r="Q6" i="9"/>
  <c r="N12" i="10"/>
  <c r="N8" i="11"/>
  <c r="O8" i="11" s="1"/>
  <c r="U8" i="11" s="1"/>
  <c r="T8" i="11" s="1"/>
  <c r="P7" i="7" l="1"/>
  <c r="P6" i="7"/>
  <c r="P5" i="7"/>
  <c r="P11" i="7" s="1"/>
  <c r="P9" i="7"/>
  <c r="P8" i="7"/>
  <c r="P10" i="7"/>
  <c r="Q7" i="8"/>
  <c r="R12" i="10"/>
  <c r="N13" i="10"/>
  <c r="Q10" i="10"/>
  <c r="Q6" i="10"/>
  <c r="Q5" i="10"/>
  <c r="Q8" i="10"/>
  <c r="Q4" i="10"/>
  <c r="P4" i="10" s="1"/>
  <c r="U4" i="10" s="1"/>
  <c r="Q11" i="10"/>
  <c r="Q9" i="10"/>
  <c r="Q7" i="10"/>
  <c r="P5" i="9"/>
  <c r="P12" i="9"/>
  <c r="Q9" i="8"/>
  <c r="Q8" i="8"/>
  <c r="Q5" i="8"/>
  <c r="P5" i="8" s="1"/>
  <c r="Q6" i="8"/>
  <c r="P11" i="9"/>
  <c r="P7" i="9"/>
  <c r="P9" i="9"/>
  <c r="P6" i="10"/>
  <c r="N9" i="11"/>
  <c r="O9" i="11" s="1"/>
  <c r="U9" i="11" s="1"/>
  <c r="T9" i="11" s="1"/>
  <c r="R4" i="7" l="1"/>
  <c r="P8" i="8"/>
  <c r="P6" i="8"/>
  <c r="P9" i="8"/>
  <c r="P10" i="10"/>
  <c r="U10" i="10" s="1"/>
  <c r="P7" i="10"/>
  <c r="U7" i="10" s="1"/>
  <c r="P8" i="10"/>
  <c r="U8" i="10" s="1"/>
  <c r="P9" i="10"/>
  <c r="U9" i="10" s="1"/>
  <c r="U6" i="10"/>
  <c r="U11" i="10"/>
  <c r="P5" i="10"/>
  <c r="U5" i="10" s="1"/>
  <c r="S13" i="10"/>
  <c r="T13" i="10" s="1"/>
  <c r="U13" i="10" s="1"/>
  <c r="S12" i="10"/>
  <c r="P14" i="9"/>
  <c r="R9" i="9" s="1"/>
  <c r="R6" i="9"/>
  <c r="P7" i="8"/>
  <c r="N10" i="11"/>
  <c r="O10" i="11" s="1"/>
  <c r="U10" i="11" s="1"/>
  <c r="T10" i="11" s="1"/>
  <c r="R8" i="7" l="1"/>
  <c r="R5" i="7"/>
  <c r="R6" i="7"/>
  <c r="R9" i="7"/>
  <c r="R7" i="7"/>
  <c r="S4" i="7"/>
  <c r="T12" i="10"/>
  <c r="S14" i="10"/>
  <c r="R8" i="9"/>
  <c r="R5" i="9"/>
  <c r="R10" i="9"/>
  <c r="R12" i="9"/>
  <c r="R13" i="9"/>
  <c r="R7" i="9"/>
  <c r="R11" i="9"/>
  <c r="N11" i="11"/>
  <c r="O11" i="11" s="1"/>
  <c r="R11" i="7" l="1"/>
  <c r="S5" i="7"/>
  <c r="V4" i="7"/>
  <c r="U12" i="10"/>
  <c r="U14" i="10" s="1"/>
  <c r="T14" i="10"/>
  <c r="S4" i="9"/>
  <c r="R14" i="9"/>
  <c r="U11" i="11"/>
  <c r="T11" i="11" s="1"/>
  <c r="Q4" i="11"/>
  <c r="Q7" i="11"/>
  <c r="Q6" i="11"/>
  <c r="P6" i="11" s="1"/>
  <c r="Q11" i="11"/>
  <c r="Q8" i="11"/>
  <c r="Q5" i="11"/>
  <c r="Q9" i="11"/>
  <c r="Q10" i="11"/>
  <c r="P11" i="11" s="1"/>
  <c r="N12" i="11"/>
  <c r="P4" i="11"/>
  <c r="S6" i="7" l="1"/>
  <c r="V5" i="7"/>
  <c r="S5" i="9"/>
  <c r="V4" i="9"/>
  <c r="P7" i="11"/>
  <c r="P8" i="11"/>
  <c r="P5" i="11"/>
  <c r="P9" i="11"/>
  <c r="P13" i="11"/>
  <c r="R12" i="11" s="1"/>
  <c r="P10" i="11"/>
  <c r="V6" i="7" l="1"/>
  <c r="S7" i="7"/>
  <c r="S6" i="9"/>
  <c r="V5" i="9"/>
  <c r="R8" i="11"/>
  <c r="R9" i="11"/>
  <c r="R7" i="11"/>
  <c r="R11" i="11"/>
  <c r="R10" i="11"/>
  <c r="R5" i="11"/>
  <c r="R6" i="11"/>
  <c r="V7" i="7" l="1"/>
  <c r="S8" i="7"/>
  <c r="S7" i="9"/>
  <c r="V6" i="9"/>
  <c r="R13" i="11"/>
  <c r="S4" i="11"/>
  <c r="S9" i="7" l="1"/>
  <c r="V8" i="7"/>
  <c r="S8" i="9"/>
  <c r="V7" i="9"/>
  <c r="V4" i="11"/>
  <c r="S5" i="11"/>
  <c r="V9" i="7" l="1"/>
  <c r="S9" i="9"/>
  <c r="V8" i="9"/>
  <c r="S6" i="11"/>
  <c r="V5" i="11"/>
  <c r="V11" i="7" l="1"/>
  <c r="V9" i="9"/>
  <c r="S10" i="9"/>
  <c r="S7" i="11"/>
  <c r="V6" i="11"/>
  <c r="V10" i="9" l="1"/>
  <c r="S11" i="9"/>
  <c r="V7" i="11"/>
  <c r="S8" i="11"/>
  <c r="V11" i="9" l="1"/>
  <c r="S12" i="9"/>
  <c r="V8" i="11"/>
  <c r="S9" i="11"/>
  <c r="V12" i="9" l="1"/>
  <c r="S13" i="9"/>
  <c r="V13" i="9" s="1"/>
  <c r="V14" i="9" s="1"/>
  <c r="S10" i="11"/>
  <c r="V9" i="11"/>
  <c r="S11" i="11" l="1"/>
  <c r="V11" i="11" s="1"/>
  <c r="V10" i="11"/>
  <c r="V13" i="11" l="1"/>
  <c r="R4" i="8" l="1"/>
  <c r="R10" i="8" s="1"/>
  <c r="S4" i="8"/>
  <c r="S5" i="8" s="1"/>
  <c r="R5" i="8"/>
  <c r="V5" i="8" l="1"/>
  <c r="V4" i="8"/>
  <c r="V6" i="8" l="1"/>
  <c r="S7" i="8"/>
  <c r="S8" i="8" l="1"/>
  <c r="V7" i="8"/>
  <c r="S9" i="8" l="1"/>
  <c r="V9" i="8" s="1"/>
  <c r="V14" i="8" s="1"/>
</calcChain>
</file>

<file path=xl/sharedStrings.xml><?xml version="1.0" encoding="utf-8"?>
<sst xmlns="http://schemas.openxmlformats.org/spreadsheetml/2006/main" count="222" uniqueCount="60">
  <si>
    <t>dato mayor</t>
  </si>
  <si>
    <t>dato menor</t>
  </si>
  <si>
    <t xml:space="preserve">limite inferior </t>
  </si>
  <si>
    <t>limite superior</t>
  </si>
  <si>
    <t>intervalo</t>
  </si>
  <si>
    <t>Observada</t>
  </si>
  <si>
    <t xml:space="preserve">frecuencia </t>
  </si>
  <si>
    <t>acumulada</t>
  </si>
  <si>
    <t>p(x)</t>
  </si>
  <si>
    <t>numero de datos n=</t>
  </si>
  <si>
    <t>intervalos</t>
  </si>
  <si>
    <t>amplitud intervalo</t>
  </si>
  <si>
    <t xml:space="preserve">media muestral </t>
  </si>
  <si>
    <t>varianza muestral</t>
  </si>
  <si>
    <t xml:space="preserve">total </t>
  </si>
  <si>
    <t xml:space="preserve">exponencial </t>
  </si>
  <si>
    <t>media distribución exponencial</t>
  </si>
  <si>
    <t>función de densidad</t>
  </si>
  <si>
    <t>función acumulada</t>
  </si>
  <si>
    <t>Ei=n*p(x)</t>
  </si>
  <si>
    <t>número de elementos de falla</t>
  </si>
  <si>
    <t>i</t>
  </si>
  <si>
    <t>ti</t>
  </si>
  <si>
    <t>ln(ti)</t>
  </si>
  <si>
    <t>tiempos de falla
roturas en cierto filamento</t>
  </si>
  <si>
    <t>logaritmo natural del tiempo de falla de cada uno de los elementos</t>
  </si>
  <si>
    <t>media=ln(ti)/n</t>
  </si>
  <si>
    <r>
      <t>(ln(ti)-x)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</si>
  <si>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=(1/(i-1))*((ln(ti)-x))^2)</t>
    </r>
  </si>
  <si>
    <t>(1/(i-1))</t>
  </si>
  <si>
    <t>s</t>
  </si>
  <si>
    <t>β</t>
  </si>
  <si>
    <t>α</t>
  </si>
  <si>
    <t>ϒ</t>
  </si>
  <si>
    <t>calculo del exponente de la base</t>
  </si>
  <si>
    <t>varianza</t>
  </si>
  <si>
    <t>desviación estándar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</si>
  <si>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=Otra distribución</t>
    </r>
  </si>
  <si>
    <t>POi(x)</t>
  </si>
  <si>
    <r>
      <t>POA</t>
    </r>
    <r>
      <rPr>
        <vertAlign val="subscript"/>
        <sz val="11"/>
        <color rgb="FF000000"/>
        <rFont val="Calibri"/>
        <family val="2"/>
        <scheme val="minor"/>
      </rPr>
      <t>i</t>
    </r>
  </si>
  <si>
    <r>
      <t>PEA</t>
    </r>
    <r>
      <rPr>
        <vertAlign val="subscript"/>
        <sz val="11"/>
        <color rgb="FF000000"/>
        <rFont val="Calibri"/>
        <family val="2"/>
        <scheme val="minor"/>
      </rPr>
      <t>i</t>
    </r>
  </si>
  <si>
    <t>con excel</t>
  </si>
  <si>
    <t>c</t>
  </si>
  <si>
    <t xml:space="preserve">interpretación </t>
  </si>
  <si>
    <t>Bin</t>
  </si>
  <si>
    <t>More</t>
  </si>
  <si>
    <t>Frequency</t>
  </si>
  <si>
    <t xml:space="preserve">El histograma de los n=50 datos con m=9 intervalos, la media muestral de 23,44 y la varianza muestral de 18,16 permiten estimar un parámetro de forma de 6,71 y un parámetro de escala de 25,11 , y establecer la hipótesis:
</t>
  </si>
  <si>
    <r>
      <t>el valor del estadístico de prueba, c=0,074, comparado con el valor de tablas crítico D</t>
    </r>
    <r>
      <rPr>
        <vertAlign val="subscript"/>
        <sz val="11"/>
        <color theme="1"/>
        <rFont val="Calibri"/>
        <family val="2"/>
        <scheme val="minor"/>
      </rPr>
      <t>0.05,50</t>
    </r>
    <r>
      <rPr>
        <sz val="11"/>
        <color theme="1"/>
        <rFont val="Calibri"/>
        <family val="2"/>
        <scheme val="minor"/>
      </rPr>
      <t>=0,1923 indica que no  podemos rechazar la hipótesis de que la variable aleatoria se comporta de acuerdo a una distribución de Weibull con parámetro de escala 25,11 y parámetro de forma 6,71.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</si>
  <si>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=Weibull (α=6,71, β=25,11) minutos/rotura</t>
    </r>
  </si>
  <si>
    <t xml:space="preserve">El histograma de los n=100 datos con m=10 intervalos, la media muestral de 12,66 y la varianza muestral de 61,51 permiten estimar un parámetro de forma de 1,92 y un parámetro de escala de 14,04 , y establecer la hipótesis:
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</si>
  <si>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=Weibull (α=1,92 , β=14,04) minutos/rotura</t>
    </r>
  </si>
  <si>
    <r>
      <t>el valor del estadístico de prueba, c=0,057, comparado con el valor de tablas crítico D</t>
    </r>
    <r>
      <rPr>
        <vertAlign val="subscript"/>
        <sz val="11"/>
        <color theme="1"/>
        <rFont val="Calibri"/>
        <family val="2"/>
        <scheme val="minor"/>
      </rPr>
      <t>0.1,100</t>
    </r>
    <r>
      <rPr>
        <sz val="11"/>
        <color theme="1"/>
        <rFont val="Calibri"/>
        <family val="2"/>
        <scheme val="minor"/>
      </rPr>
      <t>=0,122 indica que no  podemos rechazar la hipótesis de que la variable aleatoria se comporta de acuerdo a una distribución de Weibull con parámetro de escala 14,04 y parámetro de forma 1,92.</t>
    </r>
  </si>
  <si>
    <r>
      <t>el valor del estadístico de prueba, c=8,654, comparado con el valor de tablas crítico D</t>
    </r>
    <r>
      <rPr>
        <vertAlign val="subscript"/>
        <sz val="11"/>
        <color theme="1"/>
        <rFont val="Calibri"/>
        <family val="2"/>
        <scheme val="minor"/>
      </rPr>
      <t>0.1,100</t>
    </r>
    <r>
      <rPr>
        <sz val="11"/>
        <color theme="1"/>
        <rFont val="Calibri"/>
        <family val="2"/>
        <scheme val="minor"/>
      </rPr>
      <t>=0,122 indica que podemos rechazar la hipótesis de que la variable aleatoria se comporta de acuerdo con una distribución Exponencial, con una media de 0,521823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</si>
  <si>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=Weibull (α=3,64 , β=5,89) minutos/rotura</t>
    </r>
  </si>
  <si>
    <r>
      <t>el valor del estadístico de prueba, c=0,07731, comparado con el valor de tablas crítico D</t>
    </r>
    <r>
      <rPr>
        <vertAlign val="subscript"/>
        <sz val="11"/>
        <color theme="1"/>
        <rFont val="Calibri"/>
        <family val="2"/>
        <scheme val="minor"/>
      </rPr>
      <t>0.1,30</t>
    </r>
    <r>
      <rPr>
        <sz val="11"/>
        <color theme="1"/>
        <rFont val="Calibri"/>
        <family val="2"/>
        <scheme val="minor"/>
      </rPr>
      <t>=0,220 indica que no  podemos rechazar la hipótesis de que la variable aleatoria se comporta de acuerdo a una distribución de Weibull con parámetro de escala 5,89 y parámetro de forma 3,64.</t>
    </r>
  </si>
  <si>
    <t xml:space="preserve">El histograma de los n=30 datos con m=6 intervalos, la media muestral de 5,33 y la varianza muestral de 3,28 permiten estimar un parámetro de forma de 3,64 y un parámetro de escala de 5,89, y establecer la hipótesis:
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</si>
  <si>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=Weibull (α=6,40 , β=20,56) minutos/rotura</t>
    </r>
  </si>
  <si>
    <r>
      <t>el valor del estadístico de prueba, c=0,13236, comparado con el valor de tablas crítico D</t>
    </r>
    <r>
      <rPr>
        <vertAlign val="subscript"/>
        <sz val="11"/>
        <color theme="1"/>
        <rFont val="Calibri"/>
        <family val="2"/>
        <scheme val="minor"/>
      </rPr>
      <t>0.1,50</t>
    </r>
    <r>
      <rPr>
        <sz val="11"/>
        <color theme="1"/>
        <rFont val="Calibri"/>
        <family val="2"/>
        <scheme val="minor"/>
      </rPr>
      <t>=0,1923 indica que no  podemos rechazar la hipótesis de que la variable aleatoria se comporta de acuerdo a una distribución de Weibull con parámetro de escala 20,56 y parámetro de forma 6,40.</t>
    </r>
  </si>
  <si>
    <t xml:space="preserve">El histograma de los n=50 datos con m=7 intervalos, la media muestral de 19,16 y la varianza muestral de 14,84 permiten estimar un parámetro de forma de 6,40 y un parámetro de escala de 20,56, y establecer la hipótesis: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</si>
</sst>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 Narrow"/>
      <family val="2"/>
    </font>
    <font>
      <sz val="10"/>
      <color theme="1"/>
      <name val="Calibri"/>
      <family val="2"/>
      <scheme val="minor"/>
    </font>
    <font>
      <b/>
      <sz val="12"/>
      <color rgb="FFFF0000"/>
      <name val="Arial Narrow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horizontal="center"/>
    </xf>
    <xf numFmtId="0" fontId="1" fillId="2" borderId="0" xfId="0" applyFont="1" applyFill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Border="1"/>
    <xf numFmtId="166" fontId="3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5" fontId="3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5" xfId="0" applyFill="1" applyBorder="1" applyAlignment="1">
      <alignment horizontal="center"/>
    </xf>
    <xf numFmtId="0" fontId="4" fillId="0" borderId="20" xfId="0" applyFont="1" applyFill="1" applyBorder="1" applyAlignment="1">
      <alignment horizontal="center" wrapText="1"/>
    </xf>
    <xf numFmtId="0" fontId="4" fillId="0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6" fillId="0" borderId="0" xfId="0" applyFont="1" applyBorder="1" applyAlignment="1">
      <alignment horizontal="center"/>
    </xf>
    <xf numFmtId="164" fontId="5" fillId="0" borderId="20" xfId="0" applyNumberFormat="1" applyFont="1" applyFill="1" applyBorder="1" applyAlignment="1">
      <alignment horizontal="center" vertical="center" wrapText="1" readingOrder="1"/>
    </xf>
    <xf numFmtId="164" fontId="7" fillId="0" borderId="21" xfId="0" applyNumberFormat="1" applyFont="1" applyFill="1" applyBorder="1" applyAlignment="1">
      <alignment horizontal="center" vertical="center" wrapText="1" readingOrder="1"/>
    </xf>
    <xf numFmtId="164" fontId="5" fillId="0" borderId="21" xfId="0" applyNumberFormat="1" applyFont="1" applyFill="1" applyBorder="1" applyAlignment="1">
      <alignment horizontal="center" vertical="center" wrapText="1" readingOrder="1"/>
    </xf>
    <xf numFmtId="165" fontId="5" fillId="0" borderId="0" xfId="0" applyNumberFormat="1" applyFont="1" applyFill="1" applyBorder="1" applyAlignment="1">
      <alignment horizontal="center" vertical="center" wrapText="1" readingOrder="1"/>
    </xf>
    <xf numFmtId="165" fontId="5" fillId="0" borderId="20" xfId="0" applyNumberFormat="1" applyFont="1" applyFill="1" applyBorder="1" applyAlignment="1">
      <alignment horizontal="center" vertical="center" wrapText="1" readingOrder="1"/>
    </xf>
    <xf numFmtId="165" fontId="7" fillId="0" borderId="0" xfId="0" applyNumberFormat="1" applyFont="1" applyFill="1" applyBorder="1" applyAlignment="1">
      <alignment horizontal="center" vertical="center" wrapText="1" readingOrder="1"/>
    </xf>
    <xf numFmtId="0" fontId="10" fillId="0" borderId="0" xfId="0" applyFont="1" applyFill="1" applyBorder="1" applyAlignment="1">
      <alignment horizontal="center" vertical="center" wrapText="1" readingOrder="1"/>
    </xf>
    <xf numFmtId="2" fontId="5" fillId="0" borderId="0" xfId="0" applyNumberFormat="1" applyFont="1" applyFill="1" applyBorder="1" applyAlignment="1">
      <alignment horizontal="center" vertical="center" wrapText="1" readingOrder="1"/>
    </xf>
    <xf numFmtId="165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6" fontId="3" fillId="3" borderId="0" xfId="0" applyNumberFormat="1" applyFont="1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wrapText="1"/>
    </xf>
    <xf numFmtId="2" fontId="0" fillId="0" borderId="0" xfId="0" applyNumberFormat="1"/>
    <xf numFmtId="2" fontId="0" fillId="0" borderId="0" xfId="0" applyNumberFormat="1" applyFill="1" applyBorder="1" applyAlignment="1"/>
    <xf numFmtId="0" fontId="0" fillId="0" borderId="1" xfId="0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 readingOrder="1"/>
    </xf>
    <xf numFmtId="165" fontId="7" fillId="0" borderId="1" xfId="0" applyNumberFormat="1" applyFont="1" applyFill="1" applyBorder="1" applyAlignment="1">
      <alignment horizontal="center" vertical="center" wrapText="1" readingOrder="1"/>
    </xf>
    <xf numFmtId="164" fontId="5" fillId="0" borderId="1" xfId="0" applyNumberFormat="1" applyFont="1" applyFill="1" applyBorder="1" applyAlignment="1">
      <alignment horizontal="center" vertical="center" wrapText="1" readingOrder="1"/>
    </xf>
    <xf numFmtId="165" fontId="5" fillId="0" borderId="1" xfId="0" applyNumberFormat="1" applyFont="1" applyFill="1" applyBorder="1" applyAlignment="1">
      <alignment horizontal="center" vertical="center" wrapText="1" readingOrder="1"/>
    </xf>
    <xf numFmtId="164" fontId="3" fillId="0" borderId="0" xfId="0" applyNumberFormat="1" applyFont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left" vertical="top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'Ejercicio 6'!$C$12:$C$19</c:f>
              <c:strCache>
                <c:ptCount val="8"/>
                <c:pt idx="0">
                  <c:v>14,31</c:v>
                </c:pt>
                <c:pt idx="1">
                  <c:v>16,63</c:v>
                </c:pt>
                <c:pt idx="2">
                  <c:v>18,95</c:v>
                </c:pt>
                <c:pt idx="3">
                  <c:v>21,27</c:v>
                </c:pt>
                <c:pt idx="4">
                  <c:v>23,59</c:v>
                </c:pt>
                <c:pt idx="5">
                  <c:v>25,91</c:v>
                </c:pt>
                <c:pt idx="6">
                  <c:v>29,23</c:v>
                </c:pt>
                <c:pt idx="7">
                  <c:v>More</c:v>
                </c:pt>
              </c:strCache>
            </c:strRef>
          </c:cat>
          <c:val>
            <c:numRef>
              <c:f>'Ejercicio 6'!$D$12:$D$19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5-4E22-9CB4-1AFB9C64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278768"/>
        <c:axId val="522278440"/>
      </c:barChart>
      <c:catAx>
        <c:axId val="52227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278440"/>
        <c:crosses val="autoZero"/>
        <c:auto val="1"/>
        <c:lblAlgn val="ctr"/>
        <c:lblOffset val="100"/>
        <c:noMultiLvlLbl val="0"/>
      </c:catAx>
      <c:valAx>
        <c:axId val="52227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278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'Ejercicio 9'!$C$12:$C$18</c:f>
              <c:strCache>
                <c:ptCount val="7"/>
                <c:pt idx="0">
                  <c:v>1,17</c:v>
                </c:pt>
                <c:pt idx="1">
                  <c:v>2,35</c:v>
                </c:pt>
                <c:pt idx="2">
                  <c:v>3,52</c:v>
                </c:pt>
                <c:pt idx="3">
                  <c:v>4,70</c:v>
                </c:pt>
                <c:pt idx="4">
                  <c:v>7,30</c:v>
                </c:pt>
                <c:pt idx="5">
                  <c:v>9,00</c:v>
                </c:pt>
                <c:pt idx="6">
                  <c:v>More</c:v>
                </c:pt>
              </c:strCache>
            </c:strRef>
          </c:cat>
          <c:val>
            <c:numRef>
              <c:f>'Ejercicio 9'!$D$12:$D$18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7-4926-AF65-C3270ED5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831456"/>
        <c:axId val="450827848"/>
      </c:barChart>
      <c:catAx>
        <c:axId val="4508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827848"/>
        <c:crosses val="autoZero"/>
        <c:auto val="1"/>
        <c:lblAlgn val="ctr"/>
        <c:lblOffset val="100"/>
        <c:noMultiLvlLbl val="0"/>
      </c:catAx>
      <c:valAx>
        <c:axId val="45082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831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layout>
        <c:manualLayout>
          <c:xMode val="edge"/>
          <c:yMode val="edge"/>
          <c:x val="0.3740190288713911"/>
          <c:y val="7.085346215780997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'Ejercicio 11'!$C$12:$C$22</c:f>
              <c:strCache>
                <c:ptCount val="11"/>
                <c:pt idx="0">
                  <c:v>3,90</c:v>
                </c:pt>
                <c:pt idx="1">
                  <c:v>7,80</c:v>
                </c:pt>
                <c:pt idx="2">
                  <c:v>11,71</c:v>
                </c:pt>
                <c:pt idx="3">
                  <c:v>15,62</c:v>
                </c:pt>
                <c:pt idx="4">
                  <c:v>19,53</c:v>
                </c:pt>
                <c:pt idx="5">
                  <c:v>23,43</c:v>
                </c:pt>
                <c:pt idx="6">
                  <c:v>27,34</c:v>
                </c:pt>
                <c:pt idx="7">
                  <c:v>31,25</c:v>
                </c:pt>
                <c:pt idx="8">
                  <c:v>35,15</c:v>
                </c:pt>
                <c:pt idx="9">
                  <c:v>50,00</c:v>
                </c:pt>
                <c:pt idx="10">
                  <c:v>More</c:v>
                </c:pt>
              </c:strCache>
            </c:strRef>
          </c:cat>
          <c:val>
            <c:numRef>
              <c:f>'Ejercicio 11'!$D$12:$D$22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27</c:v>
                </c:pt>
                <c:pt idx="3">
                  <c:v>18</c:v>
                </c:pt>
                <c:pt idx="4">
                  <c:v>5</c:v>
                </c:pt>
                <c:pt idx="5">
                  <c:v>10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7-4DDB-8219-1AD20CA5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274352"/>
        <c:axId val="523274680"/>
      </c:barChart>
      <c:catAx>
        <c:axId val="52327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274680"/>
        <c:crosses val="autoZero"/>
        <c:auto val="1"/>
        <c:lblAlgn val="ctr"/>
        <c:lblOffset val="100"/>
        <c:noMultiLvlLbl val="0"/>
      </c:catAx>
      <c:valAx>
        <c:axId val="523274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274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08634076990381"/>
          <c:y val="0.27912145310194436"/>
          <c:w val="0.57064003718285217"/>
          <c:h val="0.3471686188480171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'Ejercicio 13'!$C$12:$C$22</c:f>
              <c:strCache>
                <c:ptCount val="11"/>
                <c:pt idx="0">
                  <c:v>0,86</c:v>
                </c:pt>
                <c:pt idx="1">
                  <c:v>1,73</c:v>
                </c:pt>
                <c:pt idx="2">
                  <c:v>2,61</c:v>
                </c:pt>
                <c:pt idx="3">
                  <c:v>3,48</c:v>
                </c:pt>
                <c:pt idx="4">
                  <c:v>4,35</c:v>
                </c:pt>
                <c:pt idx="5">
                  <c:v>5,22</c:v>
                </c:pt>
                <c:pt idx="6">
                  <c:v>6,10</c:v>
                </c:pt>
                <c:pt idx="7">
                  <c:v>6,97</c:v>
                </c:pt>
                <c:pt idx="8">
                  <c:v>7,84</c:v>
                </c:pt>
                <c:pt idx="9">
                  <c:v>9,00</c:v>
                </c:pt>
                <c:pt idx="10">
                  <c:v>More</c:v>
                </c:pt>
              </c:strCache>
            </c:strRef>
          </c:cat>
          <c:val>
            <c:numRef>
              <c:f>'Ejercicio 13'!$D$12:$D$22</c:f>
              <c:numCache>
                <c:formatCode>General</c:formatCode>
                <c:ptCount val="11"/>
                <c:pt idx="0">
                  <c:v>42</c:v>
                </c:pt>
                <c:pt idx="1">
                  <c:v>16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4-4AB4-AF09-10A32877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839656"/>
        <c:axId val="450835720"/>
      </c:barChart>
      <c:catAx>
        <c:axId val="45083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835720"/>
        <c:crosses val="autoZero"/>
        <c:auto val="1"/>
        <c:lblAlgn val="ctr"/>
        <c:lblOffset val="100"/>
        <c:noMultiLvlLbl val="0"/>
      </c:catAx>
      <c:valAx>
        <c:axId val="45083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839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'Ejercicio 14'!$C$12:$C$20</c:f>
              <c:strCache>
                <c:ptCount val="9"/>
                <c:pt idx="0">
                  <c:v>17,06</c:v>
                </c:pt>
                <c:pt idx="1">
                  <c:v>19,07</c:v>
                </c:pt>
                <c:pt idx="2">
                  <c:v>21,08</c:v>
                </c:pt>
                <c:pt idx="3">
                  <c:v>23,09</c:v>
                </c:pt>
                <c:pt idx="4">
                  <c:v>25,10</c:v>
                </c:pt>
                <c:pt idx="5">
                  <c:v>27,11</c:v>
                </c:pt>
                <c:pt idx="6">
                  <c:v>29,12</c:v>
                </c:pt>
                <c:pt idx="7">
                  <c:v>31,13</c:v>
                </c:pt>
                <c:pt idx="8">
                  <c:v>More</c:v>
                </c:pt>
              </c:strCache>
            </c:strRef>
          </c:cat>
          <c:val>
            <c:numRef>
              <c:f>'Ejercicio 14'!$D$12:$D$20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284-A8E8-E052F4C4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399088"/>
        <c:axId val="449735720"/>
      </c:barChart>
      <c:catAx>
        <c:axId val="45439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735720"/>
        <c:crosses val="autoZero"/>
        <c:auto val="1"/>
        <c:lblAlgn val="ctr"/>
        <c:lblOffset val="100"/>
        <c:noMultiLvlLbl val="0"/>
      </c:catAx>
      <c:valAx>
        <c:axId val="44973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399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65777DE-2626-44C3-8B8B-FF4C0B65B765}"/>
                </a:ext>
              </a:extLst>
            </xdr:cNvPr>
            <xdr:cNvSpPr txBox="1"/>
          </xdr:nvSpPr>
          <xdr:spPr>
            <a:xfrm>
              <a:off x="9397206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65777DE-2626-44C3-8B8B-FF4C0B65B765}"/>
                </a:ext>
              </a:extLst>
            </xdr:cNvPr>
            <xdr:cNvSpPr txBox="1"/>
          </xdr:nvSpPr>
          <xdr:spPr>
            <a:xfrm>
              <a:off x="9397206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21</xdr:col>
      <xdr:colOff>58738</xdr:colOff>
      <xdr:row>2</xdr:row>
      <xdr:rowOff>23019</xdr:rowOff>
    </xdr:from>
    <xdr:ext cx="924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3">
              <a:extLst>
                <a:ext uri="{FF2B5EF4-FFF2-40B4-BE49-F238E27FC236}">
                  <a16:creationId xmlns:a16="http://schemas.microsoft.com/office/drawing/2014/main" id="{E3A3E5DC-9AEF-41C2-820E-9A8C396C8ABA}"/>
                </a:ext>
              </a:extLst>
            </xdr:cNvPr>
            <xdr:cNvSpPr txBox="1"/>
          </xdr:nvSpPr>
          <xdr:spPr>
            <a:xfrm>
              <a:off x="12860338" y="451644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𝑃𝑂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𝐸𝐴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13">
              <a:extLst>
                <a:ext uri="{FF2B5EF4-FFF2-40B4-BE49-F238E27FC236}">
                  <a16:creationId xmlns:a16="http://schemas.microsoft.com/office/drawing/2014/main" id="{E3A3E5DC-9AEF-41C2-820E-9A8C396C8ABA}"/>
                </a:ext>
              </a:extLst>
            </xdr:cNvPr>
            <xdr:cNvSpPr txBox="1"/>
          </xdr:nvSpPr>
          <xdr:spPr>
            <a:xfrm>
              <a:off x="12860338" y="451644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|</a:t>
              </a:r>
              <a:r>
                <a:rPr lang="es-CO" sz="1100" b="0" i="0">
                  <a:latin typeface="Cambria Math" panose="02040503050406030204" pitchFamily="18" charset="0"/>
                </a:rPr>
                <a:t>𝑃𝑂𝐴_𝑖−𝑃〖𝐸𝐴〗_𝑖 |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4</xdr:col>
      <xdr:colOff>133349</xdr:colOff>
      <xdr:row>10</xdr:row>
      <xdr:rowOff>28575</xdr:rowOff>
    </xdr:from>
    <xdr:to>
      <xdr:col>12</xdr:col>
      <xdr:colOff>276224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3AED3B-1259-420C-86E8-C20866A9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242AFD78-1105-43DF-8166-F861C54EE529}"/>
                </a:ext>
              </a:extLst>
            </xdr:cNvPr>
            <xdr:cNvSpPr txBox="1"/>
          </xdr:nvSpPr>
          <xdr:spPr>
            <a:xfrm>
              <a:off x="9397206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242AFD78-1105-43DF-8166-F861C54EE529}"/>
                </a:ext>
              </a:extLst>
            </xdr:cNvPr>
            <xdr:cNvSpPr txBox="1"/>
          </xdr:nvSpPr>
          <xdr:spPr>
            <a:xfrm>
              <a:off x="9397206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21</xdr:col>
      <xdr:colOff>58738</xdr:colOff>
      <xdr:row>2</xdr:row>
      <xdr:rowOff>23019</xdr:rowOff>
    </xdr:from>
    <xdr:ext cx="924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13">
              <a:extLst>
                <a:ext uri="{FF2B5EF4-FFF2-40B4-BE49-F238E27FC236}">
                  <a16:creationId xmlns:a16="http://schemas.microsoft.com/office/drawing/2014/main" id="{BD65EA65-5120-4768-959D-F8E95A6C0686}"/>
                </a:ext>
              </a:extLst>
            </xdr:cNvPr>
            <xdr:cNvSpPr txBox="1"/>
          </xdr:nvSpPr>
          <xdr:spPr>
            <a:xfrm>
              <a:off x="12860338" y="451644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𝑃𝑂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𝐸𝐴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13">
              <a:extLst>
                <a:ext uri="{FF2B5EF4-FFF2-40B4-BE49-F238E27FC236}">
                  <a16:creationId xmlns:a16="http://schemas.microsoft.com/office/drawing/2014/main" id="{BD65EA65-5120-4768-959D-F8E95A6C0686}"/>
                </a:ext>
              </a:extLst>
            </xdr:cNvPr>
            <xdr:cNvSpPr txBox="1"/>
          </xdr:nvSpPr>
          <xdr:spPr>
            <a:xfrm>
              <a:off x="12860338" y="451644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|</a:t>
              </a:r>
              <a:r>
                <a:rPr lang="es-CO" sz="1100" b="0" i="0">
                  <a:latin typeface="Cambria Math" panose="02040503050406030204" pitchFamily="18" charset="0"/>
                </a:rPr>
                <a:t>𝑃𝑂𝐴_𝑖−𝑃〖𝐸𝐴〗_𝑖 |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4</xdr:col>
      <xdr:colOff>114299</xdr:colOff>
      <xdr:row>10</xdr:row>
      <xdr:rowOff>0</xdr:rowOff>
    </xdr:from>
    <xdr:to>
      <xdr:col>12</xdr:col>
      <xdr:colOff>9524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2ACF7-2B45-4D73-80D3-8FCA612C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96C4A3-DB1D-476F-939D-7530FBE92AB5}"/>
                </a:ext>
              </a:extLst>
            </xdr:cNvPr>
            <xdr:cNvSpPr txBox="1"/>
          </xdr:nvSpPr>
          <xdr:spPr>
            <a:xfrm>
              <a:off x="10092531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96C4A3-DB1D-476F-939D-7530FBE92AB5}"/>
                </a:ext>
              </a:extLst>
            </xdr:cNvPr>
            <xdr:cNvSpPr txBox="1"/>
          </xdr:nvSpPr>
          <xdr:spPr>
            <a:xfrm>
              <a:off x="10092531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21</xdr:col>
      <xdr:colOff>58738</xdr:colOff>
      <xdr:row>2</xdr:row>
      <xdr:rowOff>23019</xdr:rowOff>
    </xdr:from>
    <xdr:ext cx="924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13">
              <a:extLst>
                <a:ext uri="{FF2B5EF4-FFF2-40B4-BE49-F238E27FC236}">
                  <a16:creationId xmlns:a16="http://schemas.microsoft.com/office/drawing/2014/main" id="{A6ACC075-55EA-4829-93EC-8F35EBB29C22}"/>
                </a:ext>
              </a:extLst>
            </xdr:cNvPr>
            <xdr:cNvSpPr txBox="1"/>
          </xdr:nvSpPr>
          <xdr:spPr>
            <a:xfrm>
              <a:off x="12860338" y="451644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𝑃𝑂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𝐸𝐴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13">
              <a:extLst>
                <a:ext uri="{FF2B5EF4-FFF2-40B4-BE49-F238E27FC236}">
                  <a16:creationId xmlns:a16="http://schemas.microsoft.com/office/drawing/2014/main" id="{A6ACC075-55EA-4829-93EC-8F35EBB29C22}"/>
                </a:ext>
              </a:extLst>
            </xdr:cNvPr>
            <xdr:cNvSpPr txBox="1"/>
          </xdr:nvSpPr>
          <xdr:spPr>
            <a:xfrm>
              <a:off x="12860338" y="451644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|</a:t>
              </a:r>
              <a:r>
                <a:rPr lang="es-CO" sz="1100" b="0" i="0">
                  <a:latin typeface="Cambria Math" panose="02040503050406030204" pitchFamily="18" charset="0"/>
                </a:rPr>
                <a:t>𝑃𝑂𝐴_𝑖−𝑃〖𝐸𝐴〗_𝑖 |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4</xdr:col>
      <xdr:colOff>85724</xdr:colOff>
      <xdr:row>9</xdr:row>
      <xdr:rowOff>180975</xdr:rowOff>
    </xdr:from>
    <xdr:to>
      <xdr:col>12</xdr:col>
      <xdr:colOff>285750</xdr:colOff>
      <xdr:row>23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1CAB9-7C08-4B16-80B0-9BBAC609B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202406</xdr:colOff>
      <xdr:row>12</xdr:row>
      <xdr:rowOff>24606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48E67D7-DBA2-463A-8FB2-D9A435B7ED81}"/>
                </a:ext>
              </a:extLst>
            </xdr:cNvPr>
            <xdr:cNvSpPr txBox="1"/>
          </xdr:nvSpPr>
          <xdr:spPr>
            <a:xfrm>
              <a:off x="8736806" y="240585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48E67D7-DBA2-463A-8FB2-D9A435B7ED81}"/>
                </a:ext>
              </a:extLst>
            </xdr:cNvPr>
            <xdr:cNvSpPr txBox="1"/>
          </xdr:nvSpPr>
          <xdr:spPr>
            <a:xfrm>
              <a:off x="8736806" y="240585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2C49B79-B920-4FC6-980D-D734B9FEA2AE}"/>
                </a:ext>
              </a:extLst>
            </xdr:cNvPr>
            <xdr:cNvSpPr txBox="1"/>
          </xdr:nvSpPr>
          <xdr:spPr>
            <a:xfrm>
              <a:off x="9397206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2C49B79-B920-4FC6-980D-D734B9FEA2AE}"/>
                </a:ext>
              </a:extLst>
            </xdr:cNvPr>
            <xdr:cNvSpPr txBox="1"/>
          </xdr:nvSpPr>
          <xdr:spPr>
            <a:xfrm>
              <a:off x="9397206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0</xdr:row>
      <xdr:rowOff>47625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5C200BC0-6D28-4EF3-A45D-3DC366D8A92F}"/>
                </a:ext>
              </a:extLst>
            </xdr:cNvPr>
            <xdr:cNvSpPr txBox="1"/>
          </xdr:nvSpPr>
          <xdr:spPr>
            <a:xfrm>
              <a:off x="12811125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5C200BC0-6D28-4EF3-A45D-3DC366D8A92F}"/>
                </a:ext>
              </a:extLst>
            </xdr:cNvPr>
            <xdr:cNvSpPr txBox="1"/>
          </xdr:nvSpPr>
          <xdr:spPr>
            <a:xfrm>
              <a:off x="12811125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550862</xdr:colOff>
      <xdr:row>19</xdr:row>
      <xdr:rowOff>173831</xdr:rowOff>
    </xdr:from>
    <xdr:ext cx="2685800" cy="72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FC87F5C-E636-441D-B0EC-818D5C5AB602}"/>
                </a:ext>
              </a:extLst>
            </xdr:cNvPr>
            <xdr:cNvSpPr txBox="1"/>
          </xdr:nvSpPr>
          <xdr:spPr>
            <a:xfrm>
              <a:off x="6399212" y="383143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𝐸𝑥𝑝𝑜𝑛𝑒𝑛𝑐𝑖𝑎𝑙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den>
                        </m:f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d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autom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viles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hora</m:t>
                    </m:r>
                  </m:oMath>
                </m:oMathPara>
              </a14:m>
              <a:endParaRPr lang="es-CO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otra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distribuci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FC87F5C-E636-441D-B0EC-818D5C5AB602}"/>
                </a:ext>
              </a:extLst>
            </xdr:cNvPr>
            <xdr:cNvSpPr txBox="1"/>
          </xdr:nvSpPr>
          <xdr:spPr>
            <a:xfrm>
              <a:off x="6399212" y="383143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𝐻_0:𝐸𝑥𝑝𝑜𝑛𝑒𝑛𝑐𝑖𝑎𝑙 (1/𝜆=)"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automóviles/hora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pPr rtl="0" eaLnBrk="1" latinLnBrk="0" hangingPunct="1"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:" otra distribución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3174</xdr:colOff>
      <xdr:row>25</xdr:row>
      <xdr:rowOff>102394</xdr:rowOff>
    </xdr:from>
    <xdr:ext cx="1904752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7818444-BAFC-448A-9913-C65F3C7D2540}"/>
                </a:ext>
              </a:extLst>
            </xdr:cNvPr>
            <xdr:cNvSpPr txBox="1"/>
          </xdr:nvSpPr>
          <xdr:spPr>
            <a:xfrm>
              <a:off x="6613524" y="490299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7818444-BAFC-448A-9913-C65F3C7D2540}"/>
                </a:ext>
              </a:extLst>
            </xdr:cNvPr>
            <xdr:cNvSpPr txBox="1"/>
          </xdr:nvSpPr>
          <xdr:spPr>
            <a:xfrm>
              <a:off x="6613524" y="490299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𝑓(𝑥)={█(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𝜆𝑒^(−𝜆𝑥)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36511</xdr:colOff>
      <xdr:row>29</xdr:row>
      <xdr:rowOff>103982</xdr:rowOff>
    </xdr:from>
    <xdr:ext cx="2086918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E99501B-4F4E-4CD6-9645-7DC531BA038C}"/>
                </a:ext>
              </a:extLst>
            </xdr:cNvPr>
            <xdr:cNvSpPr txBox="1"/>
          </xdr:nvSpPr>
          <xdr:spPr>
            <a:xfrm>
              <a:off x="6646861" y="566658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E99501B-4F4E-4CD6-9645-7DC531BA038C}"/>
                </a:ext>
              </a:extLst>
            </xdr:cNvPr>
            <xdr:cNvSpPr txBox="1"/>
          </xdr:nvSpPr>
          <xdr:spPr>
            <a:xfrm>
              <a:off x="6646861" y="566658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𝐹(𝑥)={█(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1−𝑒^𝜆𝑥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4</xdr:col>
      <xdr:colOff>266700</xdr:colOff>
      <xdr:row>10</xdr:row>
      <xdr:rowOff>9525</xdr:rowOff>
    </xdr:from>
    <xdr:to>
      <xdr:col>12</xdr:col>
      <xdr:colOff>295276</xdr:colOff>
      <xdr:row>23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C2CAD9-342E-4943-A243-C8A3AA31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269081</xdr:colOff>
      <xdr:row>11</xdr:row>
      <xdr:rowOff>15081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">
              <a:extLst>
                <a:ext uri="{FF2B5EF4-FFF2-40B4-BE49-F238E27FC236}">
                  <a16:creationId xmlns:a16="http://schemas.microsoft.com/office/drawing/2014/main" id="{92AF5542-048C-4A31-A8D2-164B2E7392B2}"/>
                </a:ext>
              </a:extLst>
            </xdr:cNvPr>
            <xdr:cNvSpPr txBox="1"/>
          </xdr:nvSpPr>
          <xdr:spPr>
            <a:xfrm>
              <a:off x="7041356" y="295830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1">
              <a:extLst>
                <a:ext uri="{FF2B5EF4-FFF2-40B4-BE49-F238E27FC236}">
                  <a16:creationId xmlns:a16="http://schemas.microsoft.com/office/drawing/2014/main" id="{92AF5542-048C-4A31-A8D2-164B2E7392B2}"/>
                </a:ext>
              </a:extLst>
            </xdr:cNvPr>
            <xdr:cNvSpPr txBox="1"/>
          </xdr:nvSpPr>
          <xdr:spPr>
            <a:xfrm>
              <a:off x="7041356" y="295830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2">
              <a:extLst>
                <a:ext uri="{FF2B5EF4-FFF2-40B4-BE49-F238E27FC236}">
                  <a16:creationId xmlns:a16="http://schemas.microsoft.com/office/drawing/2014/main" id="{DE556E94-F905-4B3C-89F0-0F0148F132B6}"/>
                </a:ext>
              </a:extLst>
            </xdr:cNvPr>
            <xdr:cNvSpPr txBox="1"/>
          </xdr:nvSpPr>
          <xdr:spPr>
            <a:xfrm>
              <a:off x="7787481" y="10580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2">
              <a:extLst>
                <a:ext uri="{FF2B5EF4-FFF2-40B4-BE49-F238E27FC236}">
                  <a16:creationId xmlns:a16="http://schemas.microsoft.com/office/drawing/2014/main" id="{DE556E94-F905-4B3C-89F0-0F0148F132B6}"/>
                </a:ext>
              </a:extLst>
            </xdr:cNvPr>
            <xdr:cNvSpPr txBox="1"/>
          </xdr:nvSpPr>
          <xdr:spPr>
            <a:xfrm>
              <a:off x="7787481" y="10580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21</xdr:col>
      <xdr:colOff>58738</xdr:colOff>
      <xdr:row>2</xdr:row>
      <xdr:rowOff>23019</xdr:rowOff>
    </xdr:from>
    <xdr:ext cx="924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C70C2419-5DAE-46FB-A6A0-C91136C6C82D}"/>
                </a:ext>
              </a:extLst>
            </xdr:cNvPr>
            <xdr:cNvSpPr txBox="1"/>
          </xdr:nvSpPr>
          <xdr:spPr>
            <a:xfrm>
              <a:off x="11936413" y="1137444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𝑃𝑂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𝐸𝐴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C70C2419-5DAE-46FB-A6A0-C91136C6C82D}"/>
                </a:ext>
              </a:extLst>
            </xdr:cNvPr>
            <xdr:cNvSpPr txBox="1"/>
          </xdr:nvSpPr>
          <xdr:spPr>
            <a:xfrm>
              <a:off x="11936413" y="1137444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|</a:t>
              </a:r>
              <a:r>
                <a:rPr lang="es-CO" sz="1100" b="0" i="0">
                  <a:latin typeface="Cambria Math" panose="02040503050406030204" pitchFamily="18" charset="0"/>
                </a:rPr>
                <a:t>𝑃𝑂𝐴_𝑖−𝑃〖𝐸𝐴〗_𝑖 |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4</xdr:col>
      <xdr:colOff>133348</xdr:colOff>
      <xdr:row>8</xdr:row>
      <xdr:rowOff>142874</xdr:rowOff>
    </xdr:from>
    <xdr:to>
      <xdr:col>12</xdr:col>
      <xdr:colOff>485775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D1E20-C269-4969-AAB9-6B001F8D3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5E6C-BC74-4292-BEC2-6F83225D7EBA}">
  <dimension ref="A1:V50"/>
  <sheetViews>
    <sheetView tabSelected="1" topLeftCell="E13" workbookViewId="0">
      <selection activeCell="U18" sqref="U18"/>
    </sheetView>
  </sheetViews>
  <sheetFormatPr defaultRowHeight="15" x14ac:dyDescent="0.25"/>
  <cols>
    <col min="16" max="16" width="12.85546875" customWidth="1"/>
  </cols>
  <sheetData>
    <row r="1" spans="1:22" x14ac:dyDescent="0.25">
      <c r="A1">
        <v>16.032</v>
      </c>
    </row>
    <row r="2" spans="1:22" ht="18.75" thickBot="1" x14ac:dyDescent="0.4">
      <c r="A2">
        <v>24.076000000000001</v>
      </c>
      <c r="C2" s="68" t="s">
        <v>9</v>
      </c>
      <c r="D2" s="69"/>
      <c r="E2" s="56">
        <f>COUNT(A1:A100)</f>
        <v>50</v>
      </c>
      <c r="G2" s="70" t="s">
        <v>59</v>
      </c>
      <c r="H2" s="70"/>
      <c r="I2" s="70"/>
      <c r="J2" s="70"/>
      <c r="K2" s="70"/>
      <c r="L2" s="70"/>
      <c r="N2" s="65" t="s">
        <v>4</v>
      </c>
      <c r="O2" s="66"/>
      <c r="P2" s="7" t="s">
        <v>5</v>
      </c>
      <c r="Q2" s="2" t="s">
        <v>6</v>
      </c>
      <c r="U2" s="42" t="s">
        <v>40</v>
      </c>
      <c r="V2" s="42"/>
    </row>
    <row r="3" spans="1:22" ht="18" x14ac:dyDescent="0.35">
      <c r="A3">
        <v>16.463000000000001</v>
      </c>
      <c r="C3" s="71" t="s">
        <v>10</v>
      </c>
      <c r="D3" s="72"/>
      <c r="E3" s="57">
        <f>SQRT(E2)</f>
        <v>7.0710678118654755</v>
      </c>
      <c r="G3" s="70"/>
      <c r="H3" s="70"/>
      <c r="I3" s="70"/>
      <c r="J3" s="70"/>
      <c r="K3" s="70"/>
      <c r="L3" s="70"/>
      <c r="N3" s="1" t="s">
        <v>2</v>
      </c>
      <c r="O3" s="1" t="s">
        <v>3</v>
      </c>
      <c r="P3" s="6"/>
      <c r="Q3" s="2" t="s">
        <v>7</v>
      </c>
      <c r="R3" s="14" t="s">
        <v>38</v>
      </c>
      <c r="S3" s="42" t="s">
        <v>39</v>
      </c>
      <c r="T3" s="42" t="s">
        <v>40</v>
      </c>
      <c r="U3" s="42" t="s">
        <v>41</v>
      </c>
      <c r="V3" s="42"/>
    </row>
    <row r="4" spans="1:22" x14ac:dyDescent="0.25">
      <c r="A4">
        <v>21.151</v>
      </c>
      <c r="C4" s="71" t="s">
        <v>0</v>
      </c>
      <c r="D4" s="72"/>
      <c r="E4" s="57">
        <f>MAX(A1:A50)</f>
        <v>28.501000000000001</v>
      </c>
      <c r="G4" s="70"/>
      <c r="H4" s="70"/>
      <c r="I4" s="70"/>
      <c r="J4" s="70"/>
      <c r="K4" s="70"/>
      <c r="L4" s="70"/>
      <c r="M4">
        <v>1</v>
      </c>
      <c r="N4" s="18">
        <v>12</v>
      </c>
      <c r="O4" s="18">
        <f>N4+$E$6</f>
        <v>14.310259275492689</v>
      </c>
      <c r="P4" s="46">
        <f>Q4</f>
        <v>5</v>
      </c>
      <c r="Q4" s="46">
        <f>FREQUENCY($A$1:$A$50,O4:O11)</f>
        <v>5</v>
      </c>
      <c r="R4" s="12">
        <f t="shared" ref="R4:R10" si="0">P4/$P$11</f>
        <v>0.1</v>
      </c>
      <c r="S4" s="11">
        <f>R4</f>
        <v>0.1</v>
      </c>
      <c r="T4" s="11">
        <f t="shared" ref="T4:T10" si="1">U4</f>
        <v>9.3672831104634091E-2</v>
      </c>
      <c r="U4" s="11">
        <f t="shared" ref="U4:U10" si="2">_xlfn.WEIBULL.DIST(O4,$O$17,$O$18,TRUE)</f>
        <v>9.3672831104634091E-2</v>
      </c>
      <c r="V4" s="11">
        <f t="shared" ref="V4:V10" si="3">ABS(S4-T4)</f>
        <v>6.3271688953659144E-3</v>
      </c>
    </row>
    <row r="5" spans="1:22" x14ac:dyDescent="0.25">
      <c r="A5">
        <v>14.817</v>
      </c>
      <c r="C5" s="71" t="s">
        <v>1</v>
      </c>
      <c r="D5" s="72"/>
      <c r="E5" s="57">
        <f>MIN(A1:A50)</f>
        <v>12.164999999999999</v>
      </c>
      <c r="G5" s="70"/>
      <c r="H5" s="70"/>
      <c r="I5" s="70"/>
      <c r="J5" s="70"/>
      <c r="K5" s="70"/>
      <c r="L5" s="70"/>
      <c r="M5">
        <v>2</v>
      </c>
      <c r="N5" s="18">
        <f>O4+0.01</f>
        <v>14.320259275492688</v>
      </c>
      <c r="O5" s="18">
        <f>N5+E6</f>
        <v>16.630518550985375</v>
      </c>
      <c r="P5" s="46">
        <f>Q5-Q4</f>
        <v>9</v>
      </c>
      <c r="Q5" s="46">
        <f>FREQUENCY($A$1:$A$50,O5:O12)</f>
        <v>14</v>
      </c>
      <c r="R5" s="12">
        <f t="shared" si="0"/>
        <v>0.18</v>
      </c>
      <c r="S5" s="11">
        <f t="shared" ref="S5:S10" si="4">S4+R5</f>
        <v>0.28000000000000003</v>
      </c>
      <c r="T5" s="11">
        <f t="shared" si="1"/>
        <v>0.22686805399530183</v>
      </c>
      <c r="U5" s="11">
        <f t="shared" si="2"/>
        <v>0.22686805399530183</v>
      </c>
      <c r="V5" s="11">
        <f t="shared" si="3"/>
        <v>5.31319460046982E-2</v>
      </c>
    </row>
    <row r="6" spans="1:22" x14ac:dyDescent="0.25">
      <c r="A6">
        <v>14.702</v>
      </c>
      <c r="C6" s="71" t="s">
        <v>11</v>
      </c>
      <c r="D6" s="72"/>
      <c r="E6" s="57">
        <f>(E4-E5)/E3</f>
        <v>2.3102592754926881</v>
      </c>
      <c r="G6" s="70"/>
      <c r="H6" s="70"/>
      <c r="I6" s="70"/>
      <c r="J6" s="70"/>
      <c r="K6" s="70"/>
      <c r="L6" s="70"/>
      <c r="M6">
        <v>3</v>
      </c>
      <c r="N6" s="18">
        <f t="shared" ref="N6:N10" si="5">O5+0.01</f>
        <v>16.640518550985377</v>
      </c>
      <c r="O6" s="18">
        <f>N6+E6</f>
        <v>18.950777826478063</v>
      </c>
      <c r="P6" s="46">
        <f>Q6-Q5</f>
        <v>15</v>
      </c>
      <c r="Q6" s="46">
        <f>FREQUENCY($A$1:$A$50,O6:O12)</f>
        <v>29</v>
      </c>
      <c r="R6" s="12">
        <f t="shared" si="0"/>
        <v>0.3</v>
      </c>
      <c r="S6" s="11">
        <f t="shared" si="4"/>
        <v>0.58000000000000007</v>
      </c>
      <c r="T6" s="11">
        <f t="shared" si="1"/>
        <v>0.44764300778780824</v>
      </c>
      <c r="U6" s="11">
        <f t="shared" si="2"/>
        <v>0.44764300778780824</v>
      </c>
      <c r="V6" s="11">
        <f t="shared" si="3"/>
        <v>0.13235699221219183</v>
      </c>
    </row>
    <row r="7" spans="1:22" x14ac:dyDescent="0.25">
      <c r="A7">
        <v>27.013999999999999</v>
      </c>
      <c r="C7" s="71" t="s">
        <v>12</v>
      </c>
      <c r="D7" s="72"/>
      <c r="E7" s="57">
        <f>AVERAGE(A1:A50)</f>
        <v>19.156840000000003</v>
      </c>
      <c r="G7" s="70"/>
      <c r="H7" s="70"/>
      <c r="I7" s="70"/>
      <c r="J7" s="70"/>
      <c r="K7" s="70"/>
      <c r="L7" s="70"/>
      <c r="M7">
        <v>4</v>
      </c>
      <c r="N7" s="18">
        <f t="shared" si="5"/>
        <v>18.960777826478065</v>
      </c>
      <c r="O7" s="18">
        <f>N7+E6</f>
        <v>21.271037101970752</v>
      </c>
      <c r="P7" s="46">
        <f>Q7-Q6</f>
        <v>7</v>
      </c>
      <c r="Q7" s="46">
        <f>FREQUENCY($A$1:$A$50,O7:O12)</f>
        <v>36</v>
      </c>
      <c r="R7" s="12">
        <f t="shared" si="0"/>
        <v>0.14000000000000001</v>
      </c>
      <c r="S7" s="11">
        <f t="shared" si="4"/>
        <v>0.72000000000000008</v>
      </c>
      <c r="T7" s="11">
        <f t="shared" si="1"/>
        <v>0.71150610361851507</v>
      </c>
      <c r="U7" s="11">
        <f t="shared" si="2"/>
        <v>0.71150610361851507</v>
      </c>
      <c r="V7" s="11">
        <f t="shared" si="3"/>
        <v>8.493896381485011E-3</v>
      </c>
    </row>
    <row r="8" spans="1:22" ht="15.75" thickBot="1" x14ac:dyDescent="0.3">
      <c r="A8">
        <v>12.164999999999999</v>
      </c>
      <c r="C8" s="59" t="s">
        <v>13</v>
      </c>
      <c r="D8" s="60"/>
      <c r="E8" s="58">
        <f>VAR(A1:A50)</f>
        <v>14.837106545305929</v>
      </c>
      <c r="M8">
        <v>5</v>
      </c>
      <c r="N8" s="18">
        <f t="shared" si="5"/>
        <v>21.281037101970753</v>
      </c>
      <c r="O8" s="18">
        <f>N8+E6</f>
        <v>23.59129637746344</v>
      </c>
      <c r="P8" s="46">
        <f t="shared" ref="P8:P10" si="6">Q8-Q7</f>
        <v>5</v>
      </c>
      <c r="Q8" s="46">
        <f>FREQUENCY($A$1:$A$50,O8:O12)</f>
        <v>41</v>
      </c>
      <c r="R8" s="12">
        <f t="shared" si="0"/>
        <v>0.1</v>
      </c>
      <c r="S8" s="11">
        <f t="shared" si="4"/>
        <v>0.82000000000000006</v>
      </c>
      <c r="T8" s="11">
        <f t="shared" si="1"/>
        <v>0.91030757010661589</v>
      </c>
      <c r="U8" s="11">
        <f t="shared" si="2"/>
        <v>0.91030757010661589</v>
      </c>
      <c r="V8" s="11">
        <f t="shared" si="3"/>
        <v>9.0307570106615831E-2</v>
      </c>
    </row>
    <row r="9" spans="1:22" x14ac:dyDescent="0.25">
      <c r="A9">
        <v>16.597000000000001</v>
      </c>
      <c r="C9" s="61" t="s">
        <v>16</v>
      </c>
      <c r="D9" s="61"/>
      <c r="E9" s="63">
        <f>1/E7</f>
        <v>5.220067610315688E-2</v>
      </c>
      <c r="M9">
        <v>6</v>
      </c>
      <c r="N9" s="18">
        <f t="shared" si="5"/>
        <v>23.601296377463441</v>
      </c>
      <c r="O9" s="18">
        <f>N9+E6</f>
        <v>25.911555652956128</v>
      </c>
      <c r="P9" s="46">
        <f t="shared" si="6"/>
        <v>6</v>
      </c>
      <c r="Q9" s="46">
        <f>FREQUENCY($A$1:$A$50,O9:O12)</f>
        <v>47</v>
      </c>
      <c r="R9" s="12">
        <f t="shared" si="0"/>
        <v>0.12</v>
      </c>
      <c r="S9" s="11">
        <f t="shared" si="4"/>
        <v>0.94000000000000006</v>
      </c>
      <c r="T9" s="11">
        <f t="shared" si="1"/>
        <v>0.98766755339571422</v>
      </c>
      <c r="U9" s="11">
        <f t="shared" si="2"/>
        <v>0.98766755339571422</v>
      </c>
      <c r="V9" s="11">
        <f t="shared" si="3"/>
        <v>4.7667553395714157E-2</v>
      </c>
    </row>
    <row r="10" spans="1:22" ht="15.75" thickBot="1" x14ac:dyDescent="0.3">
      <c r="A10">
        <v>21.404</v>
      </c>
      <c r="C10" s="62"/>
      <c r="D10" s="62"/>
      <c r="E10" s="64"/>
      <c r="M10">
        <v>7</v>
      </c>
      <c r="N10" s="18">
        <f t="shared" si="5"/>
        <v>25.92155565295613</v>
      </c>
      <c r="O10" s="18">
        <f>N10+E6+1</f>
        <v>29.231814928448816</v>
      </c>
      <c r="P10" s="46">
        <f t="shared" si="6"/>
        <v>3</v>
      </c>
      <c r="Q10" s="46">
        <f>FREQUENCY($A$1:$A$50,O10:O12)</f>
        <v>50</v>
      </c>
      <c r="R10" s="12">
        <f t="shared" si="0"/>
        <v>0.06</v>
      </c>
      <c r="S10" s="11">
        <f t="shared" si="4"/>
        <v>1</v>
      </c>
      <c r="T10" s="11">
        <f t="shared" si="1"/>
        <v>0.99992580946017395</v>
      </c>
      <c r="U10" s="11">
        <f t="shared" si="2"/>
        <v>0.99992580946017395</v>
      </c>
      <c r="V10" s="11">
        <f t="shared" si="3"/>
        <v>7.4190539826046731E-5</v>
      </c>
    </row>
    <row r="11" spans="1:22" x14ac:dyDescent="0.25">
      <c r="A11">
        <v>18.824999999999999</v>
      </c>
      <c r="C11" s="5" t="s">
        <v>44</v>
      </c>
      <c r="D11" s="5" t="s">
        <v>46</v>
      </c>
      <c r="N11" s="18"/>
      <c r="O11" s="1" t="s">
        <v>14</v>
      </c>
      <c r="P11" s="13">
        <f>SUM(P4:P10)</f>
        <v>50</v>
      </c>
      <c r="Q11" s="1"/>
      <c r="R11" s="41">
        <f>SUM(R4:R10)</f>
        <v>1</v>
      </c>
      <c r="S11" s="15"/>
      <c r="T11" s="15"/>
      <c r="U11" s="43" t="s">
        <v>42</v>
      </c>
      <c r="V11" s="43">
        <f>MAX(V4:V10)</f>
        <v>0.13235699221219183</v>
      </c>
    </row>
    <row r="12" spans="1:22" x14ac:dyDescent="0.25">
      <c r="A12">
        <v>19.364000000000001</v>
      </c>
      <c r="C12" s="49">
        <v>14.310259275492689</v>
      </c>
      <c r="D12" s="3">
        <v>5</v>
      </c>
      <c r="N12" s="18"/>
      <c r="O12" s="18"/>
      <c r="P12" s="46"/>
      <c r="Q12" s="46"/>
      <c r="R12" s="12"/>
      <c r="S12" s="11"/>
      <c r="T12" s="11"/>
      <c r="U12" s="11"/>
      <c r="V12" s="11"/>
    </row>
    <row r="13" spans="1:22" x14ac:dyDescent="0.25">
      <c r="A13">
        <v>18.515000000000001</v>
      </c>
      <c r="C13" s="49">
        <v>16.630518550985375</v>
      </c>
      <c r="D13" s="3">
        <v>9</v>
      </c>
      <c r="N13" s="1"/>
    </row>
    <row r="14" spans="1:22" x14ac:dyDescent="0.25">
      <c r="A14">
        <v>14.24</v>
      </c>
      <c r="C14" s="49">
        <v>18.950777826478063</v>
      </c>
      <c r="D14" s="3">
        <v>15</v>
      </c>
    </row>
    <row r="15" spans="1:22" x14ac:dyDescent="0.25">
      <c r="A15">
        <v>24.154</v>
      </c>
      <c r="C15" s="49">
        <v>21.271037101970752</v>
      </c>
      <c r="D15" s="3">
        <v>7</v>
      </c>
    </row>
    <row r="16" spans="1:22" x14ac:dyDescent="0.25">
      <c r="A16">
        <v>19.916</v>
      </c>
      <c r="C16" s="49">
        <v>23.59129637746344</v>
      </c>
      <c r="D16" s="3">
        <v>5</v>
      </c>
    </row>
    <row r="17" spans="1:20" ht="15.75" x14ac:dyDescent="0.25">
      <c r="A17">
        <v>16.238</v>
      </c>
      <c r="C17" s="49">
        <v>25.911555652956128</v>
      </c>
      <c r="D17" s="3">
        <v>6</v>
      </c>
      <c r="N17" s="39" t="s">
        <v>32</v>
      </c>
      <c r="O17" s="40">
        <v>6.4</v>
      </c>
    </row>
    <row r="18" spans="1:20" ht="15.75" x14ac:dyDescent="0.25">
      <c r="A18">
        <v>20.795000000000002</v>
      </c>
      <c r="C18" s="49">
        <v>29.231814928448816</v>
      </c>
      <c r="D18" s="3">
        <v>3</v>
      </c>
      <c r="N18" s="39" t="s">
        <v>31</v>
      </c>
      <c r="O18" s="40">
        <v>20.56</v>
      </c>
    </row>
    <row r="19" spans="1:20" ht="15.75" thickBot="1" x14ac:dyDescent="0.3">
      <c r="A19">
        <v>25.923999999999999</v>
      </c>
      <c r="C19" s="4" t="s">
        <v>45</v>
      </c>
      <c r="D19" s="4">
        <v>0</v>
      </c>
    </row>
    <row r="20" spans="1:20" ht="18" x14ac:dyDescent="0.35">
      <c r="A20">
        <v>18.873999999999999</v>
      </c>
      <c r="C20" s="49"/>
      <c r="D20" s="3"/>
      <c r="N20" t="s">
        <v>57</v>
      </c>
    </row>
    <row r="21" spans="1:20" ht="18.75" thickBot="1" x14ac:dyDescent="0.4">
      <c r="A21">
        <v>17.532</v>
      </c>
      <c r="C21" s="4"/>
      <c r="D21" s="4"/>
      <c r="N21" t="s">
        <v>37</v>
      </c>
    </row>
    <row r="22" spans="1:20" x14ac:dyDescent="0.25">
      <c r="A22">
        <v>16.713000000000001</v>
      </c>
    </row>
    <row r="23" spans="1:20" x14ac:dyDescent="0.25">
      <c r="A23">
        <v>16.677</v>
      </c>
    </row>
    <row r="24" spans="1:20" x14ac:dyDescent="0.25">
      <c r="A24">
        <v>18.739000000000001</v>
      </c>
    </row>
    <row r="25" spans="1:20" x14ac:dyDescent="0.25">
      <c r="A25">
        <v>14.206</v>
      </c>
    </row>
    <row r="26" spans="1:20" x14ac:dyDescent="0.25">
      <c r="A26">
        <v>19.501000000000001</v>
      </c>
    </row>
    <row r="27" spans="1:20" x14ac:dyDescent="0.25">
      <c r="A27">
        <v>18.59</v>
      </c>
      <c r="O27" s="44" t="s">
        <v>43</v>
      </c>
    </row>
    <row r="28" spans="1:20" x14ac:dyDescent="0.25">
      <c r="A28">
        <v>18.577999999999999</v>
      </c>
      <c r="O28" s="67" t="s">
        <v>58</v>
      </c>
      <c r="P28" s="67"/>
      <c r="Q28" s="67"/>
      <c r="R28" s="67"/>
      <c r="S28" s="67"/>
      <c r="T28" s="67"/>
    </row>
    <row r="29" spans="1:20" x14ac:dyDescent="0.25">
      <c r="A29">
        <v>19.928999999999998</v>
      </c>
      <c r="O29" s="67"/>
      <c r="P29" s="67"/>
      <c r="Q29" s="67"/>
      <c r="R29" s="67"/>
      <c r="S29" s="67"/>
      <c r="T29" s="67"/>
    </row>
    <row r="30" spans="1:20" x14ac:dyDescent="0.25">
      <c r="A30">
        <v>25.353999999999999</v>
      </c>
      <c r="O30" s="67"/>
      <c r="P30" s="67"/>
      <c r="Q30" s="67"/>
      <c r="R30" s="67"/>
      <c r="S30" s="67"/>
      <c r="T30" s="67"/>
    </row>
    <row r="31" spans="1:20" x14ac:dyDescent="0.25">
      <c r="A31">
        <v>12.858000000000001</v>
      </c>
      <c r="O31" s="67"/>
      <c r="P31" s="67"/>
      <c r="Q31" s="67"/>
      <c r="R31" s="67"/>
      <c r="S31" s="67"/>
      <c r="T31" s="67"/>
    </row>
    <row r="32" spans="1:20" x14ac:dyDescent="0.25">
      <c r="A32">
        <v>16.452000000000002</v>
      </c>
      <c r="O32" s="67"/>
      <c r="P32" s="67"/>
      <c r="Q32" s="67"/>
      <c r="R32" s="67"/>
      <c r="S32" s="67"/>
      <c r="T32" s="67"/>
    </row>
    <row r="33" spans="1:1" x14ac:dyDescent="0.25">
      <c r="A33">
        <v>17.486999999999998</v>
      </c>
    </row>
    <row r="34" spans="1:1" x14ac:dyDescent="0.25">
      <c r="A34">
        <v>22.658000000000001</v>
      </c>
    </row>
    <row r="35" spans="1:1" x14ac:dyDescent="0.25">
      <c r="A35">
        <v>22.24</v>
      </c>
    </row>
    <row r="36" spans="1:1" x14ac:dyDescent="0.25">
      <c r="A36">
        <v>17.471</v>
      </c>
    </row>
    <row r="37" spans="1:1" x14ac:dyDescent="0.25">
      <c r="A37">
        <v>16.536999999999999</v>
      </c>
    </row>
    <row r="38" spans="1:1" x14ac:dyDescent="0.25">
      <c r="A38">
        <v>23.96</v>
      </c>
    </row>
    <row r="39" spans="1:1" x14ac:dyDescent="0.25">
      <c r="A39">
        <v>14.417</v>
      </c>
    </row>
    <row r="40" spans="1:1" x14ac:dyDescent="0.25">
      <c r="A40">
        <v>18.338000000000001</v>
      </c>
    </row>
    <row r="41" spans="1:1" x14ac:dyDescent="0.25">
      <c r="A41">
        <v>28.501000000000001</v>
      </c>
    </row>
    <row r="42" spans="1:1" x14ac:dyDescent="0.25">
      <c r="A42">
        <v>16.939</v>
      </c>
    </row>
    <row r="43" spans="1:1" x14ac:dyDescent="0.25">
      <c r="A43">
        <v>17.925999999999998</v>
      </c>
    </row>
    <row r="44" spans="1:1" x14ac:dyDescent="0.25">
      <c r="A44">
        <v>24.477</v>
      </c>
    </row>
    <row r="45" spans="1:1" x14ac:dyDescent="0.25">
      <c r="A45">
        <v>17.672000000000001</v>
      </c>
    </row>
    <row r="46" spans="1:1" x14ac:dyDescent="0.25">
      <c r="A46">
        <v>22.422000000000001</v>
      </c>
    </row>
    <row r="47" spans="1:1" x14ac:dyDescent="0.25">
      <c r="A47">
        <v>13.372999999999999</v>
      </c>
    </row>
    <row r="48" spans="1:1" x14ac:dyDescent="0.25">
      <c r="A48">
        <v>21.971</v>
      </c>
    </row>
    <row r="49" spans="1:1" x14ac:dyDescent="0.25">
      <c r="A49">
        <v>20.548999999999999</v>
      </c>
    </row>
    <row r="50" spans="1:1" x14ac:dyDescent="0.25">
      <c r="A50">
        <v>24.509</v>
      </c>
    </row>
  </sheetData>
  <sortState xmlns:xlrd2="http://schemas.microsoft.com/office/spreadsheetml/2017/richdata2" ref="C12:C18">
    <sortCondition ref="C12"/>
  </sortState>
  <mergeCells count="12">
    <mergeCell ref="C8:D8"/>
    <mergeCell ref="C9:D10"/>
    <mergeCell ref="E9:E10"/>
    <mergeCell ref="N2:O2"/>
    <mergeCell ref="O28:T32"/>
    <mergeCell ref="C2:D2"/>
    <mergeCell ref="G2:L7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F91D-2BE1-4012-8117-8F95A910F51E}">
  <dimension ref="A1:H57"/>
  <sheetViews>
    <sheetView workbookViewId="0">
      <selection activeCell="G14" sqref="G14"/>
    </sheetView>
  </sheetViews>
  <sheetFormatPr defaultRowHeight="15" x14ac:dyDescent="0.25"/>
  <cols>
    <col min="6" max="6" width="11.5703125" bestFit="1" customWidth="1"/>
  </cols>
  <sheetData>
    <row r="1" spans="1:8" x14ac:dyDescent="0.25">
      <c r="A1" s="73" t="s">
        <v>20</v>
      </c>
      <c r="B1" s="73" t="s">
        <v>24</v>
      </c>
      <c r="C1" s="75" t="s">
        <v>25</v>
      </c>
      <c r="D1" s="47"/>
    </row>
    <row r="2" spans="1:8" x14ac:dyDescent="0.25">
      <c r="A2" s="73"/>
      <c r="B2" s="74"/>
      <c r="C2" s="76"/>
      <c r="D2" s="32"/>
    </row>
    <row r="3" spans="1:8" ht="17.25" x14ac:dyDescent="0.25">
      <c r="A3" s="28" t="s">
        <v>21</v>
      </c>
      <c r="B3" s="29" t="s">
        <v>22</v>
      </c>
      <c r="C3" s="30" t="s">
        <v>23</v>
      </c>
      <c r="D3" s="30" t="s">
        <v>27</v>
      </c>
    </row>
    <row r="4" spans="1:8" ht="15.75" x14ac:dyDescent="0.25">
      <c r="A4" s="27">
        <v>1</v>
      </c>
      <c r="B4">
        <v>16.032</v>
      </c>
      <c r="C4" s="33">
        <f t="shared" ref="C4:C35" si="0">LN(B4)</f>
        <v>2.7745867249024543</v>
      </c>
      <c r="D4" s="37">
        <f>(C4-$C$55)^2</f>
        <v>2.5104781904092949E-2</v>
      </c>
      <c r="E4" s="22" t="s">
        <v>21</v>
      </c>
      <c r="F4" s="22">
        <f>COUNT(A4:A53)</f>
        <v>50</v>
      </c>
      <c r="G4" s="22"/>
      <c r="H4" s="22"/>
    </row>
    <row r="5" spans="1:8" ht="15.75" x14ac:dyDescent="0.25">
      <c r="A5" s="8">
        <v>2</v>
      </c>
      <c r="B5">
        <v>24.076000000000001</v>
      </c>
      <c r="C5" s="33">
        <f t="shared" si="0"/>
        <v>3.1812154936855244</v>
      </c>
      <c r="D5" s="37">
        <f>(C5-$C$55)^2</f>
        <v>6.1595239666169407E-2</v>
      </c>
      <c r="E5" s="22" t="s">
        <v>29</v>
      </c>
      <c r="F5" s="22">
        <f>1/(F4-1)</f>
        <v>2.0408163265306121E-2</v>
      </c>
      <c r="G5" s="22"/>
      <c r="H5" s="22"/>
    </row>
    <row r="6" spans="1:8" ht="15.75" x14ac:dyDescent="0.25">
      <c r="A6" s="27">
        <v>3</v>
      </c>
      <c r="B6">
        <v>16.463000000000001</v>
      </c>
      <c r="C6" s="33">
        <f t="shared" si="0"/>
        <v>2.8011154386658847</v>
      </c>
      <c r="D6" s="37">
        <f t="shared" ref="D6:D53" si="1">(C6-$C$55)^2</f>
        <v>1.7401876501328101E-2</v>
      </c>
      <c r="E6" s="39" t="s">
        <v>32</v>
      </c>
      <c r="F6" s="40">
        <f>(PI())/((C57*SQRT(6)))</f>
        <v>6.4042111344792403</v>
      </c>
      <c r="H6" s="22"/>
    </row>
    <row r="7" spans="1:8" ht="15.75" x14ac:dyDescent="0.25">
      <c r="A7" s="8">
        <v>4</v>
      </c>
      <c r="B7">
        <v>21.151</v>
      </c>
      <c r="C7" s="33">
        <f t="shared" si="0"/>
        <v>3.0516871856984373</v>
      </c>
      <c r="D7" s="37">
        <f t="shared" si="1"/>
        <v>1.4079145426765265E-2</v>
      </c>
      <c r="E7" s="39" t="s">
        <v>31</v>
      </c>
      <c r="F7" s="40">
        <f>EXP(H9)</f>
        <v>20.556142625343877</v>
      </c>
      <c r="H7" s="22"/>
    </row>
    <row r="8" spans="1:8" ht="15.75" x14ac:dyDescent="0.25">
      <c r="A8" s="27">
        <v>5</v>
      </c>
      <c r="B8">
        <v>14.817</v>
      </c>
      <c r="C8" s="33">
        <f t="shared" si="0"/>
        <v>2.6957751702265975</v>
      </c>
      <c r="D8" s="37">
        <f t="shared" si="1"/>
        <v>5.62906186489745E-2</v>
      </c>
      <c r="E8" s="39" t="s">
        <v>33</v>
      </c>
      <c r="F8" s="22"/>
      <c r="G8" s="22"/>
      <c r="H8" s="22"/>
    </row>
    <row r="9" spans="1:8" ht="15.75" x14ac:dyDescent="0.25">
      <c r="A9" s="8">
        <v>6</v>
      </c>
      <c r="B9">
        <v>14.702</v>
      </c>
      <c r="C9" s="33">
        <f t="shared" si="0"/>
        <v>2.687983538951896</v>
      </c>
      <c r="D9" s="37">
        <f t="shared" si="1"/>
        <v>6.0048557573707396E-2</v>
      </c>
      <c r="E9" s="14" t="s">
        <v>34</v>
      </c>
      <c r="F9" s="14"/>
      <c r="G9" s="14"/>
      <c r="H9" s="23">
        <f>C55+(0.5772/F6)</f>
        <v>3.0231598074861363</v>
      </c>
    </row>
    <row r="10" spans="1:8" ht="15.75" x14ac:dyDescent="0.25">
      <c r="A10" s="27">
        <v>7</v>
      </c>
      <c r="B10">
        <v>27.013999999999999</v>
      </c>
      <c r="C10" s="33">
        <f t="shared" si="0"/>
        <v>3.2963552501385722</v>
      </c>
      <c r="D10" s="37">
        <f t="shared" si="1"/>
        <v>0.1320040668173664</v>
      </c>
      <c r="E10" s="26"/>
      <c r="F10" s="23"/>
      <c r="G10" s="23"/>
      <c r="H10" s="23"/>
    </row>
    <row r="11" spans="1:8" ht="15.75" x14ac:dyDescent="0.25">
      <c r="A11" s="8">
        <v>8</v>
      </c>
      <c r="B11">
        <v>12.164999999999999</v>
      </c>
      <c r="C11" s="33">
        <f t="shared" si="0"/>
        <v>2.498562976235486</v>
      </c>
      <c r="D11" s="37">
        <f t="shared" si="1"/>
        <v>0.18876299452182851</v>
      </c>
      <c r="E11" s="25"/>
      <c r="F11" s="23"/>
      <c r="G11" s="23"/>
      <c r="H11" s="23"/>
    </row>
    <row r="12" spans="1:8" ht="15.75" x14ac:dyDescent="0.25">
      <c r="A12" s="27">
        <v>9</v>
      </c>
      <c r="B12">
        <v>16.597000000000001</v>
      </c>
      <c r="C12" s="33">
        <f t="shared" si="0"/>
        <v>2.8092219561385816</v>
      </c>
      <c r="D12" s="37">
        <f t="shared" si="1"/>
        <v>1.5328830616296881E-2</v>
      </c>
      <c r="F12" s="23"/>
      <c r="G12" s="23"/>
    </row>
    <row r="13" spans="1:8" ht="15.75" x14ac:dyDescent="0.25">
      <c r="A13" s="8">
        <v>10</v>
      </c>
      <c r="B13">
        <v>21.404</v>
      </c>
      <c r="C13" s="33">
        <f t="shared" si="0"/>
        <v>3.063577820449058</v>
      </c>
      <c r="D13" s="37">
        <f t="shared" si="1"/>
        <v>1.7042312823245205E-2</v>
      </c>
      <c r="E13" s="23"/>
      <c r="F13" s="23"/>
      <c r="G13" s="23"/>
      <c r="H13" s="23"/>
    </row>
    <row r="14" spans="1:8" ht="15.75" x14ac:dyDescent="0.25">
      <c r="A14" s="27">
        <v>11</v>
      </c>
      <c r="B14">
        <v>18.824999999999999</v>
      </c>
      <c r="C14" s="33">
        <f t="shared" si="0"/>
        <v>2.9351857736859572</v>
      </c>
      <c r="D14" s="37">
        <f t="shared" si="1"/>
        <v>4.6404172361055148E-6</v>
      </c>
      <c r="E14" s="23"/>
      <c r="F14" s="23"/>
      <c r="G14" s="23"/>
      <c r="H14" s="23"/>
    </row>
    <row r="15" spans="1:8" ht="15.75" x14ac:dyDescent="0.25">
      <c r="A15" s="8">
        <v>12</v>
      </c>
      <c r="B15">
        <v>19.364000000000001</v>
      </c>
      <c r="C15" s="33">
        <f t="shared" si="0"/>
        <v>2.9634156720774478</v>
      </c>
      <c r="D15" s="37">
        <f t="shared" si="1"/>
        <v>9.2319117261514935E-4</v>
      </c>
    </row>
    <row r="16" spans="1:8" ht="15.75" x14ac:dyDescent="0.25">
      <c r="A16" s="27">
        <v>13</v>
      </c>
      <c r="B16">
        <v>18.515000000000001</v>
      </c>
      <c r="C16" s="33">
        <f t="shared" si="0"/>
        <v>2.918581214365576</v>
      </c>
      <c r="D16" s="37">
        <f t="shared" si="1"/>
        <v>2.0881396048707263E-4</v>
      </c>
    </row>
    <row r="17" spans="1:4" ht="15.75" x14ac:dyDescent="0.25">
      <c r="A17" s="8">
        <v>14</v>
      </c>
      <c r="B17">
        <v>14.24</v>
      </c>
      <c r="C17" s="33">
        <f t="shared" si="0"/>
        <v>2.6560549059838299</v>
      </c>
      <c r="D17" s="37">
        <f t="shared" si="1"/>
        <v>7.6716095075515009E-2</v>
      </c>
    </row>
    <row r="18" spans="1:4" ht="15.75" x14ac:dyDescent="0.25">
      <c r="A18" s="27">
        <v>15</v>
      </c>
      <c r="B18">
        <v>24.154</v>
      </c>
      <c r="C18" s="33">
        <f t="shared" si="0"/>
        <v>3.1844499978531835</v>
      </c>
      <c r="D18" s="37">
        <f t="shared" si="1"/>
        <v>6.3211205289702671E-2</v>
      </c>
    </row>
    <row r="19" spans="1:4" ht="15.75" x14ac:dyDescent="0.25">
      <c r="A19" s="8">
        <v>16</v>
      </c>
      <c r="B19">
        <v>19.916</v>
      </c>
      <c r="C19" s="33">
        <f t="shared" si="0"/>
        <v>2.9915234287799364</v>
      </c>
      <c r="D19" s="37">
        <f t="shared" si="1"/>
        <v>3.4212927569365562E-3</v>
      </c>
    </row>
    <row r="20" spans="1:4" ht="15.75" x14ac:dyDescent="0.25">
      <c r="A20" s="27">
        <v>17</v>
      </c>
      <c r="B20">
        <v>16.238</v>
      </c>
      <c r="C20" s="33">
        <f t="shared" si="0"/>
        <v>2.7873541744402548</v>
      </c>
      <c r="D20" s="37">
        <f t="shared" si="1"/>
        <v>2.1221915498372296E-2</v>
      </c>
    </row>
    <row r="21" spans="1:4" ht="15.75" x14ac:dyDescent="0.25">
      <c r="A21" s="8">
        <v>18</v>
      </c>
      <c r="B21">
        <v>20.795000000000002</v>
      </c>
      <c r="C21" s="33">
        <f t="shared" si="0"/>
        <v>3.034712573194875</v>
      </c>
      <c r="D21" s="37">
        <f t="shared" si="1"/>
        <v>1.0339018089799193E-2</v>
      </c>
    </row>
    <row r="22" spans="1:4" ht="15.75" x14ac:dyDescent="0.25">
      <c r="A22" s="27">
        <v>19</v>
      </c>
      <c r="B22">
        <v>25.923999999999999</v>
      </c>
      <c r="C22" s="33">
        <f t="shared" si="0"/>
        <v>3.2551691805654697</v>
      </c>
      <c r="D22" s="37">
        <f t="shared" si="1"/>
        <v>0.10377261377916382</v>
      </c>
    </row>
    <row r="23" spans="1:4" ht="15.75" x14ac:dyDescent="0.25">
      <c r="A23" s="8">
        <v>20</v>
      </c>
      <c r="B23">
        <v>18.873999999999999</v>
      </c>
      <c r="C23" s="33">
        <f t="shared" si="0"/>
        <v>2.9377853135991412</v>
      </c>
      <c r="D23" s="37">
        <f t="shared" si="1"/>
        <v>2.2597689192279564E-5</v>
      </c>
    </row>
    <row r="24" spans="1:4" ht="15.75" x14ac:dyDescent="0.25">
      <c r="A24" s="27">
        <v>21</v>
      </c>
      <c r="B24">
        <v>17.532</v>
      </c>
      <c r="C24" s="33">
        <f t="shared" si="0"/>
        <v>2.8640277825565628</v>
      </c>
      <c r="D24" s="37">
        <f t="shared" si="1"/>
        <v>4.7615283283664427E-3</v>
      </c>
    </row>
    <row r="25" spans="1:4" ht="15.75" x14ac:dyDescent="0.25">
      <c r="A25" s="8">
        <v>22</v>
      </c>
      <c r="B25">
        <v>16.713000000000001</v>
      </c>
      <c r="C25" s="33">
        <f t="shared" si="0"/>
        <v>2.8161868597067881</v>
      </c>
      <c r="D25" s="37">
        <f t="shared" si="1"/>
        <v>1.365269588532512E-2</v>
      </c>
    </row>
    <row r="26" spans="1:4" ht="15.75" x14ac:dyDescent="0.25">
      <c r="A26" s="27">
        <v>23</v>
      </c>
      <c r="B26">
        <v>16.677</v>
      </c>
      <c r="C26" s="33">
        <f t="shared" si="0"/>
        <v>2.8140305246394419</v>
      </c>
      <c r="D26" s="37">
        <f t="shared" si="1"/>
        <v>1.4161258535186672E-2</v>
      </c>
    </row>
    <row r="27" spans="1:4" ht="15.75" x14ac:dyDescent="0.25">
      <c r="A27" s="8">
        <v>24</v>
      </c>
      <c r="B27">
        <v>18.739000000000001</v>
      </c>
      <c r="C27" s="33">
        <f t="shared" si="0"/>
        <v>2.9306069135935289</v>
      </c>
      <c r="D27" s="37">
        <f t="shared" si="1"/>
        <v>5.8791571093854717E-6</v>
      </c>
    </row>
    <row r="28" spans="1:4" ht="15.75" x14ac:dyDescent="0.25">
      <c r="A28" s="27">
        <v>25</v>
      </c>
      <c r="B28">
        <v>14.206</v>
      </c>
      <c r="C28" s="33">
        <f t="shared" si="0"/>
        <v>2.653664410575618</v>
      </c>
      <c r="D28" s="37">
        <f t="shared" si="1"/>
        <v>7.8046032626459455E-2</v>
      </c>
    </row>
    <row r="29" spans="1:4" ht="15.75" x14ac:dyDescent="0.25">
      <c r="A29" s="8">
        <v>26</v>
      </c>
      <c r="B29">
        <v>19.501000000000001</v>
      </c>
      <c r="C29" s="33">
        <f t="shared" si="0"/>
        <v>2.9704657463061039</v>
      </c>
      <c r="D29" s="37">
        <f t="shared" si="1"/>
        <v>1.4013144923461687E-3</v>
      </c>
    </row>
    <row r="30" spans="1:4" ht="15.75" x14ac:dyDescent="0.25">
      <c r="A30" s="27">
        <v>27</v>
      </c>
      <c r="B30">
        <v>18.59</v>
      </c>
      <c r="C30" s="33">
        <f t="shared" si="0"/>
        <v>2.9226238017333528</v>
      </c>
      <c r="D30" s="37">
        <f t="shared" si="1"/>
        <v>1.0832249199865022E-4</v>
      </c>
    </row>
    <row r="31" spans="1:4" ht="15.75" x14ac:dyDescent="0.25">
      <c r="A31" s="8">
        <v>28</v>
      </c>
      <c r="B31">
        <v>18.577999999999999</v>
      </c>
      <c r="C31" s="33">
        <f t="shared" si="0"/>
        <v>2.9219780849653292</v>
      </c>
      <c r="D31" s="37">
        <f t="shared" si="1"/>
        <v>1.221804359594163E-4</v>
      </c>
    </row>
    <row r="32" spans="1:4" ht="15.75" x14ac:dyDescent="0.25">
      <c r="A32" s="27">
        <v>29</v>
      </c>
      <c r="B32">
        <v>19.928999999999998</v>
      </c>
      <c r="C32" s="33">
        <f t="shared" si="0"/>
        <v>2.9921759573512139</v>
      </c>
      <c r="D32" s="37">
        <f t="shared" si="1"/>
        <v>3.4980537151562282E-3</v>
      </c>
    </row>
    <row r="33" spans="1:4" ht="15.75" x14ac:dyDescent="0.25">
      <c r="A33" s="8">
        <v>30</v>
      </c>
      <c r="B33">
        <v>25.353999999999999</v>
      </c>
      <c r="C33" s="33">
        <f t="shared" si="0"/>
        <v>3.2329365085165351</v>
      </c>
      <c r="D33" s="37">
        <f t="shared" si="1"/>
        <v>8.9942947604319076E-2</v>
      </c>
    </row>
    <row r="34" spans="1:4" ht="15.75" x14ac:dyDescent="0.25">
      <c r="A34" s="27">
        <v>31</v>
      </c>
      <c r="B34">
        <v>12.858000000000001</v>
      </c>
      <c r="C34" s="33">
        <f t="shared" si="0"/>
        <v>2.5539661857194949</v>
      </c>
      <c r="D34" s="37">
        <f t="shared" si="1"/>
        <v>0.14369059657999925</v>
      </c>
    </row>
    <row r="35" spans="1:4" ht="15.75" x14ac:dyDescent="0.25">
      <c r="A35" s="8">
        <v>32</v>
      </c>
      <c r="B35">
        <v>16.452000000000002</v>
      </c>
      <c r="C35" s="33">
        <f t="shared" si="0"/>
        <v>2.8004470503681778</v>
      </c>
      <c r="D35" s="37">
        <f t="shared" si="1"/>
        <v>1.7578665695866209E-2</v>
      </c>
    </row>
    <row r="36" spans="1:4" ht="15.75" x14ac:dyDescent="0.25">
      <c r="A36" s="27">
        <v>33</v>
      </c>
      <c r="B36">
        <v>17.486999999999998</v>
      </c>
      <c r="C36" s="33">
        <f t="shared" ref="C36:C67" si="2">LN(B36)</f>
        <v>2.8614577477315222</v>
      </c>
      <c r="D36" s="37">
        <f t="shared" si="1"/>
        <v>5.1228178912621327E-3</v>
      </c>
    </row>
    <row r="37" spans="1:4" ht="15.75" x14ac:dyDescent="0.25">
      <c r="A37" s="8">
        <v>34</v>
      </c>
      <c r="B37">
        <v>22.658000000000001</v>
      </c>
      <c r="C37" s="33">
        <f t="shared" si="2"/>
        <v>3.1205129904512967</v>
      </c>
      <c r="D37" s="37">
        <f t="shared" si="1"/>
        <v>3.5149267672165169E-2</v>
      </c>
    </row>
    <row r="38" spans="1:4" ht="15.75" x14ac:dyDescent="0.25">
      <c r="A38" s="27">
        <v>35</v>
      </c>
      <c r="B38">
        <v>22.24</v>
      </c>
      <c r="C38" s="33">
        <f t="shared" si="2"/>
        <v>3.1018924693823817</v>
      </c>
      <c r="D38" s="37">
        <f t="shared" si="1"/>
        <v>2.8513989521739679E-2</v>
      </c>
    </row>
    <row r="39" spans="1:4" ht="15.75" x14ac:dyDescent="0.25">
      <c r="A39" s="8">
        <v>36</v>
      </c>
      <c r="B39">
        <v>17.471</v>
      </c>
      <c r="C39" s="33">
        <f t="shared" si="2"/>
        <v>2.8605423634923075</v>
      </c>
      <c r="D39" s="37">
        <f t="shared" si="1"/>
        <v>5.2546909921665202E-3</v>
      </c>
    </row>
    <row r="40" spans="1:4" ht="15.75" x14ac:dyDescent="0.25">
      <c r="A40" s="27">
        <v>37</v>
      </c>
      <c r="B40">
        <v>16.536999999999999</v>
      </c>
      <c r="C40" s="33">
        <f t="shared" si="2"/>
        <v>2.8056002946680594</v>
      </c>
      <c r="D40" s="37">
        <f t="shared" si="1"/>
        <v>1.6238740360881673E-2</v>
      </c>
    </row>
    <row r="41" spans="1:4" ht="15.75" x14ac:dyDescent="0.25">
      <c r="A41" s="8">
        <v>38</v>
      </c>
      <c r="B41">
        <v>23.96</v>
      </c>
      <c r="C41" s="33">
        <f t="shared" si="2"/>
        <v>3.1763857732472487</v>
      </c>
      <c r="D41" s="37">
        <f t="shared" si="1"/>
        <v>5.9221248323563673E-2</v>
      </c>
    </row>
    <row r="42" spans="1:4" ht="15.75" x14ac:dyDescent="0.25">
      <c r="A42" s="27">
        <v>39</v>
      </c>
      <c r="B42">
        <v>14.417</v>
      </c>
      <c r="C42" s="33">
        <f t="shared" si="2"/>
        <v>2.6684080658297669</v>
      </c>
      <c r="D42" s="37">
        <f t="shared" si="1"/>
        <v>7.0025620614418943E-2</v>
      </c>
    </row>
    <row r="43" spans="1:4" ht="15.75" x14ac:dyDescent="0.25">
      <c r="A43" s="8">
        <v>40</v>
      </c>
      <c r="B43">
        <v>18.338000000000001</v>
      </c>
      <c r="C43" s="33">
        <f t="shared" si="2"/>
        <v>2.908975409627709</v>
      </c>
      <c r="D43" s="37">
        <f t="shared" si="1"/>
        <v>5.7870082046034606E-4</v>
      </c>
    </row>
    <row r="44" spans="1:4" ht="15.75" x14ac:dyDescent="0.25">
      <c r="A44" s="27">
        <v>41</v>
      </c>
      <c r="B44">
        <v>28.501000000000001</v>
      </c>
      <c r="C44" s="33">
        <f t="shared" si="2"/>
        <v>3.3499391743783433</v>
      </c>
      <c r="D44" s="37">
        <f t="shared" si="1"/>
        <v>0.17381191647145672</v>
      </c>
    </row>
    <row r="45" spans="1:4" ht="15.75" x14ac:dyDescent="0.25">
      <c r="A45" s="8">
        <v>42</v>
      </c>
      <c r="B45">
        <v>16.939</v>
      </c>
      <c r="C45" s="33">
        <f t="shared" si="2"/>
        <v>2.8296186556042446</v>
      </c>
      <c r="D45" s="37">
        <f t="shared" si="1"/>
        <v>1.0694239326472619E-2</v>
      </c>
    </row>
    <row r="46" spans="1:4" ht="15.75" x14ac:dyDescent="0.25">
      <c r="A46" s="27">
        <v>43</v>
      </c>
      <c r="B46">
        <v>17.925999999999998</v>
      </c>
      <c r="C46" s="33">
        <f t="shared" si="2"/>
        <v>2.88625217293517</v>
      </c>
      <c r="D46" s="37">
        <f t="shared" si="1"/>
        <v>2.1883158178753787E-3</v>
      </c>
    </row>
    <row r="47" spans="1:4" ht="15.75" x14ac:dyDescent="0.25">
      <c r="A47" s="8">
        <v>44</v>
      </c>
      <c r="B47">
        <v>24.477</v>
      </c>
      <c r="C47" s="33">
        <f t="shared" si="2"/>
        <v>3.197733901114773</v>
      </c>
      <c r="D47" s="37">
        <f t="shared" si="1"/>
        <v>7.0067302436062004E-2</v>
      </c>
    </row>
    <row r="48" spans="1:4" ht="15.75" x14ac:dyDescent="0.25">
      <c r="A48" s="27">
        <v>45</v>
      </c>
      <c r="B48">
        <v>17.672000000000001</v>
      </c>
      <c r="C48" s="33">
        <f t="shared" si="2"/>
        <v>2.8719814661178162</v>
      </c>
      <c r="D48" s="37">
        <f t="shared" si="1"/>
        <v>3.72712017997455E-3</v>
      </c>
    </row>
    <row r="49" spans="1:4" ht="15.75" x14ac:dyDescent="0.25">
      <c r="A49" s="8">
        <v>46</v>
      </c>
      <c r="B49">
        <v>22.422000000000001</v>
      </c>
      <c r="C49" s="33">
        <f t="shared" si="2"/>
        <v>3.1100426197314017</v>
      </c>
      <c r="D49" s="37">
        <f t="shared" si="1"/>
        <v>3.1332897241569777E-2</v>
      </c>
    </row>
    <row r="50" spans="1:4" ht="15.75" x14ac:dyDescent="0.25">
      <c r="A50" s="27">
        <v>47</v>
      </c>
      <c r="B50">
        <v>13.372999999999999</v>
      </c>
      <c r="C50" s="33">
        <f t="shared" si="2"/>
        <v>2.5932377488906595</v>
      </c>
      <c r="D50" s="37">
        <f t="shared" si="1"/>
        <v>0.11545986867062681</v>
      </c>
    </row>
    <row r="51" spans="1:4" ht="15.75" x14ac:dyDescent="0.25">
      <c r="A51" s="8">
        <v>48</v>
      </c>
      <c r="B51">
        <v>21.971</v>
      </c>
      <c r="C51" s="33">
        <f t="shared" si="2"/>
        <v>3.0897234019742332</v>
      </c>
      <c r="D51" s="37">
        <f t="shared" si="1"/>
        <v>2.4552317384792303E-2</v>
      </c>
    </row>
    <row r="52" spans="1:4" ht="15.75" x14ac:dyDescent="0.25">
      <c r="A52" s="27">
        <v>49</v>
      </c>
      <c r="B52">
        <v>20.548999999999999</v>
      </c>
      <c r="C52" s="33">
        <f t="shared" si="2"/>
        <v>3.0228122779577333</v>
      </c>
      <c r="D52" s="37">
        <f t="shared" si="1"/>
        <v>8.0605681743183642E-3</v>
      </c>
    </row>
    <row r="53" spans="1:4" ht="15.75" x14ac:dyDescent="0.25">
      <c r="A53" s="8">
        <v>50</v>
      </c>
      <c r="B53">
        <v>24.509</v>
      </c>
      <c r="C53" s="33">
        <f t="shared" si="2"/>
        <v>3.1990403970340893</v>
      </c>
      <c r="D53" s="37">
        <f t="shared" si="1"/>
        <v>7.0760674291603917E-2</v>
      </c>
    </row>
    <row r="54" spans="1:4" ht="15.75" x14ac:dyDescent="0.25">
      <c r="A54" s="24"/>
      <c r="B54" s="23"/>
      <c r="C54" s="34">
        <f>SUM(C4:C53)</f>
        <v>146.65158054583904</v>
      </c>
      <c r="D54" s="38">
        <f>SUM(D4:D53)</f>
        <v>1.9652295799682977</v>
      </c>
    </row>
    <row r="55" spans="1:4" ht="15.75" x14ac:dyDescent="0.25">
      <c r="A55" s="24"/>
      <c r="B55" s="31" t="s">
        <v>26</v>
      </c>
      <c r="C55" s="35">
        <f>C54/F4</f>
        <v>2.9330316109167809</v>
      </c>
      <c r="D55" s="36"/>
    </row>
    <row r="56" spans="1:4" ht="17.25" x14ac:dyDescent="0.25">
      <c r="A56" s="24" t="s">
        <v>35</v>
      </c>
      <c r="B56" s="31" t="s">
        <v>28</v>
      </c>
      <c r="C56">
        <f>D54*F5</f>
        <v>4.0106726121801994E-2</v>
      </c>
      <c r="D56" s="36">
        <f>(1/(F4-1))*D54</f>
        <v>4.0106726121801994E-2</v>
      </c>
    </row>
    <row r="57" spans="1:4" x14ac:dyDescent="0.25">
      <c r="A57" s="24" t="s">
        <v>36</v>
      </c>
      <c r="B57" s="31" t="s">
        <v>30</v>
      </c>
      <c r="C57">
        <f>SQRT(C56)</f>
        <v>0.20026663756552662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1D8F-34BF-4D43-AAAE-A3BA293CE326}">
  <dimension ref="A1:V32"/>
  <sheetViews>
    <sheetView topLeftCell="A12" workbookViewId="0">
      <selection activeCell="B33" sqref="B33"/>
    </sheetView>
  </sheetViews>
  <sheetFormatPr defaultRowHeight="15" x14ac:dyDescent="0.25"/>
  <cols>
    <col min="4" max="4" width="10.85546875" customWidth="1"/>
  </cols>
  <sheetData>
    <row r="1" spans="1:22" x14ac:dyDescent="0.25">
      <c r="A1">
        <v>6.5359999999999996</v>
      </c>
    </row>
    <row r="2" spans="1:22" ht="18.75" thickBot="1" x14ac:dyDescent="0.4">
      <c r="A2">
        <v>8.4410000000000007</v>
      </c>
      <c r="C2" s="68" t="s">
        <v>9</v>
      </c>
      <c r="D2" s="69"/>
      <c r="E2" s="56">
        <f>COUNT(A1:A100)</f>
        <v>30</v>
      </c>
      <c r="G2" s="70" t="s">
        <v>56</v>
      </c>
      <c r="H2" s="70"/>
      <c r="I2" s="70"/>
      <c r="J2" s="70"/>
      <c r="K2" s="70"/>
      <c r="L2" s="70"/>
      <c r="N2" s="65" t="s">
        <v>4</v>
      </c>
      <c r="O2" s="66"/>
      <c r="P2" s="7" t="s">
        <v>5</v>
      </c>
      <c r="Q2" s="2" t="s">
        <v>6</v>
      </c>
      <c r="U2" s="42" t="s">
        <v>40</v>
      </c>
      <c r="V2" s="42"/>
    </row>
    <row r="3" spans="1:22" ht="18" x14ac:dyDescent="0.35">
      <c r="A3">
        <v>3.8220000000000001</v>
      </c>
      <c r="C3" s="71" t="s">
        <v>10</v>
      </c>
      <c r="D3" s="72"/>
      <c r="E3" s="57">
        <f>SQRT(E2)</f>
        <v>5.4772255750516612</v>
      </c>
      <c r="G3" s="70"/>
      <c r="H3" s="70"/>
      <c r="I3" s="70"/>
      <c r="J3" s="70"/>
      <c r="K3" s="70"/>
      <c r="L3" s="70"/>
      <c r="N3" s="1" t="s">
        <v>2</v>
      </c>
      <c r="O3" s="1" t="s">
        <v>3</v>
      </c>
      <c r="P3" s="6"/>
      <c r="Q3" s="2" t="s">
        <v>7</v>
      </c>
      <c r="R3" s="14" t="s">
        <v>38</v>
      </c>
      <c r="S3" s="42" t="s">
        <v>39</v>
      </c>
      <c r="T3" s="42" t="s">
        <v>40</v>
      </c>
      <c r="U3" s="42" t="s">
        <v>41</v>
      </c>
      <c r="V3" s="42"/>
    </row>
    <row r="4" spans="1:22" x14ac:dyDescent="0.25">
      <c r="A4">
        <v>6.1760000000000002</v>
      </c>
      <c r="C4" s="71" t="s">
        <v>0</v>
      </c>
      <c r="D4" s="72"/>
      <c r="E4" s="57">
        <f>MAX(A1:A30)</f>
        <v>8.9860000000000007</v>
      </c>
      <c r="G4" s="70"/>
      <c r="H4" s="70"/>
      <c r="I4" s="70"/>
      <c r="J4" s="70"/>
      <c r="K4" s="70"/>
      <c r="L4" s="70"/>
      <c r="M4">
        <v>1</v>
      </c>
      <c r="N4" s="18">
        <v>0</v>
      </c>
      <c r="O4" s="18">
        <f>N4+$E$6</f>
        <v>1.1677444926010143</v>
      </c>
      <c r="P4" s="46">
        <f>Q4</f>
        <v>0</v>
      </c>
      <c r="Q4" s="46">
        <f>FREQUENCY($A$1:$A$100,O4:O13)</f>
        <v>0</v>
      </c>
      <c r="R4" s="12">
        <f>P4/$P$10</f>
        <v>0</v>
      </c>
      <c r="S4" s="11">
        <f>R4</f>
        <v>0</v>
      </c>
      <c r="T4" s="11">
        <f t="shared" ref="T4:T9" si="0">U4</f>
        <v>2.7626497375163967E-3</v>
      </c>
      <c r="U4" s="11">
        <f t="shared" ref="U4:U9" si="1">_xlfn.WEIBULL.DIST(O4,$O$17,$O$18,TRUE)</f>
        <v>2.7626497375163967E-3</v>
      </c>
      <c r="V4" s="11">
        <f t="shared" ref="V4:V9" si="2">ABS(S4-T4)</f>
        <v>2.7626497375163967E-3</v>
      </c>
    </row>
    <row r="5" spans="1:22" x14ac:dyDescent="0.25">
      <c r="A5">
        <v>5.0590000000000002</v>
      </c>
      <c r="C5" s="71" t="s">
        <v>1</v>
      </c>
      <c r="D5" s="72"/>
      <c r="E5" s="57">
        <f>MIN(A1:A30)</f>
        <v>2.59</v>
      </c>
      <c r="G5" s="70"/>
      <c r="H5" s="70"/>
      <c r="I5" s="70"/>
      <c r="J5" s="70"/>
      <c r="K5" s="70"/>
      <c r="L5" s="70"/>
      <c r="M5">
        <v>2</v>
      </c>
      <c r="N5" s="18">
        <f>O4+0.01</f>
        <v>1.1777444926010143</v>
      </c>
      <c r="O5" s="18">
        <f>N5+E6</f>
        <v>2.3454889852020289</v>
      </c>
      <c r="P5" s="46">
        <f>Q5-Q4</f>
        <v>0</v>
      </c>
      <c r="Q5" s="46">
        <f>FREQUENCY($A$1:$A$100,O5:O13)</f>
        <v>0</v>
      </c>
      <c r="R5" s="12">
        <f>P5/$P$10</f>
        <v>0</v>
      </c>
      <c r="S5" s="11">
        <f>S4+R5</f>
        <v>0</v>
      </c>
      <c r="T5" s="11">
        <f t="shared" si="0"/>
        <v>3.4422753766420504E-2</v>
      </c>
      <c r="U5" s="11">
        <f t="shared" si="1"/>
        <v>3.4422753766420504E-2</v>
      </c>
      <c r="V5" s="11">
        <f t="shared" si="2"/>
        <v>3.4422753766420504E-2</v>
      </c>
    </row>
    <row r="6" spans="1:22" x14ac:dyDescent="0.25">
      <c r="A6">
        <v>5.3250000000000002</v>
      </c>
      <c r="C6" s="71" t="s">
        <v>11</v>
      </c>
      <c r="D6" s="72"/>
      <c r="E6" s="57">
        <f>(E4-E5)/E3</f>
        <v>1.1677444926010143</v>
      </c>
      <c r="G6" s="70"/>
      <c r="H6" s="70"/>
      <c r="I6" s="70"/>
      <c r="J6" s="70"/>
      <c r="K6" s="70"/>
      <c r="L6" s="70"/>
      <c r="M6">
        <v>3</v>
      </c>
      <c r="N6" s="18">
        <f t="shared" ref="N6:N9" si="3">O5+0.01</f>
        <v>2.3554889852020287</v>
      </c>
      <c r="O6" s="18">
        <f>N6+E6</f>
        <v>3.5232334778030427</v>
      </c>
      <c r="P6" s="46">
        <f>Q6-Q5</f>
        <v>5</v>
      </c>
      <c r="Q6" s="46">
        <f>FREQUENCY($A$1:$A$100,O6:O13)</f>
        <v>5</v>
      </c>
      <c r="R6" s="12">
        <f>P6/$P$10</f>
        <v>0.16666666666666666</v>
      </c>
      <c r="S6" s="11">
        <f>S5+R6</f>
        <v>0.16666666666666666</v>
      </c>
      <c r="T6" s="11">
        <f t="shared" si="0"/>
        <v>0.14276640446753547</v>
      </c>
      <c r="U6" s="11">
        <f t="shared" si="1"/>
        <v>0.14276640446753547</v>
      </c>
      <c r="V6" s="11">
        <f t="shared" si="2"/>
        <v>2.3900262199131189E-2</v>
      </c>
    </row>
    <row r="7" spans="1:22" x14ac:dyDescent="0.25">
      <c r="A7">
        <v>6.476</v>
      </c>
      <c r="C7" s="71" t="s">
        <v>12</v>
      </c>
      <c r="D7" s="72"/>
      <c r="E7" s="57">
        <f>AVERAGE(A1:A30)</f>
        <v>5.330233333333334</v>
      </c>
      <c r="G7" s="70"/>
      <c r="H7" s="70"/>
      <c r="I7" s="70"/>
      <c r="J7" s="70"/>
      <c r="K7" s="70"/>
      <c r="L7" s="70"/>
      <c r="M7">
        <v>4</v>
      </c>
      <c r="N7" s="18">
        <f t="shared" si="3"/>
        <v>3.5332334778030425</v>
      </c>
      <c r="O7" s="18">
        <f>N7+E6</f>
        <v>4.7009779704040566</v>
      </c>
      <c r="P7" s="46">
        <f>Q7-Q6</f>
        <v>8</v>
      </c>
      <c r="Q7" s="46">
        <f>FREQUENCY($A$1:$A$100,O7:O13)</f>
        <v>13</v>
      </c>
      <c r="R7" s="12">
        <f>P7/P10</f>
        <v>0.26666666666666666</v>
      </c>
      <c r="S7" s="11">
        <f>S6+R7</f>
        <v>0.43333333333333335</v>
      </c>
      <c r="T7" s="11">
        <f t="shared" si="0"/>
        <v>0.35602410609482293</v>
      </c>
      <c r="U7" s="11">
        <f t="shared" si="1"/>
        <v>0.35602410609482293</v>
      </c>
      <c r="V7" s="11">
        <f t="shared" si="2"/>
        <v>7.7309227238510414E-2</v>
      </c>
    </row>
    <row r="8" spans="1:22" ht="15.75" thickBot="1" x14ac:dyDescent="0.3">
      <c r="A8">
        <v>4.2290000000000001</v>
      </c>
      <c r="C8" s="59" t="s">
        <v>13</v>
      </c>
      <c r="D8" s="60"/>
      <c r="E8" s="58">
        <f>VAR(A1:A30)</f>
        <v>3.277439288505732</v>
      </c>
      <c r="M8">
        <v>5</v>
      </c>
      <c r="N8" s="18">
        <f t="shared" si="3"/>
        <v>4.7109779704040564</v>
      </c>
      <c r="O8" s="18">
        <f>N8+E5</f>
        <v>7.3009779704040563</v>
      </c>
      <c r="P8" s="46">
        <f t="shared" ref="P8:P9" si="4">Q8-Q7</f>
        <v>12</v>
      </c>
      <c r="Q8" s="46">
        <f>FREQUENCY($A$1:$A$100,O8:O13)</f>
        <v>25</v>
      </c>
      <c r="R8" s="12">
        <f>P8/P10</f>
        <v>0.4</v>
      </c>
      <c r="S8" s="11">
        <f>S7+R8</f>
        <v>0.83333333333333337</v>
      </c>
      <c r="T8" s="11">
        <f t="shared" si="0"/>
        <v>0.88754256055435188</v>
      </c>
      <c r="U8" s="11">
        <f t="shared" si="1"/>
        <v>0.88754256055435188</v>
      </c>
      <c r="V8" s="11">
        <f t="shared" si="2"/>
        <v>5.4209227221018508E-2</v>
      </c>
    </row>
    <row r="9" spans="1:22" x14ac:dyDescent="0.25">
      <c r="A9">
        <v>5.6189999999999998</v>
      </c>
      <c r="C9" s="61" t="s">
        <v>16</v>
      </c>
      <c r="D9" s="61"/>
      <c r="E9" s="63">
        <f>1/E7</f>
        <v>0.18760904775900991</v>
      </c>
      <c r="M9">
        <v>6</v>
      </c>
      <c r="N9" s="18">
        <f t="shared" si="3"/>
        <v>7.3109779704040561</v>
      </c>
      <c r="O9" s="18">
        <v>9</v>
      </c>
      <c r="P9" s="46">
        <f t="shared" si="4"/>
        <v>5</v>
      </c>
      <c r="Q9" s="46">
        <f>FREQUENCY($A$1:$A$100,O9:O13)</f>
        <v>30</v>
      </c>
      <c r="R9" s="12">
        <f>P9/P10</f>
        <v>0.16666666666666666</v>
      </c>
      <c r="S9" s="11">
        <f>S8+R9</f>
        <v>1</v>
      </c>
      <c r="T9" s="11">
        <f t="shared" si="0"/>
        <v>0.99071870691110175</v>
      </c>
      <c r="U9" s="11">
        <f t="shared" si="1"/>
        <v>0.99071870691110175</v>
      </c>
      <c r="V9" s="11">
        <f t="shared" si="2"/>
        <v>9.2812930888982459E-3</v>
      </c>
    </row>
    <row r="10" spans="1:22" ht="15.75" thickBot="1" x14ac:dyDescent="0.3">
      <c r="A10">
        <v>4.0620000000000003</v>
      </c>
      <c r="C10" s="62"/>
      <c r="D10" s="62"/>
      <c r="E10" s="64"/>
      <c r="N10" s="18"/>
      <c r="O10" s="1" t="s">
        <v>14</v>
      </c>
      <c r="P10" s="13">
        <f>SUM(P4:P9)</f>
        <v>30</v>
      </c>
      <c r="Q10" s="46"/>
      <c r="R10" s="41">
        <f>SUM(R4:R9)</f>
        <v>1</v>
      </c>
      <c r="S10" s="11"/>
      <c r="T10" s="11"/>
      <c r="U10" s="11"/>
      <c r="V10" s="11"/>
    </row>
    <row r="11" spans="1:22" x14ac:dyDescent="0.25">
      <c r="A11">
        <v>4.7690000000000001</v>
      </c>
      <c r="C11" s="5" t="s">
        <v>44</v>
      </c>
      <c r="D11" s="5" t="s">
        <v>46</v>
      </c>
      <c r="N11" s="18"/>
      <c r="O11" s="18"/>
      <c r="P11" s="46"/>
      <c r="Q11" s="46"/>
      <c r="R11" s="12"/>
      <c r="S11" s="11"/>
      <c r="T11" s="11"/>
      <c r="U11" s="11"/>
      <c r="V11" s="11"/>
    </row>
    <row r="12" spans="1:22" x14ac:dyDescent="0.25">
      <c r="A12">
        <v>4.484</v>
      </c>
      <c r="C12" s="49">
        <v>1.1677444926010143</v>
      </c>
      <c r="D12" s="3">
        <v>0</v>
      </c>
      <c r="N12" s="18"/>
      <c r="O12" s="18"/>
      <c r="P12" s="46"/>
      <c r="Q12" s="46"/>
      <c r="R12" s="12"/>
      <c r="S12" s="11"/>
      <c r="T12" s="11"/>
      <c r="U12" s="11"/>
      <c r="V12" s="11"/>
    </row>
    <row r="13" spans="1:22" x14ac:dyDescent="0.25">
      <c r="A13">
        <v>2.9380000000000002</v>
      </c>
      <c r="C13" s="49">
        <v>2.3454889852020289</v>
      </c>
      <c r="D13" s="3">
        <v>0</v>
      </c>
      <c r="N13" s="18"/>
      <c r="O13" s="18"/>
      <c r="P13" s="46"/>
      <c r="Q13" s="46"/>
      <c r="R13" s="12"/>
      <c r="S13" s="11"/>
      <c r="T13" s="11"/>
      <c r="U13" s="11"/>
      <c r="V13" s="11"/>
    </row>
    <row r="14" spans="1:22" x14ac:dyDescent="0.25">
      <c r="A14">
        <v>6.4589999999999996</v>
      </c>
      <c r="C14" s="49">
        <v>3.5232334778030427</v>
      </c>
      <c r="D14" s="3">
        <v>5</v>
      </c>
      <c r="N14" s="1"/>
      <c r="Q14" s="1"/>
      <c r="U14" s="43" t="s">
        <v>42</v>
      </c>
      <c r="V14" s="43">
        <f>MAX(V4:V13)</f>
        <v>7.7309227238510414E-2</v>
      </c>
    </row>
    <row r="15" spans="1:22" x14ac:dyDescent="0.25">
      <c r="A15">
        <v>3.0859999999999999</v>
      </c>
      <c r="C15" s="49">
        <v>4.7009779704040566</v>
      </c>
      <c r="D15" s="3">
        <v>8</v>
      </c>
      <c r="N15" s="18"/>
      <c r="O15" s="18"/>
      <c r="T15" s="48"/>
    </row>
    <row r="16" spans="1:22" x14ac:dyDescent="0.25">
      <c r="A16">
        <v>6.1989999999999998</v>
      </c>
      <c r="C16" s="49">
        <v>7.3009779704040563</v>
      </c>
      <c r="D16" s="3">
        <v>12</v>
      </c>
      <c r="N16" s="18"/>
      <c r="O16" s="18"/>
    </row>
    <row r="17" spans="1:20" ht="15.75" x14ac:dyDescent="0.25">
      <c r="A17">
        <v>2.59</v>
      </c>
      <c r="C17" s="49">
        <v>9</v>
      </c>
      <c r="D17" s="3">
        <v>5</v>
      </c>
      <c r="N17" s="39" t="s">
        <v>32</v>
      </c>
      <c r="O17" s="40">
        <v>3.64</v>
      </c>
    </row>
    <row r="18" spans="1:20" ht="16.5" thickBot="1" x14ac:dyDescent="0.3">
      <c r="A18">
        <v>7.407</v>
      </c>
      <c r="C18" s="4" t="s">
        <v>45</v>
      </c>
      <c r="D18" s="4">
        <v>0</v>
      </c>
      <c r="N18" s="39" t="s">
        <v>31</v>
      </c>
      <c r="O18" s="40">
        <v>5.89</v>
      </c>
    </row>
    <row r="19" spans="1:20" x14ac:dyDescent="0.25">
      <c r="A19">
        <v>7.0010000000000003</v>
      </c>
    </row>
    <row r="20" spans="1:20" ht="18" x14ac:dyDescent="0.35">
      <c r="A20">
        <v>8.5009999999999994</v>
      </c>
      <c r="N20" t="s">
        <v>54</v>
      </c>
    </row>
    <row r="21" spans="1:20" ht="18" x14ac:dyDescent="0.35">
      <c r="A21">
        <v>3.1539999999999999</v>
      </c>
      <c r="N21" t="s">
        <v>37</v>
      </c>
    </row>
    <row r="22" spans="1:20" x14ac:dyDescent="0.25">
      <c r="A22">
        <v>3.5459999999999998</v>
      </c>
    </row>
    <row r="23" spans="1:20" x14ac:dyDescent="0.25">
      <c r="A23">
        <v>6.3159999999999998</v>
      </c>
    </row>
    <row r="24" spans="1:20" x14ac:dyDescent="0.25">
      <c r="A24">
        <v>4.3639999999999999</v>
      </c>
    </row>
    <row r="25" spans="1:20" x14ac:dyDescent="0.25">
      <c r="A25">
        <v>8.9860000000000007</v>
      </c>
    </row>
    <row r="26" spans="1:20" x14ac:dyDescent="0.25">
      <c r="A26">
        <v>4.1950000000000003</v>
      </c>
    </row>
    <row r="27" spans="1:20" x14ac:dyDescent="0.25">
      <c r="A27">
        <v>2.952</v>
      </c>
      <c r="O27" s="44" t="s">
        <v>43</v>
      </c>
    </row>
    <row r="28" spans="1:20" x14ac:dyDescent="0.25">
      <c r="A28">
        <v>3.59</v>
      </c>
      <c r="O28" s="67" t="s">
        <v>55</v>
      </c>
      <c r="P28" s="67"/>
      <c r="Q28" s="67"/>
      <c r="R28" s="67"/>
      <c r="S28" s="67"/>
      <c r="T28" s="67"/>
    </row>
    <row r="29" spans="1:20" x14ac:dyDescent="0.25">
      <c r="A29">
        <v>7.3559999999999999</v>
      </c>
      <c r="O29" s="67"/>
      <c r="P29" s="67"/>
      <c r="Q29" s="67"/>
      <c r="R29" s="67"/>
      <c r="S29" s="67"/>
      <c r="T29" s="67"/>
    </row>
    <row r="30" spans="1:20" x14ac:dyDescent="0.25">
      <c r="A30">
        <v>6.2690000000000001</v>
      </c>
      <c r="O30" s="67"/>
      <c r="P30" s="67"/>
      <c r="Q30" s="67"/>
      <c r="R30" s="67"/>
      <c r="S30" s="67"/>
      <c r="T30" s="67"/>
    </row>
    <row r="31" spans="1:20" x14ac:dyDescent="0.25">
      <c r="O31" s="67"/>
      <c r="P31" s="67"/>
      <c r="Q31" s="67"/>
      <c r="R31" s="67"/>
      <c r="S31" s="67"/>
      <c r="T31" s="67"/>
    </row>
    <row r="32" spans="1:20" x14ac:dyDescent="0.25">
      <c r="O32" s="67"/>
      <c r="P32" s="67"/>
      <c r="Q32" s="67"/>
      <c r="R32" s="67"/>
      <c r="S32" s="67"/>
      <c r="T32" s="67"/>
    </row>
  </sheetData>
  <sortState xmlns:xlrd2="http://schemas.microsoft.com/office/spreadsheetml/2017/richdata2" ref="C12:C17">
    <sortCondition ref="C12"/>
  </sortState>
  <mergeCells count="12">
    <mergeCell ref="C8:D8"/>
    <mergeCell ref="C9:D10"/>
    <mergeCell ref="E9:E10"/>
    <mergeCell ref="N2:O2"/>
    <mergeCell ref="O28:T32"/>
    <mergeCell ref="C2:D2"/>
    <mergeCell ref="G2:L7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417-0F8E-4032-83BD-1A1EF3F16FCC}">
  <dimension ref="A1:I53"/>
  <sheetViews>
    <sheetView workbookViewId="0">
      <selection activeCell="H12" sqref="H12"/>
    </sheetView>
  </sheetViews>
  <sheetFormatPr defaultRowHeight="15" x14ac:dyDescent="0.25"/>
  <cols>
    <col min="6" max="6" width="11.5703125" bestFit="1" customWidth="1"/>
  </cols>
  <sheetData>
    <row r="1" spans="1:9" x14ac:dyDescent="0.25">
      <c r="A1" s="73" t="s">
        <v>20</v>
      </c>
      <c r="B1" s="73" t="s">
        <v>24</v>
      </c>
      <c r="C1" s="75" t="s">
        <v>25</v>
      </c>
      <c r="D1" s="47"/>
    </row>
    <row r="2" spans="1:9" x14ac:dyDescent="0.25">
      <c r="A2" s="73"/>
      <c r="B2" s="74"/>
      <c r="C2" s="76"/>
      <c r="D2" s="32"/>
    </row>
    <row r="3" spans="1:9" ht="17.25" x14ac:dyDescent="0.25">
      <c r="A3" s="28" t="s">
        <v>21</v>
      </c>
      <c r="B3" s="29" t="s">
        <v>22</v>
      </c>
      <c r="C3" s="30" t="s">
        <v>23</v>
      </c>
      <c r="D3" s="30" t="s">
        <v>27</v>
      </c>
    </row>
    <row r="4" spans="1:9" ht="15" customHeight="1" x14ac:dyDescent="0.25">
      <c r="A4" s="27">
        <v>1</v>
      </c>
      <c r="B4">
        <v>6.5359999999999996</v>
      </c>
      <c r="C4" s="33">
        <f>LN(B4)</f>
        <v>1.8773253575577018</v>
      </c>
      <c r="D4" s="37">
        <f t="shared" ref="D4:D33" si="0">(C4-$H$13)^2</f>
        <v>6.8760633971148191E-2</v>
      </c>
      <c r="E4" s="22" t="s">
        <v>21</v>
      </c>
      <c r="F4" s="22">
        <f>COUNT(A4:A33)</f>
        <v>30</v>
      </c>
      <c r="G4" s="22"/>
      <c r="H4" s="22"/>
    </row>
    <row r="5" spans="1:9" ht="17.25" customHeight="1" x14ac:dyDescent="0.25">
      <c r="A5" s="8">
        <v>2</v>
      </c>
      <c r="B5">
        <v>8.4410000000000007</v>
      </c>
      <c r="C5" s="33">
        <f t="shared" ref="C5:C33" si="1">LN(B5)</f>
        <v>2.1331007850015831</v>
      </c>
      <c r="D5" s="37">
        <f t="shared" si="0"/>
        <v>0.26832184190204023</v>
      </c>
      <c r="E5" s="22" t="s">
        <v>29</v>
      </c>
      <c r="F5" s="22">
        <f>1/(F4-1)</f>
        <v>3.4482758620689655E-2</v>
      </c>
      <c r="G5" s="22"/>
      <c r="H5" s="22"/>
    </row>
    <row r="6" spans="1:9" ht="15.75" customHeight="1" x14ac:dyDescent="0.25">
      <c r="A6" s="27">
        <v>3</v>
      </c>
      <c r="B6">
        <v>3.8220000000000001</v>
      </c>
      <c r="C6" s="33">
        <f t="shared" si="1"/>
        <v>1.3407738458180813</v>
      </c>
      <c r="D6" s="37">
        <f t="shared" si="0"/>
        <v>7.5256412472688161E-2</v>
      </c>
      <c r="E6" s="39" t="s">
        <v>32</v>
      </c>
      <c r="F6" s="40">
        <f>(PI())/((H15*SQRT(6)))</f>
        <v>3.6367242650010287</v>
      </c>
      <c r="H6" s="22"/>
    </row>
    <row r="7" spans="1:9" ht="15.75" x14ac:dyDescent="0.25">
      <c r="A7" s="8">
        <v>4</v>
      </c>
      <c r="B7">
        <v>6.1760000000000002</v>
      </c>
      <c r="C7" s="33">
        <f t="shared" si="1"/>
        <v>1.8206708127224751</v>
      </c>
      <c r="D7" s="37">
        <f t="shared" si="0"/>
        <v>4.2258179851412205E-2</v>
      </c>
      <c r="E7" s="39" t="s">
        <v>31</v>
      </c>
      <c r="F7" s="40">
        <f>EXP(H9)</f>
        <v>5.8933059849180305</v>
      </c>
      <c r="H7" s="22"/>
    </row>
    <row r="8" spans="1:9" ht="15.75" x14ac:dyDescent="0.25">
      <c r="A8" s="27">
        <v>5</v>
      </c>
      <c r="B8">
        <v>5.0590000000000002</v>
      </c>
      <c r="C8" s="33">
        <f t="shared" si="1"/>
        <v>1.6211688353097991</v>
      </c>
      <c r="D8" s="37">
        <f t="shared" si="0"/>
        <v>3.6795958045861145E-5</v>
      </c>
      <c r="E8" s="39" t="s">
        <v>33</v>
      </c>
      <c r="F8" s="22"/>
      <c r="G8" s="22"/>
      <c r="H8" s="22"/>
    </row>
    <row r="9" spans="1:9" ht="15.75" x14ac:dyDescent="0.25">
      <c r="A9" s="8">
        <v>6</v>
      </c>
      <c r="B9">
        <v>5.3250000000000002</v>
      </c>
      <c r="C9" s="33">
        <f t="shared" si="1"/>
        <v>1.6724127115954888</v>
      </c>
      <c r="D9" s="37">
        <f t="shared" si="0"/>
        <v>3.2844181601122502E-3</v>
      </c>
      <c r="E9" s="14" t="s">
        <v>34</v>
      </c>
      <c r="F9" s="14"/>
      <c r="G9" s="14"/>
      <c r="H9" s="23">
        <f>H13+(0.5772/F6)</f>
        <v>1.7738171279624126</v>
      </c>
    </row>
    <row r="10" spans="1:9" ht="15.75" x14ac:dyDescent="0.25">
      <c r="A10" s="27">
        <v>7</v>
      </c>
      <c r="B10">
        <v>6.476</v>
      </c>
      <c r="C10" s="33">
        <f t="shared" si="1"/>
        <v>1.8681030358153887</v>
      </c>
      <c r="D10" s="37">
        <f t="shared" si="0"/>
        <v>6.400908485798816E-2</v>
      </c>
      <c r="E10" s="26"/>
      <c r="F10" s="23"/>
      <c r="G10" s="23"/>
      <c r="H10" s="23"/>
    </row>
    <row r="11" spans="1:9" ht="15.75" x14ac:dyDescent="0.25">
      <c r="A11" s="8">
        <v>8</v>
      </c>
      <c r="B11">
        <v>4.2290000000000001</v>
      </c>
      <c r="C11" s="33">
        <f t="shared" si="1"/>
        <v>1.4419655584903515</v>
      </c>
      <c r="D11" s="37">
        <f t="shared" si="0"/>
        <v>2.9976527982991562E-2</v>
      </c>
      <c r="E11" s="25"/>
      <c r="F11" s="23"/>
      <c r="G11" s="23"/>
      <c r="H11" s="23"/>
    </row>
    <row r="12" spans="1:9" ht="15.75" x14ac:dyDescent="0.25">
      <c r="A12" s="27">
        <v>9</v>
      </c>
      <c r="B12">
        <v>5.6189999999999998</v>
      </c>
      <c r="C12" s="33">
        <f t="shared" si="1"/>
        <v>1.7261537121300612</v>
      </c>
      <c r="D12" s="37">
        <f t="shared" si="0"/>
        <v>1.2332289957143659E-2</v>
      </c>
      <c r="F12" s="24"/>
      <c r="G12" s="23"/>
      <c r="H12" s="34">
        <f>SUM(C4:C33)</f>
        <v>48.45308604335731</v>
      </c>
      <c r="I12" s="38">
        <f>SUM(D4:D33)</f>
        <v>3.6068305903617941</v>
      </c>
    </row>
    <row r="13" spans="1:9" ht="15.75" x14ac:dyDescent="0.25">
      <c r="A13" s="8">
        <v>10</v>
      </c>
      <c r="B13">
        <v>4.0620000000000003</v>
      </c>
      <c r="C13" s="33">
        <f t="shared" si="1"/>
        <v>1.4016754631581929</v>
      </c>
      <c r="D13" s="37">
        <f t="shared" si="0"/>
        <v>4.555125718527811E-2</v>
      </c>
      <c r="E13" s="23"/>
      <c r="F13" s="24"/>
      <c r="G13" s="31" t="s">
        <v>26</v>
      </c>
      <c r="H13" s="35">
        <f>H12/F4</f>
        <v>1.6151028681119104</v>
      </c>
      <c r="I13" s="36"/>
    </row>
    <row r="14" spans="1:9" ht="17.25" x14ac:dyDescent="0.25">
      <c r="A14" s="27">
        <v>11</v>
      </c>
      <c r="B14">
        <v>4.7690000000000001</v>
      </c>
      <c r="C14" s="33">
        <f t="shared" si="1"/>
        <v>1.5621366393160874</v>
      </c>
      <c r="D14" s="37">
        <f t="shared" si="0"/>
        <v>2.8054213928514721E-3</v>
      </c>
      <c r="E14" s="23"/>
      <c r="F14" s="24" t="s">
        <v>35</v>
      </c>
      <c r="G14" s="31" t="s">
        <v>28</v>
      </c>
      <c r="H14">
        <f>I12*F5</f>
        <v>0.12437346863316531</v>
      </c>
      <c r="I14" s="36">
        <f>(1/(F4-1))*I12</f>
        <v>0.12437346863316531</v>
      </c>
    </row>
    <row r="15" spans="1:9" ht="15.75" x14ac:dyDescent="0.25">
      <c r="A15" s="8">
        <v>12</v>
      </c>
      <c r="B15">
        <v>4.484</v>
      </c>
      <c r="C15" s="33">
        <f t="shared" si="1"/>
        <v>1.5005155052099135</v>
      </c>
      <c r="D15" s="37">
        <f t="shared" si="0"/>
        <v>1.3130263736833934E-2</v>
      </c>
      <c r="F15" s="24" t="s">
        <v>36</v>
      </c>
      <c r="G15" s="31" t="s">
        <v>30</v>
      </c>
      <c r="H15">
        <f>SQRT(H14)</f>
        <v>0.35266622837062994</v>
      </c>
    </row>
    <row r="16" spans="1:9" ht="15.75" x14ac:dyDescent="0.25">
      <c r="A16" s="27">
        <v>13</v>
      </c>
      <c r="B16">
        <v>2.9380000000000002</v>
      </c>
      <c r="C16" s="33">
        <f t="shared" si="1"/>
        <v>1.0777290777516857</v>
      </c>
      <c r="D16" s="37">
        <f t="shared" si="0"/>
        <v>0.2887705905661147</v>
      </c>
    </row>
    <row r="17" spans="1:4" ht="15.75" x14ac:dyDescent="0.25">
      <c r="A17" s="8">
        <v>14</v>
      </c>
      <c r="B17">
        <v>6.4589999999999996</v>
      </c>
      <c r="C17" s="33">
        <f t="shared" si="1"/>
        <v>1.8654745070503356</v>
      </c>
      <c r="D17" s="37">
        <f t="shared" si="0"/>
        <v>6.268595758471314E-2</v>
      </c>
    </row>
    <row r="18" spans="1:4" ht="15.75" x14ac:dyDescent="0.25">
      <c r="A18" s="27">
        <v>15</v>
      </c>
      <c r="B18">
        <v>3.0859999999999999</v>
      </c>
      <c r="C18" s="33">
        <f t="shared" si="1"/>
        <v>1.1268757539409691</v>
      </c>
      <c r="D18" s="37">
        <f t="shared" si="0"/>
        <v>0.23836571501168538</v>
      </c>
    </row>
    <row r="19" spans="1:4" ht="15.75" x14ac:dyDescent="0.25">
      <c r="A19" s="8">
        <v>16</v>
      </c>
      <c r="B19">
        <v>6.1989999999999998</v>
      </c>
      <c r="C19" s="33">
        <f t="shared" si="1"/>
        <v>1.8243879887197822</v>
      </c>
      <c r="D19" s="37">
        <f t="shared" si="0"/>
        <v>4.3800261707851472E-2</v>
      </c>
    </row>
    <row r="20" spans="1:4" ht="15.75" x14ac:dyDescent="0.25">
      <c r="A20" s="27">
        <v>17</v>
      </c>
      <c r="B20">
        <v>2.59</v>
      </c>
      <c r="C20" s="33">
        <f t="shared" si="1"/>
        <v>0.95165787571144633</v>
      </c>
      <c r="D20" s="37">
        <f t="shared" si="0"/>
        <v>0.44015925794125182</v>
      </c>
    </row>
    <row r="21" spans="1:4" ht="15.75" x14ac:dyDescent="0.25">
      <c r="A21" s="8">
        <v>18</v>
      </c>
      <c r="B21">
        <v>7.407</v>
      </c>
      <c r="C21" s="33">
        <f t="shared" si="1"/>
        <v>2.0024254990311521</v>
      </c>
      <c r="D21" s="37">
        <f t="shared" si="0"/>
        <v>0.1500188204222031</v>
      </c>
    </row>
    <row r="22" spans="1:4" ht="15.75" x14ac:dyDescent="0.25">
      <c r="A22" s="27">
        <v>19</v>
      </c>
      <c r="B22">
        <v>7.0010000000000003</v>
      </c>
      <c r="C22" s="33">
        <f t="shared" si="1"/>
        <v>1.9460529959950605</v>
      </c>
      <c r="D22" s="37">
        <f t="shared" si="0"/>
        <v>0.10952798714587343</v>
      </c>
    </row>
    <row r="23" spans="1:4" ht="15.75" x14ac:dyDescent="0.25">
      <c r="A23" s="8">
        <v>20</v>
      </c>
      <c r="B23">
        <v>8.5009999999999994</v>
      </c>
      <c r="C23" s="33">
        <f t="shared" si="1"/>
        <v>2.1401838036352219</v>
      </c>
      <c r="D23" s="37">
        <f t="shared" si="0"/>
        <v>0.275709988850036</v>
      </c>
    </row>
    <row r="24" spans="1:4" ht="15.75" x14ac:dyDescent="0.25">
      <c r="A24" s="27">
        <v>21</v>
      </c>
      <c r="B24">
        <v>3.1539999999999999</v>
      </c>
      <c r="C24" s="33">
        <f t="shared" si="1"/>
        <v>1.1486714885408467</v>
      </c>
      <c r="D24" s="37">
        <f t="shared" si="0"/>
        <v>0.21755823184856574</v>
      </c>
    </row>
    <row r="25" spans="1:4" ht="15.75" x14ac:dyDescent="0.25">
      <c r="A25" s="8">
        <v>22</v>
      </c>
      <c r="B25">
        <v>3.5459999999999998</v>
      </c>
      <c r="C25" s="33">
        <f t="shared" si="1"/>
        <v>1.2658202076520162</v>
      </c>
      <c r="D25" s="37">
        <f t="shared" si="0"/>
        <v>0.12199837689794174</v>
      </c>
    </row>
    <row r="26" spans="1:4" ht="15.75" x14ac:dyDescent="0.25">
      <c r="A26" s="27">
        <v>23</v>
      </c>
      <c r="B26">
        <v>6.3159999999999998</v>
      </c>
      <c r="C26" s="33">
        <f t="shared" si="1"/>
        <v>1.8430860963933957</v>
      </c>
      <c r="D26" s="37">
        <f t="shared" si="0"/>
        <v>5.1976352377647847E-2</v>
      </c>
    </row>
    <row r="27" spans="1:4" ht="15.75" x14ac:dyDescent="0.25">
      <c r="A27" s="8">
        <v>24</v>
      </c>
      <c r="B27">
        <v>4.3639999999999999</v>
      </c>
      <c r="C27" s="33">
        <f t="shared" si="1"/>
        <v>1.4733890679708244</v>
      </c>
      <c r="D27" s="37">
        <f t="shared" si="0"/>
        <v>2.0082801150427675E-2</v>
      </c>
    </row>
    <row r="28" spans="1:4" ht="15.75" x14ac:dyDescent="0.25">
      <c r="A28" s="27">
        <v>25</v>
      </c>
      <c r="B28">
        <v>8.9860000000000007</v>
      </c>
      <c r="C28" s="33">
        <f t="shared" si="1"/>
        <v>2.1956678106479681</v>
      </c>
      <c r="D28" s="37">
        <f t="shared" si="0"/>
        <v>0.33705565250189601</v>
      </c>
    </row>
    <row r="29" spans="1:4" ht="15.75" x14ac:dyDescent="0.25">
      <c r="A29" s="8">
        <v>26</v>
      </c>
      <c r="B29">
        <v>4.1950000000000003</v>
      </c>
      <c r="C29" s="33">
        <f t="shared" si="1"/>
        <v>1.4338933399191696</v>
      </c>
      <c r="D29" s="37">
        <f t="shared" si="0"/>
        <v>3.2836893107835732E-2</v>
      </c>
    </row>
    <row r="30" spans="1:4" ht="15.75" x14ac:dyDescent="0.25">
      <c r="A30" s="27">
        <v>27</v>
      </c>
      <c r="B30">
        <v>2.952</v>
      </c>
      <c r="C30" s="33">
        <f t="shared" si="1"/>
        <v>1.082482906738226</v>
      </c>
      <c r="D30" s="37">
        <f t="shared" si="0"/>
        <v>0.28368402325370506</v>
      </c>
    </row>
    <row r="31" spans="1:4" ht="15.75" x14ac:dyDescent="0.25">
      <c r="A31" s="8">
        <v>28</v>
      </c>
      <c r="B31">
        <v>3.59</v>
      </c>
      <c r="C31" s="33">
        <f t="shared" si="1"/>
        <v>1.2781522025001875</v>
      </c>
      <c r="D31" s="37">
        <f t="shared" si="0"/>
        <v>0.11353575105618312</v>
      </c>
    </row>
    <row r="32" spans="1:4" ht="15.75" x14ac:dyDescent="0.25">
      <c r="A32" s="27">
        <v>29</v>
      </c>
      <c r="B32">
        <v>7.3559999999999999</v>
      </c>
      <c r="C32" s="33">
        <f t="shared" si="1"/>
        <v>1.9955163067420747</v>
      </c>
      <c r="D32" s="37">
        <f t="shared" si="0"/>
        <v>0.14471438429042577</v>
      </c>
    </row>
    <row r="33" spans="1:4" ht="15.75" x14ac:dyDescent="0.25">
      <c r="A33" s="8">
        <v>30</v>
      </c>
      <c r="B33">
        <v>6.2690000000000001</v>
      </c>
      <c r="C33" s="33">
        <f t="shared" si="1"/>
        <v>1.8356168522918315</v>
      </c>
      <c r="D33" s="37">
        <f t="shared" si="0"/>
        <v>4.8626417218902485E-2</v>
      </c>
    </row>
    <row r="34" spans="1:4" ht="15.75" x14ac:dyDescent="0.25">
      <c r="A34" s="27"/>
      <c r="C34" s="33"/>
      <c r="D34" s="37"/>
    </row>
    <row r="35" spans="1:4" ht="15.75" x14ac:dyDescent="0.25">
      <c r="A35" s="8"/>
      <c r="C35" s="33"/>
      <c r="D35" s="37"/>
    </row>
    <row r="36" spans="1:4" ht="15.75" x14ac:dyDescent="0.25">
      <c r="A36" s="27"/>
      <c r="C36" s="33"/>
      <c r="D36" s="37"/>
    </row>
    <row r="37" spans="1:4" ht="15.75" x14ac:dyDescent="0.25">
      <c r="A37" s="8"/>
      <c r="C37" s="33"/>
      <c r="D37" s="37"/>
    </row>
    <row r="38" spans="1:4" ht="15.75" x14ac:dyDescent="0.25">
      <c r="A38" s="27"/>
      <c r="C38" s="33"/>
      <c r="D38" s="37"/>
    </row>
    <row r="39" spans="1:4" ht="15.75" x14ac:dyDescent="0.25">
      <c r="A39" s="8"/>
      <c r="C39" s="33"/>
      <c r="D39" s="37"/>
    </row>
    <row r="40" spans="1:4" ht="15.75" x14ac:dyDescent="0.25">
      <c r="A40" s="27"/>
      <c r="C40" s="33"/>
      <c r="D40" s="37"/>
    </row>
    <row r="41" spans="1:4" ht="15.75" x14ac:dyDescent="0.25">
      <c r="A41" s="8"/>
      <c r="C41" s="33"/>
      <c r="D41" s="37"/>
    </row>
    <row r="42" spans="1:4" ht="15.75" x14ac:dyDescent="0.25">
      <c r="A42" s="27"/>
      <c r="C42" s="33"/>
      <c r="D42" s="37"/>
    </row>
    <row r="43" spans="1:4" ht="15.75" x14ac:dyDescent="0.25">
      <c r="A43" s="8"/>
      <c r="C43" s="33"/>
      <c r="D43" s="37"/>
    </row>
    <row r="44" spans="1:4" ht="15.75" x14ac:dyDescent="0.25">
      <c r="A44" s="27"/>
      <c r="C44" s="33"/>
      <c r="D44" s="37"/>
    </row>
    <row r="45" spans="1:4" ht="15.75" x14ac:dyDescent="0.25">
      <c r="A45" s="8"/>
      <c r="C45" s="33"/>
      <c r="D45" s="37"/>
    </row>
    <row r="46" spans="1:4" ht="15.75" x14ac:dyDescent="0.25">
      <c r="A46" s="27"/>
      <c r="C46" s="33"/>
      <c r="D46" s="37"/>
    </row>
    <row r="47" spans="1:4" ht="15.75" x14ac:dyDescent="0.25">
      <c r="A47" s="8"/>
      <c r="C47" s="33"/>
      <c r="D47" s="37"/>
    </row>
    <row r="48" spans="1:4" ht="15.75" x14ac:dyDescent="0.25">
      <c r="A48" s="27"/>
      <c r="C48" s="33"/>
      <c r="D48" s="37"/>
    </row>
    <row r="49" spans="1:4" ht="15.75" x14ac:dyDescent="0.25">
      <c r="A49" s="8"/>
      <c r="C49" s="33"/>
      <c r="D49" s="37"/>
    </row>
    <row r="50" spans="1:4" ht="15.75" x14ac:dyDescent="0.25">
      <c r="A50" s="27"/>
      <c r="C50" s="33"/>
      <c r="D50" s="37"/>
    </row>
    <row r="51" spans="1:4" ht="15.75" x14ac:dyDescent="0.25">
      <c r="A51" s="8"/>
      <c r="C51" s="33"/>
      <c r="D51" s="37"/>
    </row>
    <row r="52" spans="1:4" ht="15.75" x14ac:dyDescent="0.25">
      <c r="A52" s="27"/>
      <c r="C52" s="33"/>
      <c r="D52" s="37"/>
    </row>
    <row r="53" spans="1:4" ht="15.75" x14ac:dyDescent="0.25">
      <c r="A53" s="8"/>
      <c r="C53" s="33"/>
      <c r="D53" s="37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A709-2CF1-4162-97DF-E4A98D572129}">
  <dimension ref="A1:V100"/>
  <sheetViews>
    <sheetView workbookViewId="0">
      <selection activeCell="H10" sqref="H10"/>
    </sheetView>
  </sheetViews>
  <sheetFormatPr defaultRowHeight="15" x14ac:dyDescent="0.25"/>
  <sheetData>
    <row r="1" spans="1:22" x14ac:dyDescent="0.25">
      <c r="A1">
        <v>7.9820000000000002</v>
      </c>
    </row>
    <row r="2" spans="1:22" ht="18.75" thickBot="1" x14ac:dyDescent="0.4">
      <c r="A2">
        <v>40.122</v>
      </c>
      <c r="C2" s="79" t="s">
        <v>9</v>
      </c>
      <c r="D2" s="80"/>
      <c r="E2" s="19">
        <f>COUNT(A1:A100)</f>
        <v>100</v>
      </c>
      <c r="G2" s="81" t="s">
        <v>50</v>
      </c>
      <c r="H2" s="81"/>
      <c r="I2" s="81"/>
      <c r="J2" s="81"/>
      <c r="K2" s="81"/>
      <c r="L2" s="81"/>
      <c r="N2" s="65" t="s">
        <v>4</v>
      </c>
      <c r="O2" s="66"/>
      <c r="P2" s="7" t="s">
        <v>5</v>
      </c>
      <c r="Q2" s="2" t="s">
        <v>6</v>
      </c>
      <c r="U2" s="42" t="s">
        <v>40</v>
      </c>
      <c r="V2" s="42"/>
    </row>
    <row r="3" spans="1:22" ht="18" x14ac:dyDescent="0.35">
      <c r="A3">
        <v>5.8620000000000001</v>
      </c>
      <c r="C3" s="82" t="s">
        <v>10</v>
      </c>
      <c r="D3" s="83"/>
      <c r="E3" s="20">
        <f>SQRT(E2)</f>
        <v>10</v>
      </c>
      <c r="G3" s="81"/>
      <c r="H3" s="81"/>
      <c r="I3" s="81"/>
      <c r="J3" s="81"/>
      <c r="K3" s="81"/>
      <c r="L3" s="81"/>
      <c r="N3" s="1" t="s">
        <v>2</v>
      </c>
      <c r="O3" s="1" t="s">
        <v>3</v>
      </c>
      <c r="P3" s="6"/>
      <c r="Q3" s="2" t="s">
        <v>7</v>
      </c>
      <c r="R3" s="14" t="s">
        <v>38</v>
      </c>
      <c r="S3" s="42" t="s">
        <v>39</v>
      </c>
      <c r="T3" s="42" t="s">
        <v>40</v>
      </c>
      <c r="U3" s="42" t="s">
        <v>41</v>
      </c>
      <c r="V3" s="42"/>
    </row>
    <row r="4" spans="1:22" x14ac:dyDescent="0.25">
      <c r="A4">
        <v>21.92</v>
      </c>
      <c r="C4" s="82" t="s">
        <v>0</v>
      </c>
      <c r="D4" s="83"/>
      <c r="E4" s="20">
        <f>MAX(A1:A100)</f>
        <v>40.122</v>
      </c>
      <c r="G4" s="81"/>
      <c r="H4" s="81"/>
      <c r="I4" s="81"/>
      <c r="J4" s="81"/>
      <c r="K4" s="81"/>
      <c r="L4" s="81"/>
      <c r="M4">
        <v>1</v>
      </c>
      <c r="N4" s="18">
        <v>0</v>
      </c>
      <c r="O4" s="18">
        <f>N4+$E$6</f>
        <v>3.8969999999999998</v>
      </c>
      <c r="P4" s="46">
        <f>Q4</f>
        <v>9</v>
      </c>
      <c r="Q4" s="46">
        <f>FREQUENCY($A$1:$A$100,O4:O13)</f>
        <v>9</v>
      </c>
      <c r="R4" s="12">
        <f>P4/$P$14</f>
        <v>0.09</v>
      </c>
      <c r="S4" s="11">
        <f>R4</f>
        <v>0.09</v>
      </c>
      <c r="T4" s="11">
        <f t="shared" ref="T4:T13" si="0">U4</f>
        <v>8.1818884604711567E-2</v>
      </c>
      <c r="U4" s="11">
        <f t="shared" ref="U4:U13" si="1">_xlfn.WEIBULL.DIST(O4,$O$17,$O$18,TRUE)</f>
        <v>8.1818884604711567E-2</v>
      </c>
      <c r="V4" s="11">
        <f t="shared" ref="V4:V13" si="2">ABS(S4-T4)</f>
        <v>8.1811153952884297E-3</v>
      </c>
    </row>
    <row r="5" spans="1:22" x14ac:dyDescent="0.25">
      <c r="A5">
        <v>7.9020000000000001</v>
      </c>
      <c r="C5" s="82" t="s">
        <v>1</v>
      </c>
      <c r="D5" s="83"/>
      <c r="E5" s="20">
        <f>MIN(A1:A100)</f>
        <v>1.1519999999999999</v>
      </c>
      <c r="G5" s="81"/>
      <c r="H5" s="81"/>
      <c r="I5" s="81"/>
      <c r="J5" s="81"/>
      <c r="K5" s="81"/>
      <c r="L5" s="81"/>
      <c r="M5">
        <v>2</v>
      </c>
      <c r="N5" s="18">
        <f>O4+0.01</f>
        <v>3.9069999999999996</v>
      </c>
      <c r="O5" s="18">
        <f>N5+E6</f>
        <v>7.8039999999999994</v>
      </c>
      <c r="P5" s="46">
        <f>Q5-Q4</f>
        <v>20</v>
      </c>
      <c r="Q5" s="46">
        <f>FREQUENCY($A$1:$A$100,O5:O13)</f>
        <v>29</v>
      </c>
      <c r="R5" s="12">
        <f>P5/$P$14</f>
        <v>0.2</v>
      </c>
      <c r="S5" s="11">
        <f t="shared" ref="S5:S11" si="3">S4+R5</f>
        <v>0.29000000000000004</v>
      </c>
      <c r="T5" s="11">
        <f t="shared" si="0"/>
        <v>0.27661989805904391</v>
      </c>
      <c r="U5" s="11">
        <f t="shared" si="1"/>
        <v>0.27661989805904391</v>
      </c>
      <c r="V5" s="11">
        <f t="shared" si="2"/>
        <v>1.3380101940956124E-2</v>
      </c>
    </row>
    <row r="6" spans="1:22" x14ac:dyDescent="0.25">
      <c r="A6">
        <v>10.824</v>
      </c>
      <c r="C6" s="82" t="s">
        <v>11</v>
      </c>
      <c r="D6" s="83"/>
      <c r="E6" s="20">
        <f>(E4-E5)/E3</f>
        <v>3.8969999999999998</v>
      </c>
      <c r="G6" s="81"/>
      <c r="H6" s="81"/>
      <c r="I6" s="81"/>
      <c r="J6" s="81"/>
      <c r="K6" s="81"/>
      <c r="L6" s="81"/>
      <c r="M6">
        <v>3</v>
      </c>
      <c r="N6" s="18">
        <f t="shared" ref="N6:N12" si="4">O5+0.01</f>
        <v>7.8139999999999992</v>
      </c>
      <c r="O6" s="18">
        <f>N6+E6</f>
        <v>11.710999999999999</v>
      </c>
      <c r="P6" s="46">
        <f>Q6-Q5</f>
        <v>27</v>
      </c>
      <c r="Q6" s="46">
        <f>FREQUENCY($A$1:$A$100,O6:O13)</f>
        <v>56</v>
      </c>
      <c r="R6" s="12">
        <f>P6/$P$14</f>
        <v>0.27</v>
      </c>
      <c r="S6" s="11">
        <f t="shared" si="3"/>
        <v>0.56000000000000005</v>
      </c>
      <c r="T6" s="11">
        <f t="shared" si="0"/>
        <v>0.50634588492399635</v>
      </c>
      <c r="U6" s="11">
        <f t="shared" si="1"/>
        <v>0.50634588492399635</v>
      </c>
      <c r="V6" s="11">
        <f t="shared" si="2"/>
        <v>5.3654115076003706E-2</v>
      </c>
    </row>
    <row r="7" spans="1:22" x14ac:dyDescent="0.25">
      <c r="A7">
        <v>22.257999999999999</v>
      </c>
      <c r="C7" s="84" t="s">
        <v>12</v>
      </c>
      <c r="D7" s="85"/>
      <c r="E7" s="20">
        <f>AVERAGE(A1:A100)</f>
        <v>12.657389999999998</v>
      </c>
      <c r="G7" s="81"/>
      <c r="H7" s="81"/>
      <c r="I7" s="81"/>
      <c r="J7" s="81"/>
      <c r="K7" s="81"/>
      <c r="L7" s="81"/>
      <c r="M7">
        <v>4</v>
      </c>
      <c r="N7" s="18">
        <f t="shared" si="4"/>
        <v>11.720999999999998</v>
      </c>
      <c r="O7" s="18">
        <f>N7+E6</f>
        <v>15.617999999999999</v>
      </c>
      <c r="P7" s="46">
        <f>Q7-Q6</f>
        <v>18</v>
      </c>
      <c r="Q7" s="46">
        <f>FREQUENCY($A$1:$A$100,O7:O13)</f>
        <v>74</v>
      </c>
      <c r="R7" s="12">
        <f t="shared" ref="R7:R12" si="5">P7/$P$14</f>
        <v>0.18</v>
      </c>
      <c r="S7" s="11">
        <f t="shared" si="3"/>
        <v>0.74</v>
      </c>
      <c r="T7" s="11">
        <f t="shared" si="0"/>
        <v>0.70680553364093168</v>
      </c>
      <c r="U7" s="11">
        <f t="shared" si="1"/>
        <v>0.70680553364093168</v>
      </c>
      <c r="V7" s="11">
        <f t="shared" si="2"/>
        <v>3.3194466359068309E-2</v>
      </c>
    </row>
    <row r="8" spans="1:22" ht="15.75" thickBot="1" x14ac:dyDescent="0.3">
      <c r="A8">
        <v>13.343</v>
      </c>
      <c r="C8" s="77" t="s">
        <v>13</v>
      </c>
      <c r="D8" s="78"/>
      <c r="E8" s="21">
        <f>VAR(A1:A100)</f>
        <v>61.513044341313204</v>
      </c>
      <c r="M8">
        <v>5</v>
      </c>
      <c r="N8" s="18">
        <f t="shared" si="4"/>
        <v>15.627999999999998</v>
      </c>
      <c r="O8" s="18">
        <f>N8+E6</f>
        <v>19.524999999999999</v>
      </c>
      <c r="P8" s="46">
        <f t="shared" ref="P8:P10" si="6">Q8-Q7</f>
        <v>5</v>
      </c>
      <c r="Q8" s="46">
        <f>FREQUENCY($A$1:$A$100,O8:O13)</f>
        <v>79</v>
      </c>
      <c r="R8" s="12">
        <f t="shared" si="5"/>
        <v>0.05</v>
      </c>
      <c r="S8" s="11">
        <f t="shared" si="3"/>
        <v>0.79</v>
      </c>
      <c r="T8" s="11">
        <f t="shared" si="0"/>
        <v>0.84795907044959962</v>
      </c>
      <c r="U8" s="11">
        <f t="shared" si="1"/>
        <v>0.84795907044959962</v>
      </c>
      <c r="V8" s="11">
        <f t="shared" si="2"/>
        <v>5.7959070449599581E-2</v>
      </c>
    </row>
    <row r="9" spans="1:22" x14ac:dyDescent="0.25">
      <c r="A9">
        <v>11.045</v>
      </c>
      <c r="C9" s="61" t="s">
        <v>16</v>
      </c>
      <c r="D9" s="61"/>
      <c r="E9" s="63">
        <f>1/E7</f>
        <v>7.9005229356131093E-2</v>
      </c>
      <c r="M9">
        <v>6</v>
      </c>
      <c r="N9" s="18">
        <f t="shared" si="4"/>
        <v>19.535</v>
      </c>
      <c r="O9" s="18">
        <f>N9+E6</f>
        <v>23.431999999999999</v>
      </c>
      <c r="P9" s="46">
        <f t="shared" si="6"/>
        <v>10</v>
      </c>
      <c r="Q9" s="46">
        <f>FREQUENCY($A$1:$A$100,O9:O13)</f>
        <v>89</v>
      </c>
      <c r="R9" s="12">
        <f t="shared" si="5"/>
        <v>0.1</v>
      </c>
      <c r="S9" s="11">
        <f t="shared" si="3"/>
        <v>0.89</v>
      </c>
      <c r="T9" s="11">
        <f t="shared" si="0"/>
        <v>0.93099352880332886</v>
      </c>
      <c r="U9" s="11">
        <f t="shared" si="1"/>
        <v>0.93099352880332886</v>
      </c>
      <c r="V9" s="11">
        <f t="shared" si="2"/>
        <v>4.0993528803328849E-2</v>
      </c>
    </row>
    <row r="10" spans="1:22" ht="15.75" thickBot="1" x14ac:dyDescent="0.3">
      <c r="A10">
        <v>23.603000000000002</v>
      </c>
      <c r="C10" s="62"/>
      <c r="D10" s="62"/>
      <c r="E10" s="64"/>
      <c r="M10">
        <v>7</v>
      </c>
      <c r="N10" s="18">
        <f t="shared" si="4"/>
        <v>23.442</v>
      </c>
      <c r="O10" s="18">
        <f>N10+E6</f>
        <v>27.338999999999999</v>
      </c>
      <c r="P10" s="46">
        <f t="shared" si="6"/>
        <v>7</v>
      </c>
      <c r="Q10" s="46">
        <f>FREQUENCY($A$1:$A$100,O10:O13)</f>
        <v>96</v>
      </c>
      <c r="R10" s="12">
        <f t="shared" si="5"/>
        <v>7.0000000000000007E-2</v>
      </c>
      <c r="S10" s="11">
        <f t="shared" si="3"/>
        <v>0.96</v>
      </c>
      <c r="T10" s="11">
        <f t="shared" si="0"/>
        <v>0.97253451981353511</v>
      </c>
      <c r="U10" s="11">
        <f t="shared" si="1"/>
        <v>0.97253451981353511</v>
      </c>
      <c r="V10" s="11">
        <f t="shared" si="2"/>
        <v>1.253451981353515E-2</v>
      </c>
    </row>
    <row r="11" spans="1:22" x14ac:dyDescent="0.25">
      <c r="A11">
        <v>18.951000000000001</v>
      </c>
      <c r="C11" s="5" t="s">
        <v>44</v>
      </c>
      <c r="D11" s="5" t="s">
        <v>46</v>
      </c>
      <c r="M11">
        <v>8</v>
      </c>
      <c r="N11" s="18">
        <f t="shared" si="4"/>
        <v>27.349</v>
      </c>
      <c r="O11" s="18">
        <f>N11+E6</f>
        <v>31.245999999999999</v>
      </c>
      <c r="P11" s="46">
        <f>Q11-Q10</f>
        <v>1</v>
      </c>
      <c r="Q11" s="46">
        <f>FREQUENCY($A$1:$A$100,O11:O13)</f>
        <v>97</v>
      </c>
      <c r="R11" s="12">
        <f t="shared" si="5"/>
        <v>0.01</v>
      </c>
      <c r="S11" s="11">
        <f t="shared" si="3"/>
        <v>0.97</v>
      </c>
      <c r="T11" s="11">
        <f t="shared" si="0"/>
        <v>0.99039814934029891</v>
      </c>
      <c r="U11" s="11">
        <f t="shared" si="1"/>
        <v>0.99039814934029891</v>
      </c>
      <c r="V11" s="11">
        <f t="shared" si="2"/>
        <v>2.0398149340298932E-2</v>
      </c>
    </row>
    <row r="12" spans="1:22" x14ac:dyDescent="0.25">
      <c r="A12">
        <v>13.348000000000001</v>
      </c>
      <c r="C12" s="49">
        <v>3.8969999999999998</v>
      </c>
      <c r="D12" s="3">
        <v>9</v>
      </c>
      <c r="M12">
        <v>9</v>
      </c>
      <c r="N12" s="18">
        <f t="shared" si="4"/>
        <v>31.256</v>
      </c>
      <c r="O12" s="18">
        <f>N12+$E$6</f>
        <v>35.152999999999999</v>
      </c>
      <c r="P12" s="46">
        <f>Q12-Q11</f>
        <v>1</v>
      </c>
      <c r="Q12" s="46">
        <f>FREQUENCY($A$1:$A$100,O12:O13)</f>
        <v>98</v>
      </c>
      <c r="R12" s="12">
        <f t="shared" si="5"/>
        <v>0.01</v>
      </c>
      <c r="S12" s="11">
        <f>R12+S11</f>
        <v>0.98</v>
      </c>
      <c r="T12" s="11">
        <f t="shared" si="0"/>
        <v>0.99704747386639692</v>
      </c>
      <c r="U12" s="11">
        <f t="shared" si="1"/>
        <v>0.99704747386639692</v>
      </c>
      <c r="V12" s="11">
        <f t="shared" si="2"/>
        <v>1.7047473866396934E-2</v>
      </c>
    </row>
    <row r="13" spans="1:22" x14ac:dyDescent="0.25">
      <c r="A13">
        <v>8.7249999999999996</v>
      </c>
      <c r="C13" s="49">
        <v>7.8039999999999994</v>
      </c>
      <c r="D13" s="3">
        <v>20</v>
      </c>
      <c r="M13">
        <v>10</v>
      </c>
      <c r="N13" s="18">
        <f>O12+0.01</f>
        <v>35.162999999999997</v>
      </c>
      <c r="O13" s="18">
        <v>50</v>
      </c>
      <c r="P13" s="46">
        <f>Q13-Q12</f>
        <v>2</v>
      </c>
      <c r="Q13" s="46">
        <f>FREQUENCY($A$1:$A$100,O13)</f>
        <v>100</v>
      </c>
      <c r="R13" s="12">
        <f>P13/$P$14</f>
        <v>0.02</v>
      </c>
      <c r="S13" s="11">
        <f>R13+S12</f>
        <v>1</v>
      </c>
      <c r="T13" s="11">
        <f t="shared" si="0"/>
        <v>0.99998942666600643</v>
      </c>
      <c r="U13" s="11">
        <f t="shared" si="1"/>
        <v>0.99998942666600643</v>
      </c>
      <c r="V13" s="11">
        <f t="shared" si="2"/>
        <v>1.0573333993568745E-5</v>
      </c>
    </row>
    <row r="14" spans="1:22" x14ac:dyDescent="0.25">
      <c r="A14">
        <v>11.536</v>
      </c>
      <c r="C14" s="49">
        <v>11.710999999999999</v>
      </c>
      <c r="D14" s="3">
        <v>27</v>
      </c>
      <c r="N14" s="1"/>
      <c r="O14" s="1" t="s">
        <v>14</v>
      </c>
      <c r="P14" s="13">
        <f>SUM(P4:P13)</f>
        <v>100</v>
      </c>
      <c r="Q14" s="1"/>
      <c r="R14" s="41">
        <f>SUM(R4:R13)</f>
        <v>1</v>
      </c>
      <c r="U14" s="43" t="s">
        <v>42</v>
      </c>
      <c r="V14" s="43">
        <f>MAX(V4:V13)</f>
        <v>5.7959070449599581E-2</v>
      </c>
    </row>
    <row r="15" spans="1:22" x14ac:dyDescent="0.25">
      <c r="A15">
        <v>10.186999999999999</v>
      </c>
      <c r="C15" s="49">
        <v>15.617999999999999</v>
      </c>
      <c r="D15" s="3">
        <v>18</v>
      </c>
      <c r="N15" s="18"/>
      <c r="O15" s="18"/>
    </row>
    <row r="16" spans="1:22" x14ac:dyDescent="0.25">
      <c r="A16">
        <v>11.442</v>
      </c>
      <c r="C16" s="49">
        <v>19.524999999999999</v>
      </c>
      <c r="D16" s="3">
        <v>5</v>
      </c>
      <c r="N16" s="18"/>
      <c r="O16" s="18"/>
    </row>
    <row r="17" spans="1:20" ht="15.75" x14ac:dyDescent="0.25">
      <c r="A17">
        <v>13.396000000000001</v>
      </c>
      <c r="C17" s="49">
        <v>23.431999999999999</v>
      </c>
      <c r="D17" s="3">
        <v>10</v>
      </c>
      <c r="N17" s="39" t="s">
        <v>32</v>
      </c>
      <c r="O17" s="40">
        <v>1.92</v>
      </c>
    </row>
    <row r="18" spans="1:20" ht="15.75" x14ac:dyDescent="0.25">
      <c r="A18">
        <v>13.07</v>
      </c>
      <c r="C18" s="49">
        <v>27.338999999999999</v>
      </c>
      <c r="D18" s="3">
        <v>7</v>
      </c>
      <c r="N18" s="39" t="s">
        <v>31</v>
      </c>
      <c r="O18" s="40">
        <v>14.04</v>
      </c>
    </row>
    <row r="19" spans="1:20" x14ac:dyDescent="0.25">
      <c r="A19">
        <v>13.667999999999999</v>
      </c>
      <c r="C19" s="49">
        <v>31.245999999999999</v>
      </c>
      <c r="D19" s="3">
        <v>1</v>
      </c>
    </row>
    <row r="20" spans="1:20" ht="18" x14ac:dyDescent="0.35">
      <c r="A20">
        <v>7.9539999999999997</v>
      </c>
      <c r="C20" s="49">
        <v>35.152999999999999</v>
      </c>
      <c r="D20" s="3">
        <v>1</v>
      </c>
      <c r="N20" t="s">
        <v>51</v>
      </c>
    </row>
    <row r="21" spans="1:20" ht="18" x14ac:dyDescent="0.35">
      <c r="A21">
        <v>6.3609999999999998</v>
      </c>
      <c r="C21" s="49">
        <v>50</v>
      </c>
      <c r="D21" s="3">
        <v>2</v>
      </c>
      <c r="N21" t="s">
        <v>37</v>
      </c>
    </row>
    <row r="22" spans="1:20" ht="15.75" thickBot="1" x14ac:dyDescent="0.3">
      <c r="A22">
        <v>6.4050000000000002</v>
      </c>
      <c r="C22" s="4" t="s">
        <v>45</v>
      </c>
      <c r="D22" s="4">
        <v>0</v>
      </c>
    </row>
    <row r="23" spans="1:20" x14ac:dyDescent="0.25">
      <c r="A23">
        <v>34.450000000000003</v>
      </c>
    </row>
    <row r="24" spans="1:20" x14ac:dyDescent="0.25">
      <c r="A24">
        <v>24.956</v>
      </c>
    </row>
    <row r="25" spans="1:20" x14ac:dyDescent="0.25">
      <c r="A25">
        <v>5.4420000000000002</v>
      </c>
    </row>
    <row r="26" spans="1:20" x14ac:dyDescent="0.25">
      <c r="A26">
        <v>12.996</v>
      </c>
    </row>
    <row r="27" spans="1:20" x14ac:dyDescent="0.25">
      <c r="A27">
        <v>5.0730000000000004</v>
      </c>
      <c r="O27" s="44" t="s">
        <v>43</v>
      </c>
    </row>
    <row r="28" spans="1:20" x14ac:dyDescent="0.25">
      <c r="A28">
        <v>13.62</v>
      </c>
      <c r="O28" s="67" t="s">
        <v>52</v>
      </c>
      <c r="P28" s="67"/>
      <c r="Q28" s="67"/>
      <c r="R28" s="67"/>
      <c r="S28" s="67"/>
      <c r="T28" s="67"/>
    </row>
    <row r="29" spans="1:20" x14ac:dyDescent="0.25">
      <c r="A29">
        <v>11.02</v>
      </c>
      <c r="O29" s="67"/>
      <c r="P29" s="67"/>
      <c r="Q29" s="67"/>
      <c r="R29" s="67"/>
      <c r="S29" s="67"/>
      <c r="T29" s="67"/>
    </row>
    <row r="30" spans="1:20" x14ac:dyDescent="0.25">
      <c r="A30">
        <v>11.728999999999999</v>
      </c>
      <c r="O30" s="67"/>
      <c r="P30" s="67"/>
      <c r="Q30" s="67"/>
      <c r="R30" s="67"/>
      <c r="S30" s="67"/>
      <c r="T30" s="67"/>
    </row>
    <row r="31" spans="1:20" x14ac:dyDescent="0.25">
      <c r="A31">
        <v>3.3820000000000001</v>
      </c>
      <c r="O31" s="67"/>
      <c r="P31" s="67"/>
      <c r="Q31" s="67"/>
      <c r="R31" s="67"/>
      <c r="S31" s="67"/>
      <c r="T31" s="67"/>
    </row>
    <row r="32" spans="1:20" ht="19.5" customHeight="1" x14ac:dyDescent="0.25">
      <c r="A32">
        <v>14.387</v>
      </c>
      <c r="O32" s="67"/>
      <c r="P32" s="67"/>
      <c r="Q32" s="67"/>
      <c r="R32" s="67"/>
      <c r="S32" s="67"/>
      <c r="T32" s="67"/>
    </row>
    <row r="33" spans="1:1" x14ac:dyDescent="0.25">
      <c r="A33">
        <v>10.037000000000001</v>
      </c>
    </row>
    <row r="34" spans="1:1" x14ac:dyDescent="0.25">
      <c r="A34">
        <v>5.4809999999999999</v>
      </c>
    </row>
    <row r="35" spans="1:1" x14ac:dyDescent="0.25">
      <c r="A35">
        <v>2.9689999999999999</v>
      </c>
    </row>
    <row r="36" spans="1:1" x14ac:dyDescent="0.25">
      <c r="A36">
        <v>7.5030000000000001</v>
      </c>
    </row>
    <row r="37" spans="1:1" x14ac:dyDescent="0.25">
      <c r="A37">
        <v>4.1589999999999998</v>
      </c>
    </row>
    <row r="38" spans="1:1" x14ac:dyDescent="0.25">
      <c r="A38">
        <v>23.466000000000001</v>
      </c>
    </row>
    <row r="39" spans="1:1" x14ac:dyDescent="0.25">
      <c r="A39">
        <v>5.2190000000000003</v>
      </c>
    </row>
    <row r="40" spans="1:1" x14ac:dyDescent="0.25">
      <c r="A40">
        <v>11.712999999999999</v>
      </c>
    </row>
    <row r="41" spans="1:1" x14ac:dyDescent="0.25">
      <c r="A41">
        <v>37.134</v>
      </c>
    </row>
    <row r="42" spans="1:1" x14ac:dyDescent="0.25">
      <c r="A42">
        <v>21.099</v>
      </c>
    </row>
    <row r="43" spans="1:1" x14ac:dyDescent="0.25">
      <c r="A43">
        <v>9.0210000000000008</v>
      </c>
    </row>
    <row r="44" spans="1:1" x14ac:dyDescent="0.25">
      <c r="A44">
        <v>6.08</v>
      </c>
    </row>
    <row r="45" spans="1:1" x14ac:dyDescent="0.25">
      <c r="A45">
        <v>9.0530000000000008</v>
      </c>
    </row>
    <row r="46" spans="1:1" x14ac:dyDescent="0.25">
      <c r="A46">
        <v>5.1779999999999999</v>
      </c>
    </row>
    <row r="47" spans="1:1" x14ac:dyDescent="0.25">
      <c r="A47">
        <v>18.7</v>
      </c>
    </row>
    <row r="48" spans="1:1" x14ac:dyDescent="0.25">
      <c r="A48">
        <v>9.0559999999999992</v>
      </c>
    </row>
    <row r="49" spans="1:1" x14ac:dyDescent="0.25">
      <c r="A49">
        <v>6.6470000000000002</v>
      </c>
    </row>
    <row r="50" spans="1:1" x14ac:dyDescent="0.25">
      <c r="A50">
        <v>5.7670000000000003</v>
      </c>
    </row>
    <row r="51" spans="1:1" x14ac:dyDescent="0.25">
      <c r="A51">
        <v>17.684000000000001</v>
      </c>
    </row>
    <row r="52" spans="1:1" x14ac:dyDescent="0.25">
      <c r="A52">
        <v>8.8140000000000001</v>
      </c>
    </row>
    <row r="53" spans="1:1" x14ac:dyDescent="0.25">
      <c r="A53">
        <v>22.939</v>
      </c>
    </row>
    <row r="54" spans="1:1" x14ac:dyDescent="0.25">
      <c r="A54">
        <v>2.4910000000000001</v>
      </c>
    </row>
    <row r="55" spans="1:1" x14ac:dyDescent="0.25">
      <c r="A55">
        <v>10.122999999999999</v>
      </c>
    </row>
    <row r="56" spans="1:1" x14ac:dyDescent="0.25">
      <c r="A56">
        <v>3.2440000000000002</v>
      </c>
    </row>
    <row r="57" spans="1:1" x14ac:dyDescent="0.25">
      <c r="A57">
        <v>9.4329999999999998</v>
      </c>
    </row>
    <row r="58" spans="1:1" x14ac:dyDescent="0.25">
      <c r="A58">
        <v>11.773999999999999</v>
      </c>
    </row>
    <row r="59" spans="1:1" x14ac:dyDescent="0.25">
      <c r="A59">
        <v>3.2709999999999999</v>
      </c>
    </row>
    <row r="60" spans="1:1" x14ac:dyDescent="0.25">
      <c r="A60">
        <v>10.39</v>
      </c>
    </row>
    <row r="61" spans="1:1" x14ac:dyDescent="0.25">
      <c r="A61">
        <v>6.8390000000000004</v>
      </c>
    </row>
    <row r="62" spans="1:1" x14ac:dyDescent="0.25">
      <c r="A62">
        <v>7.0730000000000004</v>
      </c>
    </row>
    <row r="63" spans="1:1" x14ac:dyDescent="0.25">
      <c r="A63">
        <v>10.708</v>
      </c>
    </row>
    <row r="64" spans="1:1" x14ac:dyDescent="0.25">
      <c r="A64">
        <v>25.236999999999998</v>
      </c>
    </row>
    <row r="65" spans="1:1" x14ac:dyDescent="0.25">
      <c r="A65">
        <v>7.5679999999999996</v>
      </c>
    </row>
    <row r="66" spans="1:1" x14ac:dyDescent="0.25">
      <c r="A66">
        <v>1.1519999999999999</v>
      </c>
    </row>
    <row r="67" spans="1:1" x14ac:dyDescent="0.25">
      <c r="A67">
        <v>8.0589999999999993</v>
      </c>
    </row>
    <row r="68" spans="1:1" x14ac:dyDescent="0.25">
      <c r="A68">
        <v>26.399000000000001</v>
      </c>
    </row>
    <row r="69" spans="1:1" x14ac:dyDescent="0.25">
      <c r="A69">
        <v>29.285</v>
      </c>
    </row>
    <row r="70" spans="1:1" x14ac:dyDescent="0.25">
      <c r="A70">
        <v>22.35</v>
      </c>
    </row>
    <row r="71" spans="1:1" x14ac:dyDescent="0.25">
      <c r="A71">
        <v>3.274</v>
      </c>
    </row>
    <row r="72" spans="1:1" x14ac:dyDescent="0.25">
      <c r="A72">
        <v>7.3250000000000002</v>
      </c>
    </row>
    <row r="73" spans="1:1" x14ac:dyDescent="0.25">
      <c r="A73">
        <v>10.045999999999999</v>
      </c>
    </row>
    <row r="74" spans="1:1" x14ac:dyDescent="0.25">
      <c r="A74">
        <v>9.8879999999999999</v>
      </c>
    </row>
    <row r="75" spans="1:1" x14ac:dyDescent="0.25">
      <c r="A75">
        <v>13.798</v>
      </c>
    </row>
    <row r="76" spans="1:1" x14ac:dyDescent="0.25">
      <c r="A76">
        <v>15.255000000000001</v>
      </c>
    </row>
    <row r="77" spans="1:1" x14ac:dyDescent="0.25">
      <c r="A77">
        <v>20.507000000000001</v>
      </c>
    </row>
    <row r="78" spans="1:1" x14ac:dyDescent="0.25">
      <c r="A78">
        <v>11.147</v>
      </c>
    </row>
    <row r="79" spans="1:1" x14ac:dyDescent="0.25">
      <c r="A79">
        <v>19.690999999999999</v>
      </c>
    </row>
    <row r="80" spans="1:1" x14ac:dyDescent="0.25">
      <c r="A80">
        <v>7.7110000000000003</v>
      </c>
    </row>
    <row r="81" spans="1:1" x14ac:dyDescent="0.25">
      <c r="A81">
        <v>22.835999999999999</v>
      </c>
    </row>
    <row r="82" spans="1:1" x14ac:dyDescent="0.25">
      <c r="A82">
        <v>11.811</v>
      </c>
    </row>
    <row r="83" spans="1:1" x14ac:dyDescent="0.25">
      <c r="A83">
        <v>14.65</v>
      </c>
    </row>
    <row r="84" spans="1:1" x14ac:dyDescent="0.25">
      <c r="A84">
        <v>2.8980000000000001</v>
      </c>
    </row>
    <row r="85" spans="1:1" x14ac:dyDescent="0.25">
      <c r="A85">
        <v>20.041</v>
      </c>
    </row>
    <row r="86" spans="1:1" x14ac:dyDescent="0.25">
      <c r="A86">
        <v>10.228</v>
      </c>
    </row>
    <row r="87" spans="1:1" x14ac:dyDescent="0.25">
      <c r="A87">
        <v>9.5530000000000008</v>
      </c>
    </row>
    <row r="88" spans="1:1" x14ac:dyDescent="0.25">
      <c r="A88">
        <v>19.87</v>
      </c>
    </row>
    <row r="89" spans="1:1" x14ac:dyDescent="0.25">
      <c r="A89">
        <v>8.52</v>
      </c>
    </row>
    <row r="90" spans="1:1" x14ac:dyDescent="0.25">
      <c r="A90">
        <v>26.181999999999999</v>
      </c>
    </row>
    <row r="91" spans="1:1" x14ac:dyDescent="0.25">
      <c r="A91">
        <v>12.427</v>
      </c>
    </row>
    <row r="92" spans="1:1" x14ac:dyDescent="0.25">
      <c r="A92">
        <v>14.432</v>
      </c>
    </row>
    <row r="93" spans="1:1" x14ac:dyDescent="0.25">
      <c r="A93">
        <v>24.699000000000002</v>
      </c>
    </row>
    <row r="94" spans="1:1" x14ac:dyDescent="0.25">
      <c r="A94">
        <v>6.8479999999999999</v>
      </c>
    </row>
    <row r="95" spans="1:1" x14ac:dyDescent="0.25">
      <c r="A95">
        <v>7.1970000000000001</v>
      </c>
    </row>
    <row r="96" spans="1:1" x14ac:dyDescent="0.25">
      <c r="A96">
        <v>12.156000000000001</v>
      </c>
    </row>
    <row r="97" spans="1:1" x14ac:dyDescent="0.25">
      <c r="A97">
        <v>1.6739999999999999</v>
      </c>
    </row>
    <row r="98" spans="1:1" x14ac:dyDescent="0.25">
      <c r="A98">
        <v>8.5820000000000007</v>
      </c>
    </row>
    <row r="99" spans="1:1" x14ac:dyDescent="0.25">
      <c r="A99">
        <v>16.292999999999999</v>
      </c>
    </row>
    <row r="100" spans="1:1" x14ac:dyDescent="0.25">
      <c r="A100">
        <v>16.126000000000001</v>
      </c>
    </row>
  </sheetData>
  <sortState xmlns:xlrd2="http://schemas.microsoft.com/office/spreadsheetml/2017/richdata2" ref="C12:C21">
    <sortCondition ref="C12"/>
  </sortState>
  <mergeCells count="12">
    <mergeCell ref="C8:D8"/>
    <mergeCell ref="C9:D10"/>
    <mergeCell ref="E9:E10"/>
    <mergeCell ref="N2:O2"/>
    <mergeCell ref="O28:T32"/>
    <mergeCell ref="C2:D2"/>
    <mergeCell ref="G2:L7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BC40-C522-4E74-95CA-440E0FF9C249}">
  <dimension ref="A1:I103"/>
  <sheetViews>
    <sheetView workbookViewId="0">
      <selection activeCell="G18" sqref="G18"/>
    </sheetView>
  </sheetViews>
  <sheetFormatPr defaultRowHeight="15" x14ac:dyDescent="0.25"/>
  <cols>
    <col min="6" max="6" width="19.28515625" customWidth="1"/>
    <col min="7" max="7" width="26.140625" customWidth="1"/>
  </cols>
  <sheetData>
    <row r="1" spans="1:9" x14ac:dyDescent="0.25">
      <c r="A1" s="73" t="s">
        <v>20</v>
      </c>
      <c r="B1" s="73" t="s">
        <v>24</v>
      </c>
      <c r="C1" s="75" t="s">
        <v>25</v>
      </c>
      <c r="D1" s="47"/>
    </row>
    <row r="2" spans="1:9" x14ac:dyDescent="0.25">
      <c r="A2" s="73"/>
      <c r="B2" s="74"/>
      <c r="C2" s="76"/>
      <c r="D2" s="32"/>
    </row>
    <row r="3" spans="1:9" ht="17.25" x14ac:dyDescent="0.25">
      <c r="A3" s="28" t="s">
        <v>21</v>
      </c>
      <c r="B3" s="29" t="s">
        <v>22</v>
      </c>
      <c r="C3" s="30" t="s">
        <v>23</v>
      </c>
      <c r="D3" s="30" t="s">
        <v>27</v>
      </c>
    </row>
    <row r="4" spans="1:9" ht="15.75" x14ac:dyDescent="0.25">
      <c r="A4" s="27">
        <v>1</v>
      </c>
      <c r="B4">
        <v>7.9820000000000002</v>
      </c>
      <c r="C4" s="33">
        <f>LN(B4)</f>
        <v>2.0771890066265422</v>
      </c>
      <c r="D4" s="37">
        <f t="shared" ref="D4:D35" si="0">(C4-$H$13)^2</f>
        <v>6.9763544524251195E-2</v>
      </c>
      <c r="E4" s="22" t="s">
        <v>21</v>
      </c>
      <c r="F4" s="22">
        <f>COUNT(A4:A103)</f>
        <v>100</v>
      </c>
      <c r="G4" s="22"/>
      <c r="H4" s="22"/>
    </row>
    <row r="5" spans="1:9" ht="15.75" x14ac:dyDescent="0.25">
      <c r="A5" s="8">
        <v>2</v>
      </c>
      <c r="B5">
        <v>40.122</v>
      </c>
      <c r="C5" s="33">
        <f t="shared" ref="C5:C68" si="1">LN(B5)</f>
        <v>3.6919248122998964</v>
      </c>
      <c r="D5" s="37">
        <f t="shared" si="0"/>
        <v>1.8241417303824194</v>
      </c>
      <c r="E5" s="22" t="s">
        <v>29</v>
      </c>
      <c r="F5" s="22">
        <f>1/(F4-1)</f>
        <v>1.0101010101010102E-2</v>
      </c>
      <c r="G5" s="22"/>
      <c r="H5" s="22"/>
    </row>
    <row r="6" spans="1:9" ht="15.75" x14ac:dyDescent="0.25">
      <c r="A6" s="27">
        <v>3</v>
      </c>
      <c r="B6">
        <v>5.8620000000000001</v>
      </c>
      <c r="C6" s="33">
        <f t="shared" si="1"/>
        <v>1.7684908422887007</v>
      </c>
      <c r="D6" s="37">
        <f t="shared" si="0"/>
        <v>0.32812969340446407</v>
      </c>
      <c r="E6" s="39" t="s">
        <v>32</v>
      </c>
      <c r="F6" s="40">
        <f>(PI())/((H15*SQRT(6)))</f>
        <v>1.9222923128780742</v>
      </c>
      <c r="H6" s="22"/>
    </row>
    <row r="7" spans="1:9" ht="15.75" x14ac:dyDescent="0.25">
      <c r="A7" s="8">
        <v>4</v>
      </c>
      <c r="B7">
        <v>21.92</v>
      </c>
      <c r="C7" s="33">
        <f t="shared" si="1"/>
        <v>3.0873994620798149</v>
      </c>
      <c r="D7" s="37">
        <f t="shared" si="0"/>
        <v>0.55663918812227975</v>
      </c>
      <c r="E7" s="39" t="s">
        <v>31</v>
      </c>
      <c r="F7" s="40">
        <f>EXP(H9)</f>
        <v>14.035409813870878</v>
      </c>
      <c r="H7" s="22"/>
    </row>
    <row r="8" spans="1:9" ht="15.75" x14ac:dyDescent="0.25">
      <c r="A8" s="27">
        <v>5</v>
      </c>
      <c r="B8">
        <v>7.9020000000000001</v>
      </c>
      <c r="C8" s="33">
        <f t="shared" si="1"/>
        <v>2.0671158919891992</v>
      </c>
      <c r="D8" s="37">
        <f t="shared" si="0"/>
        <v>7.518619327827504E-2</v>
      </c>
      <c r="E8" s="39" t="s">
        <v>33</v>
      </c>
      <c r="F8" s="22"/>
      <c r="G8" s="22"/>
      <c r="H8" s="22"/>
    </row>
    <row r="9" spans="1:9" ht="15.75" x14ac:dyDescent="0.25">
      <c r="A9" s="8">
        <v>6</v>
      </c>
      <c r="B9">
        <v>10.824</v>
      </c>
      <c r="C9" s="33">
        <f t="shared" si="1"/>
        <v>2.3817658908684871</v>
      </c>
      <c r="D9" s="37">
        <f t="shared" si="0"/>
        <v>1.6361207908612569E-3</v>
      </c>
      <c r="E9" s="14" t="s">
        <v>34</v>
      </c>
      <c r="F9" s="14"/>
      <c r="G9" s="14"/>
      <c r="H9" s="23">
        <f>H13+(0.5772/F6)</f>
        <v>2.6415834088083474</v>
      </c>
    </row>
    <row r="10" spans="1:9" ht="15.75" x14ac:dyDescent="0.25">
      <c r="A10" s="27">
        <v>7</v>
      </c>
      <c r="B10">
        <v>22.257999999999999</v>
      </c>
      <c r="C10" s="33">
        <f t="shared" si="1"/>
        <v>3.1027014945512335</v>
      </c>
      <c r="D10" s="37">
        <f t="shared" si="0"/>
        <v>0.57970649947562747</v>
      </c>
      <c r="E10" s="26"/>
      <c r="F10" s="23"/>
      <c r="G10" s="23"/>
      <c r="H10" s="23"/>
    </row>
    <row r="11" spans="1:9" ht="15.75" x14ac:dyDescent="0.25">
      <c r="A11" s="8">
        <v>8</v>
      </c>
      <c r="B11">
        <v>13.343</v>
      </c>
      <c r="C11" s="33">
        <f t="shared" si="1"/>
        <v>2.5909919027602837</v>
      </c>
      <c r="D11" s="37">
        <f t="shared" si="0"/>
        <v>6.2337606562515559E-2</v>
      </c>
      <c r="E11" s="25"/>
      <c r="F11" s="23"/>
      <c r="G11" s="23"/>
      <c r="H11" s="23"/>
    </row>
    <row r="12" spans="1:9" ht="15.75" x14ac:dyDescent="0.25">
      <c r="A12" s="27">
        <v>9</v>
      </c>
      <c r="B12">
        <v>11.045</v>
      </c>
      <c r="C12" s="33">
        <f t="shared" si="1"/>
        <v>2.4019778368720806</v>
      </c>
      <c r="D12" s="37">
        <f t="shared" si="0"/>
        <v>3.6797491550941541E-3</v>
      </c>
      <c r="F12" s="50"/>
      <c r="G12" s="50"/>
      <c r="H12" s="51">
        <f>SUM(C4:C103)</f>
        <v>234.1316900882812</v>
      </c>
      <c r="I12" s="52">
        <f>SUM(D4:D103)</f>
        <v>44.070180689662294</v>
      </c>
    </row>
    <row r="13" spans="1:9" ht="15.75" x14ac:dyDescent="0.25">
      <c r="A13" s="8">
        <v>10</v>
      </c>
      <c r="B13">
        <v>23.603000000000002</v>
      </c>
      <c r="C13" s="33">
        <f t="shared" si="1"/>
        <v>3.161373822596742</v>
      </c>
      <c r="D13" s="37">
        <f t="shared" si="0"/>
        <v>0.67249335485092698</v>
      </c>
      <c r="E13" s="23"/>
      <c r="F13" s="50"/>
      <c r="G13" s="50" t="s">
        <v>26</v>
      </c>
      <c r="H13" s="53">
        <f>H12/F4</f>
        <v>2.3413169008828119</v>
      </c>
      <c r="I13" s="54"/>
    </row>
    <row r="14" spans="1:9" ht="17.25" x14ac:dyDescent="0.25">
      <c r="A14" s="27">
        <v>11</v>
      </c>
      <c r="B14">
        <v>18.951000000000001</v>
      </c>
      <c r="C14" s="33">
        <f t="shared" si="1"/>
        <v>2.941856700584673</v>
      </c>
      <c r="D14" s="37">
        <f t="shared" si="0"/>
        <v>0.36064805102595149</v>
      </c>
      <c r="E14" s="23"/>
      <c r="F14" s="50" t="s">
        <v>35</v>
      </c>
      <c r="G14" s="50" t="s">
        <v>28</v>
      </c>
      <c r="H14" s="45">
        <f>I12*F5</f>
        <v>0.44515334029961917</v>
      </c>
      <c r="I14" s="54">
        <f>(1/(F4-1))*I12</f>
        <v>0.44515334029961917</v>
      </c>
    </row>
    <row r="15" spans="1:9" ht="15.75" x14ac:dyDescent="0.25">
      <c r="A15" s="8">
        <v>12</v>
      </c>
      <c r="B15">
        <v>13.348000000000001</v>
      </c>
      <c r="C15" s="33">
        <f t="shared" si="1"/>
        <v>2.5913665608891274</v>
      </c>
      <c r="D15" s="37">
        <f t="shared" si="0"/>
        <v>6.2524832469274011E-2</v>
      </c>
      <c r="F15" s="50" t="s">
        <v>36</v>
      </c>
      <c r="G15" s="50" t="s">
        <v>30</v>
      </c>
      <c r="H15" s="45">
        <f>SQRT(H14)</f>
        <v>0.66719812672070589</v>
      </c>
      <c r="I15" s="45"/>
    </row>
    <row r="16" spans="1:9" ht="15.75" x14ac:dyDescent="0.25">
      <c r="A16" s="27">
        <v>13</v>
      </c>
      <c r="B16">
        <v>8.7249999999999996</v>
      </c>
      <c r="C16" s="33">
        <f t="shared" si="1"/>
        <v>2.1661924680884908</v>
      </c>
      <c r="D16" s="37">
        <f t="shared" si="0"/>
        <v>3.0668566961532688E-2</v>
      </c>
    </row>
    <row r="17" spans="1:4" ht="15.75" x14ac:dyDescent="0.25">
      <c r="A17" s="8">
        <v>14</v>
      </c>
      <c r="B17">
        <v>11.536</v>
      </c>
      <c r="C17" s="33">
        <f t="shared" si="1"/>
        <v>2.4454725805425932</v>
      </c>
      <c r="D17" s="37">
        <f t="shared" si="0"/>
        <v>1.0848405605390989E-2</v>
      </c>
    </row>
    <row r="18" spans="1:4" ht="15.75" x14ac:dyDescent="0.25">
      <c r="A18" s="27">
        <v>15</v>
      </c>
      <c r="B18">
        <v>10.186999999999999</v>
      </c>
      <c r="C18" s="33">
        <f t="shared" si="1"/>
        <v>2.3211123976079291</v>
      </c>
      <c r="D18" s="37">
        <f t="shared" si="0"/>
        <v>4.082219525847485E-4</v>
      </c>
    </row>
    <row r="19" spans="1:4" ht="15.75" x14ac:dyDescent="0.25">
      <c r="A19" s="8">
        <v>16</v>
      </c>
      <c r="B19">
        <v>11.442</v>
      </c>
      <c r="C19" s="33">
        <f t="shared" si="1"/>
        <v>2.4372907958463372</v>
      </c>
      <c r="D19" s="37">
        <f t="shared" si="0"/>
        <v>9.2109885144698016E-3</v>
      </c>
    </row>
    <row r="20" spans="1:4" ht="15.75" x14ac:dyDescent="0.25">
      <c r="A20" s="27">
        <v>17</v>
      </c>
      <c r="B20">
        <v>13.396000000000001</v>
      </c>
      <c r="C20" s="33">
        <f t="shared" si="1"/>
        <v>2.5949561549319582</v>
      </c>
      <c r="D20" s="37">
        <f t="shared" si="0"/>
        <v>6.4332871194607399E-2</v>
      </c>
    </row>
    <row r="21" spans="1:4" ht="15.75" x14ac:dyDescent="0.25">
      <c r="A21" s="8">
        <v>18</v>
      </c>
      <c r="B21">
        <v>13.07</v>
      </c>
      <c r="C21" s="33">
        <f t="shared" si="1"/>
        <v>2.5703195276361308</v>
      </c>
      <c r="D21" s="37">
        <f t="shared" si="0"/>
        <v>5.2442203059919909E-2</v>
      </c>
    </row>
    <row r="22" spans="1:4" ht="15.75" x14ac:dyDescent="0.25">
      <c r="A22" s="27">
        <v>19</v>
      </c>
      <c r="B22">
        <v>13.667999999999999</v>
      </c>
      <c r="C22" s="33">
        <f t="shared" si="1"/>
        <v>2.6150573342530454</v>
      </c>
      <c r="D22" s="37">
        <f t="shared" si="0"/>
        <v>7.4933824861723286E-2</v>
      </c>
    </row>
    <row r="23" spans="1:4" ht="15.75" x14ac:dyDescent="0.25">
      <c r="A23" s="8">
        <v>20</v>
      </c>
      <c r="B23">
        <v>7.9539999999999997</v>
      </c>
      <c r="C23" s="33">
        <f t="shared" si="1"/>
        <v>2.0736749467854989</v>
      </c>
      <c r="D23" s="37">
        <f t="shared" si="0"/>
        <v>7.1632215593028167E-2</v>
      </c>
    </row>
    <row r="24" spans="1:4" ht="15.75" x14ac:dyDescent="0.25">
      <c r="A24" s="27">
        <v>21</v>
      </c>
      <c r="B24">
        <v>6.3609999999999998</v>
      </c>
      <c r="C24" s="33">
        <f t="shared" si="1"/>
        <v>1.8501855976966672</v>
      </c>
      <c r="D24" s="37">
        <f t="shared" si="0"/>
        <v>0.24120995696932071</v>
      </c>
    </row>
    <row r="25" spans="1:4" ht="15.75" x14ac:dyDescent="0.25">
      <c r="A25" s="8">
        <v>22</v>
      </c>
      <c r="B25">
        <v>6.4050000000000002</v>
      </c>
      <c r="C25" s="33">
        <f t="shared" si="1"/>
        <v>1.8570789353486976</v>
      </c>
      <c r="D25" s="37">
        <f t="shared" si="0"/>
        <v>0.234486407264618</v>
      </c>
    </row>
    <row r="26" spans="1:4" ht="15.75" x14ac:dyDescent="0.25">
      <c r="A26" s="27">
        <v>23</v>
      </c>
      <c r="B26">
        <v>34.450000000000003</v>
      </c>
      <c r="C26" s="33">
        <f t="shared" si="1"/>
        <v>3.5395089974596678</v>
      </c>
      <c r="D26" s="37">
        <f t="shared" si="0"/>
        <v>1.4356643002992417</v>
      </c>
    </row>
    <row r="27" spans="1:4" ht="15.75" x14ac:dyDescent="0.25">
      <c r="A27" s="8">
        <v>24</v>
      </c>
      <c r="B27">
        <v>24.956</v>
      </c>
      <c r="C27" s="33">
        <f t="shared" si="1"/>
        <v>3.2171142742485399</v>
      </c>
      <c r="D27" s="37">
        <f t="shared" si="0"/>
        <v>0.76702103919430842</v>
      </c>
    </row>
    <row r="28" spans="1:4" ht="15.75" x14ac:dyDescent="0.25">
      <c r="A28" s="27">
        <v>25</v>
      </c>
      <c r="B28">
        <v>5.4420000000000002</v>
      </c>
      <c r="C28" s="33">
        <f t="shared" si="1"/>
        <v>1.6941466403610546</v>
      </c>
      <c r="D28" s="37">
        <f t="shared" si="0"/>
        <v>0.41882934610379924</v>
      </c>
    </row>
    <row r="29" spans="1:4" ht="15.75" x14ac:dyDescent="0.25">
      <c r="A29" s="8">
        <v>26</v>
      </c>
      <c r="B29">
        <v>12.996</v>
      </c>
      <c r="C29" s="33">
        <f t="shared" si="1"/>
        <v>2.5646416178068541</v>
      </c>
      <c r="D29" s="37">
        <f t="shared" si="0"/>
        <v>4.9873929189203588E-2</v>
      </c>
    </row>
    <row r="30" spans="1:4" ht="15.75" x14ac:dyDescent="0.25">
      <c r="A30" s="27">
        <v>27</v>
      </c>
      <c r="B30">
        <v>5.0730000000000004</v>
      </c>
      <c r="C30" s="33">
        <f t="shared" si="1"/>
        <v>1.6239323585845531</v>
      </c>
      <c r="D30" s="37">
        <f t="shared" si="0"/>
        <v>0.51464058152848224</v>
      </c>
    </row>
    <row r="31" spans="1:4" ht="15.75" x14ac:dyDescent="0.25">
      <c r="A31" s="8">
        <v>28</v>
      </c>
      <c r="B31">
        <v>13.62</v>
      </c>
      <c r="C31" s="33">
        <f t="shared" si="1"/>
        <v>2.6115393007213661</v>
      </c>
      <c r="D31" s="37">
        <f t="shared" si="0"/>
        <v>7.3020145374507475E-2</v>
      </c>
    </row>
    <row r="32" spans="1:4" ht="15.75" x14ac:dyDescent="0.25">
      <c r="A32" s="27">
        <v>29</v>
      </c>
      <c r="B32">
        <v>11.02</v>
      </c>
      <c r="C32" s="33">
        <f t="shared" si="1"/>
        <v>2.3997118037247684</v>
      </c>
      <c r="D32" s="37">
        <f t="shared" si="0"/>
        <v>3.4099646779215493E-3</v>
      </c>
    </row>
    <row r="33" spans="1:4" ht="15.75" x14ac:dyDescent="0.25">
      <c r="A33" s="8">
        <v>30</v>
      </c>
      <c r="B33">
        <v>11.728999999999999</v>
      </c>
      <c r="C33" s="33">
        <f t="shared" si="1"/>
        <v>2.4620644075393678</v>
      </c>
      <c r="D33" s="37">
        <f t="shared" si="0"/>
        <v>1.457996036377503E-2</v>
      </c>
    </row>
    <row r="34" spans="1:4" ht="15.75" x14ac:dyDescent="0.25">
      <c r="A34" s="27">
        <v>31</v>
      </c>
      <c r="B34">
        <v>3.3820000000000001</v>
      </c>
      <c r="C34" s="33">
        <f t="shared" si="1"/>
        <v>1.2184672504763885</v>
      </c>
      <c r="D34" s="37">
        <f t="shared" si="0"/>
        <v>1.2607913374178272</v>
      </c>
    </row>
    <row r="35" spans="1:4" ht="15.75" x14ac:dyDescent="0.25">
      <c r="A35" s="8">
        <v>32</v>
      </c>
      <c r="B35">
        <v>14.387</v>
      </c>
      <c r="C35" s="33">
        <f t="shared" si="1"/>
        <v>2.6663250210548961</v>
      </c>
      <c r="D35" s="37">
        <f t="shared" si="0"/>
        <v>0.10563027817779196</v>
      </c>
    </row>
    <row r="36" spans="1:4" ht="15.75" x14ac:dyDescent="0.25">
      <c r="A36" s="27">
        <v>33</v>
      </c>
      <c r="B36">
        <v>10.037000000000001</v>
      </c>
      <c r="C36" s="33">
        <f t="shared" si="1"/>
        <v>2.3062782648316635</v>
      </c>
      <c r="D36" s="37">
        <f t="shared" ref="D36:D67" si="2">(C36-$H$13)^2</f>
        <v>1.2277060163248307E-3</v>
      </c>
    </row>
    <row r="37" spans="1:4" ht="15.75" x14ac:dyDescent="0.25">
      <c r="A37" s="8">
        <v>34</v>
      </c>
      <c r="B37">
        <v>5.4809999999999999</v>
      </c>
      <c r="C37" s="33">
        <f t="shared" si="1"/>
        <v>1.7012875660639792</v>
      </c>
      <c r="D37" s="37">
        <f t="shared" si="2"/>
        <v>0.40963754942863734</v>
      </c>
    </row>
    <row r="38" spans="1:4" ht="15.75" x14ac:dyDescent="0.25">
      <c r="A38" s="27">
        <v>35</v>
      </c>
      <c r="B38">
        <v>2.9689999999999999</v>
      </c>
      <c r="C38" s="33">
        <f t="shared" si="1"/>
        <v>1.0882251957816227</v>
      </c>
      <c r="D38" s="37">
        <f t="shared" si="2"/>
        <v>1.5702388213934055</v>
      </c>
    </row>
    <row r="39" spans="1:4" ht="15.75" x14ac:dyDescent="0.25">
      <c r="A39" s="8">
        <v>36</v>
      </c>
      <c r="B39">
        <v>7.5030000000000001</v>
      </c>
      <c r="C39" s="33">
        <f t="shared" si="1"/>
        <v>2.0153029405635916</v>
      </c>
      <c r="D39" s="37">
        <f t="shared" si="2"/>
        <v>0.10628510232302212</v>
      </c>
    </row>
    <row r="40" spans="1:4" ht="15.75" x14ac:dyDescent="0.25">
      <c r="A40" s="27">
        <v>37</v>
      </c>
      <c r="B40">
        <v>4.1589999999999998</v>
      </c>
      <c r="C40" s="33">
        <f t="shared" si="1"/>
        <v>1.4252746607607745</v>
      </c>
      <c r="D40" s="37">
        <f t="shared" si="2"/>
        <v>0.83913338568780038</v>
      </c>
    </row>
    <row r="41" spans="1:4" ht="15.75" x14ac:dyDescent="0.25">
      <c r="A41" s="8">
        <v>38</v>
      </c>
      <c r="B41">
        <v>23.466000000000001</v>
      </c>
      <c r="C41" s="33">
        <f t="shared" si="1"/>
        <v>3.155552565001432</v>
      </c>
      <c r="D41" s="37">
        <f t="shared" si="2"/>
        <v>0.6629797167226904</v>
      </c>
    </row>
    <row r="42" spans="1:4" ht="15.75" x14ac:dyDescent="0.25">
      <c r="A42" s="27">
        <v>39</v>
      </c>
      <c r="B42">
        <v>5.2190000000000003</v>
      </c>
      <c r="C42" s="33">
        <f t="shared" si="1"/>
        <v>1.6523058126612762</v>
      </c>
      <c r="D42" s="37">
        <f t="shared" si="2"/>
        <v>0.47473627969222482</v>
      </c>
    </row>
    <row r="43" spans="1:4" ht="15.75" x14ac:dyDescent="0.25">
      <c r="A43" s="8">
        <v>40</v>
      </c>
      <c r="B43">
        <v>11.712999999999999</v>
      </c>
      <c r="C43" s="33">
        <f t="shared" si="1"/>
        <v>2.4606993360877376</v>
      </c>
      <c r="D43" s="37">
        <f t="shared" si="2"/>
        <v>1.4252165835458295E-2</v>
      </c>
    </row>
    <row r="44" spans="1:4" ht="15.75" x14ac:dyDescent="0.25">
      <c r="A44" s="27">
        <v>41</v>
      </c>
      <c r="B44">
        <v>37.134</v>
      </c>
      <c r="C44" s="33">
        <f t="shared" si="1"/>
        <v>3.6145329919852793</v>
      </c>
      <c r="D44" s="37">
        <f t="shared" si="2"/>
        <v>1.6210792146422468</v>
      </c>
    </row>
    <row r="45" spans="1:4" ht="15.75" x14ac:dyDescent="0.25">
      <c r="A45" s="8">
        <v>42</v>
      </c>
      <c r="B45">
        <v>21.099</v>
      </c>
      <c r="C45" s="33">
        <f t="shared" si="1"/>
        <v>3.049225645993991</v>
      </c>
      <c r="D45" s="37">
        <f t="shared" si="2"/>
        <v>0.50113479140488448</v>
      </c>
    </row>
    <row r="46" spans="1:4" ht="15.75" x14ac:dyDescent="0.25">
      <c r="A46" s="27">
        <v>43</v>
      </c>
      <c r="B46">
        <v>9.0210000000000008</v>
      </c>
      <c r="C46" s="33">
        <f t="shared" si="1"/>
        <v>2.1995551926745018</v>
      </c>
      <c r="D46" s="37">
        <f t="shared" si="2"/>
        <v>2.0096381914138033E-2</v>
      </c>
    </row>
    <row r="47" spans="1:4" ht="15.75" x14ac:dyDescent="0.25">
      <c r="A47" s="8">
        <v>44</v>
      </c>
      <c r="B47">
        <v>6.08</v>
      </c>
      <c r="C47" s="33">
        <f t="shared" si="1"/>
        <v>1.8050046959780757</v>
      </c>
      <c r="D47" s="37">
        <f t="shared" si="2"/>
        <v>0.28763078112977974</v>
      </c>
    </row>
    <row r="48" spans="1:4" ht="15.75" x14ac:dyDescent="0.25">
      <c r="A48" s="27">
        <v>45</v>
      </c>
      <c r="B48">
        <v>9.0530000000000008</v>
      </c>
      <c r="C48" s="33">
        <f t="shared" si="1"/>
        <v>2.2030961944933032</v>
      </c>
      <c r="D48" s="37">
        <f t="shared" si="2"/>
        <v>1.9104963674814766E-2</v>
      </c>
    </row>
    <row r="49" spans="1:4" ht="15.75" x14ac:dyDescent="0.25">
      <c r="A49" s="8">
        <v>46</v>
      </c>
      <c r="B49">
        <v>5.1779999999999999</v>
      </c>
      <c r="C49" s="33">
        <f t="shared" si="1"/>
        <v>1.6444188813293459</v>
      </c>
      <c r="D49" s="37">
        <f t="shared" si="2"/>
        <v>0.48566684965754303</v>
      </c>
    </row>
    <row r="50" spans="1:4" ht="15.75" x14ac:dyDescent="0.25">
      <c r="A50" s="27">
        <v>47</v>
      </c>
      <c r="B50">
        <v>18.7</v>
      </c>
      <c r="C50" s="33">
        <f t="shared" si="1"/>
        <v>2.9285235238605409</v>
      </c>
      <c r="D50" s="37">
        <f t="shared" si="2"/>
        <v>0.34481161806890887</v>
      </c>
    </row>
    <row r="51" spans="1:4" ht="15.75" x14ac:dyDescent="0.25">
      <c r="A51" s="8">
        <v>48</v>
      </c>
      <c r="B51">
        <v>9.0559999999999992</v>
      </c>
      <c r="C51" s="33">
        <f t="shared" si="1"/>
        <v>2.203427521460827</v>
      </c>
      <c r="D51" s="37">
        <f t="shared" si="2"/>
        <v>1.9013480957380105E-2</v>
      </c>
    </row>
    <row r="52" spans="1:4" ht="15.75" x14ac:dyDescent="0.25">
      <c r="A52" s="27">
        <v>49</v>
      </c>
      <c r="B52">
        <v>6.6470000000000002</v>
      </c>
      <c r="C52" s="33">
        <f t="shared" si="1"/>
        <v>1.8941656250594447</v>
      </c>
      <c r="D52" s="37">
        <f t="shared" si="2"/>
        <v>0.19994426347046493</v>
      </c>
    </row>
    <row r="53" spans="1:4" ht="15.75" x14ac:dyDescent="0.25">
      <c r="A53" s="8">
        <v>50</v>
      </c>
      <c r="B53">
        <v>5.7670000000000003</v>
      </c>
      <c r="C53" s="33">
        <f t="shared" si="1"/>
        <v>1.7521520146332756</v>
      </c>
      <c r="D53" s="37">
        <f t="shared" si="2"/>
        <v>0.34711526318942898</v>
      </c>
    </row>
    <row r="54" spans="1:4" ht="15.75" x14ac:dyDescent="0.25">
      <c r="A54" s="27">
        <v>51</v>
      </c>
      <c r="B54">
        <v>17.684000000000001</v>
      </c>
      <c r="C54" s="33">
        <f>LN(B54)</f>
        <v>2.8726602759639968</v>
      </c>
      <c r="D54" s="37">
        <f t="shared" si="2"/>
        <v>0.28232578224266475</v>
      </c>
    </row>
    <row r="55" spans="1:4" ht="15.75" x14ac:dyDescent="0.25">
      <c r="A55" s="8">
        <v>52</v>
      </c>
      <c r="B55">
        <v>8.8140000000000001</v>
      </c>
      <c r="C55" s="33">
        <f t="shared" si="1"/>
        <v>2.1763413664197953</v>
      </c>
      <c r="D55" s="37">
        <f t="shared" si="2"/>
        <v>2.7216926971357979E-2</v>
      </c>
    </row>
    <row r="56" spans="1:4" ht="15.75" x14ac:dyDescent="0.25">
      <c r="A56" s="27">
        <v>53</v>
      </c>
      <c r="B56">
        <v>22.939</v>
      </c>
      <c r="C56" s="33">
        <f t="shared" si="1"/>
        <v>3.1328385187719907</v>
      </c>
      <c r="D56" s="37">
        <f t="shared" si="2"/>
        <v>0.62650647158590322</v>
      </c>
    </row>
    <row r="57" spans="1:4" ht="15.75" x14ac:dyDescent="0.25">
      <c r="A57" s="8">
        <v>54</v>
      </c>
      <c r="B57">
        <v>2.4910000000000001</v>
      </c>
      <c r="C57" s="33">
        <f t="shared" si="1"/>
        <v>0.91268423628004336</v>
      </c>
      <c r="D57" s="37">
        <f t="shared" si="2"/>
        <v>2.0409912903700063</v>
      </c>
    </row>
    <row r="58" spans="1:4" ht="15.75" x14ac:dyDescent="0.25">
      <c r="A58" s="27">
        <v>55</v>
      </c>
      <c r="B58">
        <v>10.122999999999999</v>
      </c>
      <c r="C58" s="33">
        <f t="shared" si="1"/>
        <v>2.3148100626166146</v>
      </c>
      <c r="D58" s="37">
        <f t="shared" si="2"/>
        <v>7.0261247487033958E-4</v>
      </c>
    </row>
    <row r="59" spans="1:4" ht="15.75" x14ac:dyDescent="0.25">
      <c r="A59" s="8">
        <v>56</v>
      </c>
      <c r="B59">
        <v>3.2440000000000002</v>
      </c>
      <c r="C59" s="33">
        <f t="shared" si="1"/>
        <v>1.1768071362531665</v>
      </c>
      <c r="D59" s="37">
        <f t="shared" si="2"/>
        <v>1.3560829919177921</v>
      </c>
    </row>
    <row r="60" spans="1:4" ht="15.75" x14ac:dyDescent="0.25">
      <c r="A60" s="27">
        <v>57</v>
      </c>
      <c r="B60">
        <v>9.4329999999999998</v>
      </c>
      <c r="C60" s="33">
        <f t="shared" si="1"/>
        <v>2.2442141796677162</v>
      </c>
      <c r="D60" s="37">
        <f t="shared" si="2"/>
        <v>9.4289384673765901E-3</v>
      </c>
    </row>
    <row r="61" spans="1:4" ht="15.75" x14ac:dyDescent="0.25">
      <c r="A61" s="8">
        <v>58</v>
      </c>
      <c r="B61">
        <v>11.773999999999999</v>
      </c>
      <c r="C61" s="33">
        <f t="shared" si="1"/>
        <v>2.4658937106060694</v>
      </c>
      <c r="D61" s="37">
        <f t="shared" si="2"/>
        <v>1.5519381520824722E-2</v>
      </c>
    </row>
    <row r="62" spans="1:4" ht="15.75" x14ac:dyDescent="0.25">
      <c r="A62" s="27">
        <v>59</v>
      </c>
      <c r="B62">
        <v>3.2709999999999999</v>
      </c>
      <c r="C62" s="33">
        <f t="shared" si="1"/>
        <v>1.1850957485562468</v>
      </c>
      <c r="D62" s="37">
        <f t="shared" si="2"/>
        <v>1.3368473530873699</v>
      </c>
    </row>
    <row r="63" spans="1:4" ht="15.75" x14ac:dyDescent="0.25">
      <c r="A63" s="8">
        <v>60</v>
      </c>
      <c r="B63">
        <v>10.39</v>
      </c>
      <c r="C63" s="33">
        <f t="shared" si="1"/>
        <v>2.340843805111136</v>
      </c>
      <c r="D63" s="37">
        <f t="shared" si="2"/>
        <v>2.2381960917758579E-7</v>
      </c>
    </row>
    <row r="64" spans="1:4" ht="15.75" x14ac:dyDescent="0.25">
      <c r="A64" s="27">
        <v>61</v>
      </c>
      <c r="B64">
        <v>6.8390000000000004</v>
      </c>
      <c r="C64" s="33">
        <f t="shared" si="1"/>
        <v>1.922641522115959</v>
      </c>
      <c r="D64" s="37">
        <f t="shared" si="2"/>
        <v>0.17528907278556774</v>
      </c>
    </row>
    <row r="65" spans="1:4" ht="15.75" x14ac:dyDescent="0.25">
      <c r="A65" s="8">
        <v>62</v>
      </c>
      <c r="B65">
        <v>7.0730000000000004</v>
      </c>
      <c r="C65" s="33">
        <f t="shared" si="1"/>
        <v>1.956284718053853</v>
      </c>
      <c r="D65" s="37">
        <f t="shared" si="2"/>
        <v>0.14824978181403284</v>
      </c>
    </row>
    <row r="66" spans="1:4" ht="15.75" x14ac:dyDescent="0.25">
      <c r="A66" s="27">
        <v>63</v>
      </c>
      <c r="B66">
        <v>10.708</v>
      </c>
      <c r="C66" s="33">
        <f t="shared" si="1"/>
        <v>2.3709911256581062</v>
      </c>
      <c r="D66" s="37">
        <f t="shared" si="2"/>
        <v>8.805596160146933E-4</v>
      </c>
    </row>
    <row r="67" spans="1:4" ht="15.75" x14ac:dyDescent="0.25">
      <c r="A67" s="8">
        <v>64</v>
      </c>
      <c r="B67">
        <v>25.236999999999998</v>
      </c>
      <c r="C67" s="33">
        <f t="shared" si="1"/>
        <v>3.2283111716546857</v>
      </c>
      <c r="D67" s="37">
        <f t="shared" si="2"/>
        <v>0.78675883638212829</v>
      </c>
    </row>
    <row r="68" spans="1:4" ht="15.75" x14ac:dyDescent="0.25">
      <c r="A68" s="27">
        <v>65</v>
      </c>
      <c r="B68">
        <v>7.5679999999999996</v>
      </c>
      <c r="C68" s="33">
        <f t="shared" si="1"/>
        <v>2.0239288317495769</v>
      </c>
      <c r="D68" s="37">
        <f t="shared" ref="D68:D99" si="3">(C68-$H$13)^2</f>
        <v>0.10073518642812311</v>
      </c>
    </row>
    <row r="69" spans="1:4" ht="15.75" x14ac:dyDescent="0.25">
      <c r="A69" s="8">
        <v>66</v>
      </c>
      <c r="B69">
        <v>1.1519999999999999</v>
      </c>
      <c r="C69" s="33">
        <f t="shared" ref="C69:C103" si="4">LN(B69)</f>
        <v>0.14149956227369942</v>
      </c>
      <c r="D69" s="37">
        <f t="shared" si="3"/>
        <v>4.8391963232452797</v>
      </c>
    </row>
    <row r="70" spans="1:4" ht="15.75" x14ac:dyDescent="0.25">
      <c r="A70" s="27">
        <v>67</v>
      </c>
      <c r="B70">
        <v>8.0589999999999993</v>
      </c>
      <c r="C70" s="33">
        <f t="shared" si="4"/>
        <v>2.0867894793423742</v>
      </c>
      <c r="D70" s="37">
        <f t="shared" si="3"/>
        <v>6.478420831602362E-2</v>
      </c>
    </row>
    <row r="71" spans="1:4" ht="15.75" x14ac:dyDescent="0.25">
      <c r="A71" s="8">
        <v>68</v>
      </c>
      <c r="B71">
        <v>26.399000000000001</v>
      </c>
      <c r="C71" s="33">
        <f t="shared" si="4"/>
        <v>3.2733261306469723</v>
      </c>
      <c r="D71" s="37">
        <f t="shared" si="3"/>
        <v>0.86864120436558367</v>
      </c>
    </row>
    <row r="72" spans="1:4" ht="15.75" x14ac:dyDescent="0.25">
      <c r="A72" s="27">
        <v>69</v>
      </c>
      <c r="B72">
        <v>29.285</v>
      </c>
      <c r="C72" s="33">
        <f t="shared" si="4"/>
        <v>3.3770754395417457</v>
      </c>
      <c r="D72" s="37">
        <f t="shared" si="3"/>
        <v>1.0727957504048902</v>
      </c>
    </row>
    <row r="73" spans="1:4" ht="15.75" x14ac:dyDescent="0.25">
      <c r="A73" s="8">
        <v>70</v>
      </c>
      <c r="B73">
        <v>22.35</v>
      </c>
      <c r="C73" s="33">
        <f t="shared" si="4"/>
        <v>3.1068263210595779</v>
      </c>
      <c r="D73" s="37">
        <f t="shared" si="3"/>
        <v>0.5860046723793686</v>
      </c>
    </row>
    <row r="74" spans="1:4" ht="15.75" x14ac:dyDescent="0.25">
      <c r="A74" s="27">
        <v>71</v>
      </c>
      <c r="B74">
        <v>3.274</v>
      </c>
      <c r="C74" s="33">
        <f t="shared" si="4"/>
        <v>1.1860124789489432</v>
      </c>
      <c r="D74" s="37">
        <f t="shared" si="3"/>
        <v>1.3347283073399503</v>
      </c>
    </row>
    <row r="75" spans="1:4" ht="15.75" x14ac:dyDescent="0.25">
      <c r="A75" s="8">
        <v>72</v>
      </c>
      <c r="B75">
        <v>7.3250000000000002</v>
      </c>
      <c r="C75" s="33">
        <f t="shared" si="4"/>
        <v>1.991293154903131</v>
      </c>
      <c r="D75" s="37">
        <f t="shared" si="3"/>
        <v>0.12251662274964817</v>
      </c>
    </row>
    <row r="76" spans="1:4" ht="15.75" x14ac:dyDescent="0.25">
      <c r="A76" s="27">
        <v>73</v>
      </c>
      <c r="B76">
        <v>10.045999999999999</v>
      </c>
      <c r="C76" s="33">
        <f t="shared" si="4"/>
        <v>2.3071745453278529</v>
      </c>
      <c r="D76" s="37">
        <f t="shared" si="3"/>
        <v>1.1657004428412346E-3</v>
      </c>
    </row>
    <row r="77" spans="1:4" ht="15.75" x14ac:dyDescent="0.25">
      <c r="A77" s="8">
        <v>74</v>
      </c>
      <c r="B77">
        <v>9.8879999999999999</v>
      </c>
      <c r="C77" s="33">
        <f t="shared" si="4"/>
        <v>2.2913219007153351</v>
      </c>
      <c r="D77" s="37">
        <f t="shared" si="3"/>
        <v>2.4995000417459964E-3</v>
      </c>
    </row>
    <row r="78" spans="1:4" ht="15.75" x14ac:dyDescent="0.25">
      <c r="A78" s="27">
        <v>75</v>
      </c>
      <c r="B78">
        <v>13.798</v>
      </c>
      <c r="C78" s="33">
        <f t="shared" si="4"/>
        <v>2.6245236541239167</v>
      </c>
      <c r="D78" s="37">
        <f t="shared" si="3"/>
        <v>8.0206065081368072E-2</v>
      </c>
    </row>
    <row r="79" spans="1:4" ht="15.75" x14ac:dyDescent="0.25">
      <c r="A79" s="8">
        <v>76</v>
      </c>
      <c r="B79">
        <v>15.255000000000001</v>
      </c>
      <c r="C79" s="33">
        <f t="shared" si="4"/>
        <v>2.7249073181686332</v>
      </c>
      <c r="D79" s="37">
        <f t="shared" si="3"/>
        <v>0.14714160823351052</v>
      </c>
    </row>
    <row r="80" spans="1:4" ht="15.75" x14ac:dyDescent="0.25">
      <c r="A80" s="27">
        <v>77</v>
      </c>
      <c r="B80">
        <v>20.507000000000001</v>
      </c>
      <c r="C80" s="33">
        <f t="shared" si="4"/>
        <v>3.0207662912736328</v>
      </c>
      <c r="D80" s="37">
        <f t="shared" si="3"/>
        <v>0.46165147410245827</v>
      </c>
    </row>
    <row r="81" spans="1:4" ht="15.75" x14ac:dyDescent="0.25">
      <c r="A81" s="8">
        <v>78</v>
      </c>
      <c r="B81">
        <v>11.147</v>
      </c>
      <c r="C81" s="33">
        <f t="shared" si="4"/>
        <v>2.4111704034074863</v>
      </c>
      <c r="D81" s="37">
        <f t="shared" si="3"/>
        <v>4.8795118149647047E-3</v>
      </c>
    </row>
    <row r="82" spans="1:4" ht="15.75" x14ac:dyDescent="0.25">
      <c r="A82" s="27">
        <v>79</v>
      </c>
      <c r="B82">
        <v>19.690999999999999</v>
      </c>
      <c r="C82" s="33">
        <f t="shared" si="4"/>
        <v>2.9801616785630332</v>
      </c>
      <c r="D82" s="37">
        <f t="shared" si="3"/>
        <v>0.40812264996929137</v>
      </c>
    </row>
    <row r="83" spans="1:4" ht="15.75" x14ac:dyDescent="0.25">
      <c r="A83" s="8">
        <v>80</v>
      </c>
      <c r="B83">
        <v>7.7110000000000003</v>
      </c>
      <c r="C83" s="33">
        <f t="shared" si="4"/>
        <v>2.0426478808508235</v>
      </c>
      <c r="D83" s="37">
        <f t="shared" si="3"/>
        <v>8.9203183526868263E-2</v>
      </c>
    </row>
    <row r="84" spans="1:4" ht="15.75" x14ac:dyDescent="0.25">
      <c r="A84" s="27">
        <v>81</v>
      </c>
      <c r="B84">
        <v>22.835999999999999</v>
      </c>
      <c r="C84" s="33">
        <f t="shared" si="4"/>
        <v>3.1283382381020126</v>
      </c>
      <c r="D84" s="37">
        <f t="shared" si="3"/>
        <v>0.61940258523829894</v>
      </c>
    </row>
    <row r="85" spans="1:4" ht="15.75" x14ac:dyDescent="0.25">
      <c r="A85" s="8">
        <v>82</v>
      </c>
      <c r="B85">
        <v>11.811</v>
      </c>
      <c r="C85" s="33">
        <f t="shared" si="4"/>
        <v>2.4690313006297102</v>
      </c>
      <c r="D85" s="37">
        <f t="shared" si="3"/>
        <v>1.6310967902710551E-2</v>
      </c>
    </row>
    <row r="86" spans="1:4" ht="15.75" x14ac:dyDescent="0.25">
      <c r="A86" s="27">
        <v>83</v>
      </c>
      <c r="B86">
        <v>14.65</v>
      </c>
      <c r="C86" s="33">
        <f t="shared" si="4"/>
        <v>2.6844403354630764</v>
      </c>
      <c r="D86" s="37">
        <f t="shared" si="3"/>
        <v>0.11773369135815706</v>
      </c>
    </row>
    <row r="87" spans="1:4" ht="15.75" x14ac:dyDescent="0.25">
      <c r="A87" s="8">
        <v>84</v>
      </c>
      <c r="B87">
        <v>2.8980000000000001</v>
      </c>
      <c r="C87" s="33">
        <f t="shared" si="4"/>
        <v>1.0640208438984906</v>
      </c>
      <c r="D87" s="37">
        <f t="shared" si="3"/>
        <v>1.6314852171876943</v>
      </c>
    </row>
    <row r="88" spans="1:4" ht="15.75" x14ac:dyDescent="0.25">
      <c r="A88" s="27">
        <v>85</v>
      </c>
      <c r="B88">
        <v>20.041</v>
      </c>
      <c r="C88" s="33">
        <f t="shared" si="4"/>
        <v>2.9977801751712914</v>
      </c>
      <c r="D88" s="37">
        <f t="shared" si="3"/>
        <v>0.43094403048955149</v>
      </c>
    </row>
    <row r="89" spans="1:4" ht="15.75" x14ac:dyDescent="0.25">
      <c r="A89" s="8">
        <v>86</v>
      </c>
      <c r="B89">
        <v>10.228</v>
      </c>
      <c r="C89" s="33">
        <f t="shared" si="4"/>
        <v>2.3251290574289403</v>
      </c>
      <c r="D89" s="37">
        <f t="shared" si="3"/>
        <v>2.620462756870532E-4</v>
      </c>
    </row>
    <row r="90" spans="1:4" ht="15.75" x14ac:dyDescent="0.25">
      <c r="A90" s="27">
        <v>87</v>
      </c>
      <c r="B90">
        <v>9.5530000000000008</v>
      </c>
      <c r="C90" s="33">
        <f t="shared" si="4"/>
        <v>2.2568552412878713</v>
      </c>
      <c r="D90" s="37">
        <f t="shared" si="3"/>
        <v>7.1337719415316154E-3</v>
      </c>
    </row>
    <row r="91" spans="1:4" ht="15.75" x14ac:dyDescent="0.25">
      <c r="A91" s="8">
        <v>88</v>
      </c>
      <c r="B91">
        <v>19.87</v>
      </c>
      <c r="C91" s="33">
        <f t="shared" si="4"/>
        <v>2.9892110565637253</v>
      </c>
      <c r="D91" s="37">
        <f t="shared" si="3"/>
        <v>0.41976683696548373</v>
      </c>
    </row>
    <row r="92" spans="1:4" ht="15.75" x14ac:dyDescent="0.25">
      <c r="A92" s="27">
        <v>89</v>
      </c>
      <c r="B92">
        <v>8.52</v>
      </c>
      <c r="C92" s="33">
        <f t="shared" si="4"/>
        <v>2.1424163408412245</v>
      </c>
      <c r="D92" s="37">
        <f t="shared" si="3"/>
        <v>3.9561432784857117E-2</v>
      </c>
    </row>
    <row r="93" spans="1:4" ht="15.75" x14ac:dyDescent="0.25">
      <c r="A93" s="8">
        <v>90</v>
      </c>
      <c r="B93">
        <v>26.181999999999999</v>
      </c>
      <c r="C93" s="33">
        <f t="shared" si="4"/>
        <v>3.2650721517579071</v>
      </c>
      <c r="D93" s="37">
        <f t="shared" si="3"/>
        <v>0.85332376351931016</v>
      </c>
    </row>
    <row r="94" spans="1:4" ht="15.75" x14ac:dyDescent="0.25">
      <c r="A94" s="27">
        <v>91</v>
      </c>
      <c r="B94">
        <v>12.427</v>
      </c>
      <c r="C94" s="33">
        <f t="shared" si="4"/>
        <v>2.5198715248238575</v>
      </c>
      <c r="D94" s="37">
        <f t="shared" si="3"/>
        <v>3.1881753730728213E-2</v>
      </c>
    </row>
    <row r="95" spans="1:4" ht="15.75" x14ac:dyDescent="0.25">
      <c r="A95" s="8">
        <v>92</v>
      </c>
      <c r="B95">
        <v>14.432</v>
      </c>
      <c r="C95" s="33">
        <f t="shared" si="4"/>
        <v>2.6694479633202679</v>
      </c>
      <c r="D95" s="37">
        <f t="shared" si="3"/>
        <v>0.10766999413633367</v>
      </c>
    </row>
    <row r="96" spans="1:4" ht="15.75" x14ac:dyDescent="0.25">
      <c r="A96" s="27">
        <v>93</v>
      </c>
      <c r="B96">
        <v>24.699000000000002</v>
      </c>
      <c r="C96" s="33">
        <f t="shared" si="4"/>
        <v>3.2067627569843986</v>
      </c>
      <c r="D96" s="37">
        <f t="shared" si="3"/>
        <v>0.74899652984340837</v>
      </c>
    </row>
    <row r="97" spans="1:4" ht="15.75" x14ac:dyDescent="0.25">
      <c r="A97" s="8">
        <v>94</v>
      </c>
      <c r="B97">
        <v>6.8479999999999999</v>
      </c>
      <c r="C97" s="33">
        <f t="shared" si="4"/>
        <v>1.9239566388394409</v>
      </c>
      <c r="D97" s="37">
        <f t="shared" si="3"/>
        <v>0.17418958833291126</v>
      </c>
    </row>
    <row r="98" spans="1:4" ht="15.75" x14ac:dyDescent="0.25">
      <c r="A98" s="27">
        <v>95</v>
      </c>
      <c r="B98">
        <v>7.1970000000000001</v>
      </c>
      <c r="C98" s="33">
        <f t="shared" si="4"/>
        <v>1.9736642725256672</v>
      </c>
      <c r="D98" s="37">
        <f t="shared" si="3"/>
        <v>0.1351684551379167</v>
      </c>
    </row>
    <row r="99" spans="1:4" ht="15.75" x14ac:dyDescent="0.25">
      <c r="A99" s="8">
        <v>96</v>
      </c>
      <c r="B99">
        <v>12.156000000000001</v>
      </c>
      <c r="C99" s="33">
        <f t="shared" si="4"/>
        <v>2.4978228750545468</v>
      </c>
      <c r="D99" s="37">
        <f t="shared" si="3"/>
        <v>2.4494119951443769E-2</v>
      </c>
    </row>
    <row r="100" spans="1:4" ht="15.75" x14ac:dyDescent="0.25">
      <c r="A100" s="27">
        <v>97</v>
      </c>
      <c r="B100">
        <v>1.6739999999999999</v>
      </c>
      <c r="C100" s="33">
        <f t="shared" si="4"/>
        <v>0.51521597206728353</v>
      </c>
      <c r="D100" s="37">
        <f t="shared" ref="D100:D131" si="5">(C100-$H$13)^2</f>
        <v>3.3346446022209353</v>
      </c>
    </row>
    <row r="101" spans="1:4" ht="15.75" x14ac:dyDescent="0.25">
      <c r="A101" s="8">
        <v>98</v>
      </c>
      <c r="B101">
        <v>8.5820000000000007</v>
      </c>
      <c r="C101" s="33">
        <f t="shared" si="4"/>
        <v>2.1496669865693332</v>
      </c>
      <c r="D101" s="37">
        <f t="shared" si="5"/>
        <v>3.6729689656363716E-2</v>
      </c>
    </row>
    <row r="102" spans="1:4" ht="15.75" x14ac:dyDescent="0.25">
      <c r="A102" s="27">
        <v>99</v>
      </c>
      <c r="B102">
        <v>16.292999999999999</v>
      </c>
      <c r="C102" s="33">
        <f t="shared" si="4"/>
        <v>2.7907355677208177</v>
      </c>
      <c r="D102" s="37">
        <f t="shared" si="5"/>
        <v>0.20197713810245047</v>
      </c>
    </row>
    <row r="103" spans="1:4" ht="15.75" x14ac:dyDescent="0.25">
      <c r="A103" s="8">
        <v>100</v>
      </c>
      <c r="B103">
        <v>16.126000000000001</v>
      </c>
      <c r="C103" s="33">
        <f t="shared" si="4"/>
        <v>2.7804328762628305</v>
      </c>
      <c r="D103" s="37">
        <f t="shared" si="5"/>
        <v>0.19282283983394516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CC7A-949A-46B4-91CD-3ECF9BF08270}">
  <dimension ref="A1:X100"/>
  <sheetViews>
    <sheetView topLeftCell="A7" workbookViewId="0">
      <selection activeCell="H25" sqref="H25"/>
    </sheetView>
  </sheetViews>
  <sheetFormatPr defaultRowHeight="15" x14ac:dyDescent="0.25"/>
  <cols>
    <col min="14" max="14" width="14.42578125" customWidth="1"/>
    <col min="15" max="15" width="14.28515625" customWidth="1"/>
    <col min="16" max="16" width="12.42578125" customWidth="1"/>
    <col min="17" max="17" width="12.5703125" customWidth="1"/>
  </cols>
  <sheetData>
    <row r="1" spans="1:22" x14ac:dyDescent="0.25">
      <c r="A1">
        <v>1.3380000000000001</v>
      </c>
    </row>
    <row r="2" spans="1:22" ht="15.75" thickBot="1" x14ac:dyDescent="0.3">
      <c r="A2">
        <v>0.53</v>
      </c>
      <c r="C2" s="79" t="s">
        <v>9</v>
      </c>
      <c r="D2" s="80"/>
      <c r="E2" s="19">
        <f>COUNT(A1:A100)</f>
        <v>100</v>
      </c>
      <c r="G2" s="81" t="s">
        <v>47</v>
      </c>
      <c r="H2" s="81"/>
      <c r="I2" s="81"/>
      <c r="J2" s="81"/>
      <c r="K2" s="81"/>
      <c r="L2" s="81"/>
      <c r="N2" s="65" t="s">
        <v>4</v>
      </c>
      <c r="O2" s="66"/>
      <c r="P2" s="7" t="s">
        <v>5</v>
      </c>
      <c r="Q2" s="2" t="s">
        <v>6</v>
      </c>
      <c r="V2" s="42"/>
    </row>
    <row r="3" spans="1:22" x14ac:dyDescent="0.25">
      <c r="A3">
        <v>0.57999999999999996</v>
      </c>
      <c r="C3" s="82" t="s">
        <v>10</v>
      </c>
      <c r="D3" s="83"/>
      <c r="E3" s="20">
        <f>SQRT(E2)</f>
        <v>10</v>
      </c>
      <c r="G3" s="81"/>
      <c r="H3" s="81"/>
      <c r="I3" s="81"/>
      <c r="J3" s="81"/>
      <c r="K3" s="81"/>
      <c r="L3" s="81"/>
      <c r="N3" s="1" t="s">
        <v>2</v>
      </c>
      <c r="O3" s="1" t="s">
        <v>3</v>
      </c>
      <c r="P3" s="6"/>
      <c r="Q3" s="2" t="s">
        <v>7</v>
      </c>
      <c r="R3" s="14" t="s">
        <v>8</v>
      </c>
      <c r="S3" s="14" t="s">
        <v>8</v>
      </c>
      <c r="T3" s="14" t="s">
        <v>19</v>
      </c>
      <c r="V3" s="42"/>
    </row>
    <row r="4" spans="1:22" x14ac:dyDescent="0.25">
      <c r="A4">
        <v>0.10199999999999999</v>
      </c>
      <c r="C4" s="82" t="s">
        <v>0</v>
      </c>
      <c r="D4" s="83"/>
      <c r="E4" s="20">
        <f>MAX(A1:A100)</f>
        <v>8.6639999999999997</v>
      </c>
      <c r="G4" s="81"/>
      <c r="H4" s="81"/>
      <c r="I4" s="81"/>
      <c r="J4" s="81"/>
      <c r="K4" s="81"/>
      <c r="L4" s="81"/>
      <c r="N4" s="18">
        <v>0</v>
      </c>
      <c r="O4" s="18">
        <f>N4+$E$6</f>
        <v>0.86240000000000006</v>
      </c>
      <c r="P4" s="46">
        <f>Q4</f>
        <v>42</v>
      </c>
      <c r="Q4" s="46">
        <f>FREQUENCY($A$1:$A$100,O4:O13)</f>
        <v>42</v>
      </c>
      <c r="R4" s="16">
        <f t="shared" ref="R4:R12" si="0">EXPONDIST(O4,$E$9,TRUE)</f>
        <v>0.36238449194704103</v>
      </c>
      <c r="S4" s="11">
        <f>R4</f>
        <v>0.36238449194704103</v>
      </c>
      <c r="T4" s="10">
        <f t="shared" ref="T4:T13" si="1">$E$2*S4</f>
        <v>36.238449194704103</v>
      </c>
      <c r="U4" s="12">
        <f>((T4-P4)^2)/T4</f>
        <v>0.91602892562127081</v>
      </c>
      <c r="V4" s="11"/>
    </row>
    <row r="5" spans="1:22" x14ac:dyDescent="0.25">
      <c r="A5">
        <v>0.28499999999999998</v>
      </c>
      <c r="C5" s="82" t="s">
        <v>1</v>
      </c>
      <c r="D5" s="83"/>
      <c r="E5" s="20">
        <f>MIN(A1:A100)</f>
        <v>0.04</v>
      </c>
      <c r="G5" s="81"/>
      <c r="H5" s="81"/>
      <c r="I5" s="81"/>
      <c r="J5" s="81"/>
      <c r="K5" s="81"/>
      <c r="L5" s="81"/>
      <c r="N5" s="18">
        <f>O4+0.01</f>
        <v>0.87240000000000006</v>
      </c>
      <c r="O5" s="18">
        <f>N5+E6</f>
        <v>1.7348000000000001</v>
      </c>
      <c r="P5" s="46">
        <f>Q5-Q4</f>
        <v>16</v>
      </c>
      <c r="Q5" s="46">
        <f>FREQUENCY($A$1:$A$100,O5:O13)</f>
        <v>58</v>
      </c>
      <c r="R5" s="16">
        <f t="shared" si="0"/>
        <v>0.59556242662498748</v>
      </c>
      <c r="S5" s="11">
        <f>R5-R4</f>
        <v>0.23317793467794645</v>
      </c>
      <c r="T5" s="10">
        <f t="shared" si="1"/>
        <v>23.317793467794644</v>
      </c>
      <c r="U5" s="12">
        <f>((T5-P5)^2)/T5</f>
        <v>2.2965338170294136</v>
      </c>
      <c r="V5" s="11"/>
    </row>
    <row r="6" spans="1:22" x14ac:dyDescent="0.25">
      <c r="A6">
        <v>0.72499999999999998</v>
      </c>
      <c r="C6" s="82" t="s">
        <v>11</v>
      </c>
      <c r="D6" s="83"/>
      <c r="E6" s="20">
        <f>(E4-E5)/E3</f>
        <v>0.86240000000000006</v>
      </c>
      <c r="G6" s="81"/>
      <c r="H6" s="81"/>
      <c r="I6" s="81"/>
      <c r="J6" s="81"/>
      <c r="K6" s="81"/>
      <c r="L6" s="81"/>
      <c r="N6" s="18">
        <f t="shared" ref="N6:N12" si="2">O5+0.01</f>
        <v>1.7448000000000001</v>
      </c>
      <c r="O6" s="18">
        <f>N6+E6</f>
        <v>2.6072000000000002</v>
      </c>
      <c r="P6" s="46">
        <f>Q6-Q5</f>
        <v>12</v>
      </c>
      <c r="Q6" s="46">
        <f>FREQUENCY($A$1:$A$100,O6:O13)</f>
        <v>70</v>
      </c>
      <c r="R6" s="16">
        <f t="shared" si="0"/>
        <v>0.74346647989013015</v>
      </c>
      <c r="S6" s="11">
        <f>R6-R5</f>
        <v>0.14790405326514267</v>
      </c>
      <c r="T6" s="10">
        <f t="shared" si="1"/>
        <v>14.790405326514266</v>
      </c>
      <c r="U6" s="12">
        <f>((T6-P6)^2)/T6</f>
        <v>0.52644682240593077</v>
      </c>
      <c r="V6" s="11"/>
    </row>
    <row r="7" spans="1:22" x14ac:dyDescent="0.25">
      <c r="A7">
        <v>5.5670000000000002</v>
      </c>
      <c r="C7" s="84" t="s">
        <v>12</v>
      </c>
      <c r="D7" s="85"/>
      <c r="E7" s="20">
        <f>AVERAGE(A1:A100)</f>
        <v>1.9163600000000001</v>
      </c>
      <c r="G7" s="81"/>
      <c r="H7" s="81"/>
      <c r="I7" s="81"/>
      <c r="J7" s="81"/>
      <c r="K7" s="81"/>
      <c r="L7" s="81"/>
      <c r="N7" s="18">
        <f t="shared" si="2"/>
        <v>2.6172</v>
      </c>
      <c r="O7" s="18">
        <f>N7+E6</f>
        <v>3.4796</v>
      </c>
      <c r="P7" s="46">
        <f>Q7-Q6</f>
        <v>9</v>
      </c>
      <c r="Q7" s="46">
        <f>FREQUENCY($A$1:$A$100,O7:O13)</f>
        <v>79</v>
      </c>
      <c r="R7" s="16">
        <f t="shared" si="0"/>
        <v>0.83728157008068194</v>
      </c>
      <c r="S7" s="11">
        <f>R7-R6</f>
        <v>9.3815090190551786E-2</v>
      </c>
      <c r="T7" s="10">
        <f t="shared" si="1"/>
        <v>9.3815090190551782</v>
      </c>
      <c r="U7" s="12">
        <f>((T7-P7)^2)/T7</f>
        <v>1.5514469082192785E-2</v>
      </c>
      <c r="V7" s="11"/>
    </row>
    <row r="8" spans="1:22" ht="15.75" thickBot="1" x14ac:dyDescent="0.3">
      <c r="A8">
        <v>6.7729999999999997</v>
      </c>
      <c r="C8" s="77" t="s">
        <v>13</v>
      </c>
      <c r="D8" s="78"/>
      <c r="E8" s="21">
        <f>VAR(A1:A100)</f>
        <v>3.3945686771717187</v>
      </c>
      <c r="N8" s="18">
        <f t="shared" si="2"/>
        <v>3.4895999999999998</v>
      </c>
      <c r="O8" s="18">
        <f>N8+E6</f>
        <v>4.3520000000000003</v>
      </c>
      <c r="P8" s="46">
        <f t="shared" ref="P8:P10" si="3">Q8-Q7</f>
        <v>11</v>
      </c>
      <c r="Q8" s="46">
        <f>FREQUENCY($A$1:$A$100,O8:O13)</f>
        <v>90</v>
      </c>
      <c r="R8" s="16">
        <f t="shared" si="0"/>
        <v>0.89678819585031955</v>
      </c>
      <c r="S8" s="11">
        <f t="shared" ref="S8:S10" si="4">R8-R7</f>
        <v>5.9506625769637611E-2</v>
      </c>
      <c r="T8" s="10">
        <f t="shared" si="1"/>
        <v>5.9506625769637616</v>
      </c>
      <c r="U8" s="12">
        <f>((T8-P8)^2)/T8</f>
        <v>4.2845327023538111</v>
      </c>
      <c r="V8" s="11"/>
    </row>
    <row r="9" spans="1:22" x14ac:dyDescent="0.25">
      <c r="A9">
        <v>0.10100000000000001</v>
      </c>
      <c r="C9" s="61" t="s">
        <v>16</v>
      </c>
      <c r="D9" s="61"/>
      <c r="E9" s="63">
        <f>1/E7</f>
        <v>0.52182262205431129</v>
      </c>
      <c r="N9" s="18">
        <f t="shared" si="2"/>
        <v>4.3620000000000001</v>
      </c>
      <c r="O9" s="18">
        <f>N9+E6</f>
        <v>5.2244000000000002</v>
      </c>
      <c r="P9" s="46">
        <f t="shared" si="3"/>
        <v>4</v>
      </c>
      <c r="Q9" s="46">
        <f>FREQUENCY($A$1:$A$100,O9:O13)</f>
        <v>94</v>
      </c>
      <c r="R9" s="16">
        <f t="shared" si="0"/>
        <v>0.93453306720625318</v>
      </c>
      <c r="S9" s="11">
        <f t="shared" si="4"/>
        <v>3.7744871355933629E-2</v>
      </c>
      <c r="T9" s="10">
        <f t="shared" si="1"/>
        <v>3.7744871355933629</v>
      </c>
      <c r="U9" s="12">
        <f t="shared" ref="U9:U13" si="5">((T9-P9)^2)/T9</f>
        <v>1.3473632360093217E-2</v>
      </c>
      <c r="V9" s="11"/>
    </row>
    <row r="10" spans="1:22" ht="15.75" thickBot="1" x14ac:dyDescent="0.3">
      <c r="A10">
        <v>5.5490000000000004</v>
      </c>
      <c r="C10" s="62"/>
      <c r="D10" s="62"/>
      <c r="E10" s="64"/>
      <c r="N10" s="18">
        <f t="shared" si="2"/>
        <v>5.2343999999999999</v>
      </c>
      <c r="O10" s="18">
        <f>N10+E6</f>
        <v>6.0968</v>
      </c>
      <c r="P10" s="46">
        <f t="shared" si="3"/>
        <v>3</v>
      </c>
      <c r="Q10" s="46">
        <f>FREQUENCY($A$1:$A$100,O10:O13)</f>
        <v>97</v>
      </c>
      <c r="R10" s="16">
        <f t="shared" si="0"/>
        <v>0.95847452406504385</v>
      </c>
      <c r="S10" s="11">
        <f t="shared" si="4"/>
        <v>2.3941456858790677E-2</v>
      </c>
      <c r="T10" s="10">
        <f t="shared" si="1"/>
        <v>2.3941456858790677</v>
      </c>
      <c r="U10" s="12">
        <f t="shared" si="5"/>
        <v>0.1533154194015435</v>
      </c>
      <c r="V10" s="11"/>
    </row>
    <row r="11" spans="1:22" x14ac:dyDescent="0.25">
      <c r="A11">
        <v>1.198</v>
      </c>
      <c r="C11" s="5" t="s">
        <v>44</v>
      </c>
      <c r="D11" s="5" t="s">
        <v>46</v>
      </c>
      <c r="N11" s="18">
        <f t="shared" si="2"/>
        <v>6.1067999999999998</v>
      </c>
      <c r="O11" s="18">
        <f>N11+E6</f>
        <v>6.9691999999999998</v>
      </c>
      <c r="P11" s="46">
        <f>Q11-Q10</f>
        <v>1</v>
      </c>
      <c r="Q11" s="46">
        <f>FREQUENCY($A$1:$A$100,O11:O13)</f>
        <v>98</v>
      </c>
      <c r="R11" s="16">
        <f t="shared" si="0"/>
        <v>0.97366051717960844</v>
      </c>
      <c r="S11" s="11">
        <f>R11-R10</f>
        <v>1.5185993114564589E-2</v>
      </c>
      <c r="T11" s="10">
        <f t="shared" si="1"/>
        <v>1.5185993114564589</v>
      </c>
      <c r="U11" s="12">
        <f t="shared" si="5"/>
        <v>0.17710086117790552</v>
      </c>
      <c r="V11" s="11"/>
    </row>
    <row r="12" spans="1:22" x14ac:dyDescent="0.25">
      <c r="A12">
        <v>4.9000000000000002E-2</v>
      </c>
      <c r="C12" s="49">
        <v>0.86240000000000006</v>
      </c>
      <c r="D12" s="3">
        <v>42</v>
      </c>
      <c r="N12" s="18">
        <f t="shared" si="2"/>
        <v>6.9791999999999996</v>
      </c>
      <c r="O12" s="18">
        <f>N12+$E$6</f>
        <v>7.8415999999999997</v>
      </c>
      <c r="P12" s="46">
        <f>Q12-Q11</f>
        <v>1</v>
      </c>
      <c r="Q12" s="46">
        <f>FREQUENCY($A$1:$A$100,O12:O13)</f>
        <v>99</v>
      </c>
      <c r="R12" s="16">
        <f t="shared" si="0"/>
        <v>0.98329294632691522</v>
      </c>
      <c r="S12" s="11">
        <f>R12-R11</f>
        <v>9.6324291473067758E-3</v>
      </c>
      <c r="T12" s="10">
        <f t="shared" si="1"/>
        <v>0.96324291473067758</v>
      </c>
      <c r="U12" s="12">
        <f t="shared" si="5"/>
        <v>1.4026402860943979E-3</v>
      </c>
      <c r="V12" s="11"/>
    </row>
    <row r="13" spans="1:22" x14ac:dyDescent="0.25">
      <c r="A13">
        <v>0.29399999999999998</v>
      </c>
      <c r="C13" s="49">
        <v>1.7348000000000001</v>
      </c>
      <c r="D13" s="3">
        <v>16</v>
      </c>
      <c r="N13" s="18">
        <f>O12+0.01</f>
        <v>7.8515999999999995</v>
      </c>
      <c r="O13" s="18">
        <v>9</v>
      </c>
      <c r="P13" s="46">
        <f>Q13-Q12</f>
        <v>1</v>
      </c>
      <c r="Q13" s="46">
        <f>FREQUENCY($A$1:$A$100,O13)</f>
        <v>100</v>
      </c>
      <c r="R13" s="16">
        <f>1-R12</f>
        <v>1.6707053673084782E-2</v>
      </c>
      <c r="S13" s="11">
        <f>R13</f>
        <v>1.6707053673084782E-2</v>
      </c>
      <c r="T13" s="10">
        <f t="shared" si="1"/>
        <v>1.6707053673084782</v>
      </c>
      <c r="U13" s="12">
        <f t="shared" si="5"/>
        <v>0.26925494975879932</v>
      </c>
    </row>
    <row r="14" spans="1:22" x14ac:dyDescent="0.25">
      <c r="A14">
        <v>3.661</v>
      </c>
      <c r="C14" s="49">
        <v>2.6072000000000002</v>
      </c>
      <c r="D14" s="3">
        <v>12</v>
      </c>
      <c r="N14" s="1"/>
      <c r="O14" s="1" t="s">
        <v>14</v>
      </c>
      <c r="P14" s="13">
        <f>SUM(P4:P13)</f>
        <v>100</v>
      </c>
      <c r="Q14" s="1"/>
      <c r="R14" s="16"/>
      <c r="S14" s="15">
        <f>SUM(S4:S13)</f>
        <v>1</v>
      </c>
      <c r="T14" s="55">
        <f>SUM(T4:T13)</f>
        <v>99.999999999999972</v>
      </c>
      <c r="U14" s="17">
        <f>SUM(U4:U13)</f>
        <v>8.6536042394770547</v>
      </c>
      <c r="V14" s="43"/>
    </row>
    <row r="15" spans="1:22" x14ac:dyDescent="0.25">
      <c r="A15">
        <v>3.0720000000000001</v>
      </c>
      <c r="C15" s="49">
        <v>3.4796</v>
      </c>
      <c r="D15" s="3">
        <v>9</v>
      </c>
      <c r="S15" s="11"/>
      <c r="T15" s="10"/>
      <c r="U15" s="12"/>
    </row>
    <row r="16" spans="1:22" x14ac:dyDescent="0.25">
      <c r="A16">
        <v>5.1929999999999996</v>
      </c>
      <c r="C16" s="49">
        <v>4.3520000000000003</v>
      </c>
      <c r="D16" s="3">
        <v>11</v>
      </c>
    </row>
    <row r="17" spans="1:24" x14ac:dyDescent="0.25">
      <c r="A17">
        <v>0.32900000000000001</v>
      </c>
      <c r="C17" s="49">
        <v>5.2244000000000002</v>
      </c>
      <c r="D17" s="3">
        <v>4</v>
      </c>
    </row>
    <row r="18" spans="1:24" x14ac:dyDescent="0.25">
      <c r="A18">
        <v>2.7210000000000001</v>
      </c>
      <c r="C18" s="49">
        <v>6.0968</v>
      </c>
      <c r="D18" s="3">
        <v>3</v>
      </c>
      <c r="N18" t="s">
        <v>15</v>
      </c>
    </row>
    <row r="19" spans="1:24" x14ac:dyDescent="0.25">
      <c r="A19">
        <v>0.98799999999999999</v>
      </c>
      <c r="C19" s="49">
        <v>6.9691999999999998</v>
      </c>
      <c r="D19" s="3">
        <v>1</v>
      </c>
    </row>
    <row r="20" spans="1:24" x14ac:dyDescent="0.25">
      <c r="A20">
        <v>0.71599999999999997</v>
      </c>
      <c r="C20" s="49">
        <v>7.8415999999999997</v>
      </c>
      <c r="D20" s="3">
        <v>1</v>
      </c>
    </row>
    <row r="21" spans="1:24" x14ac:dyDescent="0.25">
      <c r="A21">
        <v>1.8520000000000001</v>
      </c>
      <c r="C21" s="49">
        <v>9</v>
      </c>
      <c r="D21" s="3">
        <v>1</v>
      </c>
      <c r="R21" s="9"/>
    </row>
    <row r="22" spans="1:24" ht="15.75" thickBot="1" x14ac:dyDescent="0.3">
      <c r="A22">
        <v>1.4259999999999999</v>
      </c>
      <c r="C22" s="4" t="s">
        <v>45</v>
      </c>
      <c r="D22" s="4">
        <v>0</v>
      </c>
    </row>
    <row r="23" spans="1:24" x14ac:dyDescent="0.25">
      <c r="A23">
        <v>1.5860000000000001</v>
      </c>
    </row>
    <row r="24" spans="1:24" x14ac:dyDescent="0.25">
      <c r="A24">
        <v>0.66400000000000003</v>
      </c>
    </row>
    <row r="25" spans="1:24" x14ac:dyDescent="0.25">
      <c r="A25">
        <v>6.032</v>
      </c>
      <c r="N25" t="s">
        <v>17</v>
      </c>
    </row>
    <row r="26" spans="1:24" x14ac:dyDescent="0.25">
      <c r="A26">
        <v>9.2999999999999999E-2</v>
      </c>
    </row>
    <row r="27" spans="1:24" x14ac:dyDescent="0.25">
      <c r="A27">
        <v>3.8559999999999999</v>
      </c>
      <c r="S27" s="44" t="s">
        <v>43</v>
      </c>
    </row>
    <row r="28" spans="1:24" x14ac:dyDescent="0.25">
      <c r="A28">
        <v>1.7789999999999999</v>
      </c>
      <c r="S28" s="67" t="s">
        <v>53</v>
      </c>
      <c r="T28" s="67"/>
      <c r="U28" s="67"/>
      <c r="V28" s="67"/>
      <c r="W28" s="67"/>
      <c r="X28" s="67"/>
    </row>
    <row r="29" spans="1:24" x14ac:dyDescent="0.25">
      <c r="A29">
        <v>1.7290000000000001</v>
      </c>
      <c r="N29" t="s">
        <v>18</v>
      </c>
      <c r="S29" s="67"/>
      <c r="T29" s="67"/>
      <c r="U29" s="67"/>
      <c r="V29" s="67"/>
      <c r="W29" s="67"/>
      <c r="X29" s="67"/>
    </row>
    <row r="30" spans="1:24" x14ac:dyDescent="0.25">
      <c r="A30">
        <v>1.456</v>
      </c>
      <c r="S30" s="67"/>
      <c r="T30" s="67"/>
      <c r="U30" s="67"/>
      <c r="V30" s="67"/>
      <c r="W30" s="67"/>
      <c r="X30" s="67"/>
    </row>
    <row r="31" spans="1:24" x14ac:dyDescent="0.25">
      <c r="A31">
        <v>3.05</v>
      </c>
      <c r="S31" s="67"/>
      <c r="T31" s="67"/>
      <c r="U31" s="67"/>
      <c r="V31" s="67"/>
      <c r="W31" s="67"/>
      <c r="X31" s="67"/>
    </row>
    <row r="32" spans="1:24" x14ac:dyDescent="0.25">
      <c r="A32">
        <v>4.6879999999999997</v>
      </c>
      <c r="S32" s="67"/>
      <c r="T32" s="67"/>
      <c r="U32" s="67"/>
      <c r="V32" s="67"/>
      <c r="W32" s="67"/>
      <c r="X32" s="67"/>
    </row>
    <row r="33" spans="1:1" x14ac:dyDescent="0.25">
      <c r="A33">
        <v>4.117</v>
      </c>
    </row>
    <row r="34" spans="1:1" x14ac:dyDescent="0.25">
      <c r="A34">
        <v>2.35</v>
      </c>
    </row>
    <row r="35" spans="1:1" x14ac:dyDescent="0.25">
      <c r="A35">
        <v>2.9540000000000002</v>
      </c>
    </row>
    <row r="36" spans="1:1" x14ac:dyDescent="0.25">
      <c r="A36">
        <v>0.88300000000000001</v>
      </c>
    </row>
    <row r="37" spans="1:1" x14ac:dyDescent="0.25">
      <c r="A37">
        <v>1.79</v>
      </c>
    </row>
    <row r="38" spans="1:1" x14ac:dyDescent="0.25">
      <c r="A38">
        <v>3.847</v>
      </c>
    </row>
    <row r="39" spans="1:1" x14ac:dyDescent="0.25">
      <c r="A39">
        <v>2.6589999999999998</v>
      </c>
    </row>
    <row r="40" spans="1:1" x14ac:dyDescent="0.25">
      <c r="A40">
        <v>3.6219999999999999</v>
      </c>
    </row>
    <row r="41" spans="1:1" x14ac:dyDescent="0.25">
      <c r="A41">
        <v>1.0029999999999999</v>
      </c>
    </row>
    <row r="42" spans="1:1" x14ac:dyDescent="0.25">
      <c r="A42">
        <v>0.46</v>
      </c>
    </row>
    <row r="43" spans="1:1" x14ac:dyDescent="0.25">
      <c r="A43">
        <v>1.645</v>
      </c>
    </row>
    <row r="44" spans="1:1" x14ac:dyDescent="0.25">
      <c r="A44">
        <v>2.3420000000000001</v>
      </c>
    </row>
    <row r="45" spans="1:1" x14ac:dyDescent="0.25">
      <c r="A45">
        <v>3.9830000000000001</v>
      </c>
    </row>
    <row r="46" spans="1:1" x14ac:dyDescent="0.25">
      <c r="A46">
        <v>1.5169999999999999</v>
      </c>
    </row>
    <row r="47" spans="1:1" x14ac:dyDescent="0.25">
      <c r="A47">
        <v>0.69499999999999995</v>
      </c>
    </row>
    <row r="48" spans="1:1" x14ac:dyDescent="0.25">
      <c r="A48">
        <v>3.5640000000000001</v>
      </c>
    </row>
    <row r="49" spans="1:1" x14ac:dyDescent="0.25">
      <c r="A49">
        <v>0.57299999999999995</v>
      </c>
    </row>
    <row r="50" spans="1:1" x14ac:dyDescent="0.25">
      <c r="A50">
        <v>0.20399999999999999</v>
      </c>
    </row>
    <row r="51" spans="1:1" x14ac:dyDescent="0.25">
      <c r="A51">
        <v>0.28599999999999998</v>
      </c>
    </row>
    <row r="52" spans="1:1" x14ac:dyDescent="0.25">
      <c r="A52">
        <v>1.581</v>
      </c>
    </row>
    <row r="53" spans="1:1" x14ac:dyDescent="0.25">
      <c r="A53">
        <v>0.39500000000000002</v>
      </c>
    </row>
    <row r="54" spans="1:1" x14ac:dyDescent="0.25">
      <c r="A54">
        <v>3.9860000000000002</v>
      </c>
    </row>
    <row r="55" spans="1:1" x14ac:dyDescent="0.25">
      <c r="A55">
        <v>2.4159999999999999</v>
      </c>
    </row>
    <row r="56" spans="1:1" x14ac:dyDescent="0.25">
      <c r="A56">
        <v>0.57699999999999996</v>
      </c>
    </row>
    <row r="57" spans="1:1" x14ac:dyDescent="0.25">
      <c r="A57">
        <v>0.61699999999999999</v>
      </c>
    </row>
    <row r="58" spans="1:1" x14ac:dyDescent="0.25">
      <c r="A58">
        <v>1.494</v>
      </c>
    </row>
    <row r="59" spans="1:1" x14ac:dyDescent="0.25">
      <c r="A59">
        <v>0.46800000000000003</v>
      </c>
    </row>
    <row r="60" spans="1:1" x14ac:dyDescent="0.25">
      <c r="A60">
        <v>1.0369999999999999</v>
      </c>
    </row>
    <row r="61" spans="1:1" x14ac:dyDescent="0.25">
      <c r="A61">
        <v>2.2829999999999999</v>
      </c>
    </row>
    <row r="62" spans="1:1" x14ac:dyDescent="0.25">
      <c r="A62">
        <v>0.77400000000000002</v>
      </c>
    </row>
    <row r="63" spans="1:1" x14ac:dyDescent="0.25">
      <c r="A63">
        <v>0.48299999999999998</v>
      </c>
    </row>
    <row r="64" spans="1:1" x14ac:dyDescent="0.25">
      <c r="A64">
        <v>0.85199999999999998</v>
      </c>
    </row>
    <row r="65" spans="1:1" x14ac:dyDescent="0.25">
      <c r="A65">
        <v>4.3419999999999996</v>
      </c>
    </row>
    <row r="66" spans="1:1" x14ac:dyDescent="0.25">
      <c r="A66">
        <v>6.4000000000000001E-2</v>
      </c>
    </row>
    <row r="67" spans="1:1" x14ac:dyDescent="0.25">
      <c r="A67">
        <v>0.29899999999999999</v>
      </c>
    </row>
    <row r="68" spans="1:1" x14ac:dyDescent="0.25">
      <c r="A68">
        <v>0.214</v>
      </c>
    </row>
    <row r="69" spans="1:1" x14ac:dyDescent="0.25">
      <c r="A69">
        <v>3.294</v>
      </c>
    </row>
    <row r="70" spans="1:1" x14ac:dyDescent="0.25">
      <c r="A70">
        <v>0.34499999999999997</v>
      </c>
    </row>
    <row r="71" spans="1:1" x14ac:dyDescent="0.25">
      <c r="A71">
        <v>0.38800000000000001</v>
      </c>
    </row>
    <row r="72" spans="1:1" x14ac:dyDescent="0.25">
      <c r="A72">
        <v>0.42899999999999999</v>
      </c>
    </row>
    <row r="73" spans="1:1" x14ac:dyDescent="0.25">
      <c r="A73">
        <v>2.1560000000000001</v>
      </c>
    </row>
    <row r="74" spans="1:1" x14ac:dyDescent="0.25">
      <c r="A74">
        <v>4.2759999999999998</v>
      </c>
    </row>
    <row r="75" spans="1:1" x14ac:dyDescent="0.25">
      <c r="A75">
        <v>0.371</v>
      </c>
    </row>
    <row r="76" spans="1:1" x14ac:dyDescent="0.25">
      <c r="A76">
        <v>4.5199999999999996</v>
      </c>
    </row>
    <row r="77" spans="1:1" x14ac:dyDescent="0.25">
      <c r="A77">
        <v>0.40799999999999997</v>
      </c>
    </row>
    <row r="78" spans="1:1" x14ac:dyDescent="0.25">
      <c r="A78">
        <v>0.113</v>
      </c>
    </row>
    <row r="79" spans="1:1" x14ac:dyDescent="0.25">
      <c r="A79">
        <v>0.24</v>
      </c>
    </row>
    <row r="80" spans="1:1" x14ac:dyDescent="0.25">
      <c r="A80">
        <v>2.923</v>
      </c>
    </row>
    <row r="81" spans="1:1" x14ac:dyDescent="0.25">
      <c r="A81">
        <v>9.5000000000000001E-2</v>
      </c>
    </row>
    <row r="82" spans="1:1" x14ac:dyDescent="0.25">
      <c r="A82">
        <v>2.2669999999999999</v>
      </c>
    </row>
    <row r="83" spans="1:1" x14ac:dyDescent="0.25">
      <c r="A83">
        <v>1.355</v>
      </c>
    </row>
    <row r="84" spans="1:1" x14ac:dyDescent="0.25">
      <c r="A84">
        <v>2.859</v>
      </c>
    </row>
    <row r="85" spans="1:1" x14ac:dyDescent="0.25">
      <c r="A85">
        <v>0.79900000000000004</v>
      </c>
    </row>
    <row r="86" spans="1:1" x14ac:dyDescent="0.25">
      <c r="A86">
        <v>4.718</v>
      </c>
    </row>
    <row r="87" spans="1:1" x14ac:dyDescent="0.25">
      <c r="A87">
        <v>8.6639999999999997</v>
      </c>
    </row>
    <row r="88" spans="1:1" x14ac:dyDescent="0.25">
      <c r="A88">
        <v>0.33900000000000002</v>
      </c>
    </row>
    <row r="89" spans="1:1" x14ac:dyDescent="0.25">
      <c r="A89">
        <v>1.8919999999999999</v>
      </c>
    </row>
    <row r="90" spans="1:1" x14ac:dyDescent="0.25">
      <c r="A90">
        <v>1.262</v>
      </c>
    </row>
    <row r="91" spans="1:1" x14ac:dyDescent="0.25">
      <c r="A91">
        <v>0.26500000000000001</v>
      </c>
    </row>
    <row r="92" spans="1:1" x14ac:dyDescent="0.25">
      <c r="A92">
        <v>2.032</v>
      </c>
    </row>
    <row r="93" spans="1:1" x14ac:dyDescent="0.25">
      <c r="A93">
        <v>7.4870000000000001</v>
      </c>
    </row>
    <row r="94" spans="1:1" x14ac:dyDescent="0.25">
      <c r="A94">
        <v>2.8519999999999999</v>
      </c>
    </row>
    <row r="95" spans="1:1" x14ac:dyDescent="0.25">
      <c r="A95">
        <v>0.04</v>
      </c>
    </row>
    <row r="96" spans="1:1" x14ac:dyDescent="0.25">
      <c r="A96">
        <v>1.86</v>
      </c>
    </row>
    <row r="97" spans="1:1" x14ac:dyDescent="0.25">
      <c r="A97">
        <v>0.71599999999999997</v>
      </c>
    </row>
    <row r="98" spans="1:1" x14ac:dyDescent="0.25">
      <c r="A98">
        <v>3.5510000000000002</v>
      </c>
    </row>
    <row r="99" spans="1:1" x14ac:dyDescent="0.25">
      <c r="A99">
        <v>0.49299999999999999</v>
      </c>
    </row>
    <row r="100" spans="1:1" x14ac:dyDescent="0.25">
      <c r="A100">
        <v>0.26900000000000002</v>
      </c>
    </row>
  </sheetData>
  <sortState xmlns:xlrd2="http://schemas.microsoft.com/office/spreadsheetml/2017/richdata2" ref="C12:C21">
    <sortCondition ref="C12"/>
  </sortState>
  <mergeCells count="12">
    <mergeCell ref="S28:X32"/>
    <mergeCell ref="C2:D2"/>
    <mergeCell ref="C3:D3"/>
    <mergeCell ref="C4:D4"/>
    <mergeCell ref="C5:D5"/>
    <mergeCell ref="C6:D6"/>
    <mergeCell ref="C7:D7"/>
    <mergeCell ref="C8:D8"/>
    <mergeCell ref="G2:L7"/>
    <mergeCell ref="N2:O2"/>
    <mergeCell ref="C9:D10"/>
    <mergeCell ref="E9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5DA-4DD5-4F56-8E52-A10AB5F296C4}">
  <dimension ref="A1:V50"/>
  <sheetViews>
    <sheetView topLeftCell="D13" workbookViewId="0">
      <selection activeCell="M30" sqref="M30"/>
    </sheetView>
  </sheetViews>
  <sheetFormatPr defaultRowHeight="15" x14ac:dyDescent="0.25"/>
  <sheetData>
    <row r="1" spans="1:22" x14ac:dyDescent="0.25">
      <c r="A1">
        <v>20.931000000000001</v>
      </c>
    </row>
    <row r="2" spans="1:22" ht="18.75" thickBot="1" x14ac:dyDescent="0.4">
      <c r="A2">
        <v>18.562000000000001</v>
      </c>
      <c r="C2" s="88" t="s">
        <v>9</v>
      </c>
      <c r="D2" s="89"/>
      <c r="E2" s="19">
        <f>COUNT(A1:A50)</f>
        <v>50</v>
      </c>
      <c r="G2" s="81" t="s">
        <v>47</v>
      </c>
      <c r="H2" s="81"/>
      <c r="I2" s="81"/>
      <c r="J2" s="81"/>
      <c r="K2" s="81"/>
      <c r="L2" s="81"/>
      <c r="N2" s="65" t="s">
        <v>4</v>
      </c>
      <c r="O2" s="66"/>
      <c r="P2" s="7" t="s">
        <v>5</v>
      </c>
      <c r="Q2" s="2" t="s">
        <v>6</v>
      </c>
      <c r="U2" s="42" t="s">
        <v>40</v>
      </c>
      <c r="V2" s="42"/>
    </row>
    <row r="3" spans="1:22" ht="18" x14ac:dyDescent="0.35">
      <c r="A3">
        <v>26.713999999999999</v>
      </c>
      <c r="C3" s="90" t="s">
        <v>10</v>
      </c>
      <c r="D3" s="91"/>
      <c r="E3" s="20">
        <f>SQRT(E2)</f>
        <v>7.0710678118654755</v>
      </c>
      <c r="G3" s="81"/>
      <c r="H3" s="81"/>
      <c r="I3" s="81"/>
      <c r="J3" s="81"/>
      <c r="K3" s="81"/>
      <c r="L3" s="81"/>
      <c r="N3" s="1" t="s">
        <v>2</v>
      </c>
      <c r="O3" s="1" t="s">
        <v>3</v>
      </c>
      <c r="P3" s="6"/>
      <c r="Q3" s="2" t="s">
        <v>7</v>
      </c>
      <c r="R3" s="14" t="s">
        <v>38</v>
      </c>
      <c r="S3" s="42" t="s">
        <v>39</v>
      </c>
      <c r="T3" s="42" t="s">
        <v>40</v>
      </c>
      <c r="U3" s="42" t="s">
        <v>41</v>
      </c>
      <c r="V3" s="42"/>
    </row>
    <row r="4" spans="1:22" x14ac:dyDescent="0.25">
      <c r="A4">
        <v>25.274999999999999</v>
      </c>
      <c r="C4" s="90" t="s">
        <v>0</v>
      </c>
      <c r="D4" s="91"/>
      <c r="E4" s="20">
        <f>MAX(A1:A150)</f>
        <v>29.986000000000001</v>
      </c>
      <c r="G4" s="81"/>
      <c r="H4" s="81"/>
      <c r="I4" s="81"/>
      <c r="J4" s="81"/>
      <c r="K4" s="81"/>
      <c r="L4" s="81"/>
      <c r="N4" s="18">
        <v>15</v>
      </c>
      <c r="O4" s="18">
        <f>N4+$E$6</f>
        <v>17.056125098334242</v>
      </c>
      <c r="P4" s="46">
        <f>Q4</f>
        <v>5</v>
      </c>
      <c r="Q4" s="46">
        <f>FREQUENCY($A$1:$A$50,O4:O11)</f>
        <v>5</v>
      </c>
      <c r="R4" s="12">
        <f t="shared" ref="R4:R12" si="0">P4/$P$13</f>
        <v>0.1</v>
      </c>
      <c r="S4" s="11">
        <f>R4</f>
        <v>0.1</v>
      </c>
      <c r="T4" s="11">
        <f t="shared" ref="T4:T12" si="1">U4</f>
        <v>7.1918355226676833E-2</v>
      </c>
      <c r="U4" s="11">
        <f t="shared" ref="U4:U11" si="2">_xlfn.WEIBULL.DIST(O4,$O$17,$O$18,TRUE)</f>
        <v>7.1918355226676833E-2</v>
      </c>
      <c r="V4" s="11">
        <f t="shared" ref="V4:V12" si="3">ABS(S4-T4)</f>
        <v>2.8081644773323172E-2</v>
      </c>
    </row>
    <row r="5" spans="1:22" x14ac:dyDescent="0.25">
      <c r="A5">
        <v>24.58</v>
      </c>
      <c r="C5" s="90" t="s">
        <v>1</v>
      </c>
      <c r="D5" s="91"/>
      <c r="E5" s="20">
        <f>MIN(A1:A50)</f>
        <v>15.446999999999999</v>
      </c>
      <c r="G5" s="81"/>
      <c r="H5" s="81"/>
      <c r="I5" s="81"/>
      <c r="J5" s="81"/>
      <c r="K5" s="81"/>
      <c r="L5" s="81"/>
      <c r="N5" s="18">
        <f>O4+0.01</f>
        <v>17.066125098334243</v>
      </c>
      <c r="O5" s="18">
        <f>N5+2</f>
        <v>19.066125098334243</v>
      </c>
      <c r="P5" s="46">
        <f>Q5-Q4</f>
        <v>6</v>
      </c>
      <c r="Q5" s="46">
        <f>FREQUENCY($A$1:$A$50,O5:O12)</f>
        <v>11</v>
      </c>
      <c r="R5" s="12">
        <f t="shared" si="0"/>
        <v>0.12</v>
      </c>
      <c r="S5" s="11">
        <f t="shared" ref="S5:S11" si="4">S4+R5</f>
        <v>0.22</v>
      </c>
      <c r="T5" s="11">
        <f t="shared" si="1"/>
        <v>0.1458189338758909</v>
      </c>
      <c r="U5" s="11">
        <f t="shared" si="2"/>
        <v>0.1458189338758909</v>
      </c>
      <c r="V5" s="11">
        <f t="shared" si="3"/>
        <v>7.4181066124109102E-2</v>
      </c>
    </row>
    <row r="6" spans="1:22" x14ac:dyDescent="0.25">
      <c r="A6">
        <v>22.09</v>
      </c>
      <c r="C6" s="90" t="s">
        <v>11</v>
      </c>
      <c r="D6" s="91"/>
      <c r="E6" s="20">
        <f>(E4-E5)/E3</f>
        <v>2.0561250983342432</v>
      </c>
      <c r="G6" s="81"/>
      <c r="H6" s="81"/>
      <c r="I6" s="81"/>
      <c r="J6" s="81"/>
      <c r="K6" s="81"/>
      <c r="L6" s="81"/>
      <c r="N6" s="18">
        <f t="shared" ref="N6:N12" si="5">O5+0.01</f>
        <v>19.076125098334245</v>
      </c>
      <c r="O6" s="18">
        <f t="shared" ref="O6:O11" si="6">N6+2</f>
        <v>21.076125098334245</v>
      </c>
      <c r="P6" s="46">
        <f>Q6-Q5</f>
        <v>6</v>
      </c>
      <c r="Q6" s="46">
        <f>FREQUENCY($A$1:$A$50,O6:O12)</f>
        <v>17</v>
      </c>
      <c r="R6" s="12">
        <f t="shared" si="0"/>
        <v>0.12</v>
      </c>
      <c r="S6" s="11">
        <f t="shared" si="4"/>
        <v>0.33999999999999997</v>
      </c>
      <c r="T6" s="11">
        <f t="shared" si="1"/>
        <v>0.26566575706276474</v>
      </c>
      <c r="U6" s="11">
        <f t="shared" si="2"/>
        <v>0.26566575706276474</v>
      </c>
      <c r="V6" s="11">
        <f t="shared" si="3"/>
        <v>7.4334242937235229E-2</v>
      </c>
    </row>
    <row r="7" spans="1:22" x14ac:dyDescent="0.25">
      <c r="A7">
        <v>19.608000000000001</v>
      </c>
      <c r="C7" s="92" t="s">
        <v>12</v>
      </c>
      <c r="D7" s="93"/>
      <c r="E7" s="20">
        <f>AVERAGE(A1:A50)</f>
        <v>23.436760000000003</v>
      </c>
      <c r="G7" s="81"/>
      <c r="H7" s="81"/>
      <c r="I7" s="81"/>
      <c r="J7" s="81"/>
      <c r="K7" s="81"/>
      <c r="L7" s="81"/>
      <c r="N7" s="18">
        <f t="shared" si="5"/>
        <v>21.086125098334247</v>
      </c>
      <c r="O7" s="18">
        <f>N7+2</f>
        <v>23.086125098334247</v>
      </c>
      <c r="P7" s="46">
        <f>Q7-Q6</f>
        <v>5</v>
      </c>
      <c r="Q7" s="46">
        <f>FREQUENCY($A$1:$A$50,O7:O12)</f>
        <v>22</v>
      </c>
      <c r="R7" s="12">
        <f t="shared" si="0"/>
        <v>0.1</v>
      </c>
      <c r="S7" s="11">
        <f t="shared" si="4"/>
        <v>0.43999999999999995</v>
      </c>
      <c r="T7" s="11">
        <f t="shared" si="1"/>
        <v>0.43391008879117476</v>
      </c>
      <c r="U7" s="11">
        <f t="shared" si="2"/>
        <v>0.43391008879117476</v>
      </c>
      <c r="V7" s="11">
        <f t="shared" si="3"/>
        <v>6.0899112088251828E-3</v>
      </c>
    </row>
    <row r="8" spans="1:22" ht="15.75" thickBot="1" x14ac:dyDescent="0.3">
      <c r="A8">
        <v>15.446999999999999</v>
      </c>
      <c r="C8" s="86" t="s">
        <v>13</v>
      </c>
      <c r="D8" s="87"/>
      <c r="E8" s="21">
        <f>VAR(A1:A50)</f>
        <v>18.162184308571398</v>
      </c>
      <c r="N8" s="18">
        <f t="shared" si="5"/>
        <v>23.096125098334248</v>
      </c>
      <c r="O8" s="18">
        <f t="shared" si="6"/>
        <v>25.096125098334248</v>
      </c>
      <c r="P8" s="46">
        <f t="shared" ref="P8:P11" si="7">Q8-Q7</f>
        <v>6</v>
      </c>
      <c r="Q8" s="46">
        <f>FREQUENCY($A$1:$A$50,O8:O12)</f>
        <v>28</v>
      </c>
      <c r="R8" s="12">
        <f t="shared" si="0"/>
        <v>0.12</v>
      </c>
      <c r="S8" s="11">
        <f t="shared" si="4"/>
        <v>0.55999999999999994</v>
      </c>
      <c r="T8" s="11">
        <f t="shared" si="1"/>
        <v>0.63075619480130518</v>
      </c>
      <c r="U8" s="11">
        <f t="shared" si="2"/>
        <v>0.63075619480130518</v>
      </c>
      <c r="V8" s="11">
        <f t="shared" si="3"/>
        <v>7.0756194801305239E-2</v>
      </c>
    </row>
    <row r="9" spans="1:22" x14ac:dyDescent="0.25">
      <c r="A9">
        <v>29.631</v>
      </c>
      <c r="N9" s="18">
        <f t="shared" si="5"/>
        <v>25.10612509833425</v>
      </c>
      <c r="O9" s="18">
        <f t="shared" si="6"/>
        <v>27.10612509833425</v>
      </c>
      <c r="P9" s="46">
        <f t="shared" si="7"/>
        <v>11</v>
      </c>
      <c r="Q9" s="46">
        <f>FREQUENCY($A$1:$A$50,O9:O12)</f>
        <v>39</v>
      </c>
      <c r="R9" s="12">
        <f t="shared" si="0"/>
        <v>0.22</v>
      </c>
      <c r="S9" s="11">
        <f t="shared" si="4"/>
        <v>0.77999999999999992</v>
      </c>
      <c r="T9" s="11">
        <f t="shared" si="1"/>
        <v>0.81189377657596218</v>
      </c>
      <c r="U9" s="11">
        <f t="shared" si="2"/>
        <v>0.81189377657596218</v>
      </c>
      <c r="V9" s="11">
        <f t="shared" si="3"/>
        <v>3.1893776575962263E-2</v>
      </c>
    </row>
    <row r="10" spans="1:22" ht="15.75" thickBot="1" x14ac:dyDescent="0.3">
      <c r="A10">
        <v>28.821000000000002</v>
      </c>
      <c r="N10" s="18">
        <f t="shared" si="5"/>
        <v>27.116125098334251</v>
      </c>
      <c r="O10" s="18">
        <f t="shared" si="6"/>
        <v>29.116125098334251</v>
      </c>
      <c r="P10" s="46">
        <f t="shared" si="7"/>
        <v>6</v>
      </c>
      <c r="Q10" s="46">
        <f>FREQUENCY($A$1:$A$50,O10:O12)</f>
        <v>45</v>
      </c>
      <c r="R10" s="12">
        <f t="shared" si="0"/>
        <v>0.12</v>
      </c>
      <c r="S10" s="11">
        <f t="shared" si="4"/>
        <v>0.89999999999999991</v>
      </c>
      <c r="T10" s="11">
        <f t="shared" si="1"/>
        <v>0.93279494393317419</v>
      </c>
      <c r="U10" s="11">
        <f t="shared" si="2"/>
        <v>0.93279494393317419</v>
      </c>
      <c r="V10" s="11">
        <f t="shared" si="3"/>
        <v>3.2794943933174281E-2</v>
      </c>
    </row>
    <row r="11" spans="1:22" x14ac:dyDescent="0.25">
      <c r="A11">
        <v>28.013000000000002</v>
      </c>
      <c r="C11" s="5" t="s">
        <v>44</v>
      </c>
      <c r="D11" s="5" t="s">
        <v>46</v>
      </c>
      <c r="N11" s="18">
        <f t="shared" si="5"/>
        <v>29.126125098334253</v>
      </c>
      <c r="O11" s="18">
        <f t="shared" si="6"/>
        <v>31.126125098334253</v>
      </c>
      <c r="P11" s="46">
        <f t="shared" si="7"/>
        <v>5</v>
      </c>
      <c r="Q11" s="46">
        <f>FREQUENCY($A$1:$A$50,O11:O12)</f>
        <v>50</v>
      </c>
      <c r="R11" s="12">
        <f t="shared" si="0"/>
        <v>0.1</v>
      </c>
      <c r="S11" s="11">
        <f t="shared" si="4"/>
        <v>0.99999999999999989</v>
      </c>
      <c r="T11" s="11">
        <f t="shared" si="1"/>
        <v>0.98538476283185972</v>
      </c>
      <c r="U11" s="11">
        <f t="shared" si="2"/>
        <v>0.98538476283185972</v>
      </c>
      <c r="V11" s="11">
        <f t="shared" si="3"/>
        <v>1.4615237168140172E-2</v>
      </c>
    </row>
    <row r="12" spans="1:22" x14ac:dyDescent="0.25">
      <c r="A12">
        <v>26.693000000000001</v>
      </c>
      <c r="C12" s="49">
        <v>17.056125098334242</v>
      </c>
      <c r="D12" s="3">
        <v>5</v>
      </c>
      <c r="N12" s="18">
        <f t="shared" si="5"/>
        <v>31.136125098334254</v>
      </c>
      <c r="O12" s="18"/>
      <c r="P12" s="46">
        <v>0</v>
      </c>
      <c r="Q12" s="46">
        <f>FREQUENCY($A$1:$A$50,O12:O16)</f>
        <v>0</v>
      </c>
      <c r="R12" s="12">
        <f t="shared" si="0"/>
        <v>0</v>
      </c>
      <c r="S12" s="11">
        <v>1</v>
      </c>
      <c r="T12" s="11">
        <f t="shared" si="1"/>
        <v>1</v>
      </c>
      <c r="U12" s="11">
        <v>1</v>
      </c>
      <c r="V12" s="11">
        <f t="shared" si="3"/>
        <v>0</v>
      </c>
    </row>
    <row r="13" spans="1:22" x14ac:dyDescent="0.25">
      <c r="A13">
        <v>29.751000000000001</v>
      </c>
      <c r="C13" s="49">
        <v>19.066125098334243</v>
      </c>
      <c r="D13" s="3">
        <v>6</v>
      </c>
      <c r="N13" s="1"/>
      <c r="O13" s="1" t="s">
        <v>14</v>
      </c>
      <c r="P13" s="13">
        <f>SUM(P4:P12)</f>
        <v>50</v>
      </c>
      <c r="Q13" s="1"/>
      <c r="R13" s="41">
        <f>SUM(R4:R12)</f>
        <v>0.99999999999999989</v>
      </c>
      <c r="S13" s="15"/>
      <c r="T13" s="15"/>
      <c r="U13" s="43" t="s">
        <v>42</v>
      </c>
      <c r="V13" s="43">
        <f>MAX(V4:V12)</f>
        <v>7.4334242937235229E-2</v>
      </c>
    </row>
    <row r="14" spans="1:22" x14ac:dyDescent="0.25">
      <c r="A14">
        <v>22.158999999999999</v>
      </c>
      <c r="C14" s="49">
        <v>21.076125098334245</v>
      </c>
      <c r="D14" s="3">
        <v>6</v>
      </c>
    </row>
    <row r="15" spans="1:22" x14ac:dyDescent="0.25">
      <c r="A15">
        <v>20.806999999999999</v>
      </c>
      <c r="C15" s="49">
        <v>23.086125098334247</v>
      </c>
      <c r="D15" s="3">
        <v>5</v>
      </c>
    </row>
    <row r="16" spans="1:22" x14ac:dyDescent="0.25">
      <c r="A16">
        <v>27.338999999999999</v>
      </c>
      <c r="C16" s="49">
        <v>25.096125098334248</v>
      </c>
      <c r="D16" s="3">
        <v>6</v>
      </c>
    </row>
    <row r="17" spans="1:20" ht="15.75" x14ac:dyDescent="0.25">
      <c r="A17">
        <v>22.556000000000001</v>
      </c>
      <c r="C17" s="49">
        <v>27.10612509833425</v>
      </c>
      <c r="D17" s="3">
        <v>11</v>
      </c>
      <c r="N17" s="39" t="s">
        <v>32</v>
      </c>
      <c r="O17" s="40">
        <v>6.71</v>
      </c>
    </row>
    <row r="18" spans="1:20" ht="15.75" x14ac:dyDescent="0.25">
      <c r="A18">
        <v>24.068999999999999</v>
      </c>
      <c r="C18" s="49">
        <v>29.116125098334251</v>
      </c>
      <c r="D18" s="3">
        <v>6</v>
      </c>
      <c r="N18" s="39" t="s">
        <v>31</v>
      </c>
      <c r="O18" s="40">
        <v>25.11</v>
      </c>
    </row>
    <row r="19" spans="1:20" x14ac:dyDescent="0.25">
      <c r="A19">
        <v>15.724</v>
      </c>
      <c r="C19" s="49">
        <v>31.126125098334253</v>
      </c>
      <c r="D19" s="3">
        <v>5</v>
      </c>
    </row>
    <row r="20" spans="1:20" ht="18.75" thickBot="1" x14ac:dyDescent="0.4">
      <c r="A20">
        <v>21.614000000000001</v>
      </c>
      <c r="C20" s="4" t="s">
        <v>45</v>
      </c>
      <c r="D20" s="4">
        <v>0</v>
      </c>
      <c r="N20" t="s">
        <v>49</v>
      </c>
    </row>
    <row r="21" spans="1:20" ht="18" x14ac:dyDescent="0.35">
      <c r="A21">
        <v>25.57</v>
      </c>
      <c r="N21" t="s">
        <v>37</v>
      </c>
    </row>
    <row r="22" spans="1:20" x14ac:dyDescent="0.25">
      <c r="A22">
        <v>18.745999999999999</v>
      </c>
    </row>
    <row r="23" spans="1:20" x14ac:dyDescent="0.25">
      <c r="A23">
        <v>16.818000000000001</v>
      </c>
    </row>
    <row r="24" spans="1:20" x14ac:dyDescent="0.25">
      <c r="A24">
        <v>29.122</v>
      </c>
    </row>
    <row r="25" spans="1:20" x14ac:dyDescent="0.25">
      <c r="A25">
        <v>27.19</v>
      </c>
    </row>
    <row r="26" spans="1:20" x14ac:dyDescent="0.25">
      <c r="A26">
        <v>26.914999999999999</v>
      </c>
    </row>
    <row r="27" spans="1:20" x14ac:dyDescent="0.25">
      <c r="A27">
        <v>26.844000000000001</v>
      </c>
      <c r="O27" s="44" t="s">
        <v>43</v>
      </c>
    </row>
    <row r="28" spans="1:20" x14ac:dyDescent="0.25">
      <c r="A28">
        <v>19.573</v>
      </c>
      <c r="O28" s="67" t="s">
        <v>48</v>
      </c>
      <c r="P28" s="67"/>
      <c r="Q28" s="67"/>
      <c r="R28" s="67"/>
      <c r="S28" s="67"/>
      <c r="T28" s="67"/>
    </row>
    <row r="29" spans="1:20" x14ac:dyDescent="0.25">
      <c r="A29">
        <v>26.853000000000002</v>
      </c>
      <c r="O29" s="67"/>
      <c r="P29" s="67"/>
      <c r="Q29" s="67"/>
      <c r="R29" s="67"/>
      <c r="S29" s="67"/>
      <c r="T29" s="67"/>
    </row>
    <row r="30" spans="1:20" x14ac:dyDescent="0.25">
      <c r="A30">
        <v>17.053000000000001</v>
      </c>
      <c r="O30" s="67"/>
      <c r="P30" s="67"/>
      <c r="Q30" s="67"/>
      <c r="R30" s="67"/>
      <c r="S30" s="67"/>
      <c r="T30" s="67"/>
    </row>
    <row r="31" spans="1:20" x14ac:dyDescent="0.25">
      <c r="A31">
        <v>22.518000000000001</v>
      </c>
      <c r="O31" s="67"/>
      <c r="P31" s="67"/>
      <c r="Q31" s="67"/>
      <c r="R31" s="67"/>
      <c r="S31" s="67"/>
      <c r="T31" s="67"/>
    </row>
    <row r="32" spans="1:20" x14ac:dyDescent="0.25">
      <c r="A32">
        <v>18.882999999999999</v>
      </c>
      <c r="O32" s="67"/>
      <c r="P32" s="67"/>
      <c r="Q32" s="67"/>
      <c r="R32" s="67"/>
      <c r="S32" s="67"/>
      <c r="T32" s="67"/>
    </row>
    <row r="33" spans="1:1" x14ac:dyDescent="0.25">
      <c r="A33">
        <v>26.128</v>
      </c>
    </row>
    <row r="34" spans="1:1" x14ac:dyDescent="0.25">
      <c r="A34">
        <v>24.007000000000001</v>
      </c>
    </row>
    <row r="35" spans="1:1" x14ac:dyDescent="0.25">
      <c r="A35">
        <v>28.126999999999999</v>
      </c>
    </row>
    <row r="36" spans="1:1" x14ac:dyDescent="0.25">
      <c r="A36">
        <v>25.213000000000001</v>
      </c>
    </row>
    <row r="37" spans="1:1" x14ac:dyDescent="0.25">
      <c r="A37">
        <v>19.963999999999999</v>
      </c>
    </row>
    <row r="38" spans="1:1" x14ac:dyDescent="0.25">
      <c r="A38">
        <v>27.140999999999998</v>
      </c>
    </row>
    <row r="39" spans="1:1" x14ac:dyDescent="0.25">
      <c r="A39">
        <v>25.457999999999998</v>
      </c>
    </row>
    <row r="40" spans="1:1" x14ac:dyDescent="0.25">
      <c r="A40">
        <v>26.06</v>
      </c>
    </row>
    <row r="41" spans="1:1" x14ac:dyDescent="0.25">
      <c r="A41">
        <v>29.791</v>
      </c>
    </row>
    <row r="42" spans="1:1" x14ac:dyDescent="0.25">
      <c r="A42">
        <v>17.89</v>
      </c>
    </row>
    <row r="43" spans="1:1" x14ac:dyDescent="0.25">
      <c r="A43">
        <v>15.515000000000001</v>
      </c>
    </row>
    <row r="44" spans="1:1" x14ac:dyDescent="0.25">
      <c r="A44">
        <v>24.984999999999999</v>
      </c>
    </row>
    <row r="45" spans="1:1" x14ac:dyDescent="0.25">
      <c r="A45">
        <v>17.716999999999999</v>
      </c>
    </row>
    <row r="46" spans="1:1" x14ac:dyDescent="0.25">
      <c r="A46">
        <v>19.062999999999999</v>
      </c>
    </row>
    <row r="47" spans="1:1" x14ac:dyDescent="0.25">
      <c r="A47">
        <v>29.986000000000001</v>
      </c>
    </row>
    <row r="48" spans="1:1" x14ac:dyDescent="0.25">
      <c r="A48">
        <v>24.074000000000002</v>
      </c>
    </row>
    <row r="49" spans="1:1" x14ac:dyDescent="0.25">
      <c r="A49">
        <v>23.516999999999999</v>
      </c>
    </row>
    <row r="50" spans="1:1" x14ac:dyDescent="0.25">
      <c r="A50">
        <v>20.733000000000001</v>
      </c>
    </row>
  </sheetData>
  <sortState xmlns:xlrd2="http://schemas.microsoft.com/office/spreadsheetml/2017/richdata2" ref="C12:C19">
    <sortCondition ref="C12"/>
  </sortState>
  <mergeCells count="10">
    <mergeCell ref="C8:D8"/>
    <mergeCell ref="G2:L7"/>
    <mergeCell ref="N2:O2"/>
    <mergeCell ref="O28:T32"/>
    <mergeCell ref="C2:D2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7C6-093C-44D7-995E-C4FE42A84126}">
  <dimension ref="A1:H57"/>
  <sheetViews>
    <sheetView workbookViewId="0">
      <selection activeCell="O13" sqref="O13"/>
    </sheetView>
  </sheetViews>
  <sheetFormatPr defaultRowHeight="15" x14ac:dyDescent="0.25"/>
  <cols>
    <col min="1" max="1" width="19.5703125" customWidth="1"/>
    <col min="6" max="6" width="11.5703125" bestFit="1" customWidth="1"/>
  </cols>
  <sheetData>
    <row r="1" spans="1:8" x14ac:dyDescent="0.25">
      <c r="A1" s="73" t="s">
        <v>20</v>
      </c>
      <c r="B1" s="73" t="s">
        <v>24</v>
      </c>
      <c r="C1" s="75" t="s">
        <v>25</v>
      </c>
      <c r="D1" s="47"/>
    </row>
    <row r="2" spans="1:8" x14ac:dyDescent="0.25">
      <c r="A2" s="73"/>
      <c r="B2" s="74"/>
      <c r="C2" s="76"/>
      <c r="D2" s="32"/>
    </row>
    <row r="3" spans="1:8" ht="17.25" x14ac:dyDescent="0.25">
      <c r="A3" s="28" t="s">
        <v>21</v>
      </c>
      <c r="B3" s="29" t="s">
        <v>22</v>
      </c>
      <c r="C3" s="30" t="s">
        <v>23</v>
      </c>
      <c r="D3" s="30" t="s">
        <v>27</v>
      </c>
    </row>
    <row r="4" spans="1:8" ht="15.75" x14ac:dyDescent="0.25">
      <c r="A4" s="27">
        <v>1</v>
      </c>
      <c r="B4">
        <v>20.931000000000001</v>
      </c>
      <c r="C4" s="33">
        <f>LN(B4)</f>
        <v>3.0412313136252092</v>
      </c>
      <c r="D4" s="37">
        <f>(C4-$C$55)^2</f>
        <v>9.1725704808286596E-3</v>
      </c>
      <c r="E4" s="22" t="s">
        <v>21</v>
      </c>
      <c r="F4" s="22">
        <f>COUNT(A4:A53)</f>
        <v>50</v>
      </c>
      <c r="G4" s="22"/>
      <c r="H4" s="22"/>
    </row>
    <row r="5" spans="1:8" ht="15.75" x14ac:dyDescent="0.25">
      <c r="A5" s="8">
        <v>2</v>
      </c>
      <c r="B5">
        <v>18.562000000000001</v>
      </c>
      <c r="C5" s="33">
        <f t="shared" ref="C5:C53" si="0">LN(B5)</f>
        <v>2.9211164801732012</v>
      </c>
      <c r="D5" s="37">
        <f>(C5-$C$55)^2</f>
        <v>4.6607788702314044E-2</v>
      </c>
      <c r="E5" s="22" t="s">
        <v>29</v>
      </c>
      <c r="F5" s="22">
        <f>1/(F4-1)</f>
        <v>2.0408163265306121E-2</v>
      </c>
      <c r="G5" s="22"/>
      <c r="H5" s="22"/>
    </row>
    <row r="6" spans="1:8" ht="15.75" x14ac:dyDescent="0.25">
      <c r="A6" s="27">
        <v>3</v>
      </c>
      <c r="B6">
        <v>26.713999999999999</v>
      </c>
      <c r="C6" s="33">
        <f t="shared" si="0"/>
        <v>3.2851877725549135</v>
      </c>
      <c r="D6" s="37">
        <f t="shared" ref="D6:D53" si="1">(C6-$C$55)^2</f>
        <v>2.1958178210304227E-2</v>
      </c>
      <c r="E6" s="39" t="s">
        <v>32</v>
      </c>
      <c r="F6" s="40">
        <f>(PI())/((C57*SQRT(6)))</f>
        <v>6.7063263420935213</v>
      </c>
      <c r="H6" s="22"/>
    </row>
    <row r="7" spans="1:8" ht="15.75" x14ac:dyDescent="0.25">
      <c r="A7" s="8">
        <v>4</v>
      </c>
      <c r="B7">
        <v>25.274999999999999</v>
      </c>
      <c r="C7" s="33">
        <f t="shared" si="0"/>
        <v>3.2298157649065349</v>
      </c>
      <c r="D7" s="37">
        <f t="shared" si="1"/>
        <v>8.6138657212227257E-3</v>
      </c>
      <c r="E7" s="39" t="s">
        <v>31</v>
      </c>
      <c r="F7" s="40">
        <f>EXP(H9)</f>
        <v>25.10514579415856</v>
      </c>
      <c r="H7" s="22"/>
    </row>
    <row r="8" spans="1:8" ht="15.75" x14ac:dyDescent="0.25">
      <c r="A8" s="27">
        <v>5</v>
      </c>
      <c r="B8">
        <v>24.58</v>
      </c>
      <c r="C8" s="33">
        <f t="shared" si="0"/>
        <v>3.2019331041378889</v>
      </c>
      <c r="D8" s="37">
        <f t="shared" si="1"/>
        <v>4.2156780422853658E-3</v>
      </c>
      <c r="E8" s="39" t="s">
        <v>33</v>
      </c>
      <c r="F8" s="22"/>
      <c r="G8" s="22"/>
      <c r="H8" s="22"/>
    </row>
    <row r="9" spans="1:8" ht="15.75" x14ac:dyDescent="0.25">
      <c r="A9" s="8">
        <v>6</v>
      </c>
      <c r="B9">
        <v>22.09</v>
      </c>
      <c r="C9" s="33">
        <f t="shared" si="0"/>
        <v>3.0951250174320259</v>
      </c>
      <c r="D9" s="37">
        <f t="shared" si="1"/>
        <v>1.7539204682292396E-3</v>
      </c>
      <c r="E9" s="14" t="s">
        <v>34</v>
      </c>
      <c r="F9" s="14"/>
      <c r="G9" s="14"/>
      <c r="H9" s="23">
        <f>C55+(0.5772/F6)</f>
        <v>3.223072836845172</v>
      </c>
    </row>
    <row r="10" spans="1:8" ht="15.75" x14ac:dyDescent="0.25">
      <c r="A10" s="27">
        <v>7</v>
      </c>
      <c r="B10">
        <v>19.608000000000001</v>
      </c>
      <c r="C10" s="33">
        <f t="shared" si="0"/>
        <v>2.9759376462258116</v>
      </c>
      <c r="D10" s="37">
        <f t="shared" si="1"/>
        <v>2.5942644486645544E-2</v>
      </c>
      <c r="E10" s="26"/>
      <c r="F10" s="23"/>
      <c r="G10" s="23"/>
      <c r="H10" s="23"/>
    </row>
    <row r="11" spans="1:8" ht="15.75" x14ac:dyDescent="0.25">
      <c r="A11" s="8">
        <v>8</v>
      </c>
      <c r="B11">
        <v>15.446999999999999</v>
      </c>
      <c r="C11" s="33">
        <f t="shared" si="0"/>
        <v>2.737414809732114</v>
      </c>
      <c r="D11" s="37">
        <f t="shared" si="1"/>
        <v>0.15967220116203057</v>
      </c>
      <c r="E11" s="25"/>
      <c r="F11" s="23"/>
      <c r="G11" s="23"/>
      <c r="H11" s="23"/>
    </row>
    <row r="12" spans="1:8" ht="15.75" x14ac:dyDescent="0.25">
      <c r="A12" s="27">
        <v>9</v>
      </c>
      <c r="B12">
        <v>29.631</v>
      </c>
      <c r="C12" s="33">
        <f t="shared" si="0"/>
        <v>3.3888211105940997</v>
      </c>
      <c r="D12" s="37">
        <f t="shared" si="1"/>
        <v>6.3411428544565163E-2</v>
      </c>
      <c r="F12" s="23"/>
      <c r="G12" s="23"/>
    </row>
    <row r="13" spans="1:8" ht="15.75" x14ac:dyDescent="0.25">
      <c r="A13" s="8">
        <v>10</v>
      </c>
      <c r="B13">
        <v>28.821000000000002</v>
      </c>
      <c r="C13" s="33">
        <f t="shared" si="0"/>
        <v>3.3611042880957114</v>
      </c>
      <c r="D13" s="37">
        <f t="shared" si="1"/>
        <v>5.0220557660874084E-2</v>
      </c>
      <c r="E13" s="23"/>
      <c r="F13" s="23"/>
      <c r="G13" s="23"/>
      <c r="H13" s="23"/>
    </row>
    <row r="14" spans="1:8" ht="15.75" x14ac:dyDescent="0.25">
      <c r="A14" s="27">
        <v>11</v>
      </c>
      <c r="B14">
        <v>28.013000000000002</v>
      </c>
      <c r="C14" s="33">
        <f t="shared" si="0"/>
        <v>3.3326686881422267</v>
      </c>
      <c r="D14" s="37">
        <f t="shared" si="1"/>
        <v>3.8284337125283154E-2</v>
      </c>
      <c r="E14" s="23"/>
      <c r="F14" s="23"/>
      <c r="G14" s="23"/>
      <c r="H14" s="23"/>
    </row>
    <row r="15" spans="1:8" ht="15.75" x14ac:dyDescent="0.25">
      <c r="A15" s="8">
        <v>12</v>
      </c>
      <c r="B15">
        <v>26.693000000000001</v>
      </c>
      <c r="C15" s="33">
        <f t="shared" si="0"/>
        <v>3.2844013587483984</v>
      </c>
      <c r="D15" s="37">
        <f t="shared" si="1"/>
        <v>2.1725730466338793E-2</v>
      </c>
    </row>
    <row r="16" spans="1:8" ht="15.75" x14ac:dyDescent="0.25">
      <c r="A16" s="27">
        <v>13</v>
      </c>
      <c r="B16">
        <v>29.751000000000001</v>
      </c>
      <c r="C16" s="33">
        <f t="shared" si="0"/>
        <v>3.3928627448720978</v>
      </c>
      <c r="D16" s="37">
        <f t="shared" si="1"/>
        <v>6.5463261804442882E-2</v>
      </c>
    </row>
    <row r="17" spans="1:4" ht="15.75" x14ac:dyDescent="0.25">
      <c r="A17" s="8">
        <v>14</v>
      </c>
      <c r="B17">
        <v>22.158999999999999</v>
      </c>
      <c r="C17" s="33">
        <f t="shared" si="0"/>
        <v>3.0982437345070677</v>
      </c>
      <c r="D17" s="37">
        <f t="shared" si="1"/>
        <v>1.5024241596901457E-3</v>
      </c>
    </row>
    <row r="18" spans="1:4" ht="15.75" x14ac:dyDescent="0.25">
      <c r="A18" s="27">
        <v>15</v>
      </c>
      <c r="B18">
        <v>20.806999999999999</v>
      </c>
      <c r="C18" s="33">
        <f t="shared" si="0"/>
        <v>3.0352894685524445</v>
      </c>
      <c r="D18" s="37">
        <f t="shared" si="1"/>
        <v>1.0346019047213459E-2</v>
      </c>
    </row>
    <row r="19" spans="1:4" ht="15.75" x14ac:dyDescent="0.25">
      <c r="A19" s="8">
        <v>16</v>
      </c>
      <c r="B19">
        <v>27.338999999999999</v>
      </c>
      <c r="C19" s="33">
        <f t="shared" si="0"/>
        <v>3.3083142541820996</v>
      </c>
      <c r="D19" s="37">
        <f t="shared" si="1"/>
        <v>2.9346911583641427E-2</v>
      </c>
    </row>
    <row r="20" spans="1:4" ht="15.75" x14ac:dyDescent="0.25">
      <c r="A20" s="27">
        <v>17</v>
      </c>
      <c r="B20">
        <v>22.556000000000001</v>
      </c>
      <c r="C20" s="33">
        <f t="shared" si="0"/>
        <v>3.1160011059449357</v>
      </c>
      <c r="D20" s="37">
        <f t="shared" si="1"/>
        <v>4.411573106251813E-4</v>
      </c>
    </row>
    <row r="21" spans="1:4" ht="15.75" x14ac:dyDescent="0.25">
      <c r="A21" s="8">
        <v>18</v>
      </c>
      <c r="B21">
        <v>24.068999999999999</v>
      </c>
      <c r="C21" s="33">
        <f t="shared" si="0"/>
        <v>3.1809247054396286</v>
      </c>
      <c r="D21" s="37">
        <f t="shared" si="1"/>
        <v>1.9289536050337425E-3</v>
      </c>
    </row>
    <row r="22" spans="1:4" ht="15.75" x14ac:dyDescent="0.25">
      <c r="A22" s="27">
        <v>19</v>
      </c>
      <c r="B22">
        <v>15.724</v>
      </c>
      <c r="C22" s="33">
        <f t="shared" si="0"/>
        <v>2.7551882075596139</v>
      </c>
      <c r="D22" s="37">
        <f t="shared" si="1"/>
        <v>0.14578394928601499</v>
      </c>
    </row>
    <row r="23" spans="1:4" ht="15.75" x14ac:dyDescent="0.25">
      <c r="A23" s="8">
        <v>20</v>
      </c>
      <c r="B23">
        <v>21.614000000000001</v>
      </c>
      <c r="C23" s="33">
        <f t="shared" si="0"/>
        <v>3.073341252880974</v>
      </c>
      <c r="D23" s="37">
        <f t="shared" si="1"/>
        <v>4.053053738455133E-3</v>
      </c>
    </row>
    <row r="24" spans="1:4" ht="15.75" x14ac:dyDescent="0.25">
      <c r="A24" s="27">
        <v>21</v>
      </c>
      <c r="B24">
        <v>25.57</v>
      </c>
      <c r="C24" s="33">
        <f t="shared" si="0"/>
        <v>3.2414197893030954</v>
      </c>
      <c r="D24" s="37">
        <f t="shared" si="1"/>
        <v>1.0902479319527229E-2</v>
      </c>
    </row>
    <row r="25" spans="1:4" ht="15.75" x14ac:dyDescent="0.25">
      <c r="A25" s="8">
        <v>22</v>
      </c>
      <c r="B25">
        <v>18.745999999999999</v>
      </c>
      <c r="C25" s="33">
        <f t="shared" si="0"/>
        <v>2.9309803963242942</v>
      </c>
      <c r="D25" s="37">
        <f t="shared" si="1"/>
        <v>4.2446075966473318E-2</v>
      </c>
    </row>
    <row r="26" spans="1:4" ht="15.75" x14ac:dyDescent="0.25">
      <c r="A26" s="27">
        <v>23</v>
      </c>
      <c r="B26">
        <v>16.818000000000001</v>
      </c>
      <c r="C26" s="33">
        <f t="shared" si="0"/>
        <v>2.8224497414107064</v>
      </c>
      <c r="D26" s="37">
        <f t="shared" si="1"/>
        <v>9.8944917032935925E-2</v>
      </c>
    </row>
    <row r="27" spans="1:4" ht="15.75" x14ac:dyDescent="0.25">
      <c r="A27" s="8">
        <v>24</v>
      </c>
      <c r="B27">
        <v>29.122</v>
      </c>
      <c r="C27" s="33">
        <f t="shared" si="0"/>
        <v>3.3714939022887127</v>
      </c>
      <c r="D27" s="37">
        <f t="shared" si="1"/>
        <v>5.4985115126419314E-2</v>
      </c>
    </row>
    <row r="28" spans="1:4" ht="15.75" x14ac:dyDescent="0.25">
      <c r="A28" s="27">
        <v>25</v>
      </c>
      <c r="B28">
        <v>27.19</v>
      </c>
      <c r="C28" s="33">
        <f t="shared" si="0"/>
        <v>3.3028492586443794</v>
      </c>
      <c r="D28" s="37">
        <f t="shared" si="1"/>
        <v>2.7504367513064818E-2</v>
      </c>
    </row>
    <row r="29" spans="1:4" ht="15.75" x14ac:dyDescent="0.25">
      <c r="A29" s="8">
        <v>26</v>
      </c>
      <c r="B29">
        <v>26.914999999999999</v>
      </c>
      <c r="C29" s="33">
        <f t="shared" si="0"/>
        <v>3.2926837520129206</v>
      </c>
      <c r="D29" s="37">
        <f t="shared" si="1"/>
        <v>2.4235920188815339E-2</v>
      </c>
    </row>
    <row r="30" spans="1:4" ht="15.75" x14ac:dyDescent="0.25">
      <c r="A30" s="27">
        <v>27</v>
      </c>
      <c r="B30">
        <v>26.844000000000001</v>
      </c>
      <c r="C30" s="33">
        <f t="shared" si="0"/>
        <v>3.2900423322959931</v>
      </c>
      <c r="D30" s="37">
        <f t="shared" si="1"/>
        <v>2.3420470650185168E-2</v>
      </c>
    </row>
    <row r="31" spans="1:4" ht="15.75" x14ac:dyDescent="0.25">
      <c r="A31" s="8">
        <v>28</v>
      </c>
      <c r="B31">
        <v>19.573</v>
      </c>
      <c r="C31" s="33">
        <f t="shared" si="0"/>
        <v>2.9741510655203869</v>
      </c>
      <c r="D31" s="37">
        <f t="shared" si="1"/>
        <v>2.6521355478279704E-2</v>
      </c>
    </row>
    <row r="32" spans="1:4" ht="15.75" x14ac:dyDescent="0.25">
      <c r="A32" s="27">
        <v>29</v>
      </c>
      <c r="B32">
        <v>26.853000000000002</v>
      </c>
      <c r="C32" s="33">
        <f t="shared" si="0"/>
        <v>3.2903775465569116</v>
      </c>
      <c r="D32" s="37">
        <f t="shared" si="1"/>
        <v>2.3523183711088413E-2</v>
      </c>
    </row>
    <row r="33" spans="1:4" ht="15.75" x14ac:dyDescent="0.25">
      <c r="A33" s="8">
        <v>30</v>
      </c>
      <c r="B33">
        <v>17.053000000000001</v>
      </c>
      <c r="C33" s="33">
        <f t="shared" si="0"/>
        <v>2.8363261413307774</v>
      </c>
      <c r="D33" s="37">
        <f t="shared" si="1"/>
        <v>9.040768650971974E-2</v>
      </c>
    </row>
    <row r="34" spans="1:4" ht="15.75" x14ac:dyDescent="0.25">
      <c r="A34" s="27">
        <v>31</v>
      </c>
      <c r="B34">
        <v>22.518000000000001</v>
      </c>
      <c r="C34" s="33">
        <f t="shared" si="0"/>
        <v>3.1143149893809388</v>
      </c>
      <c r="D34" s="37">
        <f t="shared" si="1"/>
        <v>5.14829824923344E-4</v>
      </c>
    </row>
    <row r="35" spans="1:4" ht="15.75" x14ac:dyDescent="0.25">
      <c r="A35" s="8">
        <v>32</v>
      </c>
      <c r="B35">
        <v>18.882999999999999</v>
      </c>
      <c r="C35" s="33">
        <f t="shared" si="0"/>
        <v>2.9382620463994407</v>
      </c>
      <c r="D35" s="37">
        <f t="shared" si="1"/>
        <v>3.9498702421061224E-2</v>
      </c>
    </row>
    <row r="36" spans="1:4" ht="15.75" x14ac:dyDescent="0.25">
      <c r="A36" s="27">
        <v>33</v>
      </c>
      <c r="B36">
        <v>26.128</v>
      </c>
      <c r="C36" s="33">
        <f t="shared" si="0"/>
        <v>3.2630075362281095</v>
      </c>
      <c r="D36" s="37">
        <f t="shared" si="1"/>
        <v>1.5876676658975804E-2</v>
      </c>
    </row>
    <row r="37" spans="1:4" ht="15.75" x14ac:dyDescent="0.25">
      <c r="A37" s="8">
        <v>34</v>
      </c>
      <c r="B37">
        <v>24.007000000000001</v>
      </c>
      <c r="C37" s="33">
        <f t="shared" si="0"/>
        <v>3.1783454544881589</v>
      </c>
      <c r="D37" s="37">
        <f t="shared" si="1"/>
        <v>1.7090454883272005E-3</v>
      </c>
    </row>
    <row r="38" spans="1:4" ht="15.75" x14ac:dyDescent="0.25">
      <c r="A38" s="27">
        <v>35</v>
      </c>
      <c r="B38">
        <v>28.126999999999999</v>
      </c>
      <c r="C38" s="33">
        <f t="shared" si="0"/>
        <v>3.3367299691074201</v>
      </c>
      <c r="D38" s="37">
        <f t="shared" si="1"/>
        <v>3.9890122762257313E-2</v>
      </c>
    </row>
    <row r="39" spans="1:4" ht="15.75" x14ac:dyDescent="0.25">
      <c r="A39" s="8">
        <v>36</v>
      </c>
      <c r="B39">
        <v>25.213000000000001</v>
      </c>
      <c r="C39" s="33">
        <f t="shared" si="0"/>
        <v>3.227359734516511</v>
      </c>
      <c r="D39" s="37">
        <f t="shared" si="1"/>
        <v>8.1640049568400697E-3</v>
      </c>
    </row>
    <row r="40" spans="1:4" ht="15.75" x14ac:dyDescent="0.25">
      <c r="A40" s="27">
        <v>37</v>
      </c>
      <c r="B40">
        <v>19.963999999999999</v>
      </c>
      <c r="C40" s="33">
        <f t="shared" si="0"/>
        <v>2.9939306516073629</v>
      </c>
      <c r="D40" s="37">
        <f t="shared" si="1"/>
        <v>2.0470226561046741E-2</v>
      </c>
    </row>
    <row r="41" spans="1:4" ht="15.75" x14ac:dyDescent="0.25">
      <c r="A41" s="8">
        <v>38</v>
      </c>
      <c r="B41">
        <v>27.140999999999998</v>
      </c>
      <c r="C41" s="33">
        <f t="shared" si="0"/>
        <v>3.301045499711714</v>
      </c>
      <c r="D41" s="37">
        <f t="shared" si="1"/>
        <v>2.6909334396277858E-2</v>
      </c>
    </row>
    <row r="42" spans="1:4" ht="15.75" x14ac:dyDescent="0.25">
      <c r="A42" s="27">
        <v>39</v>
      </c>
      <c r="B42">
        <v>25.457999999999998</v>
      </c>
      <c r="C42" s="33">
        <f t="shared" si="0"/>
        <v>3.2370300354482429</v>
      </c>
      <c r="D42" s="37">
        <f t="shared" si="1"/>
        <v>1.0005037503489007E-2</v>
      </c>
    </row>
    <row r="43" spans="1:4" ht="15.75" x14ac:dyDescent="0.25">
      <c r="A43" s="8">
        <v>40</v>
      </c>
      <c r="B43">
        <v>26.06</v>
      </c>
      <c r="C43" s="33">
        <f t="shared" si="0"/>
        <v>3.2604015716966992</v>
      </c>
      <c r="D43" s="37">
        <f t="shared" si="1"/>
        <v>1.5226750653512863E-2</v>
      </c>
    </row>
    <row r="44" spans="1:4" ht="15.75" x14ac:dyDescent="0.25">
      <c r="A44" s="27">
        <v>41</v>
      </c>
      <c r="B44">
        <v>29.791</v>
      </c>
      <c r="C44" s="33">
        <f t="shared" si="0"/>
        <v>3.3942063344733016</v>
      </c>
      <c r="D44" s="37">
        <f t="shared" si="1"/>
        <v>6.6152603048369979E-2</v>
      </c>
    </row>
    <row r="45" spans="1:4" ht="15.75" x14ac:dyDescent="0.25">
      <c r="A45" s="8">
        <v>42</v>
      </c>
      <c r="B45">
        <v>17.89</v>
      </c>
      <c r="C45" s="33">
        <f t="shared" si="0"/>
        <v>2.8842418975206279</v>
      </c>
      <c r="D45" s="37">
        <f t="shared" si="1"/>
        <v>6.3889110703206325E-2</v>
      </c>
    </row>
    <row r="46" spans="1:4" ht="15.75" x14ac:dyDescent="0.25">
      <c r="A46" s="27">
        <v>43</v>
      </c>
      <c r="B46">
        <v>15.515000000000001</v>
      </c>
      <c r="C46" s="33">
        <f t="shared" si="0"/>
        <v>2.7418072979003436</v>
      </c>
      <c r="D46" s="37">
        <f t="shared" si="1"/>
        <v>0.15618110605661895</v>
      </c>
    </row>
    <row r="47" spans="1:4" ht="15.75" x14ac:dyDescent="0.25">
      <c r="A47" s="8">
        <v>44</v>
      </c>
      <c r="B47">
        <v>24.984999999999999</v>
      </c>
      <c r="C47" s="33">
        <f t="shared" si="0"/>
        <v>3.2182756447961682</v>
      </c>
      <c r="D47" s="37">
        <f t="shared" si="1"/>
        <v>6.6049419076712303E-3</v>
      </c>
    </row>
    <row r="48" spans="1:4" ht="15.75" x14ac:dyDescent="0.25">
      <c r="A48" s="27">
        <v>45</v>
      </c>
      <c r="B48">
        <v>17.716999999999999</v>
      </c>
      <c r="C48" s="33">
        <f t="shared" si="0"/>
        <v>2.8745246306183003</v>
      </c>
      <c r="D48" s="37">
        <f t="shared" si="1"/>
        <v>6.8895866145200102E-2</v>
      </c>
    </row>
    <row r="49" spans="1:4" ht="15.75" x14ac:dyDescent="0.25">
      <c r="A49" s="8">
        <v>46</v>
      </c>
      <c r="B49">
        <v>19.062999999999999</v>
      </c>
      <c r="C49" s="33">
        <f t="shared" si="0"/>
        <v>2.9477492835318393</v>
      </c>
      <c r="D49" s="37">
        <f t="shared" si="1"/>
        <v>3.5817669856324216E-2</v>
      </c>
    </row>
    <row r="50" spans="1:4" ht="15.75" x14ac:dyDescent="0.25">
      <c r="A50" s="27">
        <v>47</v>
      </c>
      <c r="B50">
        <v>29.986000000000001</v>
      </c>
      <c r="C50" s="33">
        <f t="shared" si="0"/>
        <v>3.4007306060727114</v>
      </c>
      <c r="D50" s="37">
        <f t="shared" si="1"/>
        <v>6.9551273834843066E-2</v>
      </c>
    </row>
    <row r="51" spans="1:4" ht="15.75" x14ac:dyDescent="0.25">
      <c r="A51" s="8">
        <v>48</v>
      </c>
      <c r="B51">
        <v>24.074000000000002</v>
      </c>
      <c r="C51" s="33">
        <f t="shared" si="0"/>
        <v>3.1811324199575433</v>
      </c>
      <c r="D51" s="37">
        <f t="shared" si="1"/>
        <v>1.9472423330959196E-3</v>
      </c>
    </row>
    <row r="52" spans="1:4" ht="15.75" x14ac:dyDescent="0.25">
      <c r="A52" s="27">
        <v>49</v>
      </c>
      <c r="B52">
        <v>23.516999999999999</v>
      </c>
      <c r="C52" s="33">
        <f t="shared" si="0"/>
        <v>3.1577235638746948</v>
      </c>
      <c r="D52" s="37">
        <f t="shared" si="1"/>
        <v>4.2926505895517577E-4</v>
      </c>
    </row>
    <row r="53" spans="1:4" ht="15.75" x14ac:dyDescent="0.25">
      <c r="A53" s="8">
        <v>50</v>
      </c>
      <c r="B53">
        <v>20.733000000000001</v>
      </c>
      <c r="C53" s="33">
        <f t="shared" si="0"/>
        <v>3.031726633777367</v>
      </c>
      <c r="D53" s="37">
        <f t="shared" si="1"/>
        <v>1.1083503043064097E-2</v>
      </c>
    </row>
    <row r="54" spans="1:4" ht="15.75" x14ac:dyDescent="0.25">
      <c r="A54" s="24"/>
      <c r="B54" s="23"/>
      <c r="C54" s="34">
        <f>SUM(C4:C53)</f>
        <v>156.85024255510271</v>
      </c>
      <c r="D54" s="38">
        <f>SUM(D4:D53)</f>
        <v>1.792153516316608</v>
      </c>
    </row>
    <row r="55" spans="1:4" ht="15.75" x14ac:dyDescent="0.25">
      <c r="A55" s="24"/>
      <c r="B55" s="31" t="s">
        <v>26</v>
      </c>
      <c r="C55" s="35">
        <f>C54/F4</f>
        <v>3.1370048511020543</v>
      </c>
      <c r="D55" s="36"/>
    </row>
    <row r="56" spans="1:4" ht="17.25" x14ac:dyDescent="0.25">
      <c r="A56" s="24" t="s">
        <v>35</v>
      </c>
      <c r="B56" s="31" t="s">
        <v>28</v>
      </c>
      <c r="C56">
        <f>D54*F5</f>
        <v>3.6574561557481795E-2</v>
      </c>
      <c r="D56" s="36">
        <f>(1/(F4-1))*D54</f>
        <v>3.6574561557481795E-2</v>
      </c>
    </row>
    <row r="57" spans="1:4" x14ac:dyDescent="0.25">
      <c r="A57" s="24" t="s">
        <v>36</v>
      </c>
      <c r="B57" s="31" t="s">
        <v>30</v>
      </c>
      <c r="C57">
        <f>SQRT(C56)</f>
        <v>0.19124476870618395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Ejercicio 6</vt:lpstr>
      <vt:lpstr>Parametro ejercicio 6</vt:lpstr>
      <vt:lpstr>Ejercicio 9</vt:lpstr>
      <vt:lpstr>Parametro de ejercicio 9</vt:lpstr>
      <vt:lpstr>Ejercicio 11</vt:lpstr>
      <vt:lpstr>Parametro de Ejercicio 11</vt:lpstr>
      <vt:lpstr>Ejercicio 13</vt:lpstr>
      <vt:lpstr>Ejercicio 14</vt:lpstr>
      <vt:lpstr>Parametros de Ejercicio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 Informatica_I</dc:creator>
  <cp:lastModifiedBy>Oka Mesa</cp:lastModifiedBy>
  <dcterms:created xsi:type="dcterms:W3CDTF">2017-04-19T12:47:43Z</dcterms:created>
  <dcterms:modified xsi:type="dcterms:W3CDTF">2019-09-06T03:58:14Z</dcterms:modified>
</cp:coreProperties>
</file>